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gineer2\Documents\Downloads\PL 755 -650-830\"/>
    </mc:Choice>
  </mc:AlternateContent>
  <bookViews>
    <workbookView xWindow="0" yWindow="0" windowWidth="11205" windowHeight="7620" activeTab="1"/>
  </bookViews>
  <sheets>
    <sheet name="Summary" sheetId="2" r:id="rId1"/>
    <sheet name="Utilisation" sheetId="1" r:id="rId2"/>
  </sheets>
  <definedNames>
    <definedName name="_xlnm._FilterDatabase" localSheetId="1" hidden="1">Utilisation!$E$7:$G$13</definedName>
    <definedName name="_xlnm.Print_Area" localSheetId="1">Utilisation!$A$1:$I$367</definedName>
    <definedName name="_xlnm.Print_Titles" localSheetId="1">Utilisation!$6:$6</definedName>
  </definedNames>
  <calcPr calcId="162913"/>
</workbook>
</file>

<file path=xl/calcChain.xml><?xml version="1.0" encoding="utf-8"?>
<calcChain xmlns="http://schemas.openxmlformats.org/spreadsheetml/2006/main">
  <c r="B13" i="2" l="1"/>
  <c r="B10" i="2"/>
  <c r="G364" i="1"/>
  <c r="C364" i="1"/>
  <c r="I362" i="1"/>
  <c r="I364" i="1" s="1"/>
  <c r="C360" i="1"/>
  <c r="I358" i="1"/>
  <c r="G356" i="1"/>
  <c r="I356" i="1" s="1"/>
  <c r="I355" i="1"/>
  <c r="I353" i="1"/>
  <c r="G353" i="1"/>
  <c r="I352" i="1"/>
  <c r="I350" i="1"/>
  <c r="I349" i="1"/>
  <c r="C347" i="1"/>
  <c r="G345" i="1"/>
  <c r="G347" i="1" s="1"/>
  <c r="I344" i="1"/>
  <c r="G342" i="1"/>
  <c r="C342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G321" i="1"/>
  <c r="C321" i="1"/>
  <c r="I319" i="1"/>
  <c r="I318" i="1"/>
  <c r="G315" i="1"/>
  <c r="C315" i="1"/>
  <c r="I313" i="1"/>
  <c r="I315" i="1" s="1"/>
  <c r="H311" i="1"/>
  <c r="G311" i="1"/>
  <c r="C311" i="1"/>
  <c r="I310" i="1"/>
  <c r="I309" i="1"/>
  <c r="I308" i="1"/>
  <c r="I307" i="1"/>
  <c r="I306" i="1"/>
  <c r="I305" i="1"/>
  <c r="I304" i="1"/>
  <c r="I303" i="1"/>
  <c r="I302" i="1"/>
  <c r="C300" i="1"/>
  <c r="G299" i="1"/>
  <c r="I299" i="1" s="1"/>
  <c r="I298" i="1"/>
  <c r="G297" i="1"/>
  <c r="I297" i="1" s="1"/>
  <c r="I296" i="1"/>
  <c r="G295" i="1"/>
  <c r="I294" i="1"/>
  <c r="G292" i="1"/>
  <c r="C292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C273" i="1"/>
  <c r="I271" i="1"/>
  <c r="I270" i="1"/>
  <c r="I269" i="1"/>
  <c r="I268" i="1"/>
  <c r="I267" i="1"/>
  <c r="I266" i="1"/>
  <c r="I265" i="1"/>
  <c r="I264" i="1"/>
  <c r="I263" i="1"/>
  <c r="G262" i="1"/>
  <c r="I262" i="1" s="1"/>
  <c r="C260" i="1"/>
  <c r="I259" i="1"/>
  <c r="G258" i="1"/>
  <c r="I258" i="1" s="1"/>
  <c r="I257" i="1"/>
  <c r="I256" i="1"/>
  <c r="G256" i="1"/>
  <c r="I255" i="1"/>
  <c r="G254" i="1"/>
  <c r="I254" i="1" s="1"/>
  <c r="I253" i="1"/>
  <c r="G252" i="1"/>
  <c r="B7" i="2" s="1"/>
  <c r="I251" i="1"/>
  <c r="G250" i="1"/>
  <c r="I250" i="1" s="1"/>
  <c r="I249" i="1"/>
  <c r="G245" i="1"/>
  <c r="G247" i="1" s="1"/>
  <c r="C244" i="1"/>
  <c r="I244" i="1" s="1"/>
  <c r="G242" i="1"/>
  <c r="C242" i="1"/>
  <c r="I240" i="1"/>
  <c r="I242" i="1" s="1"/>
  <c r="C238" i="1"/>
  <c r="I236" i="1"/>
  <c r="G234" i="1"/>
  <c r="I234" i="1" s="1"/>
  <c r="I233" i="1"/>
  <c r="G231" i="1"/>
  <c r="I231" i="1" s="1"/>
  <c r="I230" i="1"/>
  <c r="I228" i="1"/>
  <c r="G226" i="1"/>
  <c r="I226" i="1" s="1"/>
  <c r="I225" i="1"/>
  <c r="G223" i="1"/>
  <c r="I223" i="1" s="1"/>
  <c r="I222" i="1"/>
  <c r="I220" i="1"/>
  <c r="I219" i="1"/>
  <c r="I217" i="1"/>
  <c r="I216" i="1"/>
  <c r="I215" i="1"/>
  <c r="C214" i="1"/>
  <c r="I212" i="1"/>
  <c r="I211" i="1"/>
  <c r="I210" i="1"/>
  <c r="G210" i="1"/>
  <c r="I209" i="1"/>
  <c r="G208" i="1"/>
  <c r="I208" i="1" s="1"/>
  <c r="I207" i="1"/>
  <c r="G206" i="1"/>
  <c r="I205" i="1"/>
  <c r="I204" i="1"/>
  <c r="I203" i="1"/>
  <c r="G201" i="1"/>
  <c r="C201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C168" i="1"/>
  <c r="G166" i="1"/>
  <c r="I166" i="1" s="1"/>
  <c r="I165" i="1"/>
  <c r="G164" i="1"/>
  <c r="B8" i="2" s="1"/>
  <c r="I163" i="1"/>
  <c r="G161" i="1"/>
  <c r="C161" i="1"/>
  <c r="I159" i="1"/>
  <c r="I158" i="1"/>
  <c r="I157" i="1"/>
  <c r="I156" i="1"/>
  <c r="I155" i="1"/>
  <c r="I154" i="1"/>
  <c r="I153" i="1"/>
  <c r="I152" i="1"/>
  <c r="I151" i="1"/>
  <c r="I161" i="1" s="1"/>
  <c r="G149" i="1"/>
  <c r="C149" i="1"/>
  <c r="I147" i="1"/>
  <c r="I146" i="1"/>
  <c r="I145" i="1"/>
  <c r="I144" i="1"/>
  <c r="I143" i="1"/>
  <c r="I142" i="1"/>
  <c r="I141" i="1"/>
  <c r="I140" i="1"/>
  <c r="I139" i="1"/>
  <c r="I138" i="1"/>
  <c r="I149" i="1" s="1"/>
  <c r="C136" i="1"/>
  <c r="I134" i="1"/>
  <c r="I133" i="1"/>
  <c r="I132" i="1"/>
  <c r="G130" i="1"/>
  <c r="I129" i="1"/>
  <c r="G127" i="1"/>
  <c r="G136" i="1" s="1"/>
  <c r="I126" i="1"/>
  <c r="G122" i="1"/>
  <c r="C122" i="1"/>
  <c r="I120" i="1"/>
  <c r="I119" i="1"/>
  <c r="I118" i="1"/>
  <c r="I117" i="1"/>
  <c r="I116" i="1"/>
  <c r="I115" i="1"/>
  <c r="I114" i="1"/>
  <c r="I113" i="1"/>
  <c r="I112" i="1"/>
  <c r="I111" i="1"/>
  <c r="I122" i="1" s="1"/>
  <c r="C109" i="1"/>
  <c r="I108" i="1"/>
  <c r="G108" i="1"/>
  <c r="G109" i="1" s="1"/>
  <c r="G124" i="1" s="1"/>
  <c r="I107" i="1"/>
  <c r="I109" i="1" s="1"/>
  <c r="I124" i="1" s="1"/>
  <c r="C105" i="1"/>
  <c r="G102" i="1"/>
  <c r="I102" i="1" s="1"/>
  <c r="I101" i="1"/>
  <c r="C99" i="1"/>
  <c r="I97" i="1"/>
  <c r="G95" i="1"/>
  <c r="G99" i="1" s="1"/>
  <c r="I94" i="1"/>
  <c r="G92" i="1"/>
  <c r="C92" i="1"/>
  <c r="I90" i="1"/>
  <c r="I92" i="1" s="1"/>
  <c r="I89" i="1"/>
  <c r="C87" i="1"/>
  <c r="G85" i="1"/>
  <c r="I85" i="1" s="1"/>
  <c r="I84" i="1"/>
  <c r="G82" i="1"/>
  <c r="I82" i="1" s="1"/>
  <c r="I81" i="1"/>
  <c r="G79" i="1"/>
  <c r="C79" i="1"/>
  <c r="I77" i="1"/>
  <c r="I75" i="1"/>
  <c r="I74" i="1"/>
  <c r="I73" i="1"/>
  <c r="I72" i="1"/>
  <c r="I71" i="1"/>
  <c r="I70" i="1"/>
  <c r="I69" i="1"/>
  <c r="I68" i="1"/>
  <c r="I67" i="1"/>
  <c r="G65" i="1"/>
  <c r="C65" i="1"/>
  <c r="I63" i="1"/>
  <c r="I62" i="1"/>
  <c r="G60" i="1"/>
  <c r="C60" i="1"/>
  <c r="I58" i="1"/>
  <c r="I57" i="1"/>
  <c r="I56" i="1"/>
  <c r="G54" i="1"/>
  <c r="C54" i="1"/>
  <c r="I52" i="1"/>
  <c r="I50" i="1"/>
  <c r="I49" i="1"/>
  <c r="I48" i="1"/>
  <c r="G46" i="1"/>
  <c r="C46" i="1"/>
  <c r="I44" i="1"/>
  <c r="I43" i="1"/>
  <c r="I42" i="1"/>
  <c r="I41" i="1"/>
  <c r="I40" i="1"/>
  <c r="G38" i="1"/>
  <c r="C38" i="1"/>
  <c r="I36" i="1"/>
  <c r="I35" i="1"/>
  <c r="I34" i="1"/>
  <c r="I33" i="1"/>
  <c r="G31" i="1"/>
  <c r="C31" i="1"/>
  <c r="I29" i="1"/>
  <c r="I28" i="1"/>
  <c r="I27" i="1"/>
  <c r="G25" i="1"/>
  <c r="C25" i="1"/>
  <c r="I23" i="1"/>
  <c r="I22" i="1"/>
  <c r="I21" i="1"/>
  <c r="G19" i="1"/>
  <c r="C19" i="1"/>
  <c r="I18" i="1"/>
  <c r="I17" i="1"/>
  <c r="G15" i="1"/>
  <c r="C15" i="1"/>
  <c r="I13" i="1"/>
  <c r="I12" i="1"/>
  <c r="I11" i="1"/>
  <c r="I10" i="1"/>
  <c r="I9" i="1"/>
  <c r="I8" i="1"/>
  <c r="C4" i="1"/>
  <c r="I1" i="1"/>
  <c r="B5" i="2" l="1"/>
  <c r="I311" i="1"/>
  <c r="I292" i="1"/>
  <c r="I360" i="1"/>
  <c r="I19" i="1"/>
  <c r="I25" i="1"/>
  <c r="I38" i="1"/>
  <c r="I65" i="1"/>
  <c r="I79" i="1"/>
  <c r="I87" i="1"/>
  <c r="I15" i="1"/>
  <c r="I31" i="1"/>
  <c r="I46" i="1"/>
  <c r="I54" i="1"/>
  <c r="I60" i="1"/>
  <c r="B4" i="2"/>
  <c r="C124" i="1"/>
  <c r="B6" i="2"/>
  <c r="I164" i="1"/>
  <c r="I168" i="1" s="1"/>
  <c r="I201" i="1"/>
  <c r="I206" i="1"/>
  <c r="I214" i="1" s="1"/>
  <c r="I252" i="1"/>
  <c r="I260" i="1" s="1"/>
  <c r="I273" i="1"/>
  <c r="G300" i="1"/>
  <c r="I321" i="1"/>
  <c r="I342" i="1"/>
  <c r="I345" i="1"/>
  <c r="I347" i="1" s="1"/>
  <c r="I105" i="1"/>
  <c r="I238" i="1"/>
  <c r="G105" i="1"/>
  <c r="G214" i="1"/>
  <c r="G238" i="1"/>
  <c r="C247" i="1"/>
  <c r="C366" i="1" s="1"/>
  <c r="B16" i="2" s="1"/>
  <c r="G260" i="1"/>
  <c r="G273" i="1"/>
  <c r="G360" i="1"/>
  <c r="B9" i="2"/>
  <c r="B11" i="2"/>
  <c r="G87" i="1"/>
  <c r="I95" i="1"/>
  <c r="I99" i="1" s="1"/>
  <c r="I127" i="1"/>
  <c r="I130" i="1"/>
  <c r="G168" i="1"/>
  <c r="I245" i="1"/>
  <c r="I247" i="1" s="1"/>
  <c r="I295" i="1"/>
  <c r="I300" i="1" s="1"/>
  <c r="I136" i="1" l="1"/>
  <c r="G366" i="1"/>
  <c r="B12" i="2"/>
  <c r="B14" i="2" s="1"/>
  <c r="I366" i="1"/>
</calcChain>
</file>

<file path=xl/sharedStrings.xml><?xml version="1.0" encoding="utf-8"?>
<sst xmlns="http://schemas.openxmlformats.org/spreadsheetml/2006/main" count="572" uniqueCount="124">
  <si>
    <t>Maconns Infra Private Limited</t>
  </si>
  <si>
    <t>Report Date</t>
  </si>
  <si>
    <t xml:space="preserve">SBI Loan Disbursement &amp; fund utilisation Details </t>
  </si>
  <si>
    <t>Loan Processing Fees Paid</t>
  </si>
  <si>
    <t>Disbursement</t>
  </si>
  <si>
    <t>Utilisation</t>
  </si>
  <si>
    <t>Short &amp; Excess Balance Fund</t>
  </si>
  <si>
    <t>Head Wise Payment</t>
  </si>
  <si>
    <t>Date</t>
  </si>
  <si>
    <t>Loan From</t>
  </si>
  <si>
    <t>Amount Rs.</t>
  </si>
  <si>
    <t>Payments to</t>
  </si>
  <si>
    <t>Disbursement from SBI Loan A/c No.40083531764</t>
  </si>
  <si>
    <t>Hi Tech Competent Builders Pvt Ltd</t>
  </si>
  <si>
    <t>CIVIL</t>
  </si>
  <si>
    <t>S B Constructions</t>
  </si>
  <si>
    <t>JMV LPS Limited</t>
  </si>
  <si>
    <t>PETTY PAYMENTS RELATED TO THE PROJECT</t>
  </si>
  <si>
    <t>TDS on Contractor U/s 194C</t>
  </si>
  <si>
    <t>Round Off.</t>
  </si>
  <si>
    <t>FDR with SBI No-40117183722</t>
  </si>
  <si>
    <t>FDR</t>
  </si>
  <si>
    <t>Precise Lift &amp; Conveyors</t>
  </si>
  <si>
    <t>Interest on SBI Loan m/o March 2021</t>
  </si>
  <si>
    <t>SBI INTEREST</t>
  </si>
  <si>
    <t>Shri Maha Durga Transport</t>
  </si>
  <si>
    <t>Lukaman</t>
  </si>
  <si>
    <t>Om Traders</t>
  </si>
  <si>
    <t>Limra Enterprises</t>
  </si>
  <si>
    <t>Interest on SBI Loan m/o April 2021</t>
  </si>
  <si>
    <t>Manish Consultants</t>
  </si>
  <si>
    <t>CONSULTANTS</t>
  </si>
  <si>
    <t>M R Enterprises</t>
  </si>
  <si>
    <t>IPDM Services (India) Private Limited</t>
  </si>
  <si>
    <t>Bansal Iron Store</t>
  </si>
  <si>
    <t>Vibgyor Agencies</t>
  </si>
  <si>
    <t>Interest on SBI Loan m/o May 2021</t>
  </si>
  <si>
    <t>Interest on SBI Loan m/o June 2021</t>
  </si>
  <si>
    <t>SK Paints &amp; Sanitary Store</t>
  </si>
  <si>
    <t>SMB Alloy Steel Pvt.Ltd.</t>
  </si>
  <si>
    <t>Jitendra Kumar</t>
  </si>
  <si>
    <t>Garg Steel Fabrication</t>
  </si>
  <si>
    <t>Chandgi Ram &amp; Company</t>
  </si>
  <si>
    <t>Absolute Security and Facility Management Pvt.Ltd.m/o june21</t>
  </si>
  <si>
    <t>Absolute Security and Facility Management Pvt.Ltd. m/o July21</t>
  </si>
  <si>
    <t>KSP Hydro Engineers Pvt.Ltd.</t>
  </si>
  <si>
    <t>MEP</t>
  </si>
  <si>
    <t>Dema Consulting</t>
  </si>
  <si>
    <t>TDS on Professional U/s 194J</t>
  </si>
  <si>
    <t>AKG Plastics Pvt.Ltd.</t>
  </si>
  <si>
    <t>Interest on SBI Loan m/o July 2021</t>
  </si>
  <si>
    <t>Faalcon Concepts Pvt.Ltd.</t>
  </si>
  <si>
    <t>FAÇADE</t>
  </si>
  <si>
    <t>TK Elevator India Pvt.Ltd.</t>
  </si>
  <si>
    <t>LIFT</t>
  </si>
  <si>
    <t>DFA Consultants Private Limited</t>
  </si>
  <si>
    <t>Dev Infra</t>
  </si>
  <si>
    <t>URI Design Studio Pvt.Ltd.</t>
  </si>
  <si>
    <t>Jindal Alluminium Ltd. (Faalcon)</t>
  </si>
  <si>
    <t>Interest on SBI Loan m/o Aug 2021</t>
  </si>
  <si>
    <t xml:space="preserve">Commitment Interest </t>
  </si>
  <si>
    <t>Mitsubishi Elevator India Pvt.Ltd.</t>
  </si>
  <si>
    <t>National Glazing</t>
  </si>
  <si>
    <t>Balaji Paints &amp; Sanitation</t>
  </si>
  <si>
    <t>Absolute Security and Facility Management Pvt.Ltd M/o Aug 21</t>
  </si>
  <si>
    <t>Bandhu Enterprises</t>
  </si>
  <si>
    <t>Ceiling Impex Pvt.Ltd.</t>
  </si>
  <si>
    <t>Aggarwal Timber &amp; Plywood</t>
  </si>
  <si>
    <t>SK Paints &amp; Saniary Store</t>
  </si>
  <si>
    <t>Laxmi Enterprises</t>
  </si>
  <si>
    <t>Dev Electricals</t>
  </si>
  <si>
    <t>Modern Enterprises</t>
  </si>
  <si>
    <t>Om Shri Ganesh Steels</t>
  </si>
  <si>
    <t>Global Network &amp; Computers</t>
  </si>
  <si>
    <t>Aggarwal Paint and Hardware</t>
  </si>
  <si>
    <t>Jain Enterprises</t>
  </si>
  <si>
    <t>Jain Sons Plywood &amp; Hardware</t>
  </si>
  <si>
    <t>Absolute Security and Facility Management Pvt.Ltd M/o Sep 21</t>
  </si>
  <si>
    <t>Sri Sai Electrical</t>
  </si>
  <si>
    <t>Supertech India Pvt.Ltd.</t>
  </si>
  <si>
    <t>Interest on SBI Loan m/o Sep 2021</t>
  </si>
  <si>
    <t>Ampower Consultancy Services</t>
  </si>
  <si>
    <t>TDS on Contractor U/s 194J</t>
  </si>
  <si>
    <t>Mindstudio Private Limited</t>
  </si>
  <si>
    <t>TDS on Contractor U/s 194HJ</t>
  </si>
  <si>
    <t>SB Constructions</t>
  </si>
  <si>
    <t>Udayan Chaudhari &amp; Associates Pvt.Ltd.</t>
  </si>
  <si>
    <t>Interest on SBI Loan m/o Oct 2021</t>
  </si>
  <si>
    <t>Ingenious Work Solutions</t>
  </si>
  <si>
    <t>HVAC</t>
  </si>
  <si>
    <t>NNC Design International</t>
  </si>
  <si>
    <t>Page One Designs Pvt.Ltd.</t>
  </si>
  <si>
    <t>A TO Z Control System</t>
  </si>
  <si>
    <t>Modern Enterprises Pvt.Ltd.</t>
  </si>
  <si>
    <t>Legion Laboratories Pvt.Ltd.</t>
  </si>
  <si>
    <t>Siddiquee Hardware</t>
  </si>
  <si>
    <t>Radiant Projects &amp; Services</t>
  </si>
  <si>
    <t>Ankur Interio</t>
  </si>
  <si>
    <t>Manoj Kumar</t>
  </si>
  <si>
    <t>Unostructures Private Limited</t>
  </si>
  <si>
    <t>Dnova Infracon Private Limted</t>
  </si>
  <si>
    <t>Zephyrs Cooling Solutions</t>
  </si>
  <si>
    <t>A B Pal Electricals Pvt.Ltd.</t>
  </si>
  <si>
    <t>A N Electricals</t>
  </si>
  <si>
    <t>Interest on SBI Loan m/o Nov 2021</t>
  </si>
  <si>
    <t>Venn Design</t>
  </si>
  <si>
    <t>New India Conduits Pvt.Ltd.</t>
  </si>
  <si>
    <t>S.K.Electricals</t>
  </si>
  <si>
    <t>Absolute Security and Facility Management Pvt.Ltd.m/o Oct21</t>
  </si>
  <si>
    <t>KK Manhole &amp; Gratings Co.Pvt.Ltd.</t>
  </si>
  <si>
    <t>System Controls and Switchgears</t>
  </si>
  <si>
    <t>Milhard Sales Pvt.Ltd.</t>
  </si>
  <si>
    <t>Rajdhani Timbers</t>
  </si>
  <si>
    <t>Shri Kishan Mahesh Kumar (Hi-Tech)</t>
  </si>
  <si>
    <t>Voltamp Transformers Ltd.</t>
  </si>
  <si>
    <t>Tech Coral Solutions</t>
  </si>
  <si>
    <t>Grand Total</t>
  </si>
  <si>
    <t>MACONNS INFRA PVT.LTD.</t>
  </si>
  <si>
    <t>UTILISATION OF SBI LOAN FUND AS ON 27.12.2021</t>
  </si>
  <si>
    <t>DESCRIPTION</t>
  </si>
  <si>
    <t>AMOUNT RS.</t>
  </si>
  <si>
    <t>TOTAL EXPENSES</t>
  </si>
  <si>
    <t>TOTAL UTILISATION OF FUND</t>
  </si>
  <si>
    <t>TOTAL SBI LOAN DISBURSED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</si>
</sst>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* #,##0_ ;_ * \-#,##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165" fontId="3" fillId="0" borderId="0" xfId="1" applyNumberFormat="1" applyFont="1"/>
    <xf numFmtId="0" fontId="2" fillId="0" borderId="1" xfId="0" applyFont="1" applyBorder="1" applyAlignment="1">
      <alignment horizontal="left"/>
    </xf>
    <xf numFmtId="0" fontId="3" fillId="0" borderId="2" xfId="0" applyFont="1" applyBorder="1"/>
    <xf numFmtId="22" fontId="2" fillId="0" borderId="3" xfId="0" applyNumberFormat="1" applyFont="1" applyBorder="1"/>
    <xf numFmtId="0" fontId="4" fillId="0" borderId="0" xfId="0" applyFont="1"/>
    <xf numFmtId="165" fontId="2" fillId="0" borderId="0" xfId="1" applyNumberFormat="1" applyFont="1"/>
    <xf numFmtId="164" fontId="3" fillId="0" borderId="0" xfId="0" applyNumberFormat="1" applyFont="1"/>
    <xf numFmtId="0" fontId="6" fillId="2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3" borderId="4" xfId="0" applyFont="1" applyFill="1" applyBorder="1"/>
    <xf numFmtId="165" fontId="2" fillId="3" borderId="4" xfId="1" applyNumberFormat="1" applyFont="1" applyFill="1" applyBorder="1"/>
    <xf numFmtId="0" fontId="3" fillId="3" borderId="4" xfId="0" applyFont="1" applyFill="1" applyBorder="1"/>
    <xf numFmtId="14" fontId="3" fillId="0" borderId="0" xfId="0" applyNumberFormat="1" applyFont="1"/>
    <xf numFmtId="165" fontId="3" fillId="0" borderId="0" xfId="0" applyNumberFormat="1" applyFont="1"/>
    <xf numFmtId="0" fontId="7" fillId="0" borderId="0" xfId="0" applyFont="1" applyAlignment="1">
      <alignment horizontal="left"/>
    </xf>
    <xf numFmtId="0" fontId="3" fillId="0" borderId="5" xfId="0" applyFont="1" applyBorder="1"/>
    <xf numFmtId="165" fontId="2" fillId="0" borderId="5" xfId="1" applyNumberFormat="1" applyFont="1" applyBorder="1"/>
    <xf numFmtId="0" fontId="3" fillId="0" borderId="0" xfId="0" applyFont="1" applyBorder="1"/>
    <xf numFmtId="165" fontId="2" fillId="0" borderId="0" xfId="1" applyNumberFormat="1" applyFont="1" applyBorder="1"/>
    <xf numFmtId="0" fontId="3" fillId="0" borderId="0" xfId="0" applyFont="1" applyAlignment="1">
      <alignment horizontal="left" wrapText="1"/>
    </xf>
    <xf numFmtId="0" fontId="3" fillId="0" borderId="6" xfId="0" applyFont="1" applyBorder="1"/>
    <xf numFmtId="165" fontId="2" fillId="0" borderId="6" xfId="1" applyNumberFormat="1" applyFont="1" applyBorder="1"/>
    <xf numFmtId="165" fontId="3" fillId="0" borderId="0" xfId="1" applyNumberFormat="1" applyFont="1" applyBorder="1"/>
    <xf numFmtId="14" fontId="3" fillId="0" borderId="0" xfId="0" applyNumberFormat="1" applyFont="1" applyBorder="1"/>
    <xf numFmtId="165" fontId="3" fillId="0" borderId="0" xfId="1" applyNumberFormat="1" applyFont="1" applyFill="1" applyBorder="1"/>
    <xf numFmtId="0" fontId="3" fillId="4" borderId="7" xfId="0" applyFont="1" applyFill="1" applyBorder="1"/>
    <xf numFmtId="0" fontId="2" fillId="4" borderId="7" xfId="0" applyFont="1" applyFill="1" applyBorder="1"/>
    <xf numFmtId="165" fontId="2" fillId="4" borderId="7" xfId="1" applyNumberFormat="1" applyFont="1" applyFill="1" applyBorder="1"/>
    <xf numFmtId="0" fontId="2" fillId="2" borderId="5" xfId="0" applyFont="1" applyFill="1" applyBorder="1"/>
    <xf numFmtId="165" fontId="2" fillId="2" borderId="5" xfId="1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left"/>
    </xf>
    <xf numFmtId="165" fontId="3" fillId="0" borderId="8" xfId="1" applyNumberFormat="1" applyFont="1" applyBorder="1"/>
    <xf numFmtId="0" fontId="3" fillId="0" borderId="0" xfId="0" applyFont="1" applyBorder="1" applyAlignment="1">
      <alignment horizontal="left"/>
    </xf>
    <xf numFmtId="0" fontId="2" fillId="0" borderId="7" xfId="0" applyFont="1" applyBorder="1"/>
    <xf numFmtId="165" fontId="2" fillId="0" borderId="7" xfId="1" applyNumberFormat="1" applyFont="1" applyBorder="1"/>
    <xf numFmtId="0" fontId="2" fillId="0" borderId="8" xfId="0" applyFont="1" applyBorder="1"/>
    <xf numFmtId="165" fontId="2" fillId="0" borderId="8" xfId="1" applyNumberFormat="1" applyFont="1" applyBorder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 wrapText="1"/>
    </xf>
    <xf numFmtId="0" fontId="3" fillId="4" borderId="0" xfId="0" applyFont="1" applyFill="1"/>
    <xf numFmtId="165" fontId="3" fillId="4" borderId="0" xfId="1" applyNumberFormat="1" applyFont="1" applyFill="1" applyBorder="1"/>
    <xf numFmtId="165" fontId="3" fillId="4" borderId="0" xfId="1" applyNumberFormat="1" applyFont="1" applyFill="1"/>
    <xf numFmtId="165" fontId="3" fillId="0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F13" sqref="F13"/>
    </sheetView>
  </sheetViews>
  <sheetFormatPr defaultRowHeight="24.75" customHeight="1" x14ac:dyDescent="0.25"/>
  <cols>
    <col min="1" max="1" width="58" style="2" customWidth="1"/>
    <col min="2" max="2" width="24.42578125" style="3" customWidth="1"/>
    <col min="3" max="16384" width="9.140625" style="2"/>
  </cols>
  <sheetData>
    <row r="1" spans="1:2" ht="24.75" customHeight="1" x14ac:dyDescent="0.35">
      <c r="A1" s="43" t="s">
        <v>117</v>
      </c>
      <c r="B1" s="43"/>
    </row>
    <row r="2" spans="1:2" ht="24.75" customHeight="1" x14ac:dyDescent="0.25">
      <c r="A2" s="44" t="s">
        <v>118</v>
      </c>
      <c r="B2" s="44"/>
    </row>
    <row r="3" spans="1:2" ht="24.75" customHeight="1" x14ac:dyDescent="0.25">
      <c r="A3" s="33" t="s">
        <v>119</v>
      </c>
      <c r="B3" s="34" t="s">
        <v>120</v>
      </c>
    </row>
    <row r="4" spans="1:2" ht="24.75" customHeight="1" x14ac:dyDescent="0.25">
      <c r="A4" s="35" t="s">
        <v>14</v>
      </c>
      <c r="B4" s="3">
        <f>SUMIF(Utilisation!$J$8:$J$365,Summary!A4,Utilisation!$G$8:$G$365)</f>
        <v>245293070</v>
      </c>
    </row>
    <row r="5" spans="1:2" ht="24.75" customHeight="1" x14ac:dyDescent="0.25">
      <c r="A5" s="35" t="s">
        <v>52</v>
      </c>
      <c r="B5" s="3">
        <f>SUMIF(Utilisation!$J$8:$J$365,Summary!A5,Utilisation!$G$8:$G$365)</f>
        <v>25903918</v>
      </c>
    </row>
    <row r="6" spans="1:2" ht="24.75" customHeight="1" x14ac:dyDescent="0.25">
      <c r="A6" s="35" t="s">
        <v>31</v>
      </c>
      <c r="B6" s="3">
        <f>SUMIF(Utilisation!$J$8:$J$365,Summary!A6,Utilisation!$G$8:$G$365)</f>
        <v>3649150</v>
      </c>
    </row>
    <row r="7" spans="1:2" ht="24.75" customHeight="1" x14ac:dyDescent="0.25">
      <c r="A7" s="35" t="s">
        <v>89</v>
      </c>
      <c r="B7" s="3">
        <f>SUMIF(Utilisation!$J$8:$J$365,Summary!A7,Utilisation!$G$8:$G$365)</f>
        <v>4599106</v>
      </c>
    </row>
    <row r="8" spans="1:2" ht="24.75" customHeight="1" x14ac:dyDescent="0.25">
      <c r="A8" s="35" t="s">
        <v>54</v>
      </c>
      <c r="B8" s="3">
        <f>SUMIF(Utilisation!$J$8:$J$365,Summary!A8,Utilisation!$G$8:$G$365)</f>
        <v>7086489</v>
      </c>
    </row>
    <row r="9" spans="1:2" ht="24.75" customHeight="1" x14ac:dyDescent="0.25">
      <c r="A9" s="35" t="s">
        <v>46</v>
      </c>
      <c r="B9" s="3">
        <f>SUMIF(Utilisation!$J$8:$J$365,Summary!A9,Utilisation!$G$8:$G$365)</f>
        <v>3571100</v>
      </c>
    </row>
    <row r="10" spans="1:2" ht="24.75" customHeight="1" x14ac:dyDescent="0.25">
      <c r="A10" s="35" t="s">
        <v>17</v>
      </c>
      <c r="B10" s="3">
        <f>SUMIF(Utilisation!$J$8:$J$365,Summary!A10,Utilisation!$G$8:$G$365)</f>
        <v>5179619.46</v>
      </c>
    </row>
    <row r="11" spans="1:2" ht="24.75" customHeight="1" x14ac:dyDescent="0.25">
      <c r="A11" s="36" t="s">
        <v>24</v>
      </c>
      <c r="B11" s="37">
        <f>SUMIF(Utilisation!$J$8:$J$365,Summary!A11,Utilisation!$G$8:$G$365)</f>
        <v>17839474</v>
      </c>
    </row>
    <row r="12" spans="1:2" ht="24.75" customHeight="1" x14ac:dyDescent="0.25">
      <c r="A12" s="38" t="s">
        <v>121</v>
      </c>
      <c r="B12" s="27">
        <f>SUM(B4:B11)</f>
        <v>313121926.45999998</v>
      </c>
    </row>
    <row r="13" spans="1:2" ht="24.75" customHeight="1" x14ac:dyDescent="0.25">
      <c r="A13" s="35" t="s">
        <v>21</v>
      </c>
      <c r="B13" s="3">
        <f>SUMIF(Utilisation!$J$8:$J$365,Summary!A13,Utilisation!$G$8:$G$365)</f>
        <v>25000000</v>
      </c>
    </row>
    <row r="14" spans="1:2" ht="24.75" customHeight="1" thickBot="1" x14ac:dyDescent="0.3">
      <c r="A14" s="39" t="s">
        <v>122</v>
      </c>
      <c r="B14" s="40">
        <f>+B12+B13</f>
        <v>338121926.45999998</v>
      </c>
    </row>
    <row r="15" spans="1:2" ht="24.75" customHeight="1" thickTop="1" x14ac:dyDescent="0.25"/>
    <row r="16" spans="1:2" ht="24.75" customHeight="1" x14ac:dyDescent="0.25">
      <c r="A16" s="41" t="s">
        <v>123</v>
      </c>
      <c r="B16" s="42">
        <f>+Utilisation!C366</f>
        <v>338121926</v>
      </c>
    </row>
  </sheetData>
  <mergeCells count="2">
    <mergeCell ref="A1:B1"/>
    <mergeCell ref="A2:B2"/>
  </mergeCells>
  <printOptions gridLines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3"/>
  <sheetViews>
    <sheetView tabSelected="1" view="pageBreakPreview" zoomScaleSheetLayoutView="100" workbookViewId="0">
      <pane xSplit="2" ySplit="7" topLeftCell="D281" activePane="bottomRight" state="frozen"/>
      <selection pane="topRight" activeCell="C1" sqref="C1"/>
      <selection pane="bottomLeft" activeCell="A8" sqref="A8"/>
      <selection pane="bottomRight" activeCell="G209" activeCellId="4" sqref="G140 G156 G205 G207 G209"/>
    </sheetView>
  </sheetViews>
  <sheetFormatPr defaultRowHeight="15.75" x14ac:dyDescent="0.25"/>
  <cols>
    <col min="1" max="1" width="13.42578125" style="2" customWidth="1"/>
    <col min="2" max="2" width="48.42578125" style="2" bestFit="1" customWidth="1"/>
    <col min="3" max="3" width="17.5703125" style="3" customWidth="1"/>
    <col min="4" max="4" width="2.7109375" style="2" customWidth="1"/>
    <col min="5" max="5" width="17.28515625" style="2" customWidth="1"/>
    <col min="6" max="6" width="60.7109375" style="2" bestFit="1" customWidth="1"/>
    <col min="7" max="7" width="16.7109375" style="3" customWidth="1"/>
    <col min="8" max="8" width="2.42578125" style="2" customWidth="1"/>
    <col min="9" max="9" width="17.7109375" style="2" customWidth="1"/>
    <col min="10" max="10" width="45.42578125" style="2" bestFit="1" customWidth="1"/>
    <col min="11" max="16384" width="9.140625" style="2"/>
  </cols>
  <sheetData>
    <row r="1" spans="1:10" ht="16.5" thickBot="1" x14ac:dyDescent="0.3">
      <c r="A1" s="1" t="s">
        <v>0</v>
      </c>
      <c r="G1" s="4" t="s">
        <v>1</v>
      </c>
      <c r="H1" s="5"/>
      <c r="I1" s="6">
        <f ca="1">NOW()</f>
        <v>44574.74724409722</v>
      </c>
    </row>
    <row r="2" spans="1:10" x14ac:dyDescent="0.25">
      <c r="A2" s="7" t="s">
        <v>2</v>
      </c>
    </row>
    <row r="4" spans="1:10" x14ac:dyDescent="0.25">
      <c r="A4" s="1" t="s">
        <v>3</v>
      </c>
      <c r="B4" s="1"/>
      <c r="C4" s="8">
        <f>3000000+20655900+8245400</f>
        <v>31901300</v>
      </c>
      <c r="E4" s="9"/>
    </row>
    <row r="6" spans="1:10" s="13" customFormat="1" ht="31.5" x14ac:dyDescent="0.25">
      <c r="A6" s="45" t="s">
        <v>4</v>
      </c>
      <c r="B6" s="45"/>
      <c r="C6" s="45"/>
      <c r="D6" s="10"/>
      <c r="E6" s="45" t="s">
        <v>5</v>
      </c>
      <c r="F6" s="45"/>
      <c r="G6" s="45"/>
      <c r="H6" s="10"/>
      <c r="I6" s="11" t="s">
        <v>6</v>
      </c>
      <c r="J6" s="12" t="s">
        <v>7</v>
      </c>
    </row>
    <row r="7" spans="1:10" x14ac:dyDescent="0.25">
      <c r="A7" s="14" t="s">
        <v>8</v>
      </c>
      <c r="B7" s="14" t="s">
        <v>9</v>
      </c>
      <c r="C7" s="15" t="s">
        <v>10</v>
      </c>
      <c r="D7" s="14"/>
      <c r="E7" s="14" t="s">
        <v>8</v>
      </c>
      <c r="F7" s="14" t="s">
        <v>11</v>
      </c>
      <c r="G7" s="15" t="s">
        <v>10</v>
      </c>
      <c r="H7" s="16"/>
      <c r="I7" s="15" t="s">
        <v>10</v>
      </c>
    </row>
    <row r="8" spans="1:10" x14ac:dyDescent="0.25">
      <c r="A8" s="17">
        <v>44275</v>
      </c>
      <c r="B8" s="2" t="s">
        <v>12</v>
      </c>
      <c r="C8" s="3">
        <v>36179398</v>
      </c>
      <c r="E8" s="17">
        <v>44275</v>
      </c>
      <c r="F8" s="17" t="s">
        <v>13</v>
      </c>
      <c r="G8" s="3">
        <v>35363327.960000001</v>
      </c>
      <c r="I8" s="18">
        <f>+C8-G8</f>
        <v>816070.03999999911</v>
      </c>
      <c r="J8" s="2" t="s">
        <v>14</v>
      </c>
    </row>
    <row r="9" spans="1:10" x14ac:dyDescent="0.25">
      <c r="E9" s="17">
        <v>44275</v>
      </c>
      <c r="F9" s="17" t="s">
        <v>15</v>
      </c>
      <c r="G9" s="3">
        <v>662435</v>
      </c>
      <c r="I9" s="18">
        <f t="shared" ref="I9:I13" si="0">+C9-G9</f>
        <v>-662435</v>
      </c>
      <c r="J9" s="2" t="s">
        <v>14</v>
      </c>
    </row>
    <row r="10" spans="1:10" x14ac:dyDescent="0.25">
      <c r="E10" s="17">
        <v>44275</v>
      </c>
      <c r="F10" s="2" t="s">
        <v>16</v>
      </c>
      <c r="G10" s="3">
        <v>153636</v>
      </c>
      <c r="I10" s="18">
        <f t="shared" si="0"/>
        <v>-153636</v>
      </c>
      <c r="J10" s="19" t="s">
        <v>17</v>
      </c>
    </row>
    <row r="11" spans="1:10" x14ac:dyDescent="0.25">
      <c r="E11" s="17">
        <v>44281</v>
      </c>
      <c r="F11" s="17" t="s">
        <v>13</v>
      </c>
      <c r="G11" s="3">
        <v>-449533</v>
      </c>
      <c r="I11" s="18">
        <f t="shared" si="0"/>
        <v>449533</v>
      </c>
      <c r="J11" s="2" t="s">
        <v>14</v>
      </c>
    </row>
    <row r="12" spans="1:10" x14ac:dyDescent="0.25">
      <c r="E12" s="17">
        <v>44281</v>
      </c>
      <c r="F12" s="17" t="s">
        <v>18</v>
      </c>
      <c r="G12" s="3">
        <v>449534</v>
      </c>
      <c r="I12" s="18">
        <f t="shared" si="0"/>
        <v>-449534</v>
      </c>
      <c r="J12" s="2" t="s">
        <v>14</v>
      </c>
    </row>
    <row r="13" spans="1:10" x14ac:dyDescent="0.25">
      <c r="E13" s="17"/>
      <c r="F13" s="17" t="s">
        <v>19</v>
      </c>
      <c r="G13" s="3">
        <v>-1.9600000008940697</v>
      </c>
      <c r="I13" s="18">
        <f t="shared" si="0"/>
        <v>1.9600000008940697</v>
      </c>
      <c r="J13" s="2" t="s">
        <v>14</v>
      </c>
    </row>
    <row r="14" spans="1:10" x14ac:dyDescent="0.25">
      <c r="E14" s="17"/>
      <c r="F14" s="17"/>
      <c r="I14" s="18"/>
    </row>
    <row r="15" spans="1:10" x14ac:dyDescent="0.25">
      <c r="A15" s="20"/>
      <c r="B15" s="20"/>
      <c r="C15" s="21">
        <f>SUM(C8:C14)</f>
        <v>36179398</v>
      </c>
      <c r="D15" s="20"/>
      <c r="E15" s="20"/>
      <c r="F15" s="20"/>
      <c r="G15" s="21">
        <f>SUM(G8:G14)</f>
        <v>36179398</v>
      </c>
      <c r="H15" s="20"/>
      <c r="I15" s="21">
        <f>SUM(I8:I14)</f>
        <v>0</v>
      </c>
    </row>
    <row r="16" spans="1:10" x14ac:dyDescent="0.25">
      <c r="I16" s="18"/>
    </row>
    <row r="17" spans="1:10" x14ac:dyDescent="0.25">
      <c r="A17" s="17">
        <v>44278</v>
      </c>
      <c r="B17" s="2" t="s">
        <v>12</v>
      </c>
      <c r="C17" s="3">
        <v>25000000</v>
      </c>
      <c r="E17" s="17">
        <v>44291</v>
      </c>
      <c r="F17" s="17" t="s">
        <v>20</v>
      </c>
      <c r="G17" s="3">
        <v>25000000</v>
      </c>
      <c r="I17" s="18">
        <f>+C17-G17</f>
        <v>0</v>
      </c>
      <c r="J17" s="2" t="s">
        <v>21</v>
      </c>
    </row>
    <row r="18" spans="1:10" x14ac:dyDescent="0.25">
      <c r="E18" s="17"/>
      <c r="F18" s="17"/>
      <c r="I18" s="18">
        <f>+C18-G18</f>
        <v>0</v>
      </c>
    </row>
    <row r="19" spans="1:10" x14ac:dyDescent="0.25">
      <c r="A19" s="20"/>
      <c r="B19" s="20"/>
      <c r="C19" s="21">
        <f>SUM(C17:C18)</f>
        <v>25000000</v>
      </c>
      <c r="D19" s="20"/>
      <c r="E19" s="20"/>
      <c r="F19" s="20"/>
      <c r="G19" s="21">
        <f>SUM(G17:G18)</f>
        <v>25000000</v>
      </c>
      <c r="H19" s="20"/>
      <c r="I19" s="21">
        <f>SUM(I17:I18)</f>
        <v>0</v>
      </c>
    </row>
    <row r="21" spans="1:10" x14ac:dyDescent="0.25">
      <c r="A21" s="17">
        <v>44279</v>
      </c>
      <c r="B21" s="2" t="s">
        <v>12</v>
      </c>
      <c r="C21" s="3">
        <v>30000000</v>
      </c>
      <c r="E21" s="17">
        <v>44279</v>
      </c>
      <c r="F21" s="17" t="s">
        <v>13</v>
      </c>
      <c r="G21" s="3">
        <v>29618646</v>
      </c>
      <c r="I21" s="18">
        <f t="shared" ref="I21:I23" si="1">+C21-G21</f>
        <v>381354</v>
      </c>
      <c r="J21" s="2" t="s">
        <v>14</v>
      </c>
    </row>
    <row r="22" spans="1:10" x14ac:dyDescent="0.25">
      <c r="E22" s="17">
        <v>44281</v>
      </c>
      <c r="F22" s="17" t="s">
        <v>18</v>
      </c>
      <c r="G22" s="3">
        <v>381356</v>
      </c>
      <c r="I22" s="18">
        <f t="shared" si="1"/>
        <v>-381356</v>
      </c>
      <c r="J22" s="2" t="s">
        <v>14</v>
      </c>
    </row>
    <row r="23" spans="1:10" x14ac:dyDescent="0.25">
      <c r="E23" s="17"/>
      <c r="F23" s="17" t="s">
        <v>19</v>
      </c>
      <c r="G23" s="3">
        <v>-2</v>
      </c>
      <c r="I23" s="18">
        <f t="shared" si="1"/>
        <v>2</v>
      </c>
      <c r="J23" s="2" t="s">
        <v>14</v>
      </c>
    </row>
    <row r="24" spans="1:10" x14ac:dyDescent="0.25">
      <c r="E24" s="17"/>
      <c r="F24" s="17"/>
      <c r="I24" s="18"/>
    </row>
    <row r="25" spans="1:10" x14ac:dyDescent="0.25">
      <c r="A25" s="20"/>
      <c r="B25" s="20"/>
      <c r="C25" s="21">
        <f>SUM(C21:C24)</f>
        <v>30000000</v>
      </c>
      <c r="D25" s="20"/>
      <c r="E25" s="20"/>
      <c r="F25" s="20"/>
      <c r="G25" s="21">
        <f>SUM(G21:G24)</f>
        <v>30000000</v>
      </c>
      <c r="H25" s="20"/>
      <c r="I25" s="21">
        <f>SUM(I21:I24)</f>
        <v>0</v>
      </c>
    </row>
    <row r="27" spans="1:10" x14ac:dyDescent="0.25">
      <c r="A27" s="17">
        <v>44281</v>
      </c>
      <c r="B27" s="2" t="s">
        <v>12</v>
      </c>
      <c r="C27" s="3">
        <v>24887217</v>
      </c>
      <c r="E27" s="17">
        <v>44281</v>
      </c>
      <c r="F27" s="17" t="s">
        <v>13</v>
      </c>
      <c r="G27" s="3">
        <v>24514427</v>
      </c>
      <c r="I27" s="18">
        <f>+C27-G27</f>
        <v>372790</v>
      </c>
      <c r="J27" s="2" t="s">
        <v>14</v>
      </c>
    </row>
    <row r="28" spans="1:10" x14ac:dyDescent="0.25">
      <c r="A28" s="17"/>
      <c r="E28" s="17">
        <v>44281</v>
      </c>
      <c r="F28" s="17" t="s">
        <v>22</v>
      </c>
      <c r="G28" s="3">
        <v>43000</v>
      </c>
      <c r="I28" s="18">
        <f>+C28-G28</f>
        <v>-43000</v>
      </c>
      <c r="J28" s="2" t="s">
        <v>17</v>
      </c>
    </row>
    <row r="29" spans="1:10" x14ac:dyDescent="0.25">
      <c r="A29" s="17"/>
      <c r="E29" s="17">
        <v>44281</v>
      </c>
      <c r="F29" s="17" t="s">
        <v>18</v>
      </c>
      <c r="G29" s="3">
        <v>329790</v>
      </c>
      <c r="I29" s="18">
        <f>+C30-G29</f>
        <v>-329790</v>
      </c>
      <c r="J29" s="2" t="s">
        <v>14</v>
      </c>
    </row>
    <row r="30" spans="1:10" x14ac:dyDescent="0.25">
      <c r="A30" s="17"/>
    </row>
    <row r="31" spans="1:10" x14ac:dyDescent="0.25">
      <c r="A31" s="20"/>
      <c r="B31" s="20"/>
      <c r="C31" s="21">
        <f>SUM(C27:C30)</f>
        <v>24887217</v>
      </c>
      <c r="D31" s="20"/>
      <c r="E31" s="20"/>
      <c r="F31" s="20"/>
      <c r="G31" s="21">
        <f>SUM(G27:G30)</f>
        <v>24887217</v>
      </c>
      <c r="H31" s="20"/>
      <c r="I31" s="21">
        <f>SUM(I27:I30)</f>
        <v>0</v>
      </c>
    </row>
    <row r="33" spans="1:10" x14ac:dyDescent="0.25">
      <c r="A33" s="17">
        <v>44295</v>
      </c>
      <c r="B33" s="2" t="s">
        <v>12</v>
      </c>
      <c r="C33" s="3">
        <v>15000000</v>
      </c>
      <c r="E33" s="17">
        <v>44295</v>
      </c>
      <c r="F33" s="17" t="s">
        <v>13</v>
      </c>
      <c r="G33" s="3">
        <v>15000000</v>
      </c>
      <c r="I33" s="18">
        <f>+C33-G33</f>
        <v>0</v>
      </c>
      <c r="J33" s="2" t="s">
        <v>14</v>
      </c>
    </row>
    <row r="34" spans="1:10" x14ac:dyDescent="0.25">
      <c r="A34" s="17"/>
      <c r="E34" s="17">
        <v>44295</v>
      </c>
      <c r="F34" s="17" t="s">
        <v>13</v>
      </c>
      <c r="G34" s="3">
        <v>-254237</v>
      </c>
      <c r="I34" s="18">
        <f>+C34-G34</f>
        <v>254237</v>
      </c>
      <c r="J34" s="2" t="s">
        <v>14</v>
      </c>
    </row>
    <row r="35" spans="1:10" x14ac:dyDescent="0.25">
      <c r="A35" s="17">
        <v>44295</v>
      </c>
      <c r="B35" s="2" t="s">
        <v>12</v>
      </c>
      <c r="C35" s="3">
        <v>443104</v>
      </c>
      <c r="E35" s="17">
        <v>44295</v>
      </c>
      <c r="F35" s="17" t="s">
        <v>23</v>
      </c>
      <c r="G35" s="3">
        <v>433104</v>
      </c>
      <c r="I35" s="18">
        <f>+C35-G35</f>
        <v>10000</v>
      </c>
      <c r="J35" s="2" t="s">
        <v>24</v>
      </c>
    </row>
    <row r="36" spans="1:10" x14ac:dyDescent="0.25">
      <c r="A36" s="17"/>
      <c r="E36" s="17">
        <v>44324</v>
      </c>
      <c r="F36" s="17" t="s">
        <v>18</v>
      </c>
      <c r="G36" s="3">
        <v>254237</v>
      </c>
      <c r="I36" s="18">
        <f>+C36-G36</f>
        <v>-254237</v>
      </c>
      <c r="J36" s="2" t="s">
        <v>14</v>
      </c>
    </row>
    <row r="38" spans="1:10" x14ac:dyDescent="0.25">
      <c r="A38" s="20"/>
      <c r="B38" s="20"/>
      <c r="C38" s="21">
        <f>SUM(C33:C37)</f>
        <v>15443104</v>
      </c>
      <c r="D38" s="20"/>
      <c r="E38" s="20"/>
      <c r="F38" s="20"/>
      <c r="G38" s="21">
        <f>SUM(G33:G37)</f>
        <v>15433104</v>
      </c>
      <c r="H38" s="20"/>
      <c r="I38" s="21">
        <f>SUM(I33:I37)</f>
        <v>10000</v>
      </c>
    </row>
    <row r="40" spans="1:10" x14ac:dyDescent="0.25">
      <c r="A40" s="17">
        <v>44302</v>
      </c>
      <c r="B40" s="2" t="s">
        <v>12</v>
      </c>
      <c r="C40" s="3">
        <v>500000</v>
      </c>
      <c r="E40" s="17">
        <v>44308</v>
      </c>
      <c r="F40" s="2" t="s">
        <v>25</v>
      </c>
      <c r="G40" s="3">
        <v>150000</v>
      </c>
      <c r="I40" s="18">
        <f>+C40-G40</f>
        <v>350000</v>
      </c>
      <c r="J40" s="2" t="s">
        <v>17</v>
      </c>
    </row>
    <row r="41" spans="1:10" x14ac:dyDescent="0.25">
      <c r="A41" s="17"/>
      <c r="E41" s="17">
        <v>44308</v>
      </c>
      <c r="F41" s="22" t="s">
        <v>26</v>
      </c>
      <c r="G41" s="3">
        <v>50000</v>
      </c>
      <c r="I41" s="18">
        <f t="shared" ref="I41:I44" si="2">+C41-G41</f>
        <v>-50000</v>
      </c>
      <c r="J41" s="2" t="s">
        <v>17</v>
      </c>
    </row>
    <row r="42" spans="1:10" x14ac:dyDescent="0.25">
      <c r="A42" s="17"/>
      <c r="E42" s="17">
        <v>44308</v>
      </c>
      <c r="F42" s="17" t="s">
        <v>27</v>
      </c>
      <c r="G42" s="3">
        <v>52036</v>
      </c>
      <c r="I42" s="18">
        <f t="shared" si="2"/>
        <v>-52036</v>
      </c>
      <c r="J42" s="2" t="s">
        <v>17</v>
      </c>
    </row>
    <row r="43" spans="1:10" x14ac:dyDescent="0.25">
      <c r="A43" s="17"/>
      <c r="E43" s="17">
        <v>44308</v>
      </c>
      <c r="F43" s="17" t="s">
        <v>28</v>
      </c>
      <c r="G43" s="3">
        <v>5273</v>
      </c>
      <c r="I43" s="18">
        <f t="shared" si="2"/>
        <v>-5273</v>
      </c>
      <c r="J43" s="2" t="s">
        <v>17</v>
      </c>
    </row>
    <row r="44" spans="1:10" x14ac:dyDescent="0.25">
      <c r="A44" s="17"/>
      <c r="E44" s="17">
        <v>44308</v>
      </c>
      <c r="F44" s="17" t="s">
        <v>22</v>
      </c>
      <c r="G44" s="3">
        <v>212470</v>
      </c>
      <c r="I44" s="18">
        <f t="shared" si="2"/>
        <v>-212470</v>
      </c>
      <c r="J44" s="2" t="s">
        <v>17</v>
      </c>
    </row>
    <row r="46" spans="1:10" x14ac:dyDescent="0.25">
      <c r="A46" s="20"/>
      <c r="B46" s="20"/>
      <c r="C46" s="21">
        <f>SUM(C40:C45)</f>
        <v>500000</v>
      </c>
      <c r="D46" s="20"/>
      <c r="E46" s="20"/>
      <c r="F46" s="20"/>
      <c r="G46" s="21">
        <f>SUM(G40:G45)</f>
        <v>469779</v>
      </c>
      <c r="H46" s="20"/>
      <c r="I46" s="21">
        <f>SUM(I40:I45)</f>
        <v>30221</v>
      </c>
    </row>
    <row r="47" spans="1:10" x14ac:dyDescent="0.25">
      <c r="A47" s="22"/>
      <c r="B47" s="22"/>
      <c r="C47" s="23"/>
      <c r="D47" s="22"/>
      <c r="E47" s="22"/>
      <c r="F47" s="22"/>
      <c r="H47" s="22"/>
      <c r="I47" s="23"/>
    </row>
    <row r="48" spans="1:10" x14ac:dyDescent="0.25">
      <c r="A48" s="17">
        <v>44316</v>
      </c>
      <c r="B48" s="2" t="s">
        <v>12</v>
      </c>
      <c r="C48" s="3">
        <v>500000</v>
      </c>
      <c r="E48" s="17">
        <v>44317</v>
      </c>
      <c r="F48" s="2" t="s">
        <v>25</v>
      </c>
      <c r="G48" s="3">
        <v>150000</v>
      </c>
      <c r="I48" s="18">
        <f t="shared" ref="I48:I50" si="3">+C48-G48</f>
        <v>350000</v>
      </c>
      <c r="J48" s="2" t="s">
        <v>17</v>
      </c>
    </row>
    <row r="49" spans="1:10" x14ac:dyDescent="0.25">
      <c r="A49" s="17"/>
      <c r="E49" s="17">
        <v>44320</v>
      </c>
      <c r="F49" s="22" t="s">
        <v>26</v>
      </c>
      <c r="G49" s="3">
        <v>200000</v>
      </c>
      <c r="I49" s="18">
        <f t="shared" si="3"/>
        <v>-200000</v>
      </c>
      <c r="J49" s="2" t="s">
        <v>17</v>
      </c>
    </row>
    <row r="50" spans="1:10" x14ac:dyDescent="0.25">
      <c r="A50" s="17"/>
      <c r="E50" s="17">
        <v>44326</v>
      </c>
      <c r="F50" s="22" t="s">
        <v>26</v>
      </c>
      <c r="G50" s="3">
        <v>150000</v>
      </c>
      <c r="I50" s="18">
        <f t="shared" si="3"/>
        <v>-150000</v>
      </c>
      <c r="J50" s="2" t="s">
        <v>17</v>
      </c>
    </row>
    <row r="51" spans="1:10" x14ac:dyDescent="0.25">
      <c r="A51" s="17"/>
      <c r="E51" s="17"/>
      <c r="F51" s="17"/>
      <c r="I51" s="18"/>
    </row>
    <row r="52" spans="1:10" x14ac:dyDescent="0.25">
      <c r="A52" s="17">
        <v>44316</v>
      </c>
      <c r="B52" s="2" t="s">
        <v>12</v>
      </c>
      <c r="C52" s="3">
        <v>2120000</v>
      </c>
      <c r="E52" s="17">
        <v>44295</v>
      </c>
      <c r="F52" s="17" t="s">
        <v>29</v>
      </c>
      <c r="G52" s="3">
        <v>2160653</v>
      </c>
      <c r="I52" s="18">
        <f>+C52-G52</f>
        <v>-40653</v>
      </c>
      <c r="J52" s="2" t="s">
        <v>24</v>
      </c>
    </row>
    <row r="53" spans="1:10" x14ac:dyDescent="0.25">
      <c r="A53" s="22"/>
      <c r="B53" s="22"/>
      <c r="C53" s="23"/>
      <c r="D53" s="22"/>
      <c r="E53" s="22"/>
      <c r="F53" s="22"/>
      <c r="G53" s="23"/>
      <c r="H53" s="22"/>
      <c r="I53" s="23"/>
    </row>
    <row r="54" spans="1:10" x14ac:dyDescent="0.25">
      <c r="A54" s="20"/>
      <c r="B54" s="20"/>
      <c r="C54" s="21">
        <f>SUM(C48:C53)</f>
        <v>2620000</v>
      </c>
      <c r="D54" s="20"/>
      <c r="E54" s="20"/>
      <c r="F54" s="20"/>
      <c r="G54" s="21">
        <f>SUM(G48:G53)</f>
        <v>2660653</v>
      </c>
      <c r="H54" s="20"/>
      <c r="I54" s="21">
        <f>SUM(I48:I53)</f>
        <v>-40653</v>
      </c>
    </row>
    <row r="55" spans="1:10" x14ac:dyDescent="0.25">
      <c r="A55" s="22"/>
      <c r="B55" s="22"/>
      <c r="C55" s="23"/>
      <c r="D55" s="22"/>
      <c r="E55" s="22"/>
      <c r="F55" s="22"/>
      <c r="G55" s="23"/>
      <c r="H55" s="22"/>
      <c r="I55" s="23"/>
    </row>
    <row r="56" spans="1:10" x14ac:dyDescent="0.25">
      <c r="A56" s="17">
        <v>44327</v>
      </c>
      <c r="B56" s="2" t="s">
        <v>12</v>
      </c>
      <c r="C56" s="3">
        <v>500000</v>
      </c>
      <c r="E56" s="17">
        <v>44335</v>
      </c>
      <c r="F56" s="24" t="s">
        <v>30</v>
      </c>
      <c r="G56" s="3">
        <v>159300</v>
      </c>
      <c r="I56" s="18">
        <f>+C56-G56</f>
        <v>340700</v>
      </c>
      <c r="J56" s="2" t="s">
        <v>31</v>
      </c>
    </row>
    <row r="57" spans="1:10" x14ac:dyDescent="0.25">
      <c r="A57" s="17"/>
      <c r="E57" s="17">
        <v>44342</v>
      </c>
      <c r="F57" s="24" t="s">
        <v>32</v>
      </c>
      <c r="G57" s="3">
        <v>26550</v>
      </c>
      <c r="I57" s="18">
        <f t="shared" ref="I57:I58" si="4">+C57-G57</f>
        <v>-26550</v>
      </c>
      <c r="J57" s="2" t="s">
        <v>17</v>
      </c>
    </row>
    <row r="58" spans="1:10" x14ac:dyDescent="0.25">
      <c r="A58" s="17"/>
      <c r="E58" s="17">
        <v>44344</v>
      </c>
      <c r="F58" s="24" t="s">
        <v>33</v>
      </c>
      <c r="G58" s="3">
        <v>236000</v>
      </c>
      <c r="I58" s="18">
        <f t="shared" si="4"/>
        <v>-236000</v>
      </c>
      <c r="J58" s="2" t="s">
        <v>31</v>
      </c>
    </row>
    <row r="59" spans="1:10" x14ac:dyDescent="0.25">
      <c r="A59" s="22"/>
      <c r="B59" s="22"/>
      <c r="C59" s="23"/>
      <c r="D59" s="22"/>
      <c r="E59" s="22"/>
      <c r="F59" s="22"/>
      <c r="G59" s="23"/>
      <c r="H59" s="22"/>
      <c r="I59" s="23"/>
    </row>
    <row r="60" spans="1:10" x14ac:dyDescent="0.25">
      <c r="A60" s="20"/>
      <c r="B60" s="20"/>
      <c r="C60" s="21">
        <f>SUM(C56:C59)</f>
        <v>500000</v>
      </c>
      <c r="D60" s="20"/>
      <c r="E60" s="20"/>
      <c r="F60" s="20"/>
      <c r="G60" s="21">
        <f>SUM(G56:G59)</f>
        <v>421850</v>
      </c>
      <c r="H60" s="20"/>
      <c r="I60" s="21">
        <f>SUM(I56:I59)</f>
        <v>78150</v>
      </c>
    </row>
    <row r="61" spans="1:10" x14ac:dyDescent="0.25">
      <c r="A61" s="22"/>
      <c r="B61" s="22"/>
      <c r="C61" s="23"/>
      <c r="D61" s="22"/>
      <c r="E61" s="22"/>
      <c r="F61" s="22"/>
      <c r="G61" s="23"/>
      <c r="H61" s="22"/>
      <c r="I61" s="23"/>
    </row>
    <row r="62" spans="1:10" x14ac:dyDescent="0.25">
      <c r="A62" s="17">
        <v>44328</v>
      </c>
      <c r="B62" s="2" t="s">
        <v>12</v>
      </c>
      <c r="C62" s="3">
        <v>5000000</v>
      </c>
      <c r="E62" s="17">
        <v>44328</v>
      </c>
      <c r="F62" s="17" t="s">
        <v>13</v>
      </c>
      <c r="G62" s="3">
        <v>4915254</v>
      </c>
      <c r="I62" s="18">
        <f t="shared" ref="I62:I63" si="5">+C62-G62</f>
        <v>84746</v>
      </c>
      <c r="J62" s="2" t="s">
        <v>14</v>
      </c>
    </row>
    <row r="63" spans="1:10" x14ac:dyDescent="0.25">
      <c r="A63" s="17"/>
      <c r="E63" s="17">
        <v>44337</v>
      </c>
      <c r="F63" s="17" t="s">
        <v>18</v>
      </c>
      <c r="G63" s="3">
        <v>84746</v>
      </c>
      <c r="I63" s="18">
        <f t="shared" si="5"/>
        <v>-84746</v>
      </c>
      <c r="J63" s="2" t="s">
        <v>14</v>
      </c>
    </row>
    <row r="64" spans="1:10" x14ac:dyDescent="0.25">
      <c r="A64" s="22"/>
      <c r="B64" s="22"/>
      <c r="C64" s="23"/>
      <c r="D64" s="22"/>
      <c r="E64" s="22"/>
      <c r="F64" s="22"/>
      <c r="G64" s="23"/>
      <c r="H64" s="22"/>
      <c r="I64" s="23"/>
    </row>
    <row r="65" spans="1:10" x14ac:dyDescent="0.25">
      <c r="A65" s="20"/>
      <c r="B65" s="20"/>
      <c r="C65" s="21">
        <f>SUM(C62:C64)</f>
        <v>5000000</v>
      </c>
      <c r="D65" s="20"/>
      <c r="E65" s="20"/>
      <c r="F65" s="20"/>
      <c r="G65" s="21">
        <f>SUM(G62:G64)</f>
        <v>5000000</v>
      </c>
      <c r="H65" s="20"/>
      <c r="I65" s="21">
        <f>SUM(I62:I64)</f>
        <v>0</v>
      </c>
    </row>
    <row r="66" spans="1:10" x14ac:dyDescent="0.25">
      <c r="A66" s="25"/>
      <c r="B66" s="25"/>
      <c r="C66" s="26"/>
      <c r="D66" s="25"/>
      <c r="E66" s="25"/>
      <c r="F66" s="25"/>
      <c r="G66" s="26"/>
      <c r="H66" s="25"/>
      <c r="I66" s="26"/>
    </row>
    <row r="67" spans="1:10" x14ac:dyDescent="0.25">
      <c r="A67" s="17">
        <v>44345</v>
      </c>
      <c r="B67" s="2" t="s">
        <v>12</v>
      </c>
      <c r="C67" s="3">
        <v>6500000</v>
      </c>
      <c r="D67" s="22"/>
      <c r="E67" s="17">
        <v>44345</v>
      </c>
      <c r="F67" s="17" t="s">
        <v>13</v>
      </c>
      <c r="G67" s="27">
        <v>6389830</v>
      </c>
      <c r="H67" s="22"/>
      <c r="I67" s="18">
        <f t="shared" ref="I67:I75" si="6">+C67-G67</f>
        <v>110170</v>
      </c>
      <c r="J67" s="2" t="s">
        <v>14</v>
      </c>
    </row>
    <row r="68" spans="1:10" x14ac:dyDescent="0.25">
      <c r="A68" s="17"/>
      <c r="D68" s="22"/>
      <c r="E68" s="17">
        <v>44351</v>
      </c>
      <c r="F68" s="17" t="s">
        <v>18</v>
      </c>
      <c r="G68" s="27">
        <v>110170</v>
      </c>
      <c r="H68" s="22"/>
      <c r="I68" s="18">
        <f t="shared" si="6"/>
        <v>-110170</v>
      </c>
      <c r="J68" s="2" t="s">
        <v>14</v>
      </c>
    </row>
    <row r="69" spans="1:10" x14ac:dyDescent="0.25">
      <c r="A69" s="17">
        <v>44345</v>
      </c>
      <c r="B69" s="2" t="s">
        <v>12</v>
      </c>
      <c r="C69" s="3">
        <v>421850</v>
      </c>
      <c r="D69" s="22"/>
      <c r="E69" s="28">
        <v>44345</v>
      </c>
      <c r="F69" s="22" t="s">
        <v>26</v>
      </c>
      <c r="G69" s="27">
        <v>147951</v>
      </c>
      <c r="H69" s="22"/>
      <c r="I69" s="18">
        <f t="shared" si="6"/>
        <v>273899</v>
      </c>
      <c r="J69" s="2" t="s">
        <v>17</v>
      </c>
    </row>
    <row r="70" spans="1:10" x14ac:dyDescent="0.25">
      <c r="A70" s="17"/>
      <c r="D70" s="22"/>
      <c r="E70" s="28">
        <v>44347</v>
      </c>
      <c r="F70" s="22" t="s">
        <v>16</v>
      </c>
      <c r="G70" s="27">
        <v>131877</v>
      </c>
      <c r="H70" s="22"/>
      <c r="I70" s="18">
        <f t="shared" si="6"/>
        <v>-131877</v>
      </c>
      <c r="J70" s="2" t="s">
        <v>17</v>
      </c>
    </row>
    <row r="71" spans="1:10" x14ac:dyDescent="0.25">
      <c r="A71" s="17"/>
      <c r="D71" s="22"/>
      <c r="E71" s="28">
        <v>44358</v>
      </c>
      <c r="F71" s="22" t="s">
        <v>34</v>
      </c>
      <c r="G71" s="27">
        <v>5000</v>
      </c>
      <c r="H71" s="22"/>
      <c r="I71" s="18">
        <f t="shared" si="6"/>
        <v>-5000</v>
      </c>
      <c r="J71" s="2" t="s">
        <v>17</v>
      </c>
    </row>
    <row r="72" spans="1:10" x14ac:dyDescent="0.25">
      <c r="A72" s="17"/>
      <c r="D72" s="22"/>
      <c r="E72" s="28">
        <v>44359</v>
      </c>
      <c r="F72" s="22" t="s">
        <v>35</v>
      </c>
      <c r="G72" s="27">
        <v>25392.42</v>
      </c>
      <c r="H72" s="22"/>
      <c r="I72" s="18">
        <f t="shared" si="6"/>
        <v>-25392.42</v>
      </c>
      <c r="J72" s="2" t="s">
        <v>17</v>
      </c>
    </row>
    <row r="73" spans="1:10" x14ac:dyDescent="0.25">
      <c r="A73" s="17"/>
      <c r="D73" s="22"/>
      <c r="E73" s="28">
        <v>44361</v>
      </c>
      <c r="F73" s="22" t="s">
        <v>34</v>
      </c>
      <c r="G73" s="27">
        <v>34230</v>
      </c>
      <c r="H73" s="22"/>
      <c r="I73" s="18">
        <f t="shared" si="6"/>
        <v>-34230</v>
      </c>
      <c r="J73" s="2" t="s">
        <v>17</v>
      </c>
    </row>
    <row r="74" spans="1:10" x14ac:dyDescent="0.25">
      <c r="A74" s="17"/>
      <c r="D74" s="22"/>
      <c r="E74" s="28">
        <v>44361</v>
      </c>
      <c r="F74" s="22" t="s">
        <v>16</v>
      </c>
      <c r="G74" s="27">
        <v>19470</v>
      </c>
      <c r="H74" s="22"/>
      <c r="I74" s="18">
        <f t="shared" si="6"/>
        <v>-19470</v>
      </c>
      <c r="J74" s="2" t="s">
        <v>17</v>
      </c>
    </row>
    <row r="75" spans="1:10" x14ac:dyDescent="0.25">
      <c r="A75" s="17"/>
      <c r="D75" s="22"/>
      <c r="E75" s="28">
        <v>44386</v>
      </c>
      <c r="F75" s="22" t="s">
        <v>25</v>
      </c>
      <c r="G75" s="27">
        <v>47200</v>
      </c>
      <c r="H75" s="22"/>
      <c r="I75" s="18">
        <f t="shared" si="6"/>
        <v>-47200</v>
      </c>
      <c r="J75" s="2" t="s">
        <v>17</v>
      </c>
    </row>
    <row r="76" spans="1:10" x14ac:dyDescent="0.25">
      <c r="A76" s="17"/>
      <c r="D76" s="22"/>
      <c r="E76" s="28"/>
      <c r="F76" s="22"/>
      <c r="G76" s="27"/>
      <c r="H76" s="22"/>
      <c r="I76" s="18"/>
    </row>
    <row r="77" spans="1:10" x14ac:dyDescent="0.25">
      <c r="A77" s="17">
        <v>44348</v>
      </c>
      <c r="B77" s="2" t="s">
        <v>12</v>
      </c>
      <c r="C77" s="3">
        <v>1409375</v>
      </c>
      <c r="E77" s="17">
        <v>44348</v>
      </c>
      <c r="F77" s="17" t="s">
        <v>36</v>
      </c>
      <c r="G77" s="3">
        <v>1409375</v>
      </c>
      <c r="I77" s="18">
        <f>+C77-G77</f>
        <v>0</v>
      </c>
      <c r="J77" s="2" t="s">
        <v>24</v>
      </c>
    </row>
    <row r="78" spans="1:10" x14ac:dyDescent="0.25">
      <c r="A78" s="22"/>
      <c r="B78" s="22"/>
      <c r="C78" s="23"/>
      <c r="D78" s="22"/>
      <c r="E78" s="22"/>
      <c r="F78" s="22"/>
      <c r="G78" s="23"/>
      <c r="H78" s="22"/>
      <c r="I78" s="23"/>
    </row>
    <row r="79" spans="1:10" x14ac:dyDescent="0.25">
      <c r="A79" s="20"/>
      <c r="B79" s="20"/>
      <c r="C79" s="21">
        <f>SUM(C67:C78)</f>
        <v>8331225</v>
      </c>
      <c r="D79" s="20"/>
      <c r="E79" s="20"/>
      <c r="F79" s="20"/>
      <c r="G79" s="21">
        <f>SUM(G67:G78)</f>
        <v>8320495.4199999999</v>
      </c>
      <c r="H79" s="20"/>
      <c r="I79" s="21">
        <f>SUM(I67:I78)</f>
        <v>10729.580000000002</v>
      </c>
    </row>
    <row r="80" spans="1:10" x14ac:dyDescent="0.25">
      <c r="A80" s="22"/>
      <c r="B80" s="22"/>
      <c r="C80" s="23"/>
      <c r="D80" s="22"/>
      <c r="E80" s="22"/>
      <c r="F80" s="22"/>
      <c r="G80" s="23"/>
      <c r="H80" s="22"/>
      <c r="I80" s="23"/>
    </row>
    <row r="81" spans="1:10" x14ac:dyDescent="0.25">
      <c r="A81" s="17">
        <v>44357</v>
      </c>
      <c r="B81" s="2" t="s">
        <v>12</v>
      </c>
      <c r="C81" s="3">
        <v>4378948</v>
      </c>
      <c r="D81" s="22"/>
      <c r="E81" s="17">
        <v>44357</v>
      </c>
      <c r="F81" s="17" t="s">
        <v>13</v>
      </c>
      <c r="G81" s="27">
        <v>4296571</v>
      </c>
      <c r="H81" s="22"/>
      <c r="I81" s="18">
        <f t="shared" ref="I81:I82" si="7">+C81-G81</f>
        <v>82377</v>
      </c>
      <c r="J81" s="2" t="s">
        <v>14</v>
      </c>
    </row>
    <row r="82" spans="1:10" x14ac:dyDescent="0.25">
      <c r="A82" s="17"/>
      <c r="D82" s="22"/>
      <c r="E82" s="17">
        <v>44357</v>
      </c>
      <c r="F82" s="17" t="s">
        <v>18</v>
      </c>
      <c r="G82" s="27">
        <f>82377</f>
        <v>82377</v>
      </c>
      <c r="H82" s="22"/>
      <c r="I82" s="18">
        <f t="shared" si="7"/>
        <v>-82377</v>
      </c>
      <c r="J82" s="2" t="s">
        <v>14</v>
      </c>
    </row>
    <row r="83" spans="1:10" x14ac:dyDescent="0.25">
      <c r="A83" s="22"/>
      <c r="B83" s="22"/>
      <c r="C83" s="23"/>
      <c r="D83" s="22"/>
      <c r="E83" s="22"/>
      <c r="F83" s="22"/>
      <c r="G83" s="23"/>
      <c r="H83" s="22"/>
      <c r="I83" s="23"/>
    </row>
    <row r="84" spans="1:10" x14ac:dyDescent="0.25">
      <c r="A84" s="17">
        <v>44358</v>
      </c>
      <c r="B84" s="2" t="s">
        <v>12</v>
      </c>
      <c r="C84" s="3">
        <v>10110866</v>
      </c>
      <c r="D84" s="22"/>
      <c r="E84" s="17">
        <v>44358</v>
      </c>
      <c r="F84" s="17" t="s">
        <v>13</v>
      </c>
      <c r="G84" s="27">
        <v>9931913</v>
      </c>
      <c r="H84" s="22"/>
      <c r="I84" s="18">
        <f t="shared" ref="I84:I85" si="8">+C84-G84</f>
        <v>178953</v>
      </c>
      <c r="J84" s="2" t="s">
        <v>14</v>
      </c>
    </row>
    <row r="85" spans="1:10" x14ac:dyDescent="0.25">
      <c r="A85" s="17"/>
      <c r="D85" s="22"/>
      <c r="E85" s="17">
        <v>44358</v>
      </c>
      <c r="F85" s="17" t="s">
        <v>18</v>
      </c>
      <c r="G85" s="27">
        <f>178953</f>
        <v>178953</v>
      </c>
      <c r="H85" s="22"/>
      <c r="I85" s="18">
        <f t="shared" si="8"/>
        <v>-178953</v>
      </c>
      <c r="J85" s="2" t="s">
        <v>14</v>
      </c>
    </row>
    <row r="86" spans="1:10" x14ac:dyDescent="0.25">
      <c r="A86" s="22"/>
      <c r="B86" s="22"/>
      <c r="C86" s="23"/>
      <c r="D86" s="22"/>
      <c r="E86" s="22"/>
      <c r="F86" s="22"/>
      <c r="G86" s="23"/>
      <c r="H86" s="22"/>
      <c r="I86" s="23"/>
    </row>
    <row r="87" spans="1:10" x14ac:dyDescent="0.25">
      <c r="A87" s="20"/>
      <c r="B87" s="20"/>
      <c r="C87" s="21">
        <f>SUM(C80:C86)</f>
        <v>14489814</v>
      </c>
      <c r="D87" s="20"/>
      <c r="E87" s="20"/>
      <c r="F87" s="20"/>
      <c r="G87" s="21">
        <f>SUM(G80:G86)</f>
        <v>14489814</v>
      </c>
      <c r="H87" s="20"/>
      <c r="I87" s="21">
        <f>SUM(I80:I86)</f>
        <v>0</v>
      </c>
    </row>
    <row r="88" spans="1:10" x14ac:dyDescent="0.25">
      <c r="A88" s="22"/>
      <c r="B88" s="22"/>
      <c r="C88" s="23"/>
      <c r="D88" s="22"/>
      <c r="E88" s="22"/>
      <c r="F88" s="22"/>
      <c r="G88" s="23"/>
      <c r="H88" s="22"/>
      <c r="I88" s="23"/>
    </row>
    <row r="89" spans="1:10" x14ac:dyDescent="0.25">
      <c r="A89" s="17">
        <v>44366</v>
      </c>
      <c r="B89" s="2" t="s">
        <v>12</v>
      </c>
      <c r="C89" s="3">
        <v>5241192</v>
      </c>
      <c r="D89" s="22"/>
      <c r="E89" s="17">
        <v>44358</v>
      </c>
      <c r="F89" s="17" t="s">
        <v>13</v>
      </c>
      <c r="G89" s="27">
        <v>5148428</v>
      </c>
      <c r="H89" s="22"/>
      <c r="I89" s="18">
        <f t="shared" ref="I89:I90" si="9">+C89-G89</f>
        <v>92764</v>
      </c>
      <c r="J89" s="2" t="s">
        <v>14</v>
      </c>
    </row>
    <row r="90" spans="1:10" x14ac:dyDescent="0.25">
      <c r="A90" s="17"/>
      <c r="D90" s="22"/>
      <c r="E90" s="17">
        <v>44358</v>
      </c>
      <c r="F90" s="17" t="s">
        <v>18</v>
      </c>
      <c r="G90" s="27">
        <v>92764</v>
      </c>
      <c r="H90" s="22"/>
      <c r="I90" s="18">
        <f t="shared" si="9"/>
        <v>-92764</v>
      </c>
      <c r="J90" s="2" t="s">
        <v>14</v>
      </c>
    </row>
    <row r="91" spans="1:10" x14ac:dyDescent="0.25">
      <c r="A91" s="22"/>
      <c r="B91" s="22"/>
      <c r="C91" s="23"/>
      <c r="D91" s="22"/>
      <c r="E91" s="22"/>
      <c r="F91" s="22"/>
      <c r="G91" s="23"/>
      <c r="H91" s="22"/>
      <c r="I91" s="23"/>
    </row>
    <row r="92" spans="1:10" x14ac:dyDescent="0.25">
      <c r="A92" s="20"/>
      <c r="B92" s="20"/>
      <c r="C92" s="21">
        <f>SUM(C89:C91)</f>
        <v>5241192</v>
      </c>
      <c r="D92" s="20"/>
      <c r="E92" s="20"/>
      <c r="F92" s="20"/>
      <c r="G92" s="21">
        <f>SUM(G89:G91)</f>
        <v>5241192</v>
      </c>
      <c r="H92" s="20"/>
      <c r="I92" s="21">
        <f>SUM(I89:I91)</f>
        <v>0</v>
      </c>
    </row>
    <row r="93" spans="1:10" x14ac:dyDescent="0.25">
      <c r="A93" s="22"/>
      <c r="B93" s="22"/>
      <c r="C93" s="23"/>
      <c r="D93" s="22"/>
      <c r="E93" s="22"/>
      <c r="F93" s="22"/>
      <c r="G93" s="23"/>
      <c r="H93" s="22"/>
      <c r="I93" s="23"/>
    </row>
    <row r="94" spans="1:10" x14ac:dyDescent="0.25">
      <c r="A94" s="17">
        <v>44375</v>
      </c>
      <c r="B94" s="2" t="s">
        <v>12</v>
      </c>
      <c r="C94" s="3">
        <v>4168441</v>
      </c>
      <c r="D94" s="22"/>
      <c r="E94" s="17">
        <v>44358</v>
      </c>
      <c r="F94" s="17" t="s">
        <v>13</v>
      </c>
      <c r="G94" s="27">
        <v>4095225</v>
      </c>
      <c r="H94" s="22"/>
      <c r="I94" s="18">
        <f t="shared" ref="I94:I95" si="10">+C94-G94</f>
        <v>73216</v>
      </c>
      <c r="J94" s="2" t="s">
        <v>14</v>
      </c>
    </row>
    <row r="95" spans="1:10" x14ac:dyDescent="0.25">
      <c r="A95" s="17"/>
      <c r="D95" s="22"/>
      <c r="E95" s="17">
        <v>44358</v>
      </c>
      <c r="F95" s="17" t="s">
        <v>18</v>
      </c>
      <c r="G95" s="27">
        <f>73216</f>
        <v>73216</v>
      </c>
      <c r="H95" s="22"/>
      <c r="I95" s="18">
        <f t="shared" si="10"/>
        <v>-73216</v>
      </c>
      <c r="J95" s="2" t="s">
        <v>14</v>
      </c>
    </row>
    <row r="96" spans="1:10" x14ac:dyDescent="0.25">
      <c r="A96" s="17"/>
      <c r="D96" s="22"/>
      <c r="E96" s="17"/>
      <c r="F96" s="17"/>
      <c r="G96" s="27"/>
      <c r="H96" s="22"/>
      <c r="I96" s="18"/>
    </row>
    <row r="97" spans="1:10" x14ac:dyDescent="0.25">
      <c r="A97" s="17">
        <v>44378</v>
      </c>
      <c r="B97" s="2" t="s">
        <v>12</v>
      </c>
      <c r="C97" s="3">
        <v>1579169</v>
      </c>
      <c r="D97" s="22"/>
      <c r="E97" s="17">
        <v>44377</v>
      </c>
      <c r="F97" s="17" t="s">
        <v>37</v>
      </c>
      <c r="G97" s="3">
        <v>1579169</v>
      </c>
      <c r="I97" s="18">
        <f>+C97-G97</f>
        <v>0</v>
      </c>
      <c r="J97" s="2" t="s">
        <v>24</v>
      </c>
    </row>
    <row r="98" spans="1:10" x14ac:dyDescent="0.25">
      <c r="A98" s="22"/>
      <c r="B98" s="22"/>
      <c r="C98" s="23"/>
      <c r="D98" s="22"/>
      <c r="E98" s="22"/>
      <c r="F98" s="22"/>
      <c r="G98" s="23"/>
      <c r="H98" s="22"/>
      <c r="I98" s="23"/>
    </row>
    <row r="99" spans="1:10" x14ac:dyDescent="0.25">
      <c r="A99" s="20"/>
      <c r="B99" s="20"/>
      <c r="C99" s="21">
        <f>SUM(C94:C98)</f>
        <v>5747610</v>
      </c>
      <c r="D99" s="20"/>
      <c r="E99" s="20"/>
      <c r="F99" s="20"/>
      <c r="G99" s="21">
        <f>SUM(G94:G98)</f>
        <v>5747610</v>
      </c>
      <c r="H99" s="20"/>
      <c r="I99" s="21">
        <f>SUM(I94:I98)</f>
        <v>0</v>
      </c>
    </row>
    <row r="100" spans="1:10" x14ac:dyDescent="0.25">
      <c r="A100" s="22"/>
      <c r="B100" s="22"/>
      <c r="C100" s="23"/>
      <c r="D100" s="22"/>
      <c r="E100" s="22"/>
      <c r="F100" s="22"/>
      <c r="G100" s="23"/>
      <c r="H100" s="22"/>
      <c r="I100" s="23"/>
    </row>
    <row r="101" spans="1:10" x14ac:dyDescent="0.25">
      <c r="A101" s="17">
        <v>44384</v>
      </c>
      <c r="B101" s="2" t="s">
        <v>12</v>
      </c>
      <c r="C101" s="3">
        <v>11217326</v>
      </c>
      <c r="D101" s="22"/>
      <c r="E101" s="17">
        <v>44358</v>
      </c>
      <c r="F101" s="17" t="s">
        <v>13</v>
      </c>
      <c r="G101" s="27">
        <v>11020494</v>
      </c>
      <c r="H101" s="22"/>
      <c r="I101" s="18">
        <f t="shared" ref="I101:I102" si="11">+C101-G101</f>
        <v>196832</v>
      </c>
      <c r="J101" s="2" t="s">
        <v>14</v>
      </c>
    </row>
    <row r="102" spans="1:10" x14ac:dyDescent="0.25">
      <c r="A102" s="17"/>
      <c r="D102" s="22"/>
      <c r="E102" s="17">
        <v>44358</v>
      </c>
      <c r="F102" s="17" t="s">
        <v>18</v>
      </c>
      <c r="G102" s="27">
        <f>196832</f>
        <v>196832</v>
      </c>
      <c r="H102" s="22"/>
      <c r="I102" s="18">
        <f t="shared" si="11"/>
        <v>-196832</v>
      </c>
      <c r="J102" s="2" t="s">
        <v>14</v>
      </c>
    </row>
    <row r="103" spans="1:10" x14ac:dyDescent="0.25">
      <c r="A103" s="17"/>
      <c r="D103" s="22"/>
      <c r="E103" s="17"/>
      <c r="F103" s="17"/>
      <c r="G103" s="27"/>
      <c r="H103" s="22"/>
      <c r="I103" s="18"/>
    </row>
    <row r="104" spans="1:10" x14ac:dyDescent="0.25">
      <c r="A104" s="22"/>
      <c r="B104" s="22"/>
      <c r="C104" s="23"/>
      <c r="D104" s="22"/>
      <c r="E104" s="22"/>
      <c r="F104" s="22"/>
      <c r="G104" s="23"/>
      <c r="H104" s="22"/>
      <c r="I104" s="23"/>
    </row>
    <row r="105" spans="1:10" x14ac:dyDescent="0.25">
      <c r="A105" s="20"/>
      <c r="B105" s="20"/>
      <c r="C105" s="21">
        <f>SUM(C101:C104)</f>
        <v>11217326</v>
      </c>
      <c r="D105" s="20"/>
      <c r="E105" s="20"/>
      <c r="F105" s="20"/>
      <c r="G105" s="21">
        <f>SUM(G101:G104)</f>
        <v>11217326</v>
      </c>
      <c r="H105" s="20"/>
      <c r="I105" s="21">
        <f>SUM(I101:I104)</f>
        <v>0</v>
      </c>
    </row>
    <row r="106" spans="1:10" x14ac:dyDescent="0.25">
      <c r="A106" s="22"/>
      <c r="B106" s="22"/>
      <c r="C106" s="23"/>
      <c r="D106" s="22"/>
      <c r="E106" s="22"/>
      <c r="F106" s="22"/>
      <c r="G106" s="23"/>
      <c r="H106" s="22"/>
      <c r="I106" s="23"/>
    </row>
    <row r="107" spans="1:10" x14ac:dyDescent="0.25">
      <c r="A107" s="17">
        <v>44406</v>
      </c>
      <c r="B107" s="2" t="s">
        <v>12</v>
      </c>
      <c r="C107" s="3">
        <v>12142515</v>
      </c>
      <c r="D107" s="22"/>
      <c r="E107" s="17">
        <v>44406</v>
      </c>
      <c r="F107" s="17" t="s">
        <v>13</v>
      </c>
      <c r="G107" s="27">
        <v>11929448</v>
      </c>
      <c r="H107" s="22"/>
      <c r="I107" s="18">
        <f t="shared" ref="I107:I120" si="12">+C107-G107</f>
        <v>213067</v>
      </c>
      <c r="J107" s="2" t="s">
        <v>14</v>
      </c>
    </row>
    <row r="108" spans="1:10" x14ac:dyDescent="0.25">
      <c r="A108" s="17"/>
      <c r="D108" s="22"/>
      <c r="E108" s="17">
        <v>44406</v>
      </c>
      <c r="F108" s="17" t="s">
        <v>18</v>
      </c>
      <c r="G108" s="27">
        <f>213067</f>
        <v>213067</v>
      </c>
      <c r="H108" s="22"/>
      <c r="I108" s="18">
        <f t="shared" si="12"/>
        <v>-213067</v>
      </c>
      <c r="J108" s="2" t="s">
        <v>14</v>
      </c>
    </row>
    <row r="109" spans="1:10" x14ac:dyDescent="0.25">
      <c r="A109" s="17"/>
      <c r="C109" s="21">
        <f>SUM(C107:C108)</f>
        <v>12142515</v>
      </c>
      <c r="D109" s="22"/>
      <c r="E109" s="17"/>
      <c r="F109" s="17"/>
      <c r="G109" s="21">
        <f>SUM(G107:G108)</f>
        <v>12142515</v>
      </c>
      <c r="H109" s="22"/>
      <c r="I109" s="21">
        <f>SUM(I107:I108)</f>
        <v>0</v>
      </c>
    </row>
    <row r="110" spans="1:10" x14ac:dyDescent="0.25">
      <c r="A110" s="17"/>
      <c r="D110" s="22"/>
      <c r="E110" s="17"/>
      <c r="F110" s="17"/>
      <c r="G110" s="27"/>
      <c r="H110" s="22"/>
      <c r="I110" s="18"/>
    </row>
    <row r="111" spans="1:10" x14ac:dyDescent="0.25">
      <c r="A111" s="17">
        <v>44406</v>
      </c>
      <c r="B111" s="2" t="s">
        <v>12</v>
      </c>
      <c r="C111" s="3">
        <v>500000</v>
      </c>
      <c r="D111" s="22"/>
      <c r="E111" s="17">
        <v>44397</v>
      </c>
      <c r="F111" s="17" t="s">
        <v>38</v>
      </c>
      <c r="G111" s="27">
        <v>1275</v>
      </c>
      <c r="H111" s="22"/>
      <c r="I111" s="18">
        <f t="shared" si="12"/>
        <v>498725</v>
      </c>
      <c r="J111" s="2" t="s">
        <v>17</v>
      </c>
    </row>
    <row r="112" spans="1:10" x14ac:dyDescent="0.25">
      <c r="A112" s="17"/>
      <c r="D112" s="22"/>
      <c r="E112" s="17">
        <v>44404</v>
      </c>
      <c r="F112" s="17" t="s">
        <v>38</v>
      </c>
      <c r="G112" s="27">
        <v>2443</v>
      </c>
      <c r="H112" s="22"/>
      <c r="I112" s="18">
        <f t="shared" si="12"/>
        <v>-2443</v>
      </c>
      <c r="J112" s="2" t="s">
        <v>17</v>
      </c>
    </row>
    <row r="113" spans="1:10" x14ac:dyDescent="0.25">
      <c r="A113" s="17"/>
      <c r="D113" s="22"/>
      <c r="E113" s="17">
        <v>44407</v>
      </c>
      <c r="F113" s="17" t="s">
        <v>39</v>
      </c>
      <c r="G113" s="27">
        <v>2000</v>
      </c>
      <c r="H113" s="22"/>
      <c r="I113" s="18">
        <f t="shared" si="12"/>
        <v>-2000</v>
      </c>
      <c r="J113" s="2" t="s">
        <v>17</v>
      </c>
    </row>
    <row r="114" spans="1:10" x14ac:dyDescent="0.25">
      <c r="A114" s="17"/>
      <c r="D114" s="22"/>
      <c r="E114" s="17">
        <v>44410</v>
      </c>
      <c r="F114" s="17" t="s">
        <v>39</v>
      </c>
      <c r="G114" s="27">
        <v>12209</v>
      </c>
      <c r="H114" s="22"/>
      <c r="I114" s="18">
        <f t="shared" si="12"/>
        <v>-12209</v>
      </c>
      <c r="J114" s="2" t="s">
        <v>17</v>
      </c>
    </row>
    <row r="115" spans="1:10" x14ac:dyDescent="0.25">
      <c r="A115" s="17"/>
      <c r="D115" s="22"/>
      <c r="E115" s="17">
        <v>44417</v>
      </c>
      <c r="F115" s="17" t="s">
        <v>40</v>
      </c>
      <c r="G115" s="27">
        <v>216300</v>
      </c>
      <c r="H115" s="22"/>
      <c r="I115" s="18">
        <f t="shared" si="12"/>
        <v>-216300</v>
      </c>
      <c r="J115" s="2" t="s">
        <v>17</v>
      </c>
    </row>
    <row r="116" spans="1:10" x14ac:dyDescent="0.25">
      <c r="A116" s="17"/>
      <c r="D116" s="22"/>
      <c r="E116" s="17">
        <v>44421</v>
      </c>
      <c r="F116" s="17" t="s">
        <v>41</v>
      </c>
      <c r="G116" s="27">
        <v>11242</v>
      </c>
      <c r="H116" s="22"/>
      <c r="I116" s="18">
        <f t="shared" si="12"/>
        <v>-11242</v>
      </c>
      <c r="J116" s="2" t="s">
        <v>17</v>
      </c>
    </row>
    <row r="117" spans="1:10" x14ac:dyDescent="0.25">
      <c r="A117" s="17"/>
      <c r="D117" s="22"/>
      <c r="E117" s="17">
        <v>44422</v>
      </c>
      <c r="F117" s="17" t="s">
        <v>39</v>
      </c>
      <c r="G117" s="27">
        <v>47707</v>
      </c>
      <c r="H117" s="22"/>
      <c r="I117" s="18">
        <f t="shared" si="12"/>
        <v>-47707</v>
      </c>
      <c r="J117" s="2" t="s">
        <v>17</v>
      </c>
    </row>
    <row r="118" spans="1:10" x14ac:dyDescent="0.25">
      <c r="A118" s="17"/>
      <c r="D118" s="22"/>
      <c r="E118" s="17">
        <v>44429</v>
      </c>
      <c r="F118" s="17" t="s">
        <v>42</v>
      </c>
      <c r="G118" s="27">
        <v>67829</v>
      </c>
      <c r="H118" s="22"/>
      <c r="I118" s="18">
        <f t="shared" si="12"/>
        <v>-67829</v>
      </c>
      <c r="J118" s="2" t="s">
        <v>17</v>
      </c>
    </row>
    <row r="119" spans="1:10" x14ac:dyDescent="0.25">
      <c r="A119" s="17"/>
      <c r="D119" s="22"/>
      <c r="E119" s="17">
        <v>44407</v>
      </c>
      <c r="F119" s="17" t="s">
        <v>43</v>
      </c>
      <c r="G119" s="27">
        <v>44856</v>
      </c>
      <c r="H119" s="22"/>
      <c r="I119" s="18">
        <f t="shared" si="12"/>
        <v>-44856</v>
      </c>
      <c r="J119" s="2" t="s">
        <v>17</v>
      </c>
    </row>
    <row r="120" spans="1:10" x14ac:dyDescent="0.25">
      <c r="A120" s="17"/>
      <c r="D120" s="22"/>
      <c r="E120" s="17">
        <v>44428</v>
      </c>
      <c r="F120" s="17" t="s">
        <v>44</v>
      </c>
      <c r="G120" s="27">
        <v>44556</v>
      </c>
      <c r="H120" s="22"/>
      <c r="I120" s="18">
        <f t="shared" si="12"/>
        <v>-44556</v>
      </c>
      <c r="J120" s="2" t="s">
        <v>17</v>
      </c>
    </row>
    <row r="121" spans="1:10" x14ac:dyDescent="0.25">
      <c r="A121" s="17"/>
      <c r="D121" s="22"/>
      <c r="E121" s="17"/>
      <c r="F121" s="17"/>
      <c r="G121" s="27"/>
      <c r="H121" s="22"/>
      <c r="I121" s="18"/>
    </row>
    <row r="122" spans="1:10" x14ac:dyDescent="0.25">
      <c r="A122" s="17"/>
      <c r="C122" s="21">
        <f>SUM(C111:C121)</f>
        <v>500000</v>
      </c>
      <c r="D122" s="22"/>
      <c r="E122" s="17"/>
      <c r="F122" s="17"/>
      <c r="G122" s="21">
        <f>SUM(G111:G121)</f>
        <v>450417</v>
      </c>
      <c r="H122" s="22"/>
      <c r="I122" s="21">
        <f>SUM(I111:I121)</f>
        <v>49583</v>
      </c>
    </row>
    <row r="123" spans="1:10" x14ac:dyDescent="0.25">
      <c r="A123" s="22"/>
      <c r="B123" s="22"/>
      <c r="C123" s="23"/>
      <c r="D123" s="22"/>
      <c r="E123" s="22"/>
      <c r="F123" s="22"/>
      <c r="G123" s="23"/>
      <c r="H123" s="22"/>
      <c r="I123" s="23"/>
    </row>
    <row r="124" spans="1:10" x14ac:dyDescent="0.25">
      <c r="A124" s="20"/>
      <c r="B124" s="20"/>
      <c r="C124" s="21">
        <f>SUM(C109,C122)</f>
        <v>12642515</v>
      </c>
      <c r="D124" s="20"/>
      <c r="E124" s="20"/>
      <c r="F124" s="20"/>
      <c r="G124" s="21">
        <f>SUM(G109,G122)</f>
        <v>12592932</v>
      </c>
      <c r="H124" s="20"/>
      <c r="I124" s="21">
        <f>SUM(I109,I122)</f>
        <v>49583</v>
      </c>
    </row>
    <row r="125" spans="1:10" x14ac:dyDescent="0.25">
      <c r="A125" s="22"/>
      <c r="B125" s="22"/>
      <c r="C125" s="23"/>
      <c r="D125" s="22"/>
      <c r="E125" s="22"/>
      <c r="F125" s="22"/>
      <c r="G125" s="23"/>
      <c r="H125" s="22"/>
      <c r="I125" s="23"/>
    </row>
    <row r="126" spans="1:10" x14ac:dyDescent="0.25">
      <c r="A126" s="17">
        <v>44407</v>
      </c>
      <c r="B126" s="2" t="s">
        <v>12</v>
      </c>
      <c r="C126" s="3">
        <v>371700</v>
      </c>
      <c r="D126" s="22"/>
      <c r="E126" s="17">
        <v>44407</v>
      </c>
      <c r="F126" s="17" t="s">
        <v>45</v>
      </c>
      <c r="G126" s="27">
        <v>365400</v>
      </c>
      <c r="H126" s="22"/>
      <c r="I126" s="18">
        <f t="shared" ref="I126:I134" si="13">+C126-G126</f>
        <v>6300</v>
      </c>
      <c r="J126" s="2" t="s">
        <v>46</v>
      </c>
    </row>
    <row r="127" spans="1:10" x14ac:dyDescent="0.25">
      <c r="A127" s="17"/>
      <c r="D127" s="22"/>
      <c r="E127" s="17">
        <v>44407</v>
      </c>
      <c r="F127" s="17" t="s">
        <v>18</v>
      </c>
      <c r="G127" s="27">
        <f>6300</f>
        <v>6300</v>
      </c>
      <c r="H127" s="22"/>
      <c r="I127" s="18">
        <f t="shared" si="13"/>
        <v>-6300</v>
      </c>
      <c r="J127" s="2" t="s">
        <v>46</v>
      </c>
    </row>
    <row r="128" spans="1:10" x14ac:dyDescent="0.25">
      <c r="A128" s="17"/>
      <c r="D128" s="22"/>
      <c r="E128" s="17"/>
      <c r="F128" s="17"/>
      <c r="G128" s="27"/>
      <c r="H128" s="22"/>
      <c r="I128" s="18"/>
    </row>
    <row r="129" spans="1:10" x14ac:dyDescent="0.25">
      <c r="A129" s="17">
        <v>44407</v>
      </c>
      <c r="B129" s="2" t="s">
        <v>12</v>
      </c>
      <c r="C129" s="3">
        <v>236000</v>
      </c>
      <c r="D129" s="22"/>
      <c r="E129" s="17">
        <v>44407</v>
      </c>
      <c r="F129" s="17" t="s">
        <v>47</v>
      </c>
      <c r="G129" s="27">
        <v>216000</v>
      </c>
      <c r="H129" s="22"/>
      <c r="I129" s="18">
        <f t="shared" si="13"/>
        <v>20000</v>
      </c>
      <c r="J129" s="2" t="s">
        <v>31</v>
      </c>
    </row>
    <row r="130" spans="1:10" x14ac:dyDescent="0.25">
      <c r="A130" s="17"/>
      <c r="D130" s="22"/>
      <c r="E130" s="17">
        <v>44407</v>
      </c>
      <c r="F130" s="17" t="s">
        <v>48</v>
      </c>
      <c r="G130" s="27">
        <f>20000</f>
        <v>20000</v>
      </c>
      <c r="H130" s="22"/>
      <c r="I130" s="18">
        <f t="shared" si="13"/>
        <v>-20000</v>
      </c>
      <c r="J130" s="2" t="s">
        <v>31</v>
      </c>
    </row>
    <row r="131" spans="1:10" x14ac:dyDescent="0.25">
      <c r="A131" s="17"/>
      <c r="D131" s="22"/>
      <c r="E131" s="17"/>
      <c r="F131" s="17"/>
      <c r="G131" s="27"/>
      <c r="H131" s="22"/>
      <c r="I131" s="18"/>
    </row>
    <row r="132" spans="1:10" x14ac:dyDescent="0.25">
      <c r="A132" s="17">
        <v>44407</v>
      </c>
      <c r="B132" s="2" t="s">
        <v>12</v>
      </c>
      <c r="C132" s="3">
        <v>64336</v>
      </c>
      <c r="D132" s="22"/>
      <c r="E132" s="17">
        <v>44407</v>
      </c>
      <c r="F132" s="17" t="s">
        <v>49</v>
      </c>
      <c r="G132" s="27">
        <v>64336</v>
      </c>
      <c r="H132" s="22"/>
      <c r="I132" s="18">
        <f t="shared" si="13"/>
        <v>0</v>
      </c>
      <c r="J132" s="2" t="s">
        <v>17</v>
      </c>
    </row>
    <row r="133" spans="1:10" x14ac:dyDescent="0.25">
      <c r="A133" s="17">
        <v>44407</v>
      </c>
      <c r="B133" s="2" t="s">
        <v>12</v>
      </c>
      <c r="C133" s="3">
        <v>237600</v>
      </c>
      <c r="D133" s="22"/>
      <c r="E133" s="17">
        <v>44407</v>
      </c>
      <c r="F133" s="17" t="s">
        <v>40</v>
      </c>
      <c r="G133" s="27">
        <v>237600</v>
      </c>
      <c r="H133" s="22"/>
      <c r="I133" s="18">
        <f t="shared" si="13"/>
        <v>0</v>
      </c>
      <c r="J133" s="2" t="s">
        <v>17</v>
      </c>
    </row>
    <row r="134" spans="1:10" x14ac:dyDescent="0.25">
      <c r="A134" s="17">
        <v>44408</v>
      </c>
      <c r="B134" s="2" t="s">
        <v>12</v>
      </c>
      <c r="C134" s="3">
        <v>1870194</v>
      </c>
      <c r="D134" s="22"/>
      <c r="E134" s="17">
        <v>44408</v>
      </c>
      <c r="F134" s="17" t="s">
        <v>50</v>
      </c>
      <c r="G134" s="27">
        <v>1870194</v>
      </c>
      <c r="H134" s="22"/>
      <c r="I134" s="18">
        <f t="shared" si="13"/>
        <v>0</v>
      </c>
      <c r="J134" s="2" t="s">
        <v>24</v>
      </c>
    </row>
    <row r="135" spans="1:10" x14ac:dyDescent="0.25">
      <c r="A135" s="22"/>
      <c r="B135" s="22"/>
      <c r="C135" s="23"/>
      <c r="D135" s="22"/>
      <c r="E135" s="22"/>
      <c r="F135" s="22"/>
      <c r="G135" s="23"/>
      <c r="H135" s="22"/>
      <c r="I135" s="23"/>
    </row>
    <row r="136" spans="1:10" x14ac:dyDescent="0.25">
      <c r="A136" s="20"/>
      <c r="B136" s="20"/>
      <c r="C136" s="21">
        <f>SUM(C126:C135)</f>
        <v>2779830</v>
      </c>
      <c r="D136" s="20"/>
      <c r="E136" s="20"/>
      <c r="F136" s="20"/>
      <c r="G136" s="21">
        <f>SUM(G126:G135)</f>
        <v>2779830</v>
      </c>
      <c r="H136" s="20"/>
      <c r="I136" s="21">
        <f>SUM(I126:I135)</f>
        <v>0</v>
      </c>
    </row>
    <row r="137" spans="1:10" x14ac:dyDescent="0.25">
      <c r="A137" s="22"/>
      <c r="B137" s="22"/>
      <c r="C137" s="23"/>
      <c r="D137" s="22"/>
      <c r="E137" s="22"/>
      <c r="F137" s="22"/>
      <c r="G137" s="23"/>
      <c r="H137" s="22"/>
      <c r="I137" s="23"/>
    </row>
    <row r="138" spans="1:10" x14ac:dyDescent="0.25">
      <c r="A138" s="28">
        <v>44412</v>
      </c>
      <c r="B138" s="2" t="s">
        <v>12</v>
      </c>
      <c r="C138" s="27">
        <v>5022333</v>
      </c>
      <c r="D138" s="22"/>
      <c r="E138" s="28">
        <v>44412</v>
      </c>
      <c r="F138" s="17" t="s">
        <v>13</v>
      </c>
      <c r="G138" s="27">
        <v>4934205</v>
      </c>
      <c r="H138" s="22"/>
      <c r="I138" s="18">
        <f t="shared" ref="I138:I147" si="14">+C138-G138</f>
        <v>88128</v>
      </c>
      <c r="J138" s="2" t="s">
        <v>14</v>
      </c>
    </row>
    <row r="139" spans="1:10" x14ac:dyDescent="0.25">
      <c r="A139" s="28"/>
      <c r="C139" s="27"/>
      <c r="D139" s="22"/>
      <c r="E139" s="28">
        <v>44412</v>
      </c>
      <c r="F139" s="17" t="s">
        <v>18</v>
      </c>
      <c r="G139" s="27">
        <v>88128</v>
      </c>
      <c r="H139" s="22"/>
      <c r="I139" s="18">
        <f t="shared" si="14"/>
        <v>-88128</v>
      </c>
      <c r="J139" s="2" t="s">
        <v>14</v>
      </c>
    </row>
    <row r="140" spans="1:10" x14ac:dyDescent="0.25">
      <c r="A140" s="28">
        <v>44414</v>
      </c>
      <c r="B140" s="2" t="s">
        <v>12</v>
      </c>
      <c r="C140" s="27">
        <v>1500000</v>
      </c>
      <c r="D140" s="22"/>
      <c r="E140" s="28">
        <v>44414</v>
      </c>
      <c r="F140" s="22" t="s">
        <v>51</v>
      </c>
      <c r="G140" s="47">
        <v>1470000</v>
      </c>
      <c r="H140" s="22"/>
      <c r="I140" s="18">
        <f t="shared" si="14"/>
        <v>30000</v>
      </c>
      <c r="J140" s="46" t="s">
        <v>52</v>
      </c>
    </row>
    <row r="141" spans="1:10" x14ac:dyDescent="0.25">
      <c r="A141" s="28"/>
      <c r="C141" s="27"/>
      <c r="D141" s="22"/>
      <c r="E141" s="28">
        <v>44412</v>
      </c>
      <c r="F141" s="17" t="s">
        <v>18</v>
      </c>
      <c r="G141" s="47">
        <v>30000</v>
      </c>
      <c r="H141" s="22"/>
      <c r="I141" s="18">
        <f t="shared" si="14"/>
        <v>-30000</v>
      </c>
      <c r="J141" s="46" t="s">
        <v>52</v>
      </c>
    </row>
    <row r="142" spans="1:10" x14ac:dyDescent="0.25">
      <c r="A142" s="28">
        <v>44415</v>
      </c>
      <c r="B142" s="2" t="s">
        <v>12</v>
      </c>
      <c r="C142" s="27">
        <v>645160</v>
      </c>
      <c r="D142" s="22"/>
      <c r="E142" s="28">
        <v>44415</v>
      </c>
      <c r="F142" s="22" t="s">
        <v>53</v>
      </c>
      <c r="G142" s="47">
        <v>634225</v>
      </c>
      <c r="H142" s="22"/>
      <c r="I142" s="18">
        <f t="shared" si="14"/>
        <v>10935</v>
      </c>
      <c r="J142" s="2" t="s">
        <v>54</v>
      </c>
    </row>
    <row r="143" spans="1:10" x14ac:dyDescent="0.25">
      <c r="A143" s="28"/>
      <c r="C143" s="27"/>
      <c r="D143" s="22"/>
      <c r="E143" s="28">
        <v>44415</v>
      </c>
      <c r="F143" s="17" t="s">
        <v>18</v>
      </c>
      <c r="G143" s="47">
        <v>10935</v>
      </c>
      <c r="H143" s="22"/>
      <c r="I143" s="18">
        <f t="shared" si="14"/>
        <v>-10935</v>
      </c>
      <c r="J143" s="2" t="s">
        <v>54</v>
      </c>
    </row>
    <row r="144" spans="1:10" x14ac:dyDescent="0.25">
      <c r="A144" s="28">
        <v>44419</v>
      </c>
      <c r="B144" s="2" t="s">
        <v>12</v>
      </c>
      <c r="C144" s="27">
        <v>3532809</v>
      </c>
      <c r="D144" s="22"/>
      <c r="E144" s="28">
        <v>44419</v>
      </c>
      <c r="F144" s="17" t="s">
        <v>13</v>
      </c>
      <c r="G144" s="27">
        <v>3470818</v>
      </c>
      <c r="H144" s="22"/>
      <c r="I144" s="18">
        <f t="shared" si="14"/>
        <v>61991</v>
      </c>
      <c r="J144" s="2" t="s">
        <v>14</v>
      </c>
    </row>
    <row r="145" spans="1:10" x14ac:dyDescent="0.25">
      <c r="A145" s="28"/>
      <c r="C145" s="27"/>
      <c r="D145" s="22"/>
      <c r="E145" s="28">
        <v>44419</v>
      </c>
      <c r="F145" s="17" t="s">
        <v>18</v>
      </c>
      <c r="G145" s="27">
        <v>61991</v>
      </c>
      <c r="H145" s="22"/>
      <c r="I145" s="18">
        <f t="shared" si="14"/>
        <v>-61991</v>
      </c>
      <c r="J145" s="2" t="s">
        <v>14</v>
      </c>
    </row>
    <row r="146" spans="1:10" x14ac:dyDescent="0.25">
      <c r="A146" s="28">
        <v>44425</v>
      </c>
      <c r="B146" s="2" t="s">
        <v>12</v>
      </c>
      <c r="C146" s="27">
        <v>1180000</v>
      </c>
      <c r="D146" s="22"/>
      <c r="E146" s="28">
        <v>44425</v>
      </c>
      <c r="F146" s="22" t="s">
        <v>55</v>
      </c>
      <c r="G146" s="27">
        <v>1080000</v>
      </c>
      <c r="H146" s="22"/>
      <c r="I146" s="18">
        <f t="shared" si="14"/>
        <v>100000</v>
      </c>
      <c r="J146" s="2" t="s">
        <v>31</v>
      </c>
    </row>
    <row r="147" spans="1:10" x14ac:dyDescent="0.25">
      <c r="A147" s="28"/>
      <c r="C147" s="27"/>
      <c r="D147" s="22"/>
      <c r="E147" s="28">
        <v>44425</v>
      </c>
      <c r="F147" s="17" t="s">
        <v>48</v>
      </c>
      <c r="G147" s="27">
        <v>100000</v>
      </c>
      <c r="H147" s="22"/>
      <c r="I147" s="18">
        <f t="shared" si="14"/>
        <v>-100000</v>
      </c>
      <c r="J147" s="2" t="s">
        <v>31</v>
      </c>
    </row>
    <row r="148" spans="1:10" x14ac:dyDescent="0.25">
      <c r="A148" s="22"/>
      <c r="B148" s="22"/>
      <c r="C148" s="23"/>
      <c r="D148" s="22"/>
      <c r="E148" s="22"/>
      <c r="F148" s="22"/>
      <c r="G148" s="23"/>
      <c r="H148" s="22"/>
      <c r="I148" s="23"/>
    </row>
    <row r="149" spans="1:10" x14ac:dyDescent="0.25">
      <c r="A149" s="20"/>
      <c r="B149" s="20"/>
      <c r="C149" s="21">
        <f>SUM(C138:C148)</f>
        <v>11880302</v>
      </c>
      <c r="D149" s="20"/>
      <c r="E149" s="20"/>
      <c r="F149" s="20"/>
      <c r="G149" s="21">
        <f>SUM(G138:G148)</f>
        <v>11880302</v>
      </c>
      <c r="H149" s="20"/>
      <c r="I149" s="21">
        <f>SUM(I138:I148)</f>
        <v>0</v>
      </c>
    </row>
    <row r="150" spans="1:10" x14ac:dyDescent="0.25">
      <c r="A150" s="22"/>
      <c r="B150" s="22"/>
      <c r="C150" s="23"/>
      <c r="D150" s="22"/>
      <c r="E150" s="22"/>
      <c r="F150" s="22"/>
      <c r="G150" s="23"/>
      <c r="H150" s="22"/>
      <c r="I150" s="23"/>
    </row>
    <row r="151" spans="1:10" x14ac:dyDescent="0.25">
      <c r="A151" s="28">
        <v>44429</v>
      </c>
      <c r="B151" s="2" t="s">
        <v>12</v>
      </c>
      <c r="C151" s="27">
        <v>10195049</v>
      </c>
      <c r="D151" s="22"/>
      <c r="E151" s="28">
        <v>44429</v>
      </c>
      <c r="F151" s="17" t="s">
        <v>13</v>
      </c>
      <c r="G151" s="27">
        <v>10016155</v>
      </c>
      <c r="H151" s="22"/>
      <c r="I151" s="18">
        <f t="shared" ref="I151:I159" si="15">+C151-G151</f>
        <v>178894</v>
      </c>
      <c r="J151" s="2" t="s">
        <v>14</v>
      </c>
    </row>
    <row r="152" spans="1:10" x14ac:dyDescent="0.25">
      <c r="A152" s="22"/>
      <c r="B152" s="22"/>
      <c r="C152" s="23"/>
      <c r="D152" s="22"/>
      <c r="E152" s="28">
        <v>44429</v>
      </c>
      <c r="F152" s="17" t="s">
        <v>18</v>
      </c>
      <c r="G152" s="27">
        <v>178894</v>
      </c>
      <c r="H152" s="22"/>
      <c r="I152" s="18">
        <f t="shared" si="15"/>
        <v>-178894</v>
      </c>
      <c r="J152" s="2" t="s">
        <v>14</v>
      </c>
    </row>
    <row r="153" spans="1:10" x14ac:dyDescent="0.25">
      <c r="A153" s="28">
        <v>44429</v>
      </c>
      <c r="B153" s="2" t="s">
        <v>12</v>
      </c>
      <c r="C153" s="27">
        <v>756000</v>
      </c>
      <c r="D153" s="22"/>
      <c r="E153" s="28">
        <v>44429</v>
      </c>
      <c r="F153" s="22" t="s">
        <v>56</v>
      </c>
      <c r="G153" s="27">
        <v>756000</v>
      </c>
      <c r="H153" s="22"/>
      <c r="I153" s="18">
        <f t="shared" si="15"/>
        <v>0</v>
      </c>
      <c r="J153" s="2" t="s">
        <v>17</v>
      </c>
    </row>
    <row r="154" spans="1:10" x14ac:dyDescent="0.25">
      <c r="A154" s="28">
        <v>44431</v>
      </c>
      <c r="B154" s="2" t="s">
        <v>12</v>
      </c>
      <c r="C154" s="27">
        <v>129800</v>
      </c>
      <c r="D154" s="22"/>
      <c r="E154" s="28">
        <v>44431</v>
      </c>
      <c r="F154" s="22" t="s">
        <v>57</v>
      </c>
      <c r="G154" s="27">
        <v>118800</v>
      </c>
      <c r="H154" s="22"/>
      <c r="I154" s="18">
        <f t="shared" si="15"/>
        <v>11000</v>
      </c>
      <c r="J154" s="2" t="s">
        <v>31</v>
      </c>
    </row>
    <row r="155" spans="1:10" x14ac:dyDescent="0.25">
      <c r="A155" s="28"/>
      <c r="C155" s="27"/>
      <c r="D155" s="22"/>
      <c r="E155" s="28">
        <v>44431</v>
      </c>
      <c r="F155" s="17" t="s">
        <v>48</v>
      </c>
      <c r="G155" s="27">
        <v>11000</v>
      </c>
      <c r="H155" s="22"/>
      <c r="I155" s="18">
        <f t="shared" si="15"/>
        <v>-11000</v>
      </c>
      <c r="J155" s="2" t="s">
        <v>31</v>
      </c>
    </row>
    <row r="156" spans="1:10" x14ac:dyDescent="0.25">
      <c r="A156" s="28">
        <v>44438</v>
      </c>
      <c r="B156" s="2" t="s">
        <v>12</v>
      </c>
      <c r="C156" s="27">
        <v>2338334</v>
      </c>
      <c r="D156" s="22"/>
      <c r="E156" s="28">
        <v>44438</v>
      </c>
      <c r="F156" s="22" t="s">
        <v>58</v>
      </c>
      <c r="G156" s="47">
        <v>2292484</v>
      </c>
      <c r="H156" s="22"/>
      <c r="I156" s="18">
        <f t="shared" si="15"/>
        <v>45850</v>
      </c>
      <c r="J156" s="2" t="s">
        <v>52</v>
      </c>
    </row>
    <row r="157" spans="1:10" x14ac:dyDescent="0.25">
      <c r="A157" s="28"/>
      <c r="C157" s="27"/>
      <c r="D157" s="22"/>
      <c r="E157" s="28">
        <v>44438</v>
      </c>
      <c r="F157" s="17" t="s">
        <v>18</v>
      </c>
      <c r="G157" s="47">
        <v>45850</v>
      </c>
      <c r="H157" s="22"/>
      <c r="I157" s="18">
        <f t="shared" si="15"/>
        <v>-45850</v>
      </c>
      <c r="J157" s="2" t="s">
        <v>52</v>
      </c>
    </row>
    <row r="158" spans="1:10" x14ac:dyDescent="0.25">
      <c r="A158" s="28">
        <v>44439</v>
      </c>
      <c r="B158" s="2" t="s">
        <v>12</v>
      </c>
      <c r="C158" s="3">
        <v>2171268</v>
      </c>
      <c r="D158" s="22"/>
      <c r="E158" s="17">
        <v>44439</v>
      </c>
      <c r="F158" s="17" t="s">
        <v>59</v>
      </c>
      <c r="G158" s="3">
        <v>2171268</v>
      </c>
      <c r="H158" s="22"/>
      <c r="I158" s="18">
        <f t="shared" si="15"/>
        <v>0</v>
      </c>
      <c r="J158" s="2" t="s">
        <v>24</v>
      </c>
    </row>
    <row r="159" spans="1:10" x14ac:dyDescent="0.25">
      <c r="A159" s="28">
        <v>44439</v>
      </c>
      <c r="B159" s="2" t="s">
        <v>12</v>
      </c>
      <c r="C159" s="27">
        <v>26</v>
      </c>
      <c r="D159" s="22"/>
      <c r="E159" s="17">
        <v>44439</v>
      </c>
      <c r="F159" s="17" t="s">
        <v>60</v>
      </c>
      <c r="G159" s="3">
        <v>26</v>
      </c>
      <c r="H159" s="22"/>
      <c r="I159" s="18">
        <f t="shared" si="15"/>
        <v>0</v>
      </c>
      <c r="J159" s="2" t="s">
        <v>24</v>
      </c>
    </row>
    <row r="160" spans="1:10" x14ac:dyDescent="0.25">
      <c r="A160" s="28"/>
      <c r="C160" s="27"/>
      <c r="D160" s="22"/>
      <c r="E160" s="22"/>
      <c r="F160" s="22"/>
      <c r="H160" s="22"/>
      <c r="I160" s="18"/>
    </row>
    <row r="161" spans="1:10" x14ac:dyDescent="0.25">
      <c r="A161" s="20"/>
      <c r="B161" s="20"/>
      <c r="C161" s="21">
        <f>SUM(C151:C160)</f>
        <v>15590477</v>
      </c>
      <c r="D161" s="20"/>
      <c r="E161" s="20"/>
      <c r="F161" s="20"/>
      <c r="G161" s="21">
        <f>SUM(G151:G160)</f>
        <v>15590477</v>
      </c>
      <c r="H161" s="20"/>
      <c r="I161" s="21">
        <f>SUM(I151:I160)</f>
        <v>0</v>
      </c>
    </row>
    <row r="162" spans="1:10" x14ac:dyDescent="0.25">
      <c r="A162" s="22"/>
      <c r="B162" s="22"/>
      <c r="C162" s="23"/>
      <c r="D162" s="22"/>
      <c r="E162" s="22"/>
      <c r="F162" s="22"/>
      <c r="G162" s="23"/>
      <c r="H162" s="22"/>
      <c r="I162" s="23"/>
    </row>
    <row r="163" spans="1:10" x14ac:dyDescent="0.25">
      <c r="A163" s="28">
        <v>44447</v>
      </c>
      <c r="B163" s="2" t="s">
        <v>12</v>
      </c>
      <c r="C163" s="27">
        <v>1187080</v>
      </c>
      <c r="D163" s="22"/>
      <c r="E163" s="28">
        <v>44447</v>
      </c>
      <c r="F163" s="22" t="s">
        <v>61</v>
      </c>
      <c r="G163" s="47">
        <v>1166960</v>
      </c>
      <c r="H163" s="22"/>
      <c r="I163" s="18">
        <f t="shared" ref="I163:I223" si="16">+C163-G163</f>
        <v>20120</v>
      </c>
      <c r="J163" s="2" t="s">
        <v>54</v>
      </c>
    </row>
    <row r="164" spans="1:10" x14ac:dyDescent="0.25">
      <c r="A164" s="22"/>
      <c r="B164" s="22"/>
      <c r="C164" s="23"/>
      <c r="D164" s="22"/>
      <c r="E164" s="28">
        <v>44438</v>
      </c>
      <c r="F164" s="17" t="s">
        <v>18</v>
      </c>
      <c r="G164" s="47">
        <f>20120</f>
        <v>20120</v>
      </c>
      <c r="H164" s="22"/>
      <c r="I164" s="18">
        <f t="shared" si="16"/>
        <v>-20120</v>
      </c>
      <c r="J164" s="2" t="s">
        <v>54</v>
      </c>
    </row>
    <row r="165" spans="1:10" x14ac:dyDescent="0.25">
      <c r="A165" s="28">
        <v>44448</v>
      </c>
      <c r="B165" s="2" t="s">
        <v>12</v>
      </c>
      <c r="C165" s="27">
        <v>9733654</v>
      </c>
      <c r="D165" s="22"/>
      <c r="E165" s="28">
        <v>44448</v>
      </c>
      <c r="F165" s="17" t="s">
        <v>13</v>
      </c>
      <c r="G165" s="27">
        <v>9562856</v>
      </c>
      <c r="H165" s="22"/>
      <c r="I165" s="18">
        <f t="shared" si="16"/>
        <v>170798</v>
      </c>
      <c r="J165" s="2" t="s">
        <v>14</v>
      </c>
    </row>
    <row r="166" spans="1:10" x14ac:dyDescent="0.25">
      <c r="A166" s="22"/>
      <c r="B166" s="22"/>
      <c r="C166" s="23"/>
      <c r="D166" s="22"/>
      <c r="E166" s="28">
        <v>44448</v>
      </c>
      <c r="F166" s="17" t="s">
        <v>18</v>
      </c>
      <c r="G166" s="27">
        <f>170798</f>
        <v>170798</v>
      </c>
      <c r="H166" s="22"/>
      <c r="I166" s="18">
        <f t="shared" si="16"/>
        <v>-170798</v>
      </c>
      <c r="J166" s="2" t="s">
        <v>14</v>
      </c>
    </row>
    <row r="167" spans="1:10" x14ac:dyDescent="0.25">
      <c r="A167" s="22"/>
      <c r="B167" s="22"/>
      <c r="C167" s="23"/>
      <c r="D167" s="22"/>
      <c r="E167" s="28"/>
      <c r="F167" s="17"/>
      <c r="G167" s="27"/>
      <c r="H167" s="22"/>
      <c r="I167" s="18"/>
    </row>
    <row r="168" spans="1:10" x14ac:dyDescent="0.25">
      <c r="A168" s="20"/>
      <c r="B168" s="20"/>
      <c r="C168" s="21">
        <f>SUM(C163:C167)</f>
        <v>10920734</v>
      </c>
      <c r="D168" s="20"/>
      <c r="E168" s="20"/>
      <c r="F168" s="20"/>
      <c r="G168" s="21">
        <f>SUM(G163:G167)</f>
        <v>10920734</v>
      </c>
      <c r="H168" s="20"/>
      <c r="I168" s="21">
        <f>SUM(I163:I167)</f>
        <v>0</v>
      </c>
    </row>
    <row r="169" spans="1:10" x14ac:dyDescent="0.25">
      <c r="A169" s="22"/>
      <c r="B169" s="22"/>
      <c r="C169" s="23"/>
      <c r="D169" s="22"/>
      <c r="E169" s="28"/>
      <c r="F169" s="17"/>
      <c r="G169" s="27"/>
      <c r="H169" s="22"/>
      <c r="I169" s="18"/>
    </row>
    <row r="170" spans="1:10" x14ac:dyDescent="0.25">
      <c r="A170" s="28">
        <v>44452</v>
      </c>
      <c r="B170" s="2" t="s">
        <v>12</v>
      </c>
      <c r="C170" s="27">
        <v>500000</v>
      </c>
      <c r="D170" s="22"/>
      <c r="E170" s="28">
        <v>44427</v>
      </c>
      <c r="F170" s="22" t="s">
        <v>62</v>
      </c>
      <c r="G170" s="27">
        <v>5688</v>
      </c>
      <c r="H170" s="22"/>
      <c r="I170" s="18">
        <f t="shared" si="16"/>
        <v>494312</v>
      </c>
      <c r="J170" s="2" t="s">
        <v>17</v>
      </c>
    </row>
    <row r="171" spans="1:10" x14ac:dyDescent="0.25">
      <c r="A171" s="28"/>
      <c r="C171" s="27"/>
      <c r="D171" s="22"/>
      <c r="E171" s="28">
        <v>44434</v>
      </c>
      <c r="F171" s="22" t="s">
        <v>63</v>
      </c>
      <c r="G171" s="27">
        <v>2400</v>
      </c>
      <c r="H171" s="22"/>
      <c r="I171" s="18">
        <f t="shared" si="16"/>
        <v>-2400</v>
      </c>
      <c r="J171" s="2" t="s">
        <v>17</v>
      </c>
    </row>
    <row r="172" spans="1:10" x14ac:dyDescent="0.25">
      <c r="A172" s="28"/>
      <c r="C172" s="27"/>
      <c r="D172" s="22"/>
      <c r="E172" s="28">
        <v>44448</v>
      </c>
      <c r="F172" s="22" t="s">
        <v>41</v>
      </c>
      <c r="G172" s="27">
        <v>15039</v>
      </c>
      <c r="H172" s="22"/>
      <c r="I172" s="18">
        <f t="shared" si="16"/>
        <v>-15039</v>
      </c>
      <c r="J172" s="2" t="s">
        <v>17</v>
      </c>
    </row>
    <row r="173" spans="1:10" x14ac:dyDescent="0.25">
      <c r="A173" s="28"/>
      <c r="C173" s="27"/>
      <c r="D173" s="22"/>
      <c r="E173" s="28">
        <v>44440</v>
      </c>
      <c r="F173" s="17" t="s">
        <v>64</v>
      </c>
      <c r="G173" s="27">
        <v>44856.52</v>
      </c>
      <c r="H173" s="22"/>
      <c r="I173" s="18">
        <f t="shared" si="16"/>
        <v>-44856.52</v>
      </c>
      <c r="J173" s="2" t="s">
        <v>17</v>
      </c>
    </row>
    <row r="174" spans="1:10" x14ac:dyDescent="0.25">
      <c r="A174" s="28"/>
      <c r="C174" s="27"/>
      <c r="D174" s="22"/>
      <c r="E174" s="28">
        <v>44453</v>
      </c>
      <c r="F174" s="22" t="s">
        <v>65</v>
      </c>
      <c r="G174" s="27">
        <v>15624</v>
      </c>
      <c r="H174" s="22"/>
      <c r="I174" s="18">
        <f t="shared" si="16"/>
        <v>-15624</v>
      </c>
      <c r="J174" s="2" t="s">
        <v>17</v>
      </c>
    </row>
    <row r="175" spans="1:10" x14ac:dyDescent="0.25">
      <c r="A175" s="28"/>
      <c r="C175" s="27"/>
      <c r="D175" s="22"/>
      <c r="E175" s="28">
        <v>44452</v>
      </c>
      <c r="F175" s="22" t="s">
        <v>66</v>
      </c>
      <c r="G175" s="27">
        <v>28798</v>
      </c>
      <c r="H175" s="22"/>
      <c r="I175" s="18">
        <f t="shared" si="16"/>
        <v>-28798</v>
      </c>
      <c r="J175" s="2" t="s">
        <v>17</v>
      </c>
    </row>
    <row r="176" spans="1:10" x14ac:dyDescent="0.25">
      <c r="A176" s="28"/>
      <c r="C176" s="27"/>
      <c r="D176" s="22"/>
      <c r="E176" s="28">
        <v>44450</v>
      </c>
      <c r="F176" s="22" t="s">
        <v>67</v>
      </c>
      <c r="G176" s="27">
        <v>2584</v>
      </c>
      <c r="H176" s="22"/>
      <c r="I176" s="18">
        <f t="shared" si="16"/>
        <v>-2584</v>
      </c>
      <c r="J176" s="2" t="s">
        <v>17</v>
      </c>
    </row>
    <row r="177" spans="1:10" x14ac:dyDescent="0.25">
      <c r="A177" s="28"/>
      <c r="C177" s="27"/>
      <c r="D177" s="22"/>
      <c r="E177" s="28">
        <v>44452</v>
      </c>
      <c r="F177" s="22" t="s">
        <v>16</v>
      </c>
      <c r="G177" s="27">
        <v>49560</v>
      </c>
      <c r="H177" s="22"/>
      <c r="I177" s="18">
        <f t="shared" si="16"/>
        <v>-49560</v>
      </c>
      <c r="J177" s="2" t="s">
        <v>17</v>
      </c>
    </row>
    <row r="178" spans="1:10" x14ac:dyDescent="0.25">
      <c r="A178" s="28"/>
      <c r="C178" s="27"/>
      <c r="D178" s="22"/>
      <c r="E178" s="28">
        <v>44452</v>
      </c>
      <c r="F178" s="22" t="s">
        <v>68</v>
      </c>
      <c r="G178" s="27">
        <v>1187</v>
      </c>
      <c r="H178" s="22"/>
      <c r="I178" s="18">
        <f t="shared" si="16"/>
        <v>-1187</v>
      </c>
      <c r="J178" s="2" t="s">
        <v>17</v>
      </c>
    </row>
    <row r="179" spans="1:10" x14ac:dyDescent="0.25">
      <c r="A179" s="28"/>
      <c r="C179" s="27"/>
      <c r="D179" s="22"/>
      <c r="E179" s="28">
        <v>44464</v>
      </c>
      <c r="F179" s="22" t="s">
        <v>69</v>
      </c>
      <c r="G179" s="27">
        <v>10154</v>
      </c>
      <c r="H179" s="22"/>
      <c r="I179" s="18">
        <f t="shared" si="16"/>
        <v>-10154</v>
      </c>
      <c r="J179" s="2" t="s">
        <v>17</v>
      </c>
    </row>
    <row r="180" spans="1:10" x14ac:dyDescent="0.25">
      <c r="A180" s="28"/>
      <c r="C180" s="27"/>
      <c r="D180" s="22"/>
      <c r="E180" s="28">
        <v>44462</v>
      </c>
      <c r="F180" s="22" t="s">
        <v>70</v>
      </c>
      <c r="G180" s="29">
        <v>6136</v>
      </c>
      <c r="H180" s="22"/>
      <c r="I180" s="18">
        <f t="shared" si="16"/>
        <v>-6136</v>
      </c>
      <c r="J180" s="2" t="s">
        <v>17</v>
      </c>
    </row>
    <row r="181" spans="1:10" x14ac:dyDescent="0.25">
      <c r="A181" s="28"/>
      <c r="C181" s="27"/>
      <c r="D181" s="22"/>
      <c r="E181" s="28">
        <v>44460</v>
      </c>
      <c r="F181" s="22" t="s">
        <v>71</v>
      </c>
      <c r="G181" s="29">
        <v>9846</v>
      </c>
      <c r="H181" s="22"/>
      <c r="I181" s="18">
        <f t="shared" si="16"/>
        <v>-9846</v>
      </c>
      <c r="J181" s="2" t="s">
        <v>17</v>
      </c>
    </row>
    <row r="182" spans="1:10" x14ac:dyDescent="0.25">
      <c r="A182" s="28"/>
      <c r="C182" s="27"/>
      <c r="D182" s="22"/>
      <c r="E182" s="28">
        <v>44467</v>
      </c>
      <c r="F182" s="22" t="s">
        <v>72</v>
      </c>
      <c r="G182" s="29">
        <v>41907</v>
      </c>
      <c r="H182" s="22"/>
      <c r="I182" s="18">
        <f t="shared" si="16"/>
        <v>-41907</v>
      </c>
      <c r="J182" s="2" t="s">
        <v>17</v>
      </c>
    </row>
    <row r="183" spans="1:10" x14ac:dyDescent="0.25">
      <c r="A183" s="28"/>
      <c r="C183" s="27"/>
      <c r="D183" s="22"/>
      <c r="E183" s="28">
        <v>44464</v>
      </c>
      <c r="F183" s="22" t="s">
        <v>41</v>
      </c>
      <c r="G183" s="29">
        <v>19332</v>
      </c>
      <c r="H183" s="22"/>
      <c r="I183" s="18">
        <f t="shared" si="16"/>
        <v>-19332</v>
      </c>
      <c r="J183" s="2" t="s">
        <v>17</v>
      </c>
    </row>
    <row r="184" spans="1:10" x14ac:dyDescent="0.25">
      <c r="A184" s="28"/>
      <c r="C184" s="27"/>
      <c r="D184" s="22"/>
      <c r="E184" s="28">
        <v>44470</v>
      </c>
      <c r="F184" s="22" t="s">
        <v>73</v>
      </c>
      <c r="G184" s="29">
        <v>64310</v>
      </c>
      <c r="H184" s="22"/>
      <c r="I184" s="18">
        <f t="shared" si="16"/>
        <v>-64310</v>
      </c>
      <c r="J184" s="2" t="s">
        <v>17</v>
      </c>
    </row>
    <row r="185" spans="1:10" x14ac:dyDescent="0.25">
      <c r="A185" s="28"/>
      <c r="C185" s="27"/>
      <c r="D185" s="22"/>
      <c r="E185" s="28">
        <v>44468</v>
      </c>
      <c r="F185" s="22" t="s">
        <v>74</v>
      </c>
      <c r="G185" s="29">
        <v>3460</v>
      </c>
      <c r="H185" s="22"/>
      <c r="I185" s="18">
        <f t="shared" si="16"/>
        <v>-3460</v>
      </c>
      <c r="J185" s="2" t="s">
        <v>17</v>
      </c>
    </row>
    <row r="186" spans="1:10" x14ac:dyDescent="0.25">
      <c r="A186" s="28"/>
      <c r="C186" s="27"/>
      <c r="D186" s="22"/>
      <c r="E186" s="28">
        <v>44473</v>
      </c>
      <c r="F186" s="22" t="s">
        <v>75</v>
      </c>
      <c r="G186" s="29">
        <v>5600</v>
      </c>
      <c r="H186" s="22"/>
      <c r="I186" s="18">
        <f t="shared" si="16"/>
        <v>-5600</v>
      </c>
      <c r="J186" s="2" t="s">
        <v>17</v>
      </c>
    </row>
    <row r="187" spans="1:10" x14ac:dyDescent="0.25">
      <c r="A187" s="28"/>
      <c r="C187" s="27"/>
      <c r="D187" s="22"/>
      <c r="E187" s="28">
        <v>44473</v>
      </c>
      <c r="F187" s="22" t="s">
        <v>76</v>
      </c>
      <c r="G187" s="29">
        <v>4774</v>
      </c>
      <c r="H187" s="22"/>
      <c r="I187" s="18">
        <f t="shared" si="16"/>
        <v>-4774</v>
      </c>
      <c r="J187" s="2" t="s">
        <v>17</v>
      </c>
    </row>
    <row r="188" spans="1:10" x14ac:dyDescent="0.25">
      <c r="A188" s="28"/>
      <c r="C188" s="27"/>
      <c r="D188" s="22"/>
      <c r="E188" s="28">
        <v>44476</v>
      </c>
      <c r="F188" s="22" t="s">
        <v>16</v>
      </c>
      <c r="G188" s="29">
        <v>49560</v>
      </c>
      <c r="H188" s="22"/>
      <c r="I188" s="18">
        <f t="shared" si="16"/>
        <v>-49560</v>
      </c>
      <c r="J188" s="2" t="s">
        <v>17</v>
      </c>
    </row>
    <row r="189" spans="1:10" x14ac:dyDescent="0.25">
      <c r="A189" s="28"/>
      <c r="C189" s="27"/>
      <c r="D189" s="22"/>
      <c r="E189" s="28">
        <v>44477</v>
      </c>
      <c r="F189" s="22" t="s">
        <v>49</v>
      </c>
      <c r="G189" s="29">
        <v>9153</v>
      </c>
      <c r="H189" s="22"/>
      <c r="I189" s="18">
        <f t="shared" si="16"/>
        <v>-9153</v>
      </c>
      <c r="J189" s="2" t="s">
        <v>17</v>
      </c>
    </row>
    <row r="190" spans="1:10" x14ac:dyDescent="0.25">
      <c r="A190" s="28"/>
      <c r="C190" s="27"/>
      <c r="D190" s="22"/>
      <c r="E190" s="28">
        <v>44478</v>
      </c>
      <c r="F190" s="17" t="s">
        <v>77</v>
      </c>
      <c r="G190" s="29">
        <v>44856.52</v>
      </c>
      <c r="H190" s="22"/>
      <c r="I190" s="18">
        <f t="shared" si="16"/>
        <v>-44856.52</v>
      </c>
      <c r="J190" s="2" t="s">
        <v>17</v>
      </c>
    </row>
    <row r="191" spans="1:10" x14ac:dyDescent="0.25">
      <c r="A191" s="28"/>
      <c r="C191" s="27"/>
      <c r="D191" s="22"/>
      <c r="E191" s="28">
        <v>44480</v>
      </c>
      <c r="F191" s="22" t="s">
        <v>66</v>
      </c>
      <c r="G191" s="29">
        <v>3516</v>
      </c>
      <c r="H191" s="22"/>
      <c r="I191" s="18">
        <f t="shared" si="16"/>
        <v>-3516</v>
      </c>
      <c r="J191" s="2" t="s">
        <v>17</v>
      </c>
    </row>
    <row r="192" spans="1:10" x14ac:dyDescent="0.25">
      <c r="A192" s="28"/>
      <c r="C192" s="27"/>
      <c r="D192" s="22"/>
      <c r="E192" s="28">
        <v>44480</v>
      </c>
      <c r="F192" s="22" t="s">
        <v>66</v>
      </c>
      <c r="G192" s="29">
        <v>3540</v>
      </c>
      <c r="H192" s="22"/>
      <c r="I192" s="18">
        <f t="shared" si="16"/>
        <v>-3540</v>
      </c>
      <c r="J192" s="2" t="s">
        <v>17</v>
      </c>
    </row>
    <row r="193" spans="1:10" x14ac:dyDescent="0.25">
      <c r="A193" s="28"/>
      <c r="C193" s="27"/>
      <c r="D193" s="22"/>
      <c r="E193" s="28">
        <v>44481</v>
      </c>
      <c r="F193" s="22" t="s">
        <v>78</v>
      </c>
      <c r="G193" s="29">
        <v>6726</v>
      </c>
      <c r="H193" s="22"/>
      <c r="I193" s="18">
        <f t="shared" si="16"/>
        <v>-6726</v>
      </c>
      <c r="J193" s="2" t="s">
        <v>17</v>
      </c>
    </row>
    <row r="194" spans="1:10" x14ac:dyDescent="0.25">
      <c r="A194" s="28"/>
      <c r="C194" s="27"/>
      <c r="D194" s="22"/>
      <c r="E194" s="28">
        <v>44482</v>
      </c>
      <c r="F194" s="22" t="s">
        <v>74</v>
      </c>
      <c r="G194" s="29">
        <v>2570</v>
      </c>
      <c r="H194" s="22"/>
      <c r="I194" s="18">
        <f t="shared" si="16"/>
        <v>-2570</v>
      </c>
      <c r="J194" s="2" t="s">
        <v>17</v>
      </c>
    </row>
    <row r="195" spans="1:10" x14ac:dyDescent="0.25">
      <c r="A195" s="28"/>
      <c r="C195" s="27"/>
      <c r="D195" s="22"/>
      <c r="E195" s="28">
        <v>44485</v>
      </c>
      <c r="F195" s="22" t="s">
        <v>74</v>
      </c>
      <c r="G195" s="29">
        <v>2272</v>
      </c>
      <c r="H195" s="22"/>
      <c r="I195" s="18">
        <f t="shared" si="16"/>
        <v>-2272</v>
      </c>
      <c r="J195" s="2" t="s">
        <v>17</v>
      </c>
    </row>
    <row r="196" spans="1:10" x14ac:dyDescent="0.25">
      <c r="A196" s="28"/>
      <c r="C196" s="27"/>
      <c r="D196" s="22"/>
      <c r="E196" s="28">
        <v>44485</v>
      </c>
      <c r="F196" s="22" t="s">
        <v>70</v>
      </c>
      <c r="G196" s="29">
        <v>7375</v>
      </c>
      <c r="H196" s="22"/>
      <c r="I196" s="18">
        <f t="shared" si="16"/>
        <v>-7375</v>
      </c>
      <c r="J196" s="2" t="s">
        <v>17</v>
      </c>
    </row>
    <row r="197" spans="1:10" x14ac:dyDescent="0.25">
      <c r="A197" s="28"/>
      <c r="C197" s="27"/>
      <c r="D197" s="22"/>
      <c r="E197" s="28">
        <v>44485</v>
      </c>
      <c r="F197" s="22" t="s">
        <v>67</v>
      </c>
      <c r="G197" s="29">
        <v>13676</v>
      </c>
      <c r="H197" s="22"/>
      <c r="I197" s="18">
        <f t="shared" si="16"/>
        <v>-13676</v>
      </c>
      <c r="J197" s="2" t="s">
        <v>17</v>
      </c>
    </row>
    <row r="198" spans="1:10" x14ac:dyDescent="0.25">
      <c r="A198" s="28"/>
      <c r="C198" s="27"/>
      <c r="D198" s="22"/>
      <c r="E198" s="28">
        <v>44487</v>
      </c>
      <c r="F198" s="22" t="s">
        <v>79</v>
      </c>
      <c r="G198" s="27">
        <v>200305</v>
      </c>
      <c r="H198" s="22"/>
      <c r="I198" s="18">
        <f t="shared" si="16"/>
        <v>-200305</v>
      </c>
      <c r="J198" s="2" t="s">
        <v>17</v>
      </c>
    </row>
    <row r="199" spans="1:10" x14ac:dyDescent="0.25">
      <c r="A199" s="28"/>
      <c r="C199" s="27"/>
      <c r="D199" s="22"/>
      <c r="E199" s="28">
        <v>44487</v>
      </c>
      <c r="F199" s="22" t="s">
        <v>66</v>
      </c>
      <c r="G199" s="27">
        <v>3597</v>
      </c>
      <c r="H199" s="22"/>
      <c r="I199" s="18">
        <f t="shared" si="16"/>
        <v>-3597</v>
      </c>
      <c r="J199" s="2" t="s">
        <v>17</v>
      </c>
    </row>
    <row r="200" spans="1:10" x14ac:dyDescent="0.25">
      <c r="A200" s="28"/>
      <c r="C200" s="27"/>
      <c r="D200" s="22"/>
      <c r="E200" s="28"/>
      <c r="F200" s="22"/>
      <c r="G200" s="27"/>
      <c r="H200" s="22"/>
      <c r="I200" s="18"/>
    </row>
    <row r="201" spans="1:10" x14ac:dyDescent="0.25">
      <c r="A201" s="20"/>
      <c r="B201" s="20"/>
      <c r="C201" s="21">
        <f>SUM(C170:C200)</f>
        <v>500000</v>
      </c>
      <c r="D201" s="20"/>
      <c r="E201" s="20"/>
      <c r="F201" s="20"/>
      <c r="G201" s="21">
        <f>SUM(G170:G200)</f>
        <v>678402.04</v>
      </c>
      <c r="H201" s="20"/>
      <c r="I201" s="21">
        <f>SUM(I170:I200)</f>
        <v>-178402.04</v>
      </c>
    </row>
    <row r="202" spans="1:10" x14ac:dyDescent="0.25">
      <c r="A202" s="28"/>
      <c r="C202" s="27"/>
      <c r="D202" s="22"/>
      <c r="E202" s="28"/>
      <c r="F202" s="22"/>
      <c r="G202" s="27"/>
      <c r="H202" s="22"/>
      <c r="I202" s="18"/>
    </row>
    <row r="203" spans="1:10" x14ac:dyDescent="0.25">
      <c r="A203" s="28">
        <v>44455</v>
      </c>
      <c r="B203" s="2" t="s">
        <v>12</v>
      </c>
      <c r="C203" s="27">
        <v>1066295</v>
      </c>
      <c r="D203" s="22"/>
      <c r="E203" s="28">
        <v>44455</v>
      </c>
      <c r="F203" s="22" t="s">
        <v>53</v>
      </c>
      <c r="G203" s="47">
        <v>1046160</v>
      </c>
      <c r="H203" s="22"/>
      <c r="I203" s="18">
        <f t="shared" si="16"/>
        <v>20135</v>
      </c>
      <c r="J203" s="2" t="s">
        <v>54</v>
      </c>
    </row>
    <row r="204" spans="1:10" x14ac:dyDescent="0.25">
      <c r="A204" s="28"/>
      <c r="C204" s="27"/>
      <c r="D204" s="22"/>
      <c r="E204" s="28">
        <v>44455</v>
      </c>
      <c r="F204" s="17" t="s">
        <v>18</v>
      </c>
      <c r="G204" s="47">
        <v>20135</v>
      </c>
      <c r="H204" s="22"/>
      <c r="I204" s="18">
        <f t="shared" si="16"/>
        <v>-20135</v>
      </c>
      <c r="J204" s="2" t="s">
        <v>54</v>
      </c>
    </row>
    <row r="205" spans="1:10" x14ac:dyDescent="0.25">
      <c r="A205" s="28">
        <v>44460</v>
      </c>
      <c r="B205" s="2" t="s">
        <v>12</v>
      </c>
      <c r="C205" s="27">
        <v>9963127</v>
      </c>
      <c r="D205" s="22"/>
      <c r="E205" s="28">
        <v>44460</v>
      </c>
      <c r="F205" s="22" t="s">
        <v>51</v>
      </c>
      <c r="G205" s="47">
        <v>9767772</v>
      </c>
      <c r="H205" s="22"/>
      <c r="I205" s="18">
        <f t="shared" si="16"/>
        <v>195355</v>
      </c>
      <c r="J205" s="2" t="s">
        <v>52</v>
      </c>
    </row>
    <row r="206" spans="1:10" x14ac:dyDescent="0.25">
      <c r="A206" s="28"/>
      <c r="C206" s="27"/>
      <c r="D206" s="22"/>
      <c r="E206" s="28">
        <v>44460</v>
      </c>
      <c r="F206" s="17" t="s">
        <v>18</v>
      </c>
      <c r="G206" s="47">
        <f>+C205-G205</f>
        <v>195355</v>
      </c>
      <c r="H206" s="22"/>
      <c r="I206" s="18">
        <f t="shared" si="16"/>
        <v>-195355</v>
      </c>
      <c r="J206" s="2" t="s">
        <v>52</v>
      </c>
    </row>
    <row r="207" spans="1:10" x14ac:dyDescent="0.25">
      <c r="A207" s="28">
        <v>44460</v>
      </c>
      <c r="B207" s="2" t="s">
        <v>12</v>
      </c>
      <c r="C207" s="27">
        <v>1535319</v>
      </c>
      <c r="D207" s="22"/>
      <c r="E207" s="28">
        <v>44460</v>
      </c>
      <c r="F207" s="22" t="s">
        <v>51</v>
      </c>
      <c r="G207" s="47">
        <v>1500421</v>
      </c>
      <c r="H207" s="22"/>
      <c r="I207" s="18">
        <f t="shared" si="16"/>
        <v>34898</v>
      </c>
      <c r="J207" s="2" t="s">
        <v>52</v>
      </c>
    </row>
    <row r="208" spans="1:10" x14ac:dyDescent="0.25">
      <c r="A208" s="28"/>
      <c r="C208" s="27"/>
      <c r="D208" s="22"/>
      <c r="E208" s="28">
        <v>44460</v>
      </c>
      <c r="F208" s="17" t="s">
        <v>18</v>
      </c>
      <c r="G208" s="47">
        <f>+C207-G207</f>
        <v>34898</v>
      </c>
      <c r="H208" s="22"/>
      <c r="I208" s="18">
        <f t="shared" si="16"/>
        <v>-34898</v>
      </c>
      <c r="J208" s="2" t="s">
        <v>52</v>
      </c>
    </row>
    <row r="209" spans="1:10" x14ac:dyDescent="0.25">
      <c r="A209" s="28">
        <v>44469</v>
      </c>
      <c r="B209" s="2" t="s">
        <v>12</v>
      </c>
      <c r="C209" s="27">
        <v>1020408</v>
      </c>
      <c r="D209" s="22"/>
      <c r="E209" s="28">
        <v>44469</v>
      </c>
      <c r="F209" s="22" t="s">
        <v>51</v>
      </c>
      <c r="G209" s="47">
        <v>1000000</v>
      </c>
      <c r="H209" s="22"/>
      <c r="I209" s="18">
        <f t="shared" si="16"/>
        <v>20408</v>
      </c>
      <c r="J209" s="2" t="s">
        <v>52</v>
      </c>
    </row>
    <row r="210" spans="1:10" x14ac:dyDescent="0.25">
      <c r="A210" s="28"/>
      <c r="C210" s="27"/>
      <c r="D210" s="22"/>
      <c r="E210" s="28">
        <v>44469</v>
      </c>
      <c r="F210" s="17" t="s">
        <v>18</v>
      </c>
      <c r="G210" s="47">
        <f>+C209-G209</f>
        <v>20408</v>
      </c>
      <c r="H210" s="22"/>
      <c r="I210" s="18">
        <f t="shared" si="16"/>
        <v>-20408</v>
      </c>
      <c r="J210" s="2" t="s">
        <v>52</v>
      </c>
    </row>
    <row r="211" spans="1:10" x14ac:dyDescent="0.25">
      <c r="A211" s="28">
        <v>44469</v>
      </c>
      <c r="B211" s="2" t="s">
        <v>12</v>
      </c>
      <c r="C211" s="27">
        <v>10143633</v>
      </c>
      <c r="D211" s="22"/>
      <c r="E211" s="28">
        <v>44469</v>
      </c>
      <c r="F211" s="17" t="s">
        <v>13</v>
      </c>
      <c r="G211" s="27">
        <v>9965641</v>
      </c>
      <c r="H211" s="22"/>
      <c r="I211" s="18">
        <f t="shared" si="16"/>
        <v>177992</v>
      </c>
      <c r="J211" s="2" t="s">
        <v>14</v>
      </c>
    </row>
    <row r="212" spans="1:10" x14ac:dyDescent="0.25">
      <c r="A212" s="28"/>
      <c r="C212" s="27"/>
      <c r="D212" s="22"/>
      <c r="E212" s="28">
        <v>44469</v>
      </c>
      <c r="F212" s="17" t="s">
        <v>18</v>
      </c>
      <c r="G212" s="27">
        <v>177992</v>
      </c>
      <c r="H212" s="22"/>
      <c r="I212" s="18">
        <f t="shared" si="16"/>
        <v>-177992</v>
      </c>
      <c r="J212" s="2" t="s">
        <v>14</v>
      </c>
    </row>
    <row r="213" spans="1:10" x14ac:dyDescent="0.25">
      <c r="A213" s="28"/>
      <c r="C213" s="27"/>
      <c r="D213" s="22"/>
      <c r="E213" s="22"/>
      <c r="F213" s="22"/>
      <c r="G213" s="27"/>
      <c r="H213" s="22"/>
      <c r="I213" s="18"/>
    </row>
    <row r="214" spans="1:10" x14ac:dyDescent="0.25">
      <c r="A214" s="20"/>
      <c r="B214" s="20"/>
      <c r="C214" s="21">
        <f>SUM(C203:C213)</f>
        <v>23728782</v>
      </c>
      <c r="D214" s="20"/>
      <c r="E214" s="20"/>
      <c r="F214" s="20"/>
      <c r="G214" s="21">
        <f>SUM(G203:G213)</f>
        <v>23728782</v>
      </c>
      <c r="H214" s="20"/>
      <c r="I214" s="21">
        <f>SUM(I203:I213)</f>
        <v>0</v>
      </c>
    </row>
    <row r="215" spans="1:10" x14ac:dyDescent="0.25">
      <c r="A215" s="22"/>
      <c r="B215" s="22"/>
      <c r="C215" s="23"/>
      <c r="D215" s="22"/>
      <c r="E215" s="22"/>
      <c r="F215" s="22"/>
      <c r="G215" s="23"/>
      <c r="H215" s="22"/>
      <c r="I215" s="18">
        <f t="shared" si="16"/>
        <v>0</v>
      </c>
    </row>
    <row r="216" spans="1:10" x14ac:dyDescent="0.25">
      <c r="A216" s="28">
        <v>44475</v>
      </c>
      <c r="B216" s="2" t="s">
        <v>12</v>
      </c>
      <c r="C216" s="27">
        <v>2362036</v>
      </c>
      <c r="D216" s="22"/>
      <c r="E216" s="28">
        <v>44475</v>
      </c>
      <c r="F216" s="17" t="s">
        <v>80</v>
      </c>
      <c r="G216" s="3">
        <v>2361657</v>
      </c>
      <c r="H216" s="22"/>
      <c r="I216" s="18">
        <f t="shared" si="16"/>
        <v>379</v>
      </c>
      <c r="J216" s="2" t="s">
        <v>24</v>
      </c>
    </row>
    <row r="217" spans="1:10" x14ac:dyDescent="0.25">
      <c r="A217" s="22"/>
      <c r="B217" s="22"/>
      <c r="C217" s="23"/>
      <c r="D217" s="22"/>
      <c r="E217" s="28">
        <v>44475</v>
      </c>
      <c r="F217" s="17" t="s">
        <v>60</v>
      </c>
      <c r="G217" s="3">
        <v>379</v>
      </c>
      <c r="H217" s="22"/>
      <c r="I217" s="18">
        <f t="shared" si="16"/>
        <v>-379</v>
      </c>
      <c r="J217" s="2" t="s">
        <v>24</v>
      </c>
    </row>
    <row r="218" spans="1:10" x14ac:dyDescent="0.25">
      <c r="A218" s="22"/>
      <c r="B218" s="22"/>
      <c r="C218" s="23"/>
      <c r="D218" s="22"/>
      <c r="E218" s="17"/>
      <c r="F218" s="17"/>
      <c r="H218" s="22"/>
      <c r="I218" s="18"/>
    </row>
    <row r="219" spans="1:10" x14ac:dyDescent="0.25">
      <c r="A219" s="28">
        <v>44482</v>
      </c>
      <c r="B219" s="2" t="s">
        <v>12</v>
      </c>
      <c r="C219" s="27">
        <v>7412576</v>
      </c>
      <c r="D219" s="22"/>
      <c r="E219" s="28">
        <v>44482</v>
      </c>
      <c r="F219" s="17" t="s">
        <v>13</v>
      </c>
      <c r="G219" s="27">
        <v>7282506</v>
      </c>
      <c r="H219" s="22"/>
      <c r="I219" s="18">
        <f t="shared" si="16"/>
        <v>130070</v>
      </c>
      <c r="J219" s="2" t="s">
        <v>14</v>
      </c>
    </row>
    <row r="220" spans="1:10" x14ac:dyDescent="0.25">
      <c r="A220" s="28"/>
      <c r="C220" s="27"/>
      <c r="D220" s="22"/>
      <c r="E220" s="28">
        <v>44482</v>
      </c>
      <c r="F220" s="17" t="s">
        <v>18</v>
      </c>
      <c r="G220" s="27">
        <v>130070</v>
      </c>
      <c r="H220" s="22"/>
      <c r="I220" s="18">
        <f t="shared" si="16"/>
        <v>-130070</v>
      </c>
      <c r="J220" s="2" t="s">
        <v>14</v>
      </c>
    </row>
    <row r="221" spans="1:10" x14ac:dyDescent="0.25">
      <c r="A221" s="22"/>
      <c r="B221" s="22"/>
      <c r="C221" s="23"/>
      <c r="D221" s="22"/>
      <c r="E221" s="22"/>
      <c r="F221" s="22"/>
      <c r="G221" s="23"/>
      <c r="H221" s="22"/>
      <c r="I221" s="18"/>
    </row>
    <row r="222" spans="1:10" x14ac:dyDescent="0.25">
      <c r="A222" s="28">
        <v>44489</v>
      </c>
      <c r="B222" s="2" t="s">
        <v>12</v>
      </c>
      <c r="C222" s="27">
        <v>6760867</v>
      </c>
      <c r="D222" s="22"/>
      <c r="E222" s="28">
        <v>44489</v>
      </c>
      <c r="F222" s="17" t="s">
        <v>13</v>
      </c>
      <c r="G222" s="27">
        <v>6642233</v>
      </c>
      <c r="H222" s="22"/>
      <c r="I222" s="18">
        <f t="shared" si="16"/>
        <v>118634</v>
      </c>
      <c r="J222" s="2" t="s">
        <v>14</v>
      </c>
    </row>
    <row r="223" spans="1:10" x14ac:dyDescent="0.25">
      <c r="A223" s="22"/>
      <c r="B223" s="22"/>
      <c r="C223" s="23"/>
      <c r="D223" s="22"/>
      <c r="E223" s="28">
        <v>44489</v>
      </c>
      <c r="F223" s="17" t="s">
        <v>18</v>
      </c>
      <c r="G223" s="27">
        <f>+C222-G222</f>
        <v>118634</v>
      </c>
      <c r="H223" s="22"/>
      <c r="I223" s="18">
        <f t="shared" si="16"/>
        <v>-118634</v>
      </c>
      <c r="J223" s="2" t="s">
        <v>14</v>
      </c>
    </row>
    <row r="224" spans="1:10" x14ac:dyDescent="0.25">
      <c r="A224" s="22"/>
      <c r="B224" s="22"/>
      <c r="C224" s="23"/>
      <c r="D224" s="22"/>
      <c r="E224" s="22"/>
      <c r="F224" s="22"/>
      <c r="G224" s="23"/>
      <c r="H224" s="22"/>
      <c r="I224" s="18"/>
    </row>
    <row r="225" spans="1:10" x14ac:dyDescent="0.25">
      <c r="A225" s="28">
        <v>44489</v>
      </c>
      <c r="B225" s="2" t="s">
        <v>12</v>
      </c>
      <c r="C225" s="27">
        <v>354000</v>
      </c>
      <c r="D225" s="22"/>
      <c r="E225" s="28">
        <v>44489</v>
      </c>
      <c r="F225" s="17" t="s">
        <v>81</v>
      </c>
      <c r="G225" s="27">
        <v>324000</v>
      </c>
      <c r="H225" s="22"/>
      <c r="I225" s="18">
        <f t="shared" ref="I225:I226" si="17">+C225-G225</f>
        <v>30000</v>
      </c>
      <c r="J225" s="2" t="s">
        <v>31</v>
      </c>
    </row>
    <row r="226" spans="1:10" x14ac:dyDescent="0.25">
      <c r="A226" s="22"/>
      <c r="B226" s="22"/>
      <c r="C226" s="23"/>
      <c r="D226" s="22"/>
      <c r="E226" s="28">
        <v>44489</v>
      </c>
      <c r="F226" s="17" t="s">
        <v>82</v>
      </c>
      <c r="G226" s="27">
        <f>+C225-G225</f>
        <v>30000</v>
      </c>
      <c r="H226" s="22"/>
      <c r="I226" s="18">
        <f t="shared" si="17"/>
        <v>-30000</v>
      </c>
      <c r="J226" s="2" t="s">
        <v>31</v>
      </c>
    </row>
    <row r="227" spans="1:10" x14ac:dyDescent="0.25">
      <c r="A227" s="22"/>
      <c r="B227" s="22"/>
      <c r="C227" s="23"/>
      <c r="D227" s="22"/>
      <c r="E227" s="22"/>
      <c r="F227" s="22"/>
      <c r="G227" s="23"/>
      <c r="H227" s="22"/>
      <c r="I227" s="18"/>
    </row>
    <row r="228" spans="1:10" x14ac:dyDescent="0.25">
      <c r="A228" s="28">
        <v>44494</v>
      </c>
      <c r="B228" s="2" t="s">
        <v>12</v>
      </c>
      <c r="C228" s="27">
        <v>703575</v>
      </c>
      <c r="D228" s="22"/>
      <c r="E228" s="28">
        <v>44494</v>
      </c>
      <c r="F228" s="22" t="s">
        <v>51</v>
      </c>
      <c r="G228" s="47">
        <v>703575</v>
      </c>
      <c r="H228" s="22"/>
      <c r="I228" s="18">
        <f t="shared" ref="I228" si="18">+C228-G228</f>
        <v>0</v>
      </c>
      <c r="J228" s="2" t="s">
        <v>52</v>
      </c>
    </row>
    <row r="229" spans="1:10" x14ac:dyDescent="0.25">
      <c r="A229" s="28"/>
      <c r="C229" s="27"/>
      <c r="D229" s="22"/>
      <c r="E229" s="22"/>
      <c r="F229" s="22"/>
      <c r="G229" s="23"/>
      <c r="H229" s="22"/>
      <c r="I229" s="18"/>
    </row>
    <row r="230" spans="1:10" x14ac:dyDescent="0.25">
      <c r="A230" s="28">
        <v>44494</v>
      </c>
      <c r="B230" s="2" t="s">
        <v>12</v>
      </c>
      <c r="C230" s="27">
        <v>7098608</v>
      </c>
      <c r="D230" s="22"/>
      <c r="E230" s="28">
        <v>44494</v>
      </c>
      <c r="F230" s="17" t="s">
        <v>13</v>
      </c>
      <c r="G230" s="27">
        <v>6974048</v>
      </c>
      <c r="H230" s="22"/>
      <c r="I230" s="18">
        <f t="shared" ref="I230:I231" si="19">+C230-G230</f>
        <v>124560</v>
      </c>
      <c r="J230" s="2" t="s">
        <v>14</v>
      </c>
    </row>
    <row r="231" spans="1:10" x14ac:dyDescent="0.25">
      <c r="A231" s="22"/>
      <c r="B231" s="22"/>
      <c r="C231" s="23"/>
      <c r="D231" s="22"/>
      <c r="E231" s="28">
        <v>44494</v>
      </c>
      <c r="F231" s="17" t="s">
        <v>18</v>
      </c>
      <c r="G231" s="27">
        <f>+C230-G230</f>
        <v>124560</v>
      </c>
      <c r="H231" s="22"/>
      <c r="I231" s="18">
        <f t="shared" si="19"/>
        <v>-124560</v>
      </c>
      <c r="J231" s="2" t="s">
        <v>14</v>
      </c>
    </row>
    <row r="232" spans="1:10" x14ac:dyDescent="0.25">
      <c r="A232" s="28"/>
      <c r="C232" s="27"/>
      <c r="D232" s="22"/>
      <c r="E232" s="22"/>
      <c r="F232" s="22"/>
      <c r="G232" s="23"/>
      <c r="H232" s="22"/>
      <c r="I232" s="18"/>
    </row>
    <row r="233" spans="1:10" x14ac:dyDescent="0.25">
      <c r="A233" s="28">
        <v>44494</v>
      </c>
      <c r="B233" s="2" t="s">
        <v>12</v>
      </c>
      <c r="C233" s="27">
        <v>283200</v>
      </c>
      <c r="D233" s="22"/>
      <c r="E233" s="28">
        <v>44494</v>
      </c>
      <c r="F233" s="17" t="s">
        <v>83</v>
      </c>
      <c r="G233" s="27">
        <v>259200</v>
      </c>
      <c r="H233" s="22"/>
      <c r="I233" s="18">
        <f t="shared" ref="I233:I234" si="20">+C233-G233</f>
        <v>24000</v>
      </c>
      <c r="J233" s="2" t="s">
        <v>31</v>
      </c>
    </row>
    <row r="234" spans="1:10" x14ac:dyDescent="0.25">
      <c r="A234" s="28"/>
      <c r="C234" s="27"/>
      <c r="D234" s="22"/>
      <c r="E234" s="28">
        <v>44494</v>
      </c>
      <c r="F234" s="17" t="s">
        <v>84</v>
      </c>
      <c r="G234" s="27">
        <f>+C233-G233</f>
        <v>24000</v>
      </c>
      <c r="H234" s="22"/>
      <c r="I234" s="18">
        <f t="shared" si="20"/>
        <v>-24000</v>
      </c>
      <c r="J234" s="2" t="s">
        <v>31</v>
      </c>
    </row>
    <row r="235" spans="1:10" x14ac:dyDescent="0.25">
      <c r="A235" s="28"/>
      <c r="C235" s="27"/>
      <c r="D235" s="22"/>
      <c r="E235" s="28"/>
      <c r="F235" s="17"/>
      <c r="G235" s="23"/>
      <c r="H235" s="22"/>
      <c r="I235" s="18"/>
    </row>
    <row r="236" spans="1:10" x14ac:dyDescent="0.25">
      <c r="A236" s="28">
        <v>44496</v>
      </c>
      <c r="B236" s="2" t="s">
        <v>12</v>
      </c>
      <c r="C236" s="27">
        <v>1000000</v>
      </c>
      <c r="D236" s="22"/>
      <c r="E236" s="28">
        <v>44496</v>
      </c>
      <c r="F236" s="17" t="s">
        <v>85</v>
      </c>
      <c r="G236" s="27">
        <v>1000000</v>
      </c>
      <c r="H236" s="22"/>
      <c r="I236" s="18">
        <f t="shared" ref="I236" si="21">+C236-G236</f>
        <v>0</v>
      </c>
      <c r="J236" s="2" t="s">
        <v>14</v>
      </c>
    </row>
    <row r="237" spans="1:10" x14ac:dyDescent="0.25">
      <c r="A237" s="28"/>
      <c r="C237" s="27"/>
      <c r="D237" s="22"/>
      <c r="E237" s="28"/>
      <c r="F237" s="17"/>
      <c r="G237" s="23"/>
      <c r="H237" s="22"/>
      <c r="I237" s="18"/>
    </row>
    <row r="238" spans="1:10" x14ac:dyDescent="0.25">
      <c r="A238" s="20"/>
      <c r="B238" s="20"/>
      <c r="C238" s="21">
        <f>SUM(C216:C237)</f>
        <v>25974862</v>
      </c>
      <c r="D238" s="20"/>
      <c r="E238" s="20"/>
      <c r="F238" s="20"/>
      <c r="G238" s="21">
        <f>SUM(G216:G237)</f>
        <v>25974862</v>
      </c>
      <c r="H238" s="20"/>
      <c r="I238" s="21">
        <f>SUM(I216:I237)</f>
        <v>0</v>
      </c>
    </row>
    <row r="239" spans="1:10" x14ac:dyDescent="0.25">
      <c r="A239" s="28"/>
      <c r="C239" s="27"/>
      <c r="D239" s="22"/>
      <c r="E239" s="28"/>
      <c r="F239" s="17"/>
      <c r="G239" s="23"/>
      <c r="H239" s="22"/>
      <c r="I239" s="18"/>
    </row>
    <row r="240" spans="1:10" x14ac:dyDescent="0.25">
      <c r="A240" s="28">
        <v>44496</v>
      </c>
      <c r="B240" s="2" t="s">
        <v>12</v>
      </c>
      <c r="C240" s="27">
        <v>500000</v>
      </c>
      <c r="D240" s="22"/>
      <c r="E240" s="17">
        <v>44463</v>
      </c>
      <c r="F240" s="2" t="s">
        <v>86</v>
      </c>
      <c r="G240" s="3">
        <v>500000</v>
      </c>
      <c r="I240" s="18">
        <f t="shared" ref="I240:I271" si="22">+C240-G240</f>
        <v>0</v>
      </c>
      <c r="J240" s="2" t="s">
        <v>31</v>
      </c>
    </row>
    <row r="241" spans="1:10" x14ac:dyDescent="0.25">
      <c r="A241" s="28"/>
      <c r="C241" s="27"/>
      <c r="D241" s="22"/>
    </row>
    <row r="242" spans="1:10" x14ac:dyDescent="0.25">
      <c r="A242" s="20"/>
      <c r="B242" s="20"/>
      <c r="C242" s="21">
        <f>SUM(C240:C241)</f>
        <v>500000</v>
      </c>
      <c r="D242" s="20"/>
      <c r="E242" s="20"/>
      <c r="F242" s="20"/>
      <c r="G242" s="21">
        <f>SUM(G240:G241)</f>
        <v>500000</v>
      </c>
      <c r="H242" s="20"/>
      <c r="I242" s="21">
        <f>SUM(I240:I241)</f>
        <v>0</v>
      </c>
    </row>
    <row r="243" spans="1:10" x14ac:dyDescent="0.25">
      <c r="A243" s="22"/>
      <c r="B243" s="22"/>
      <c r="C243" s="23"/>
      <c r="D243" s="22"/>
      <c r="E243" s="22"/>
      <c r="F243" s="22"/>
      <c r="G243" s="23"/>
      <c r="H243" s="22"/>
      <c r="I243" s="23"/>
    </row>
    <row r="244" spans="1:10" x14ac:dyDescent="0.25">
      <c r="A244" s="28">
        <v>44500</v>
      </c>
      <c r="B244" s="2" t="s">
        <v>12</v>
      </c>
      <c r="C244" s="27">
        <f>530+2790316</f>
        <v>2790846</v>
      </c>
      <c r="D244" s="22"/>
      <c r="E244" s="28">
        <v>44500</v>
      </c>
      <c r="F244" s="17" t="s">
        <v>87</v>
      </c>
      <c r="G244" s="3">
        <v>2790316</v>
      </c>
      <c r="I244" s="18">
        <f t="shared" ref="I244:I245" si="23">+C244-G244</f>
        <v>530</v>
      </c>
      <c r="J244" s="2" t="s">
        <v>24</v>
      </c>
    </row>
    <row r="245" spans="1:10" x14ac:dyDescent="0.25">
      <c r="A245" s="28"/>
      <c r="C245" s="27"/>
      <c r="D245" s="22"/>
      <c r="E245" s="28">
        <v>44500</v>
      </c>
      <c r="F245" s="17" t="s">
        <v>60</v>
      </c>
      <c r="G245" s="3">
        <f>530</f>
        <v>530</v>
      </c>
      <c r="I245" s="18">
        <f t="shared" si="23"/>
        <v>-530</v>
      </c>
      <c r="J245" s="2" t="s">
        <v>24</v>
      </c>
    </row>
    <row r="246" spans="1:10" x14ac:dyDescent="0.25">
      <c r="A246" s="28"/>
      <c r="C246" s="27"/>
      <c r="D246" s="22"/>
      <c r="F246" s="17"/>
    </row>
    <row r="247" spans="1:10" x14ac:dyDescent="0.25">
      <c r="A247" s="20"/>
      <c r="B247" s="20"/>
      <c r="C247" s="21">
        <f>SUM(C244:C245)</f>
        <v>2790846</v>
      </c>
      <c r="D247" s="20"/>
      <c r="E247" s="20"/>
      <c r="F247" s="20"/>
      <c r="G247" s="21">
        <f>SUM(G244:G245)</f>
        <v>2790846</v>
      </c>
      <c r="H247" s="20"/>
      <c r="I247" s="21">
        <f>SUM(I244:I245)</f>
        <v>0</v>
      </c>
    </row>
    <row r="248" spans="1:10" x14ac:dyDescent="0.25">
      <c r="A248" s="22"/>
      <c r="B248" s="22"/>
      <c r="C248" s="23"/>
      <c r="D248" s="22"/>
      <c r="E248" s="22"/>
      <c r="F248" s="22"/>
      <c r="G248" s="23"/>
      <c r="H248" s="22"/>
      <c r="I248" s="23"/>
    </row>
    <row r="249" spans="1:10" x14ac:dyDescent="0.25">
      <c r="A249" s="28">
        <v>44501</v>
      </c>
      <c r="B249" s="2" t="s">
        <v>12</v>
      </c>
      <c r="C249" s="27">
        <v>4866828</v>
      </c>
      <c r="D249" s="22"/>
      <c r="E249" s="17">
        <v>44501</v>
      </c>
      <c r="F249" s="17" t="s">
        <v>13</v>
      </c>
      <c r="G249" s="3">
        <v>4781429</v>
      </c>
      <c r="I249" s="18">
        <f t="shared" ref="I249:I259" si="24">+C249-G249</f>
        <v>85399</v>
      </c>
      <c r="J249" s="2" t="s">
        <v>14</v>
      </c>
    </row>
    <row r="250" spans="1:10" x14ac:dyDescent="0.25">
      <c r="A250" s="28"/>
      <c r="C250" s="27"/>
      <c r="D250" s="22"/>
      <c r="E250" s="17">
        <v>44501</v>
      </c>
      <c r="F250" s="17" t="s">
        <v>18</v>
      </c>
      <c r="G250" s="3">
        <f>+C249-G249</f>
        <v>85399</v>
      </c>
      <c r="I250" s="18">
        <f t="shared" si="24"/>
        <v>-85399</v>
      </c>
      <c r="J250" s="2" t="s">
        <v>14</v>
      </c>
    </row>
    <row r="251" spans="1:10" x14ac:dyDescent="0.25">
      <c r="A251" s="28">
        <v>44501</v>
      </c>
      <c r="B251" s="2" t="s">
        <v>12</v>
      </c>
      <c r="C251" s="27">
        <v>1100000</v>
      </c>
      <c r="D251" s="22"/>
      <c r="E251" s="17">
        <v>44501</v>
      </c>
      <c r="F251" s="17" t="s">
        <v>88</v>
      </c>
      <c r="G251" s="3">
        <v>1081356</v>
      </c>
      <c r="I251" s="18">
        <f t="shared" si="24"/>
        <v>18644</v>
      </c>
      <c r="J251" s="2" t="s">
        <v>89</v>
      </c>
    </row>
    <row r="252" spans="1:10" x14ac:dyDescent="0.25">
      <c r="A252" s="28"/>
      <c r="C252" s="27"/>
      <c r="D252" s="22"/>
      <c r="E252" s="17">
        <v>44501</v>
      </c>
      <c r="F252" s="17" t="s">
        <v>18</v>
      </c>
      <c r="G252" s="3">
        <f>+C251-G251</f>
        <v>18644</v>
      </c>
      <c r="I252" s="18">
        <f t="shared" si="24"/>
        <v>-18644</v>
      </c>
      <c r="J252" s="2" t="s">
        <v>89</v>
      </c>
    </row>
    <row r="253" spans="1:10" x14ac:dyDescent="0.25">
      <c r="A253" s="28">
        <v>44502</v>
      </c>
      <c r="B253" s="2" t="s">
        <v>12</v>
      </c>
      <c r="C253" s="27">
        <v>4627029</v>
      </c>
      <c r="D253" s="22"/>
      <c r="E253" s="17">
        <v>44502</v>
      </c>
      <c r="F253" s="17" t="s">
        <v>13</v>
      </c>
      <c r="G253" s="3">
        <v>4545838</v>
      </c>
      <c r="I253" s="18">
        <f t="shared" si="24"/>
        <v>81191</v>
      </c>
      <c r="J253" s="2" t="s">
        <v>14</v>
      </c>
    </row>
    <row r="254" spans="1:10" x14ac:dyDescent="0.25">
      <c r="A254" s="28"/>
      <c r="C254" s="27"/>
      <c r="D254" s="22"/>
      <c r="E254" s="17">
        <v>44502</v>
      </c>
      <c r="F254" s="17" t="s">
        <v>18</v>
      </c>
      <c r="G254" s="3">
        <f>+C253-G253</f>
        <v>81191</v>
      </c>
      <c r="I254" s="18">
        <f t="shared" si="24"/>
        <v>-81191</v>
      </c>
      <c r="J254" s="2" t="s">
        <v>14</v>
      </c>
    </row>
    <row r="255" spans="1:10" x14ac:dyDescent="0.25">
      <c r="A255" s="28">
        <v>44502</v>
      </c>
      <c r="B255" s="2" t="s">
        <v>12</v>
      </c>
      <c r="C255" s="27">
        <v>6000000</v>
      </c>
      <c r="D255" s="22"/>
      <c r="E255" s="17">
        <v>44502</v>
      </c>
      <c r="F255" s="17" t="s">
        <v>51</v>
      </c>
      <c r="G255" s="48">
        <v>5898305</v>
      </c>
      <c r="I255" s="18">
        <f t="shared" si="24"/>
        <v>101695</v>
      </c>
      <c r="J255" s="2" t="s">
        <v>52</v>
      </c>
    </row>
    <row r="256" spans="1:10" x14ac:dyDescent="0.25">
      <c r="A256" s="28"/>
      <c r="C256" s="27"/>
      <c r="D256" s="22"/>
      <c r="E256" s="17">
        <v>44502</v>
      </c>
      <c r="F256" s="17" t="s">
        <v>18</v>
      </c>
      <c r="G256" s="48">
        <f>+C255-G255</f>
        <v>101695</v>
      </c>
      <c r="I256" s="18">
        <f t="shared" si="24"/>
        <v>-101695</v>
      </c>
      <c r="J256" s="2" t="s">
        <v>52</v>
      </c>
    </row>
    <row r="257" spans="1:10" x14ac:dyDescent="0.25">
      <c r="A257" s="28">
        <v>44502</v>
      </c>
      <c r="B257" s="2" t="s">
        <v>12</v>
      </c>
      <c r="C257" s="27">
        <v>743400</v>
      </c>
      <c r="D257" s="22"/>
      <c r="E257" s="17">
        <v>44502</v>
      </c>
      <c r="F257" s="17" t="s">
        <v>45</v>
      </c>
      <c r="G257" s="49">
        <v>730800</v>
      </c>
      <c r="I257" s="18">
        <f t="shared" si="24"/>
        <v>12600</v>
      </c>
      <c r="J257" s="2" t="s">
        <v>46</v>
      </c>
    </row>
    <row r="258" spans="1:10" x14ac:dyDescent="0.25">
      <c r="A258" s="28"/>
      <c r="C258" s="27"/>
      <c r="D258" s="22"/>
      <c r="E258" s="17">
        <v>44502</v>
      </c>
      <c r="F258" s="17" t="s">
        <v>18</v>
      </c>
      <c r="G258" s="49">
        <f>+C257-G257</f>
        <v>12600</v>
      </c>
      <c r="I258" s="18">
        <f t="shared" si="24"/>
        <v>-12600</v>
      </c>
      <c r="J258" s="2" t="s">
        <v>46</v>
      </c>
    </row>
    <row r="259" spans="1:10" x14ac:dyDescent="0.25">
      <c r="A259" s="28"/>
      <c r="C259" s="27"/>
      <c r="D259" s="22"/>
      <c r="I259" s="18">
        <f t="shared" si="24"/>
        <v>0</v>
      </c>
    </row>
    <row r="260" spans="1:10" x14ac:dyDescent="0.25">
      <c r="A260" s="20"/>
      <c r="B260" s="20"/>
      <c r="C260" s="21">
        <f>SUM(C249:C259)</f>
        <v>17337257</v>
      </c>
      <c r="D260" s="20"/>
      <c r="E260" s="20"/>
      <c r="F260" s="20"/>
      <c r="G260" s="21">
        <f>SUM(G249:G259)</f>
        <v>17337257</v>
      </c>
      <c r="H260" s="20"/>
      <c r="I260" s="21">
        <f>SUM(I249:I259)</f>
        <v>0</v>
      </c>
    </row>
    <row r="261" spans="1:10" x14ac:dyDescent="0.25">
      <c r="A261" s="28"/>
      <c r="C261" s="27"/>
      <c r="D261" s="22"/>
    </row>
    <row r="262" spans="1:10" x14ac:dyDescent="0.25">
      <c r="A262" s="28">
        <v>44508</v>
      </c>
      <c r="B262" s="2" t="s">
        <v>12</v>
      </c>
      <c r="C262" s="27">
        <v>500000</v>
      </c>
      <c r="D262" s="22"/>
      <c r="E262" s="17">
        <v>44463</v>
      </c>
      <c r="F262" s="2" t="s">
        <v>86</v>
      </c>
      <c r="G262" s="3">
        <f>590000-500000</f>
        <v>90000</v>
      </c>
      <c r="I262" s="18">
        <f t="shared" si="22"/>
        <v>410000</v>
      </c>
      <c r="J262" s="2" t="s">
        <v>31</v>
      </c>
    </row>
    <row r="263" spans="1:10" x14ac:dyDescent="0.25">
      <c r="A263" s="28"/>
      <c r="C263" s="27"/>
      <c r="D263" s="22"/>
      <c r="E263" s="17">
        <v>44463</v>
      </c>
      <c r="F263" s="2" t="s">
        <v>90</v>
      </c>
      <c r="G263" s="3">
        <v>244850</v>
      </c>
      <c r="I263" s="18">
        <f t="shared" si="22"/>
        <v>-244850</v>
      </c>
      <c r="J263" s="2" t="s">
        <v>31</v>
      </c>
    </row>
    <row r="264" spans="1:10" x14ac:dyDescent="0.25">
      <c r="A264" s="28"/>
      <c r="C264" s="27"/>
      <c r="D264" s="22"/>
      <c r="E264" s="28">
        <v>44489</v>
      </c>
      <c r="F264" s="22" t="s">
        <v>91</v>
      </c>
      <c r="G264" s="27">
        <v>41435</v>
      </c>
      <c r="H264" s="22"/>
      <c r="I264" s="18">
        <f t="shared" si="22"/>
        <v>-41435</v>
      </c>
      <c r="J264" s="2" t="s">
        <v>17</v>
      </c>
    </row>
    <row r="265" spans="1:10" x14ac:dyDescent="0.25">
      <c r="A265" s="28"/>
      <c r="C265" s="27"/>
      <c r="D265" s="22"/>
      <c r="E265" s="28">
        <v>44489</v>
      </c>
      <c r="F265" s="22" t="s">
        <v>92</v>
      </c>
      <c r="G265" s="27">
        <v>42000</v>
      </c>
      <c r="H265" s="22"/>
      <c r="I265" s="18">
        <f t="shared" si="22"/>
        <v>-42000</v>
      </c>
      <c r="J265" s="2" t="s">
        <v>17</v>
      </c>
    </row>
    <row r="266" spans="1:10" x14ac:dyDescent="0.25">
      <c r="A266" s="28"/>
      <c r="C266" s="27"/>
      <c r="D266" s="22"/>
      <c r="E266" s="28">
        <v>44490</v>
      </c>
      <c r="F266" s="22" t="s">
        <v>41</v>
      </c>
      <c r="G266" s="27">
        <v>17992</v>
      </c>
      <c r="H266" s="22"/>
      <c r="I266" s="18">
        <f t="shared" si="22"/>
        <v>-17992</v>
      </c>
      <c r="J266" s="2" t="s">
        <v>17</v>
      </c>
    </row>
    <row r="267" spans="1:10" x14ac:dyDescent="0.25">
      <c r="A267" s="28"/>
      <c r="C267" s="27"/>
      <c r="D267" s="22"/>
      <c r="E267" s="28">
        <v>44495</v>
      </c>
      <c r="F267" s="22" t="s">
        <v>93</v>
      </c>
      <c r="G267" s="27">
        <v>9535</v>
      </c>
      <c r="H267" s="22"/>
      <c r="I267" s="18">
        <f t="shared" si="22"/>
        <v>-9535</v>
      </c>
      <c r="J267" s="2" t="s">
        <v>17</v>
      </c>
    </row>
    <row r="268" spans="1:10" x14ac:dyDescent="0.25">
      <c r="A268" s="28"/>
      <c r="C268" s="27"/>
      <c r="D268" s="22"/>
      <c r="E268" s="28">
        <v>44495</v>
      </c>
      <c r="F268" s="22" t="s">
        <v>66</v>
      </c>
      <c r="G268" s="27">
        <v>5947</v>
      </c>
      <c r="H268" s="22"/>
      <c r="I268" s="18">
        <f t="shared" si="22"/>
        <v>-5947</v>
      </c>
      <c r="J268" s="2" t="s">
        <v>17</v>
      </c>
    </row>
    <row r="269" spans="1:10" x14ac:dyDescent="0.25">
      <c r="A269" s="28"/>
      <c r="C269" s="27"/>
      <c r="D269" s="22"/>
      <c r="E269" s="28">
        <v>44495</v>
      </c>
      <c r="F269" s="22" t="s">
        <v>78</v>
      </c>
      <c r="G269" s="27">
        <v>1369</v>
      </c>
      <c r="H269" s="22"/>
      <c r="I269" s="18">
        <f t="shared" si="22"/>
        <v>-1369</v>
      </c>
      <c r="J269" s="2" t="s">
        <v>17</v>
      </c>
    </row>
    <row r="270" spans="1:10" x14ac:dyDescent="0.25">
      <c r="A270" s="28"/>
      <c r="C270" s="27"/>
      <c r="D270" s="22"/>
      <c r="E270" s="28">
        <v>44495</v>
      </c>
      <c r="F270" s="22" t="s">
        <v>74</v>
      </c>
      <c r="G270" s="27">
        <v>1726</v>
      </c>
      <c r="H270" s="22"/>
      <c r="I270" s="18">
        <f t="shared" si="22"/>
        <v>-1726</v>
      </c>
      <c r="J270" s="2" t="s">
        <v>17</v>
      </c>
    </row>
    <row r="271" spans="1:10" x14ac:dyDescent="0.25">
      <c r="A271" s="28"/>
      <c r="C271" s="27"/>
      <c r="D271" s="22"/>
      <c r="E271" s="28">
        <v>44488</v>
      </c>
      <c r="F271" s="22" t="s">
        <v>94</v>
      </c>
      <c r="G271" s="27">
        <v>9440</v>
      </c>
      <c r="H271" s="22"/>
      <c r="I271" s="18">
        <f t="shared" si="22"/>
        <v>-9440</v>
      </c>
      <c r="J271" s="2" t="s">
        <v>17</v>
      </c>
    </row>
    <row r="272" spans="1:10" x14ac:dyDescent="0.25">
      <c r="A272" s="22"/>
      <c r="B272" s="22"/>
      <c r="C272" s="23"/>
      <c r="D272" s="22"/>
      <c r="E272" s="22"/>
      <c r="F272" s="22"/>
      <c r="G272" s="23"/>
      <c r="H272" s="22"/>
      <c r="I272" s="18"/>
    </row>
    <row r="273" spans="1:10" x14ac:dyDescent="0.25">
      <c r="A273" s="20"/>
      <c r="B273" s="20"/>
      <c r="C273" s="21">
        <f>SUM(C262:C272)</f>
        <v>500000</v>
      </c>
      <c r="D273" s="20"/>
      <c r="E273" s="20"/>
      <c r="F273" s="20"/>
      <c r="G273" s="21">
        <f>SUM(G262:G272)</f>
        <v>464294</v>
      </c>
      <c r="H273" s="20"/>
      <c r="I273" s="21">
        <f>SUM(I262:I272)</f>
        <v>35706</v>
      </c>
    </row>
    <row r="274" spans="1:10" x14ac:dyDescent="0.25">
      <c r="A274" s="22"/>
      <c r="B274" s="22"/>
      <c r="C274" s="23"/>
      <c r="D274" s="22"/>
      <c r="E274" s="22"/>
      <c r="F274" s="22"/>
      <c r="G274" s="23"/>
      <c r="H274" s="22"/>
      <c r="I274" s="23"/>
    </row>
    <row r="275" spans="1:10" x14ac:dyDescent="0.25">
      <c r="A275" s="28">
        <v>44508</v>
      </c>
      <c r="B275" s="2" t="s">
        <v>12</v>
      </c>
      <c r="C275" s="27">
        <v>500000</v>
      </c>
      <c r="E275" s="28">
        <v>44512</v>
      </c>
      <c r="F275" s="17" t="s">
        <v>95</v>
      </c>
      <c r="G275" s="27">
        <v>1216</v>
      </c>
      <c r="H275" s="22"/>
      <c r="I275" s="18">
        <f>+C275-G275</f>
        <v>498784</v>
      </c>
      <c r="J275" s="2" t="s">
        <v>17</v>
      </c>
    </row>
    <row r="276" spans="1:10" x14ac:dyDescent="0.25">
      <c r="C276" s="2"/>
      <c r="E276" s="28">
        <v>44512</v>
      </c>
      <c r="F276" s="22" t="s">
        <v>74</v>
      </c>
      <c r="G276" s="27">
        <v>4660</v>
      </c>
      <c r="H276" s="22"/>
      <c r="I276" s="18">
        <f t="shared" ref="I276:I290" si="25">+C276-G276</f>
        <v>-4660</v>
      </c>
      <c r="J276" s="2" t="s">
        <v>17</v>
      </c>
    </row>
    <row r="277" spans="1:10" x14ac:dyDescent="0.25">
      <c r="C277" s="2"/>
      <c r="E277" s="28">
        <v>44512</v>
      </c>
      <c r="F277" s="22" t="s">
        <v>93</v>
      </c>
      <c r="G277" s="27">
        <v>1779</v>
      </c>
      <c r="H277" s="22"/>
      <c r="I277" s="18">
        <f t="shared" si="25"/>
        <v>-1779</v>
      </c>
      <c r="J277" s="2" t="s">
        <v>17</v>
      </c>
    </row>
    <row r="278" spans="1:10" x14ac:dyDescent="0.25">
      <c r="C278" s="2"/>
      <c r="E278" s="28">
        <v>44510</v>
      </c>
      <c r="F278" s="22" t="s">
        <v>95</v>
      </c>
      <c r="G278" s="27">
        <v>1995</v>
      </c>
      <c r="H278" s="22"/>
      <c r="I278" s="18">
        <f t="shared" si="25"/>
        <v>-1995</v>
      </c>
      <c r="J278" s="2" t="s">
        <v>17</v>
      </c>
    </row>
    <row r="279" spans="1:10" x14ac:dyDescent="0.25">
      <c r="C279" s="2"/>
      <c r="E279" s="28">
        <v>44509</v>
      </c>
      <c r="F279" s="22" t="s">
        <v>66</v>
      </c>
      <c r="G279" s="27">
        <v>3151</v>
      </c>
      <c r="H279" s="22"/>
      <c r="I279" s="18">
        <f t="shared" si="25"/>
        <v>-3151</v>
      </c>
      <c r="J279" s="2" t="s">
        <v>17</v>
      </c>
    </row>
    <row r="280" spans="1:10" x14ac:dyDescent="0.25">
      <c r="C280" s="2"/>
      <c r="E280" s="28">
        <v>44509</v>
      </c>
      <c r="F280" s="22" t="s">
        <v>41</v>
      </c>
      <c r="G280" s="27">
        <v>4238</v>
      </c>
      <c r="H280" s="22"/>
      <c r="I280" s="18">
        <f t="shared" si="25"/>
        <v>-4238</v>
      </c>
      <c r="J280" s="2" t="s">
        <v>17</v>
      </c>
    </row>
    <row r="281" spans="1:10" x14ac:dyDescent="0.25">
      <c r="C281" s="2"/>
      <c r="E281" s="28">
        <v>44509</v>
      </c>
      <c r="F281" s="22" t="s">
        <v>70</v>
      </c>
      <c r="G281" s="27">
        <v>6923</v>
      </c>
      <c r="H281" s="22"/>
      <c r="I281" s="18">
        <f t="shared" si="25"/>
        <v>-6923</v>
      </c>
      <c r="J281" s="2" t="s">
        <v>17</v>
      </c>
    </row>
    <row r="282" spans="1:10" x14ac:dyDescent="0.25">
      <c r="C282" s="2"/>
      <c r="E282" s="28">
        <v>44509</v>
      </c>
      <c r="F282" s="17" t="s">
        <v>38</v>
      </c>
      <c r="G282" s="27">
        <v>4484</v>
      </c>
      <c r="H282" s="22"/>
      <c r="I282" s="18">
        <f t="shared" si="25"/>
        <v>-4484</v>
      </c>
      <c r="J282" s="2" t="s">
        <v>17</v>
      </c>
    </row>
    <row r="283" spans="1:10" x14ac:dyDescent="0.25">
      <c r="C283" s="2"/>
      <c r="E283" s="28">
        <v>44509</v>
      </c>
      <c r="F283" s="22" t="s">
        <v>67</v>
      </c>
      <c r="G283" s="27">
        <v>12036</v>
      </c>
      <c r="H283" s="22"/>
      <c r="I283" s="18">
        <f t="shared" si="25"/>
        <v>-12036</v>
      </c>
      <c r="J283" s="2" t="s">
        <v>17</v>
      </c>
    </row>
    <row r="284" spans="1:10" x14ac:dyDescent="0.25">
      <c r="C284" s="2"/>
      <c r="E284" s="28">
        <v>44502</v>
      </c>
      <c r="F284" s="22" t="s">
        <v>62</v>
      </c>
      <c r="G284" s="27">
        <v>18632</v>
      </c>
      <c r="H284" s="22"/>
      <c r="I284" s="18">
        <f t="shared" si="25"/>
        <v>-18632</v>
      </c>
      <c r="J284" s="2" t="s">
        <v>17</v>
      </c>
    </row>
    <row r="285" spans="1:10" x14ac:dyDescent="0.25">
      <c r="C285" s="2"/>
      <c r="E285" s="28">
        <v>44502</v>
      </c>
      <c r="F285" s="22" t="s">
        <v>92</v>
      </c>
      <c r="G285" s="27">
        <v>81900</v>
      </c>
      <c r="H285" s="22"/>
      <c r="I285" s="18">
        <f t="shared" si="25"/>
        <v>-81900</v>
      </c>
      <c r="J285" s="2" t="s">
        <v>17</v>
      </c>
    </row>
    <row r="286" spans="1:10" x14ac:dyDescent="0.25">
      <c r="C286" s="2"/>
      <c r="E286" s="28">
        <v>44501</v>
      </c>
      <c r="F286" s="22" t="s">
        <v>96</v>
      </c>
      <c r="G286" s="27">
        <v>15983</v>
      </c>
      <c r="H286" s="22"/>
      <c r="I286" s="18">
        <f t="shared" si="25"/>
        <v>-15983</v>
      </c>
      <c r="J286" s="2" t="s">
        <v>17</v>
      </c>
    </row>
    <row r="287" spans="1:10" x14ac:dyDescent="0.25">
      <c r="C287" s="2"/>
      <c r="E287" s="28">
        <v>44501</v>
      </c>
      <c r="F287" s="22" t="s">
        <v>97</v>
      </c>
      <c r="G287" s="27">
        <v>23968</v>
      </c>
      <c r="H287" s="22"/>
      <c r="I287" s="18">
        <f t="shared" si="25"/>
        <v>-23968</v>
      </c>
      <c r="J287" s="2" t="s">
        <v>17</v>
      </c>
    </row>
    <row r="288" spans="1:10" x14ac:dyDescent="0.25">
      <c r="C288" s="2"/>
      <c r="E288" s="28">
        <v>44496</v>
      </c>
      <c r="F288" s="22" t="s">
        <v>96</v>
      </c>
      <c r="G288" s="27">
        <v>63000</v>
      </c>
      <c r="H288" s="22"/>
      <c r="I288" s="18">
        <f t="shared" si="25"/>
        <v>-63000</v>
      </c>
      <c r="J288" s="2" t="s">
        <v>17</v>
      </c>
    </row>
    <row r="289" spans="1:10" x14ac:dyDescent="0.25">
      <c r="C289" s="2"/>
      <c r="E289" s="28">
        <v>44512</v>
      </c>
      <c r="F289" s="17" t="s">
        <v>98</v>
      </c>
      <c r="G289" s="27">
        <v>57023</v>
      </c>
      <c r="H289" s="22"/>
      <c r="I289" s="18">
        <f t="shared" si="25"/>
        <v>-57023</v>
      </c>
      <c r="J289" s="2" t="s">
        <v>17</v>
      </c>
    </row>
    <row r="290" spans="1:10" x14ac:dyDescent="0.25">
      <c r="C290" s="2"/>
      <c r="E290" s="28">
        <v>44495</v>
      </c>
      <c r="F290" s="22" t="s">
        <v>99</v>
      </c>
      <c r="G290" s="27">
        <v>179360</v>
      </c>
      <c r="H290" s="22"/>
      <c r="I290" s="18">
        <f t="shared" si="25"/>
        <v>-179360</v>
      </c>
      <c r="J290" s="2" t="s">
        <v>17</v>
      </c>
    </row>
    <row r="291" spans="1:10" x14ac:dyDescent="0.25">
      <c r="C291" s="2"/>
      <c r="E291" s="28"/>
      <c r="F291" s="22"/>
      <c r="G291" s="27"/>
      <c r="H291" s="22"/>
      <c r="I291" s="18"/>
    </row>
    <row r="292" spans="1:10" x14ac:dyDescent="0.25">
      <c r="A292" s="20"/>
      <c r="B292" s="20"/>
      <c r="C292" s="21">
        <f>SUM(C275:C291)</f>
        <v>500000</v>
      </c>
      <c r="D292" s="20"/>
      <c r="E292" s="20"/>
      <c r="F292" s="20"/>
      <c r="G292" s="21">
        <f>SUM(G275:G291)</f>
        <v>480348</v>
      </c>
      <c r="H292" s="20"/>
      <c r="I292" s="21">
        <f>SUM(I275:I291)</f>
        <v>19652</v>
      </c>
    </row>
    <row r="293" spans="1:10" x14ac:dyDescent="0.25">
      <c r="A293" s="22"/>
      <c r="B293" s="22"/>
      <c r="C293" s="23"/>
      <c r="D293" s="22"/>
      <c r="E293" s="22"/>
      <c r="F293" s="22"/>
      <c r="G293" s="23"/>
      <c r="H293" s="22"/>
      <c r="I293" s="23"/>
    </row>
    <row r="294" spans="1:10" x14ac:dyDescent="0.25">
      <c r="A294" s="28">
        <v>44509</v>
      </c>
      <c r="B294" s="2" t="s">
        <v>12</v>
      </c>
      <c r="C294" s="27">
        <v>500000</v>
      </c>
      <c r="D294" s="22"/>
      <c r="E294" s="28">
        <v>44509</v>
      </c>
      <c r="F294" s="22" t="s">
        <v>100</v>
      </c>
      <c r="G294" s="3">
        <v>491525</v>
      </c>
      <c r="H294" s="22"/>
      <c r="I294" s="18">
        <f t="shared" ref="I294:I299" si="26">+C294-G294</f>
        <v>8475</v>
      </c>
      <c r="J294" s="2" t="s">
        <v>46</v>
      </c>
    </row>
    <row r="295" spans="1:10" x14ac:dyDescent="0.25">
      <c r="A295" s="22"/>
      <c r="B295" s="22"/>
      <c r="C295" s="23"/>
      <c r="D295" s="22"/>
      <c r="E295" s="28">
        <v>44509</v>
      </c>
      <c r="F295" s="17" t="s">
        <v>18</v>
      </c>
      <c r="G295" s="3">
        <f>+C294-G294</f>
        <v>8475</v>
      </c>
      <c r="H295" s="22"/>
      <c r="I295" s="18">
        <f t="shared" si="26"/>
        <v>-8475</v>
      </c>
      <c r="J295" s="2" t="s">
        <v>46</v>
      </c>
    </row>
    <row r="296" spans="1:10" x14ac:dyDescent="0.25">
      <c r="A296" s="28">
        <v>44509</v>
      </c>
      <c r="B296" s="2" t="s">
        <v>12</v>
      </c>
      <c r="C296" s="27">
        <v>900000</v>
      </c>
      <c r="D296" s="22"/>
      <c r="E296" s="28">
        <v>44509</v>
      </c>
      <c r="F296" s="22" t="s">
        <v>101</v>
      </c>
      <c r="G296" s="3">
        <v>884746</v>
      </c>
      <c r="H296" s="22"/>
      <c r="I296" s="18">
        <f t="shared" si="26"/>
        <v>15254</v>
      </c>
      <c r="J296" s="2" t="s">
        <v>46</v>
      </c>
    </row>
    <row r="297" spans="1:10" x14ac:dyDescent="0.25">
      <c r="A297" s="22"/>
      <c r="B297" s="22"/>
      <c r="C297" s="23"/>
      <c r="D297" s="22"/>
      <c r="E297" s="28">
        <v>44509</v>
      </c>
      <c r="F297" s="17" t="s">
        <v>18</v>
      </c>
      <c r="G297" s="3">
        <f>+C296-G296</f>
        <v>15254</v>
      </c>
      <c r="H297" s="22"/>
      <c r="I297" s="18">
        <f t="shared" si="26"/>
        <v>-15254</v>
      </c>
      <c r="J297" s="2" t="s">
        <v>46</v>
      </c>
    </row>
    <row r="298" spans="1:10" x14ac:dyDescent="0.25">
      <c r="A298" s="28">
        <v>44509</v>
      </c>
      <c r="B298" s="2" t="s">
        <v>12</v>
      </c>
      <c r="C298" s="27">
        <v>500000</v>
      </c>
      <c r="D298" s="22"/>
      <c r="E298" s="28">
        <v>44509</v>
      </c>
      <c r="F298" s="22" t="s">
        <v>100</v>
      </c>
      <c r="G298" s="3">
        <v>491525</v>
      </c>
      <c r="H298" s="22"/>
      <c r="I298" s="18">
        <f t="shared" si="26"/>
        <v>8475</v>
      </c>
      <c r="J298" s="2" t="s">
        <v>46</v>
      </c>
    </row>
    <row r="299" spans="1:10" x14ac:dyDescent="0.25">
      <c r="A299" s="22"/>
      <c r="B299" s="22"/>
      <c r="C299" s="23"/>
      <c r="D299" s="22"/>
      <c r="E299" s="28">
        <v>44509</v>
      </c>
      <c r="F299" s="17" t="s">
        <v>18</v>
      </c>
      <c r="G299" s="3">
        <f>+C298-G298</f>
        <v>8475</v>
      </c>
      <c r="H299" s="22"/>
      <c r="I299" s="18">
        <f t="shared" si="26"/>
        <v>-8475</v>
      </c>
      <c r="J299" s="2" t="s">
        <v>46</v>
      </c>
    </row>
    <row r="300" spans="1:10" x14ac:dyDescent="0.25">
      <c r="A300" s="20"/>
      <c r="B300" s="20"/>
      <c r="C300" s="21">
        <f>SUM(C294:C299)</f>
        <v>1900000</v>
      </c>
      <c r="D300" s="20"/>
      <c r="E300" s="20"/>
      <c r="F300" s="20"/>
      <c r="G300" s="21">
        <f>SUM(G294:G299)</f>
        <v>1900000</v>
      </c>
      <c r="H300" s="20"/>
      <c r="I300" s="21">
        <f>SUM(I294:I299)</f>
        <v>0</v>
      </c>
    </row>
    <row r="301" spans="1:10" x14ac:dyDescent="0.25">
      <c r="A301" s="22"/>
      <c r="B301" s="22"/>
      <c r="C301" s="23"/>
      <c r="D301" s="22"/>
      <c r="E301" s="22"/>
      <c r="F301" s="22"/>
      <c r="G301" s="23"/>
      <c r="H301" s="22"/>
      <c r="I301" s="23"/>
    </row>
    <row r="302" spans="1:10" x14ac:dyDescent="0.25">
      <c r="A302" s="28">
        <v>44516</v>
      </c>
      <c r="B302" s="2" t="s">
        <v>12</v>
      </c>
      <c r="C302" s="27">
        <v>500000</v>
      </c>
      <c r="D302" s="22"/>
      <c r="E302" s="28">
        <v>44511</v>
      </c>
      <c r="F302" s="17" t="s">
        <v>39</v>
      </c>
      <c r="G302" s="27">
        <v>12154</v>
      </c>
      <c r="H302" s="22"/>
      <c r="I302" s="18">
        <f>+C302-G302</f>
        <v>487846</v>
      </c>
      <c r="J302" s="2" t="s">
        <v>17</v>
      </c>
    </row>
    <row r="303" spans="1:10" x14ac:dyDescent="0.25">
      <c r="C303" s="2"/>
      <c r="E303" s="17">
        <v>44515</v>
      </c>
      <c r="F303" s="2" t="s">
        <v>49</v>
      </c>
      <c r="G303" s="3">
        <v>53737</v>
      </c>
      <c r="I303" s="18">
        <f t="shared" ref="I303:I308" si="27">+C303-G303</f>
        <v>-53737</v>
      </c>
      <c r="J303" s="2" t="s">
        <v>17</v>
      </c>
    </row>
    <row r="304" spans="1:10" x14ac:dyDescent="0.25">
      <c r="C304" s="2"/>
      <c r="E304" s="17">
        <v>44515</v>
      </c>
      <c r="F304" s="22" t="s">
        <v>66</v>
      </c>
      <c r="G304" s="3">
        <v>6042</v>
      </c>
      <c r="I304" s="18">
        <f t="shared" si="27"/>
        <v>-6042</v>
      </c>
      <c r="J304" s="2" t="s">
        <v>17</v>
      </c>
    </row>
    <row r="305" spans="1:10" x14ac:dyDescent="0.25">
      <c r="C305" s="2"/>
      <c r="E305" s="17">
        <v>44517</v>
      </c>
      <c r="F305" s="22" t="s">
        <v>62</v>
      </c>
      <c r="G305" s="3">
        <v>1888</v>
      </c>
      <c r="I305" s="18">
        <f t="shared" si="27"/>
        <v>-1888</v>
      </c>
      <c r="J305" s="2" t="s">
        <v>17</v>
      </c>
    </row>
    <row r="306" spans="1:10" x14ac:dyDescent="0.25">
      <c r="A306" s="22"/>
      <c r="B306" s="22"/>
      <c r="C306" s="23"/>
      <c r="D306" s="22"/>
      <c r="E306" s="17">
        <v>44517</v>
      </c>
      <c r="F306" s="24" t="s">
        <v>33</v>
      </c>
      <c r="G306" s="3">
        <v>236000</v>
      </c>
      <c r="I306" s="18">
        <f t="shared" si="27"/>
        <v>-236000</v>
      </c>
      <c r="J306" s="2" t="s">
        <v>31</v>
      </c>
    </row>
    <row r="307" spans="1:10" x14ac:dyDescent="0.25">
      <c r="A307" s="22"/>
      <c r="B307" s="22"/>
      <c r="C307" s="23"/>
      <c r="D307" s="22"/>
      <c r="E307" s="17">
        <v>44517</v>
      </c>
      <c r="F307" s="22" t="s">
        <v>102</v>
      </c>
      <c r="G307" s="3">
        <v>164324</v>
      </c>
      <c r="I307" s="18">
        <f t="shared" si="27"/>
        <v>-164324</v>
      </c>
      <c r="J307" s="2" t="s">
        <v>17</v>
      </c>
    </row>
    <row r="308" spans="1:10" x14ac:dyDescent="0.25">
      <c r="A308" s="22"/>
      <c r="B308" s="22"/>
      <c r="C308" s="23"/>
      <c r="D308" s="22"/>
      <c r="E308" s="17">
        <v>44520</v>
      </c>
      <c r="F308" s="22" t="s">
        <v>103</v>
      </c>
      <c r="G308" s="3">
        <v>23541</v>
      </c>
      <c r="I308" s="18">
        <f t="shared" si="27"/>
        <v>-23541</v>
      </c>
      <c r="J308" s="2" t="s">
        <v>17</v>
      </c>
    </row>
    <row r="309" spans="1:10" x14ac:dyDescent="0.25">
      <c r="C309" s="2"/>
      <c r="E309" s="17">
        <v>44515</v>
      </c>
      <c r="F309" s="2" t="s">
        <v>74</v>
      </c>
      <c r="G309" s="3">
        <v>383</v>
      </c>
      <c r="I309" s="18">
        <f>+C309-G309</f>
        <v>-383</v>
      </c>
      <c r="J309" s="2" t="s">
        <v>17</v>
      </c>
    </row>
    <row r="310" spans="1:10" x14ac:dyDescent="0.25">
      <c r="C310" s="2"/>
      <c r="E310" s="17">
        <v>44517</v>
      </c>
      <c r="F310" s="22" t="s">
        <v>78</v>
      </c>
      <c r="G310" s="3">
        <v>1564</v>
      </c>
      <c r="I310" s="18">
        <f>+C310-G310</f>
        <v>-1564</v>
      </c>
      <c r="J310" s="2" t="s">
        <v>17</v>
      </c>
    </row>
    <row r="311" spans="1:10" x14ac:dyDescent="0.25">
      <c r="A311" s="20"/>
      <c r="B311" s="20"/>
      <c r="C311" s="21">
        <f>SUM(C302:C310)</f>
        <v>500000</v>
      </c>
      <c r="D311" s="20"/>
      <c r="E311" s="20"/>
      <c r="F311" s="20"/>
      <c r="G311" s="21">
        <f t="shared" ref="G311:I311" si="28">SUM(G302:G310)</f>
        <v>499633</v>
      </c>
      <c r="H311" s="21">
        <f t="shared" si="28"/>
        <v>0</v>
      </c>
      <c r="I311" s="21">
        <f t="shared" si="28"/>
        <v>367</v>
      </c>
    </row>
    <row r="312" spans="1:10" x14ac:dyDescent="0.25">
      <c r="A312" s="22"/>
      <c r="B312" s="22"/>
      <c r="C312" s="23"/>
      <c r="D312" s="22"/>
      <c r="E312" s="17"/>
      <c r="F312" s="22"/>
      <c r="I312" s="18"/>
    </row>
    <row r="313" spans="1:10" x14ac:dyDescent="0.25">
      <c r="A313" s="28">
        <v>44530</v>
      </c>
      <c r="B313" s="2" t="s">
        <v>12</v>
      </c>
      <c r="C313" s="27">
        <v>3062803</v>
      </c>
      <c r="D313" s="22"/>
      <c r="E313" s="28">
        <v>44530</v>
      </c>
      <c r="F313" s="17" t="s">
        <v>104</v>
      </c>
      <c r="G313" s="27">
        <v>3062803</v>
      </c>
      <c r="I313" s="18">
        <f t="shared" ref="I313" si="29">+C313-G313</f>
        <v>0</v>
      </c>
      <c r="J313" s="2" t="s">
        <v>24</v>
      </c>
    </row>
    <row r="314" spans="1:10" x14ac:dyDescent="0.25">
      <c r="A314" s="28"/>
      <c r="C314" s="27"/>
      <c r="D314" s="22"/>
      <c r="F314" s="17"/>
    </row>
    <row r="315" spans="1:10" x14ac:dyDescent="0.25">
      <c r="A315" s="20"/>
      <c r="B315" s="20"/>
      <c r="C315" s="21">
        <f>SUM(C313:C313)</f>
        <v>3062803</v>
      </c>
      <c r="D315" s="20"/>
      <c r="E315" s="20"/>
      <c r="F315" s="20"/>
      <c r="G315" s="21">
        <f>SUM(G313:G313)</f>
        <v>3062803</v>
      </c>
      <c r="H315" s="20"/>
      <c r="I315" s="21">
        <f>SUM(I313:I313)</f>
        <v>0</v>
      </c>
    </row>
    <row r="316" spans="1:10" x14ac:dyDescent="0.25">
      <c r="A316" s="22"/>
      <c r="B316" s="22"/>
      <c r="C316" s="23"/>
      <c r="D316" s="22"/>
      <c r="E316" s="17"/>
      <c r="F316" s="22"/>
      <c r="I316" s="18"/>
    </row>
    <row r="317" spans="1:10" x14ac:dyDescent="0.25">
      <c r="A317" s="22"/>
      <c r="B317" s="22"/>
      <c r="C317" s="23"/>
      <c r="D317" s="22"/>
      <c r="E317" s="22"/>
      <c r="F317" s="22"/>
      <c r="G317" s="23"/>
      <c r="H317" s="22"/>
      <c r="I317" s="23"/>
    </row>
    <row r="318" spans="1:10" x14ac:dyDescent="0.25">
      <c r="A318" s="28">
        <v>44540</v>
      </c>
      <c r="B318" s="2" t="s">
        <v>12</v>
      </c>
      <c r="C318" s="27">
        <v>4187954</v>
      </c>
      <c r="D318" s="22"/>
      <c r="E318" s="28">
        <v>44540</v>
      </c>
      <c r="F318" s="22" t="s">
        <v>53</v>
      </c>
      <c r="G318" s="47">
        <v>4187954</v>
      </c>
      <c r="I318" s="18">
        <f t="shared" ref="I318:I319" si="30">+C318-G318</f>
        <v>0</v>
      </c>
      <c r="J318" s="2" t="s">
        <v>54</v>
      </c>
    </row>
    <row r="319" spans="1:10" x14ac:dyDescent="0.25">
      <c r="A319" s="28"/>
      <c r="C319" s="27"/>
      <c r="D319" s="22"/>
      <c r="E319" s="28"/>
      <c r="F319" s="17"/>
      <c r="I319" s="18">
        <f t="shared" si="30"/>
        <v>0</v>
      </c>
    </row>
    <row r="320" spans="1:10" x14ac:dyDescent="0.25">
      <c r="A320" s="28"/>
      <c r="C320" s="27"/>
      <c r="D320" s="22"/>
      <c r="F320" s="17"/>
    </row>
    <row r="321" spans="1:10" x14ac:dyDescent="0.25">
      <c r="A321" s="20"/>
      <c r="B321" s="20"/>
      <c r="C321" s="21">
        <f>SUM(C318:C319)</f>
        <v>4187954</v>
      </c>
      <c r="D321" s="20"/>
      <c r="E321" s="20"/>
      <c r="F321" s="20"/>
      <c r="G321" s="21">
        <f>SUM(G318:G319)</f>
        <v>4187954</v>
      </c>
      <c r="H321" s="20"/>
      <c r="I321" s="21">
        <f>SUM(I318:I319)</f>
        <v>0</v>
      </c>
    </row>
    <row r="322" spans="1:10" x14ac:dyDescent="0.25">
      <c r="A322" s="22"/>
      <c r="B322" s="22"/>
      <c r="C322" s="23"/>
      <c r="D322" s="22"/>
      <c r="E322" s="22"/>
      <c r="F322" s="22"/>
      <c r="G322" s="23"/>
      <c r="H322" s="22"/>
      <c r="I322" s="23"/>
    </row>
    <row r="323" spans="1:10" x14ac:dyDescent="0.25">
      <c r="A323" s="28">
        <v>44545</v>
      </c>
      <c r="B323" s="2" t="s">
        <v>12</v>
      </c>
      <c r="C323" s="27">
        <v>500000</v>
      </c>
      <c r="D323" s="22"/>
      <c r="E323" s="28">
        <v>44512</v>
      </c>
      <c r="F323" s="17" t="s">
        <v>39</v>
      </c>
      <c r="G323" s="27">
        <v>3068</v>
      </c>
      <c r="H323" s="22"/>
      <c r="I323" s="18">
        <f>+C323-G323</f>
        <v>496932</v>
      </c>
      <c r="J323" s="2" t="s">
        <v>17</v>
      </c>
    </row>
    <row r="324" spans="1:10" x14ac:dyDescent="0.25">
      <c r="A324" s="28"/>
      <c r="C324" s="27"/>
      <c r="E324" s="28">
        <v>44489</v>
      </c>
      <c r="F324" s="22" t="s">
        <v>105</v>
      </c>
      <c r="G324" s="27">
        <v>47200</v>
      </c>
      <c r="I324" s="18">
        <f t="shared" ref="I324:I339" si="31">+C324-G324</f>
        <v>-47200</v>
      </c>
      <c r="J324" s="2" t="s">
        <v>17</v>
      </c>
    </row>
    <row r="325" spans="1:10" x14ac:dyDescent="0.25">
      <c r="A325" s="22"/>
      <c r="B325" s="22"/>
      <c r="C325" s="23"/>
      <c r="D325" s="22"/>
      <c r="E325" s="28">
        <v>44489</v>
      </c>
      <c r="F325" s="22" t="s">
        <v>105</v>
      </c>
      <c r="G325" s="27">
        <v>35400</v>
      </c>
      <c r="I325" s="18">
        <f t="shared" si="31"/>
        <v>-35400</v>
      </c>
      <c r="J325" s="2" t="s">
        <v>17</v>
      </c>
    </row>
    <row r="326" spans="1:10" x14ac:dyDescent="0.25">
      <c r="A326" s="22"/>
      <c r="B326" s="22"/>
      <c r="C326" s="23"/>
      <c r="D326" s="22"/>
      <c r="E326" s="17">
        <v>44520</v>
      </c>
      <c r="F326" s="22" t="s">
        <v>41</v>
      </c>
      <c r="G326" s="3">
        <v>3793</v>
      </c>
      <c r="I326" s="18">
        <f t="shared" si="31"/>
        <v>-3793</v>
      </c>
      <c r="J326" s="2" t="s">
        <v>17</v>
      </c>
    </row>
    <row r="327" spans="1:10" x14ac:dyDescent="0.25">
      <c r="A327" s="22"/>
      <c r="B327" s="22"/>
      <c r="C327" s="23"/>
      <c r="D327" s="22"/>
      <c r="E327" s="17">
        <v>44520</v>
      </c>
      <c r="F327" s="2" t="s">
        <v>16</v>
      </c>
      <c r="G327" s="3">
        <v>4130</v>
      </c>
      <c r="I327" s="18">
        <f t="shared" si="31"/>
        <v>-4130</v>
      </c>
      <c r="J327" s="2" t="s">
        <v>17</v>
      </c>
    </row>
    <row r="328" spans="1:10" x14ac:dyDescent="0.25">
      <c r="A328" s="22"/>
      <c r="B328" s="22"/>
      <c r="C328" s="23"/>
      <c r="D328" s="22"/>
      <c r="E328" s="17">
        <v>44520</v>
      </c>
      <c r="F328" s="22" t="s">
        <v>106</v>
      </c>
      <c r="G328" s="3">
        <v>74852</v>
      </c>
      <c r="I328" s="18">
        <f t="shared" si="31"/>
        <v>-74852</v>
      </c>
      <c r="J328" s="2" t="s">
        <v>17</v>
      </c>
    </row>
    <row r="329" spans="1:10" x14ac:dyDescent="0.25">
      <c r="A329" s="22"/>
      <c r="B329" s="22"/>
      <c r="C329" s="23"/>
      <c r="D329" s="22"/>
      <c r="E329" s="17">
        <v>44520</v>
      </c>
      <c r="F329" s="22" t="s">
        <v>78</v>
      </c>
      <c r="G329" s="3">
        <v>13334</v>
      </c>
      <c r="I329" s="18">
        <f t="shared" si="31"/>
        <v>-13334</v>
      </c>
      <c r="J329" s="2" t="s">
        <v>17</v>
      </c>
    </row>
    <row r="330" spans="1:10" x14ac:dyDescent="0.25">
      <c r="A330" s="22"/>
      <c r="B330" s="22"/>
      <c r="C330" s="23"/>
      <c r="D330" s="22"/>
      <c r="E330" s="17">
        <v>44523</v>
      </c>
      <c r="F330" s="22" t="s">
        <v>102</v>
      </c>
      <c r="G330" s="3">
        <v>109747</v>
      </c>
      <c r="I330" s="18">
        <f t="shared" si="31"/>
        <v>-109747</v>
      </c>
      <c r="J330" s="2" t="s">
        <v>17</v>
      </c>
    </row>
    <row r="331" spans="1:10" x14ac:dyDescent="0.25">
      <c r="A331" s="22"/>
      <c r="B331" s="22"/>
      <c r="C331" s="23"/>
      <c r="D331" s="22"/>
      <c r="E331" s="17">
        <v>44523</v>
      </c>
      <c r="F331" s="22" t="s">
        <v>106</v>
      </c>
      <c r="G331" s="3">
        <v>4130</v>
      </c>
      <c r="I331" s="18">
        <f t="shared" si="31"/>
        <v>-4130</v>
      </c>
      <c r="J331" s="2" t="s">
        <v>17</v>
      </c>
    </row>
    <row r="332" spans="1:10" x14ac:dyDescent="0.25">
      <c r="A332" s="22"/>
      <c r="B332" s="22"/>
      <c r="C332" s="23"/>
      <c r="D332" s="22"/>
      <c r="E332" s="17">
        <v>44524</v>
      </c>
      <c r="F332" s="22" t="s">
        <v>98</v>
      </c>
      <c r="G332" s="3">
        <v>14460</v>
      </c>
      <c r="I332" s="18">
        <f t="shared" si="31"/>
        <v>-14460</v>
      </c>
      <c r="J332" s="2" t="s">
        <v>17</v>
      </c>
    </row>
    <row r="333" spans="1:10" x14ac:dyDescent="0.25">
      <c r="A333" s="22"/>
      <c r="B333" s="22"/>
      <c r="C333" s="23"/>
      <c r="D333" s="22"/>
      <c r="E333" s="17">
        <v>44524</v>
      </c>
      <c r="F333" s="22" t="s">
        <v>62</v>
      </c>
      <c r="G333" s="3">
        <v>8998</v>
      </c>
      <c r="I333" s="18">
        <f t="shared" si="31"/>
        <v>-8998</v>
      </c>
      <c r="J333" s="2" t="s">
        <v>17</v>
      </c>
    </row>
    <row r="334" spans="1:10" x14ac:dyDescent="0.25">
      <c r="A334" s="22"/>
      <c r="B334" s="22"/>
      <c r="C334" s="23"/>
      <c r="D334" s="22"/>
      <c r="E334" s="17">
        <v>44525</v>
      </c>
      <c r="F334" s="22" t="s">
        <v>107</v>
      </c>
      <c r="G334" s="3">
        <v>5561</v>
      </c>
      <c r="I334" s="18">
        <f t="shared" si="31"/>
        <v>-5561</v>
      </c>
      <c r="J334" s="2" t="s">
        <v>17</v>
      </c>
    </row>
    <row r="335" spans="1:10" x14ac:dyDescent="0.25">
      <c r="A335" s="22"/>
      <c r="B335" s="22"/>
      <c r="C335" s="23"/>
      <c r="D335" s="22"/>
      <c r="E335" s="28">
        <v>44526</v>
      </c>
      <c r="F335" s="17" t="s">
        <v>108</v>
      </c>
      <c r="G335" s="3">
        <v>45382</v>
      </c>
      <c r="I335" s="18">
        <f t="shared" si="31"/>
        <v>-45382</v>
      </c>
      <c r="J335" s="2" t="s">
        <v>17</v>
      </c>
    </row>
    <row r="336" spans="1:10" x14ac:dyDescent="0.25">
      <c r="A336" s="22"/>
      <c r="B336" s="22"/>
      <c r="C336" s="23"/>
      <c r="D336" s="22"/>
      <c r="E336" s="28">
        <v>44533</v>
      </c>
      <c r="F336" s="17" t="s">
        <v>109</v>
      </c>
      <c r="G336" s="3">
        <v>7174</v>
      </c>
      <c r="I336" s="18">
        <f t="shared" si="31"/>
        <v>-7174</v>
      </c>
      <c r="J336" s="2" t="s">
        <v>17</v>
      </c>
    </row>
    <row r="337" spans="1:10" x14ac:dyDescent="0.25">
      <c r="A337" s="22"/>
      <c r="B337" s="22"/>
      <c r="C337" s="23"/>
      <c r="D337" s="22"/>
      <c r="E337" s="28">
        <v>44534</v>
      </c>
      <c r="F337" s="17" t="s">
        <v>102</v>
      </c>
      <c r="G337" s="3">
        <v>8199</v>
      </c>
      <c r="I337" s="18">
        <f t="shared" si="31"/>
        <v>-8199</v>
      </c>
      <c r="J337" s="2" t="s">
        <v>17</v>
      </c>
    </row>
    <row r="338" spans="1:10" x14ac:dyDescent="0.25">
      <c r="A338" s="22"/>
      <c r="B338" s="22"/>
      <c r="C338" s="23"/>
      <c r="D338" s="22"/>
      <c r="E338" s="28">
        <v>44536</v>
      </c>
      <c r="F338" s="17" t="s">
        <v>110</v>
      </c>
      <c r="G338" s="3">
        <v>48914</v>
      </c>
      <c r="I338" s="18">
        <f t="shared" si="31"/>
        <v>-48914</v>
      </c>
      <c r="J338" s="2" t="s">
        <v>17</v>
      </c>
    </row>
    <row r="339" spans="1:10" x14ac:dyDescent="0.25">
      <c r="A339" s="22"/>
      <c r="B339" s="22"/>
      <c r="C339" s="23"/>
      <c r="D339" s="22"/>
      <c r="E339" s="28">
        <v>44538</v>
      </c>
      <c r="F339" s="17" t="s">
        <v>111</v>
      </c>
      <c r="G339" s="3">
        <v>7434</v>
      </c>
      <c r="I339" s="18">
        <f t="shared" si="31"/>
        <v>-7434</v>
      </c>
      <c r="J339" s="2" t="s">
        <v>17</v>
      </c>
    </row>
    <row r="340" spans="1:10" x14ac:dyDescent="0.25">
      <c r="A340" s="22"/>
      <c r="B340" s="22"/>
      <c r="C340" s="23"/>
      <c r="D340" s="22"/>
      <c r="E340" s="28">
        <v>44543</v>
      </c>
      <c r="F340" s="22" t="s">
        <v>28</v>
      </c>
      <c r="G340" s="3">
        <v>30261</v>
      </c>
      <c r="H340" s="22"/>
      <c r="I340" s="18">
        <f>+C340-G340</f>
        <v>-30261</v>
      </c>
      <c r="J340" s="2" t="s">
        <v>17</v>
      </c>
    </row>
    <row r="341" spans="1:10" x14ac:dyDescent="0.25">
      <c r="A341" s="22"/>
      <c r="B341" s="22"/>
      <c r="C341" s="23"/>
      <c r="D341" s="22"/>
      <c r="E341" s="22"/>
      <c r="F341" s="22"/>
      <c r="G341" s="23"/>
      <c r="H341" s="22"/>
      <c r="I341" s="23"/>
    </row>
    <row r="342" spans="1:10" x14ac:dyDescent="0.25">
      <c r="A342" s="20"/>
      <c r="B342" s="20"/>
      <c r="C342" s="21">
        <f>SUM(C323:C341)</f>
        <v>500000</v>
      </c>
      <c r="D342" s="20"/>
      <c r="E342" s="20"/>
      <c r="F342" s="20"/>
      <c r="G342" s="21">
        <f>SUM(G323:G341)</f>
        <v>472037</v>
      </c>
      <c r="H342" s="20"/>
      <c r="I342" s="21">
        <f>SUM(I323:I341)</f>
        <v>27963</v>
      </c>
    </row>
    <row r="343" spans="1:10" x14ac:dyDescent="0.25">
      <c r="A343" s="22"/>
      <c r="B343" s="22"/>
      <c r="C343" s="23"/>
      <c r="D343" s="22"/>
      <c r="E343" s="22"/>
      <c r="F343" s="22"/>
      <c r="G343" s="23"/>
      <c r="H343" s="22"/>
      <c r="I343" s="23"/>
    </row>
    <row r="344" spans="1:10" x14ac:dyDescent="0.25">
      <c r="A344" s="28">
        <v>44545</v>
      </c>
      <c r="B344" s="2" t="s">
        <v>12</v>
      </c>
      <c r="C344" s="27">
        <v>3499106</v>
      </c>
      <c r="D344" s="22"/>
      <c r="E344" s="28">
        <v>44545</v>
      </c>
      <c r="F344" s="17" t="s">
        <v>88</v>
      </c>
      <c r="G344" s="3">
        <v>3437175</v>
      </c>
      <c r="I344" s="18">
        <f t="shared" ref="I344:I345" si="32">+C344-G344</f>
        <v>61931</v>
      </c>
      <c r="J344" s="2" t="s">
        <v>89</v>
      </c>
    </row>
    <row r="345" spans="1:10" x14ac:dyDescent="0.25">
      <c r="A345" s="22"/>
      <c r="B345" s="22"/>
      <c r="C345" s="23"/>
      <c r="D345" s="22"/>
      <c r="E345" s="28">
        <v>44545</v>
      </c>
      <c r="F345" s="17" t="s">
        <v>18</v>
      </c>
      <c r="G345" s="3">
        <f>+C344-G344</f>
        <v>61931</v>
      </c>
      <c r="I345" s="18">
        <f t="shared" si="32"/>
        <v>-61931</v>
      </c>
      <c r="J345" s="2" t="s">
        <v>89</v>
      </c>
    </row>
    <row r="346" spans="1:10" x14ac:dyDescent="0.25">
      <c r="A346" s="22"/>
      <c r="B346" s="22"/>
      <c r="C346" s="23"/>
      <c r="D346" s="22"/>
      <c r="E346" s="22"/>
      <c r="F346" s="22"/>
      <c r="G346" s="23"/>
      <c r="H346" s="22"/>
      <c r="I346" s="23"/>
    </row>
    <row r="347" spans="1:10" x14ac:dyDescent="0.25">
      <c r="A347" s="20"/>
      <c r="B347" s="20"/>
      <c r="C347" s="21">
        <f>SUM(C344:C346)</f>
        <v>3499106</v>
      </c>
      <c r="D347" s="20"/>
      <c r="E347" s="20"/>
      <c r="F347" s="20"/>
      <c r="G347" s="21">
        <f>SUM(G344:G346)</f>
        <v>3499106</v>
      </c>
      <c r="H347" s="20"/>
      <c r="I347" s="21">
        <f>SUM(I344:I346)</f>
        <v>0</v>
      </c>
    </row>
    <row r="348" spans="1:10" x14ac:dyDescent="0.25">
      <c r="A348" s="22"/>
      <c r="B348" s="22"/>
      <c r="C348" s="23"/>
      <c r="D348" s="22"/>
      <c r="E348" s="22"/>
      <c r="F348" s="22"/>
      <c r="G348" s="23"/>
      <c r="H348" s="22"/>
      <c r="I348" s="23"/>
    </row>
    <row r="349" spans="1:10" x14ac:dyDescent="0.25">
      <c r="A349" s="28">
        <v>44551</v>
      </c>
      <c r="B349" s="2" t="s">
        <v>12</v>
      </c>
      <c r="C349" s="27">
        <v>2536788</v>
      </c>
      <c r="D349" s="22"/>
      <c r="E349" s="28">
        <v>44551</v>
      </c>
      <c r="F349" s="17" t="s">
        <v>112</v>
      </c>
      <c r="G349" s="3">
        <v>2536788</v>
      </c>
      <c r="I349" s="18">
        <f t="shared" ref="I349:I353" si="33">+C349-G349</f>
        <v>0</v>
      </c>
      <c r="J349" s="2" t="s">
        <v>14</v>
      </c>
    </row>
    <row r="350" spans="1:10" x14ac:dyDescent="0.25">
      <c r="A350" s="28">
        <v>44552</v>
      </c>
      <c r="B350" s="2" t="s">
        <v>12</v>
      </c>
      <c r="C350" s="27">
        <v>4108337</v>
      </c>
      <c r="D350" s="22"/>
      <c r="E350" s="28">
        <v>44552</v>
      </c>
      <c r="F350" s="17" t="s">
        <v>113</v>
      </c>
      <c r="G350" s="3">
        <v>4108337</v>
      </c>
      <c r="I350" s="18">
        <f t="shared" si="33"/>
        <v>0</v>
      </c>
      <c r="J350" s="2" t="s">
        <v>14</v>
      </c>
    </row>
    <row r="351" spans="1:10" x14ac:dyDescent="0.25">
      <c r="A351" s="28"/>
      <c r="C351" s="27"/>
      <c r="D351" s="22"/>
      <c r="E351" s="28"/>
      <c r="F351" s="17"/>
      <c r="I351" s="18"/>
    </row>
    <row r="352" spans="1:10" x14ac:dyDescent="0.25">
      <c r="A352" s="28">
        <v>44554</v>
      </c>
      <c r="B352" s="2" t="s">
        <v>12</v>
      </c>
      <c r="C352" s="27">
        <v>3625292</v>
      </c>
      <c r="D352" s="22"/>
      <c r="E352" s="28">
        <v>44554</v>
      </c>
      <c r="F352" s="17" t="s">
        <v>13</v>
      </c>
      <c r="G352" s="27">
        <v>3559222</v>
      </c>
      <c r="H352" s="22"/>
      <c r="I352" s="18">
        <f t="shared" si="33"/>
        <v>66070</v>
      </c>
      <c r="J352" s="2" t="s">
        <v>14</v>
      </c>
    </row>
    <row r="353" spans="1:10" x14ac:dyDescent="0.25">
      <c r="A353" s="28"/>
      <c r="C353" s="27"/>
      <c r="D353" s="22"/>
      <c r="E353" s="28">
        <v>44554</v>
      </c>
      <c r="F353" s="17" t="s">
        <v>18</v>
      </c>
      <c r="G353" s="27">
        <f>+C352-G352</f>
        <v>66070</v>
      </c>
      <c r="H353" s="22"/>
      <c r="I353" s="18">
        <f t="shared" si="33"/>
        <v>-66070</v>
      </c>
      <c r="J353" s="2" t="s">
        <v>14</v>
      </c>
    </row>
    <row r="354" spans="1:10" x14ac:dyDescent="0.25">
      <c r="A354" s="28"/>
      <c r="C354" s="27"/>
      <c r="D354" s="22"/>
      <c r="E354" s="28"/>
      <c r="F354" s="17"/>
      <c r="G354" s="27"/>
      <c r="H354" s="22"/>
      <c r="I354" s="18"/>
    </row>
    <row r="355" spans="1:10" x14ac:dyDescent="0.25">
      <c r="A355" s="28">
        <v>44554</v>
      </c>
      <c r="B355" s="2" t="s">
        <v>12</v>
      </c>
      <c r="C355" s="27">
        <v>2843155</v>
      </c>
      <c r="D355" s="22"/>
      <c r="E355" s="28">
        <v>44554</v>
      </c>
      <c r="F355" s="22" t="s">
        <v>51</v>
      </c>
      <c r="G355" s="47">
        <v>2794966</v>
      </c>
      <c r="H355" s="22"/>
      <c r="I355" s="18">
        <f t="shared" ref="I355:I358" si="34">+C355-G355</f>
        <v>48189</v>
      </c>
      <c r="J355" s="2" t="s">
        <v>52</v>
      </c>
    </row>
    <row r="356" spans="1:10" x14ac:dyDescent="0.25">
      <c r="A356" s="28"/>
      <c r="C356" s="27"/>
      <c r="D356" s="22"/>
      <c r="E356" s="28">
        <v>44554</v>
      </c>
      <c r="F356" s="17" t="s">
        <v>18</v>
      </c>
      <c r="G356" s="47">
        <f>+C355-G355</f>
        <v>48189</v>
      </c>
      <c r="H356" s="22"/>
      <c r="I356" s="18">
        <f t="shared" si="34"/>
        <v>-48189</v>
      </c>
      <c r="J356" s="2" t="s">
        <v>52</v>
      </c>
    </row>
    <row r="357" spans="1:10" x14ac:dyDescent="0.25">
      <c r="A357" s="28"/>
      <c r="C357" s="27"/>
      <c r="D357" s="22"/>
      <c r="E357" s="28"/>
      <c r="F357" s="17"/>
      <c r="G357" s="27"/>
      <c r="H357" s="22"/>
      <c r="I357" s="18"/>
    </row>
    <row r="358" spans="1:10" x14ac:dyDescent="0.25">
      <c r="A358" s="28">
        <v>44554</v>
      </c>
      <c r="B358" s="2" t="s">
        <v>12</v>
      </c>
      <c r="C358" s="27">
        <v>556000</v>
      </c>
      <c r="D358" s="22"/>
      <c r="E358" s="28">
        <v>44554</v>
      </c>
      <c r="F358" s="17" t="s">
        <v>114</v>
      </c>
      <c r="G358" s="27">
        <v>556000</v>
      </c>
      <c r="H358" s="22"/>
      <c r="I358" s="18">
        <f t="shared" si="34"/>
        <v>0</v>
      </c>
      <c r="J358" s="2" t="s">
        <v>46</v>
      </c>
    </row>
    <row r="359" spans="1:10" x14ac:dyDescent="0.25">
      <c r="A359" s="22"/>
      <c r="B359" s="22"/>
      <c r="C359" s="23"/>
      <c r="D359" s="22"/>
      <c r="E359" s="22"/>
      <c r="F359" s="22"/>
      <c r="G359" s="23"/>
      <c r="H359" s="22"/>
      <c r="I359" s="23"/>
    </row>
    <row r="360" spans="1:10" x14ac:dyDescent="0.25">
      <c r="A360" s="20"/>
      <c r="B360" s="20"/>
      <c r="C360" s="21">
        <f>SUM(C349:C359)</f>
        <v>13669572</v>
      </c>
      <c r="D360" s="20"/>
      <c r="E360" s="20"/>
      <c r="F360" s="20"/>
      <c r="G360" s="21">
        <f>SUM(G349:G359)</f>
        <v>13669572</v>
      </c>
      <c r="H360" s="21"/>
      <c r="I360" s="21">
        <f>SUM(I349:I359)</f>
        <v>0</v>
      </c>
    </row>
    <row r="361" spans="1:10" x14ac:dyDescent="0.25">
      <c r="A361" s="22"/>
      <c r="B361" s="22"/>
      <c r="C361" s="23"/>
      <c r="D361" s="22"/>
      <c r="E361" s="22"/>
      <c r="F361" s="22"/>
      <c r="G361" s="23"/>
      <c r="H361" s="23"/>
      <c r="I361" s="23"/>
    </row>
    <row r="362" spans="1:10" x14ac:dyDescent="0.25">
      <c r="A362" s="22"/>
      <c r="B362" s="22"/>
      <c r="C362" s="23"/>
      <c r="D362" s="22"/>
      <c r="E362" s="28">
        <v>44538</v>
      </c>
      <c r="F362" s="22" t="s">
        <v>115</v>
      </c>
      <c r="G362" s="3">
        <v>43317</v>
      </c>
      <c r="H362" s="22"/>
      <c r="I362" s="18">
        <f t="shared" ref="I362" si="35">+C362-G362</f>
        <v>-43317</v>
      </c>
      <c r="J362" s="2" t="s">
        <v>17</v>
      </c>
    </row>
    <row r="363" spans="1:10" x14ac:dyDescent="0.25">
      <c r="A363" s="22"/>
      <c r="B363" s="22"/>
      <c r="C363" s="23"/>
      <c r="D363" s="22"/>
      <c r="E363" s="28"/>
      <c r="F363" s="22"/>
      <c r="H363" s="22"/>
      <c r="I363" s="18"/>
    </row>
    <row r="364" spans="1:10" x14ac:dyDescent="0.25">
      <c r="A364" s="22"/>
      <c r="B364" s="20"/>
      <c r="C364" s="21">
        <f>SUM(C362:C363)</f>
        <v>0</v>
      </c>
      <c r="D364" s="20"/>
      <c r="E364" s="20"/>
      <c r="F364" s="20"/>
      <c r="G364" s="21">
        <f>SUM(G362:G363)</f>
        <v>43317</v>
      </c>
      <c r="H364" s="21"/>
      <c r="I364" s="21">
        <f>SUM(I362:I363)</f>
        <v>-43317</v>
      </c>
    </row>
    <row r="365" spans="1:10" x14ac:dyDescent="0.25">
      <c r="A365" s="22"/>
      <c r="B365" s="22"/>
      <c r="C365" s="23"/>
      <c r="D365" s="22"/>
      <c r="E365" s="22"/>
      <c r="F365" s="22"/>
      <c r="G365" s="23"/>
      <c r="H365" s="22"/>
      <c r="I365" s="23"/>
    </row>
    <row r="366" spans="1:10" ht="16.5" thickBot="1" x14ac:dyDescent="0.3">
      <c r="A366" s="30"/>
      <c r="B366" s="31" t="s">
        <v>116</v>
      </c>
      <c r="C366" s="32">
        <f>SUM(C15,C19,C25,C31,C38,C46,C54,C60,C65,C79,C87,C92,C99,C105,C124,C136,C149,C161,C168,C201,C214,C238,C242,C247,C260,C273,C292,C300,C311,C315,C342,C321,C347,C360,C364)</f>
        <v>338121926</v>
      </c>
      <c r="D366" s="30"/>
      <c r="E366" s="30"/>
      <c r="F366" s="30"/>
      <c r="G366" s="32">
        <f>SUM(G15,G19,G25,G31,G38,G46,G54,G60,G65,G79,G87,G92,G99,G105,G124,G136,G149,G161,G168,G201,G214,G238,G242,G247,G260,G273,G292,G300,G311,G315,G342,G321,G347,G360,G364)</f>
        <v>338121926.45999998</v>
      </c>
      <c r="H366" s="30"/>
      <c r="I366" s="32">
        <f>SUM(I15,I19,I25,I31,I38,I46,I54,I60,I65,I79,I87,I92,I99,I105,I124,I136,I149,I161,I168,I201,I214,I238,I242,I247,I260,I273,I292,I300,I311,I315,I342,I321,I347,I360,I364)</f>
        <v>-0.45999999999185093</v>
      </c>
    </row>
    <row r="367" spans="1:10" ht="16.5" thickTop="1" x14ac:dyDescent="0.25">
      <c r="I367" s="18"/>
    </row>
    <row r="368" spans="1:10" x14ac:dyDescent="0.25">
      <c r="G368" s="2"/>
      <c r="H368" s="22"/>
      <c r="I368" s="18"/>
    </row>
    <row r="369" spans="3:3" x14ac:dyDescent="0.25">
      <c r="C369" s="2"/>
    </row>
    <row r="370" spans="3:3" x14ac:dyDescent="0.25">
      <c r="C370" s="2"/>
    </row>
    <row r="371" spans="3:3" x14ac:dyDescent="0.25">
      <c r="C371" s="2"/>
    </row>
    <row r="372" spans="3:3" x14ac:dyDescent="0.25">
      <c r="C372" s="2"/>
    </row>
    <row r="373" spans="3:3" x14ac:dyDescent="0.25">
      <c r="C373" s="2"/>
    </row>
  </sheetData>
  <autoFilter ref="E7:G13"/>
  <mergeCells count="2">
    <mergeCell ref="A6:C6"/>
    <mergeCell ref="E6:G6"/>
  </mergeCells>
  <printOptions gridLines="1"/>
  <pageMargins left="0.59055118110236227" right="0.39370078740157483" top="0.59055118110236227" bottom="0.59055118110236227" header="0" footer="0"/>
  <pageSetup paperSize="9" scale="69" orientation="landscape" r:id="rId1"/>
  <rowBreaks count="7" manualBreakCount="7">
    <brk id="39" max="8" man="1"/>
    <brk id="79" max="8" man="1"/>
    <brk id="124" max="8" man="1"/>
    <brk id="168" max="8" man="1"/>
    <brk id="214" max="8" man="1"/>
    <brk id="273" max="8" man="1"/>
    <brk id="3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Summary</vt:lpstr>
      <vt:lpstr>Utilisation</vt:lpstr>
      <vt:lpstr>Utilisation!Print_Area</vt:lpstr>
      <vt:lpstr>Utilisation!Print_Titles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abhishek solanki</cp:lastModifiedBy>
  <cp:lastPrinted>2021-12-27T08:25:08Z</cp:lastPrinted>
  <dcterms:created xsi:type="dcterms:W3CDTF">2021-12-27T08:20:37Z</dcterms:created>
  <dcterms:modified xsi:type="dcterms:W3CDTF">2022-01-13T13:03:53Z</dcterms:modified>
</cp:coreProperties>
</file>