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ngineer11\Desktop\Macoons\"/>
    </mc:Choice>
  </mc:AlternateContent>
  <xr:revisionPtr revIDLastSave="0" documentId="13_ncr:1_{367D5AB1-8214-4D2F-96B1-C26123FD50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lf" sheetId="1" r:id="rId1"/>
    <sheet name="CA Certificate" sheetId="5" r:id="rId2"/>
    <sheet name="EXPENSE SHEET" sheetId="3" r:id="rId3"/>
    <sheet name="List of Contractors" sheetId="2" r:id="rId4"/>
    <sheet name="List of New Contractors" sheetId="4" r:id="rId5"/>
    <sheet name="INSTALLATION" sheetId="6" r:id="rId6"/>
    <sheet name="Sheet2" sheetId="7" r:id="rId7"/>
  </sheets>
  <definedNames>
    <definedName name="_xlnm._FilterDatabase" localSheetId="5" hidden="1">INSTALLATION!$E$3:$K$22</definedName>
    <definedName name="_xlnm._FilterDatabase" localSheetId="0" hidden="1">self!$M$4:$T$80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T12" i="1"/>
  <c r="E17" i="5"/>
  <c r="E16" i="5"/>
  <c r="F3" i="5"/>
  <c r="F9" i="5"/>
  <c r="K5" i="6"/>
  <c r="K6" i="6"/>
  <c r="K7" i="6"/>
  <c r="K8" i="6"/>
  <c r="K9" i="6"/>
  <c r="K10" i="6"/>
  <c r="K12" i="6"/>
  <c r="K13" i="6"/>
  <c r="K14" i="6"/>
  <c r="K15" i="6"/>
  <c r="K16" i="6"/>
  <c r="K18" i="6"/>
  <c r="K19" i="6"/>
  <c r="K20" i="6"/>
  <c r="K21" i="6"/>
  <c r="J22" i="6"/>
  <c r="I17" i="6"/>
  <c r="I11" i="6"/>
  <c r="K11" i="6" s="1"/>
  <c r="I4" i="6"/>
  <c r="K4" i="6" s="1"/>
  <c r="R61" i="1"/>
  <c r="Q61" i="1"/>
  <c r="R20" i="1"/>
  <c r="R75" i="1"/>
  <c r="R80" i="1"/>
  <c r="Q74" i="1"/>
  <c r="Q75" i="1" s="1"/>
  <c r="Q20" i="1"/>
  <c r="Q80" i="1"/>
  <c r="I32" i="3"/>
  <c r="G33" i="3"/>
  <c r="G24" i="3"/>
  <c r="R82" i="1" l="1"/>
  <c r="R84" i="1" s="1"/>
  <c r="I22" i="6"/>
  <c r="K22" i="6" s="1"/>
  <c r="K17" i="6"/>
  <c r="Q82" i="1"/>
  <c r="Q84" i="1" s="1"/>
  <c r="Q86" i="1" s="1"/>
  <c r="F36" i="3" l="1"/>
  <c r="G30" i="3"/>
  <c r="G22" i="3"/>
  <c r="G17" i="3"/>
  <c r="G18" i="3"/>
  <c r="G19" i="3"/>
  <c r="G20" i="3"/>
  <c r="G21" i="3"/>
  <c r="G23" i="3"/>
  <c r="G5" i="3"/>
  <c r="G15" i="3" s="1"/>
  <c r="H15" i="3" s="1"/>
  <c r="G6" i="3"/>
  <c r="G7" i="3"/>
  <c r="G8" i="3"/>
  <c r="G9" i="3"/>
  <c r="G10" i="3"/>
  <c r="G11" i="3"/>
  <c r="G12" i="3"/>
  <c r="G13" i="3"/>
  <c r="G14" i="3"/>
  <c r="G4" i="3"/>
  <c r="E36" i="3"/>
  <c r="D36" i="3"/>
  <c r="G35" i="3"/>
  <c r="G32" i="3"/>
  <c r="G31" i="3"/>
  <c r="G29" i="3"/>
  <c r="G28" i="3"/>
  <c r="G27" i="3"/>
  <c r="G26" i="3"/>
  <c r="G36" i="3" l="1"/>
  <c r="F11" i="5"/>
  <c r="S96" i="1"/>
  <c r="S98" i="1" s="1"/>
  <c r="U17" i="1"/>
  <c r="T87" i="1"/>
  <c r="T86" i="1"/>
  <c r="T85" i="1"/>
  <c r="T88" i="1" l="1"/>
</calcChain>
</file>

<file path=xl/sharedStrings.xml><?xml version="1.0" encoding="utf-8"?>
<sst xmlns="http://schemas.openxmlformats.org/spreadsheetml/2006/main" count="383" uniqueCount="261">
  <si>
    <t>sr no</t>
  </si>
  <si>
    <t xml:space="preserve">company name </t>
  </si>
  <si>
    <t>invoice no.</t>
  </si>
  <si>
    <t>invoice amount</t>
  </si>
  <si>
    <t>invoice date</t>
  </si>
  <si>
    <t>net payble</t>
  </si>
  <si>
    <t>Discription</t>
  </si>
  <si>
    <t>Civil Construction work</t>
  </si>
  <si>
    <t>HTC/PI/UP2122-20</t>
  </si>
  <si>
    <t>HTC/PI/UP2122-21</t>
  </si>
  <si>
    <t>HTC/PI/UP2122-22</t>
  </si>
  <si>
    <t>HTC/PI/UP2122-23</t>
  </si>
  <si>
    <t>HI-TECH Competent Builder pvt.ltd</t>
  </si>
  <si>
    <t>HTC/PI/UP2122-24</t>
  </si>
  <si>
    <t>HTC/PI/UP2122-25</t>
  </si>
  <si>
    <t>IPDM SERVICES (INDIA)PNT.LTD</t>
  </si>
  <si>
    <t>IPDM/21-22/11/1</t>
  </si>
  <si>
    <t>Architecture Services</t>
  </si>
  <si>
    <t>Ingenious Work Solutions</t>
  </si>
  <si>
    <t>HVAC Work</t>
  </si>
  <si>
    <t>TK Elevator India Pvt. Ltd</t>
  </si>
  <si>
    <t>UP1013032378</t>
  </si>
  <si>
    <t>Equipmemnt</t>
  </si>
  <si>
    <t>JMV LPS LIMITED</t>
  </si>
  <si>
    <t>JMVJ12/0644</t>
  </si>
  <si>
    <t>Aggarwal Timber &amp; Plywood</t>
  </si>
  <si>
    <t>Garg Steel Fabrication</t>
  </si>
  <si>
    <t>GSF/21-22/1550</t>
  </si>
  <si>
    <t>STEEL FABRICATION</t>
  </si>
  <si>
    <t>Wood work</t>
  </si>
  <si>
    <t>Ankur Interio</t>
  </si>
  <si>
    <t>A To Z Control System</t>
  </si>
  <si>
    <t>ATOZ/21-22/96</t>
  </si>
  <si>
    <t>SMB Alloy Steel pvt. Ltd</t>
  </si>
  <si>
    <t>GST/884</t>
  </si>
  <si>
    <t>STEEL WORK</t>
  </si>
  <si>
    <t>AKG Plastics pvt. Ltd</t>
  </si>
  <si>
    <t>plastics work</t>
  </si>
  <si>
    <t>A B Pal Electricals (p) ltd</t>
  </si>
  <si>
    <t>SI/21-22/DL/14854</t>
  </si>
  <si>
    <t>ELECTRICAL WORK</t>
  </si>
  <si>
    <t>New India conduits pvt. Ltd</t>
  </si>
  <si>
    <t>electrical work</t>
  </si>
  <si>
    <t>Sri sai Electrical</t>
  </si>
  <si>
    <t xml:space="preserve">A.N Electrical </t>
  </si>
  <si>
    <t>SI/21-22/DL/15272</t>
  </si>
  <si>
    <t>Tech coral solution</t>
  </si>
  <si>
    <t>GST62/2021-21</t>
  </si>
  <si>
    <t>Rajdhani Timber</t>
  </si>
  <si>
    <t>RT/21-22/0233</t>
  </si>
  <si>
    <t>TIMBER WORK</t>
  </si>
  <si>
    <t>Shri Krishna Timber&amp; plywood</t>
  </si>
  <si>
    <t>SKTPC/21-22/042</t>
  </si>
  <si>
    <t>Limra Enterprises</t>
  </si>
  <si>
    <t>RT/21-22/0243</t>
  </si>
  <si>
    <t>RT/21-22/0244</t>
  </si>
  <si>
    <t>RT/21-22/0245</t>
  </si>
  <si>
    <t>RT/21-22/0257</t>
  </si>
  <si>
    <t>RT/21-22/0246</t>
  </si>
  <si>
    <t>GSF/21-22/2004</t>
  </si>
  <si>
    <t>Steel fabrication</t>
  </si>
  <si>
    <t>RT/21-22/0266</t>
  </si>
  <si>
    <t>RT/21-22/0267</t>
  </si>
  <si>
    <t>RT/21-22/0298</t>
  </si>
  <si>
    <t>RT/21-22/0299</t>
  </si>
  <si>
    <t>RT/21-22/0300</t>
  </si>
  <si>
    <t>RT/21-22/0309</t>
  </si>
  <si>
    <t>RT/21-22/0307</t>
  </si>
  <si>
    <t>RT/21-22/0304</t>
  </si>
  <si>
    <t>RT/21-22/0311</t>
  </si>
  <si>
    <t>RT/21-22/0324</t>
  </si>
  <si>
    <t>GSF/21-22/2080</t>
  </si>
  <si>
    <t>Aditya Steel Industries</t>
  </si>
  <si>
    <t>Raceways</t>
  </si>
  <si>
    <t>SI/21-22/DL/18237</t>
  </si>
  <si>
    <t>SI/21-22/DL/19187</t>
  </si>
  <si>
    <t>Sachdeva Lighting Pvt. Ltd.</t>
  </si>
  <si>
    <t>SLPL/21-22/13259</t>
  </si>
  <si>
    <t>Lighting</t>
  </si>
  <si>
    <t>Falcon Concepts Private Limited</t>
  </si>
  <si>
    <t>PV/2021/10/058</t>
  </si>
  <si>
    <t>PV/2021/11/017</t>
  </si>
  <si>
    <t>PV/2021/11/063</t>
  </si>
  <si>
    <t>PV/2021/11/083</t>
  </si>
  <si>
    <t>PV/2021/12/046</t>
  </si>
  <si>
    <t>ksp Hydro Engineers Pvt. Ltd.</t>
  </si>
  <si>
    <t>Dnov Infracon Private Limited</t>
  </si>
  <si>
    <t>Plumbing Work</t>
  </si>
  <si>
    <t>PV/2021/11/026</t>
  </si>
  <si>
    <t>PV/2021/11/024</t>
  </si>
  <si>
    <t>Firefighting system</t>
  </si>
  <si>
    <t>Advance</t>
  </si>
  <si>
    <t>Voltamp Transfomers Ltd.</t>
  </si>
  <si>
    <t>VTL/2021-22/SKG/MIPL/103</t>
  </si>
  <si>
    <t>Ampower Consultancy Services</t>
  </si>
  <si>
    <t>PV/2021/10/044</t>
  </si>
  <si>
    <t>Mindstudio Private limited</t>
  </si>
  <si>
    <t>Professional Charges</t>
  </si>
  <si>
    <t>interest on term loan</t>
  </si>
  <si>
    <t>Zephyrs Cooling Solutions</t>
  </si>
  <si>
    <t>Mindstudio Private Limited</t>
  </si>
  <si>
    <t>Dova Infracon Private Limited</t>
  </si>
  <si>
    <t>Tomar Electricals Limited</t>
  </si>
  <si>
    <t>Sant Electricals</t>
  </si>
  <si>
    <t>Hi tech</t>
  </si>
  <si>
    <t>Civil contractor</t>
  </si>
  <si>
    <t>Dev Infra</t>
  </si>
  <si>
    <t>Soil Supplier</t>
  </si>
  <si>
    <t>Shri Maha Durga Transport</t>
  </si>
  <si>
    <t xml:space="preserve">Jitender Kumar </t>
  </si>
  <si>
    <t>Dema Consulting</t>
  </si>
  <si>
    <t>DFA Consulting</t>
  </si>
  <si>
    <t>Principal Architect</t>
  </si>
  <si>
    <t>NNC Design International</t>
  </si>
  <si>
    <t>Udayan Choudhari &amp; Associates</t>
  </si>
  <si>
    <t>Absolute Security</t>
  </si>
  <si>
    <t>AKG Plastics</t>
  </si>
  <si>
    <t>Conduit Pipe</t>
  </si>
  <si>
    <t>Chandgi Ram &amp; Company</t>
  </si>
  <si>
    <t>PVC Pipe</t>
  </si>
  <si>
    <t>KSP Hydro Engg.</t>
  </si>
  <si>
    <t>STP Work</t>
  </si>
  <si>
    <t>Uri Design Studio</t>
  </si>
  <si>
    <t>Lightning Consultants</t>
  </si>
  <si>
    <t>TK Elevator</t>
  </si>
  <si>
    <t>Elevator Contract</t>
  </si>
  <si>
    <t>Mitsubishi</t>
  </si>
  <si>
    <t>consultant for interior work</t>
  </si>
  <si>
    <t>Ingenious work solution</t>
  </si>
  <si>
    <t>LOI for HVAC Work</t>
  </si>
  <si>
    <t>LOI for Fire Fighting Work</t>
  </si>
  <si>
    <t>LOI for Fire Plumbing Work</t>
  </si>
  <si>
    <t>LOI for Mechanical Ventilation</t>
  </si>
  <si>
    <t>HTC/PI/UP2122-43</t>
  </si>
  <si>
    <t>HTC/PI/UP2122-42</t>
  </si>
  <si>
    <t>HTC/PI/UP2122-47</t>
  </si>
  <si>
    <t>Other Exp.</t>
  </si>
  <si>
    <t>Total</t>
  </si>
  <si>
    <t>Site Conveyance</t>
  </si>
  <si>
    <t>Salary/ Incentive</t>
  </si>
  <si>
    <t>Security Charges</t>
  </si>
  <si>
    <t>Interest on Loan SBI</t>
  </si>
  <si>
    <t>Telephone Exp.</t>
  </si>
  <si>
    <t>Staff Welfare Site</t>
  </si>
  <si>
    <t>Site Exp. (Misc.)</t>
  </si>
  <si>
    <t>Printing &amp; Stationary</t>
  </si>
  <si>
    <t>Consultant</t>
  </si>
  <si>
    <t>Hi Tech Competent Builders Pvt. Ltd.</t>
  </si>
  <si>
    <t>Other Advance to Supplier/ Contractor</t>
  </si>
  <si>
    <t>Falcon Concepts Pvt. Ltd.</t>
  </si>
  <si>
    <t>Hi Tech Competent Builders Pv. Ltd.</t>
  </si>
  <si>
    <t>KSP Hydro Engineers Pvt. Ltd.</t>
  </si>
  <si>
    <t>TK Elevator India Pvt. Ltd.</t>
  </si>
  <si>
    <t>Site Office Expenses</t>
  </si>
  <si>
    <t>Material Purchase</t>
  </si>
  <si>
    <t>Glass Façade</t>
  </si>
  <si>
    <t>Faalcon</t>
  </si>
  <si>
    <t>Name of the Company</t>
  </si>
  <si>
    <t>Type of Contract</t>
  </si>
  <si>
    <t>Scope of work Contract</t>
  </si>
  <si>
    <t>Total Contract Value</t>
  </si>
  <si>
    <t>S.No.</t>
  </si>
  <si>
    <t>MindStudio Private Limited</t>
  </si>
  <si>
    <t>Lumsum</t>
  </si>
  <si>
    <t>Interior Design Services for Tower-B</t>
  </si>
  <si>
    <t xml:space="preserve">Dnova Infracon Pvt.Ltd. </t>
  </si>
  <si>
    <t>HVAC high side Package</t>
  </si>
  <si>
    <t>Type of Contractor</t>
  </si>
  <si>
    <t xml:space="preserve">Installation, testing &amp; Commissioning of Fire Fighting work </t>
  </si>
  <si>
    <t xml:space="preserve">Installation, testing &amp; Commissioning of Plumbing work </t>
  </si>
  <si>
    <t>Date of LOI</t>
  </si>
  <si>
    <t>Mechanical Ventilation Work for Digital Park</t>
  </si>
  <si>
    <t>M/s Sant Electricals</t>
  </si>
  <si>
    <t>Date of Contract</t>
  </si>
  <si>
    <t xml:space="preserve">Installation, testing &amp; Commissioning of 33kv Substation equipments, Cable Laying, Cable Tray Fixing, Earthing Work  </t>
  </si>
  <si>
    <t>Labour Contractor</t>
  </si>
  <si>
    <t>M/s Tomar Electricals Service</t>
  </si>
  <si>
    <t>per sq.mtr.</t>
  </si>
  <si>
    <t>Installation of Raceway from 3rd to 10th floor in Tower-B</t>
  </si>
  <si>
    <t>Rs.24,00,000/- Plus GST</t>
  </si>
  <si>
    <t>Rs.6,85,00,000/- Plus GST</t>
  </si>
  <si>
    <t>Rs.3,05,12,875/- Plus GST</t>
  </si>
  <si>
    <t>Rs.1,64,87,125/- Plus GST</t>
  </si>
  <si>
    <t>Rs.1,80,00,000/- Plus GST</t>
  </si>
  <si>
    <t>Total LOI Value</t>
  </si>
  <si>
    <t>Rs.33,88,500/- Plus GST</t>
  </si>
  <si>
    <t>Rs.1,34,000/- Plus GST</t>
  </si>
  <si>
    <t>Share Capital</t>
  </si>
  <si>
    <t>Surplus of Profit (Audited Balance sheet as on 31/03/2021)</t>
  </si>
  <si>
    <t>Particulars</t>
  </si>
  <si>
    <t xml:space="preserve">Security Deposits on Long Term Lease </t>
  </si>
  <si>
    <t>Sale of Soil</t>
  </si>
  <si>
    <t>Unsecured Loan</t>
  </si>
  <si>
    <t>Advance Rent</t>
  </si>
  <si>
    <t>Term Loan from Bank</t>
  </si>
  <si>
    <t>Promoter's Equity</t>
  </si>
  <si>
    <t>Share Premium</t>
  </si>
  <si>
    <t>Debt</t>
  </si>
  <si>
    <t>Oct----21</t>
  </si>
  <si>
    <t>Nov---21</t>
  </si>
  <si>
    <t>December---21</t>
  </si>
  <si>
    <t>LC Charges</t>
  </si>
  <si>
    <t>Bank charges</t>
  </si>
  <si>
    <t>Labour Cess</t>
  </si>
  <si>
    <t xml:space="preserve">Ampower Consultancy Services </t>
  </si>
  <si>
    <t>IPDM Services Private Limited</t>
  </si>
  <si>
    <t>PK Narula &amp; Co</t>
  </si>
  <si>
    <t>Dnova Infracon Private Limited</t>
  </si>
  <si>
    <t>Voltamp Transformer Ltd.</t>
  </si>
  <si>
    <t>Advances</t>
  </si>
  <si>
    <t>Interest on Loan</t>
  </si>
  <si>
    <t>Material purchase</t>
  </si>
  <si>
    <t>Consultants</t>
  </si>
  <si>
    <t>Soft Cost</t>
  </si>
  <si>
    <t>System Controls and switchgears</t>
  </si>
  <si>
    <t>SOS/21-22/8674</t>
  </si>
  <si>
    <t>Electrical switch and MCB</t>
  </si>
  <si>
    <t>Contractor</t>
  </si>
  <si>
    <t>Particular</t>
  </si>
  <si>
    <t>Total estimated Cost</t>
  </si>
  <si>
    <t>Hi-Tech Comptetent Builders Pvt.Ltd.</t>
  </si>
  <si>
    <t>Civil Contractor Phase-1 + (Rs.83,15,977/- as difference of Steel/Cement till 30.11.2021)</t>
  </si>
  <si>
    <t>Faalcon Concepts Pvt.Ltd.</t>
  </si>
  <si>
    <t>Facade Work (Supply &amp; Installation)</t>
  </si>
  <si>
    <t>R.K.Electricals &amp; Interiors</t>
  </si>
  <si>
    <t>Lightening Protection Contractor</t>
  </si>
  <si>
    <t>KSP Hydro Enginners Pvt.Ltd.</t>
  </si>
  <si>
    <t>STP Plant (Supply &amp; Installation)</t>
  </si>
  <si>
    <t>TK Elevator India Pvt.Ltd.</t>
  </si>
  <si>
    <t>Lift (Supply &amp; Installation)</t>
  </si>
  <si>
    <t>Mitsubishi Elevator India Pvt.Ltd.</t>
  </si>
  <si>
    <t>HVAC Contractor (Work Orde Value Revised from LOI from 6,85,00,000/- to 5,15,29,483/- Plus GST@18% after final BOQ.)</t>
  </si>
  <si>
    <t>Mechancial Ventilation Contractor (Work Orde Value Revised from LOI from 1,80,00,000/- to 1,70,15,701.92/- Plus GST@18% after final BOQ.)</t>
  </si>
  <si>
    <t>Plumbing Contractor (Work Orde Value Revised from LOI from 1,64,87,125/- to 1,33,73,896/- Plus GST@18% after final BOQ.)</t>
  </si>
  <si>
    <t>Fire Fighting Contractor (Work Orde Value Revised from LOI from 3,05,12,875/- to 3,36,79,323.97/- Plus GST@18% after final BOQ.)</t>
  </si>
  <si>
    <t>Tomar Electricals Service</t>
  </si>
  <si>
    <t>Raceway Contractor (Labour Contract)</t>
  </si>
  <si>
    <t>installation, testing &amp; commissioning of 33KV Substation equipments, cable laying, cable tray fixing, earthing work (Labour Contract)</t>
  </si>
  <si>
    <t>Conquerent Control Systems Pvt.Ltd.</t>
  </si>
  <si>
    <t>Bus Duct &amp; Rising Main of L&amp;T Make (Supply &amp; Installation)</t>
  </si>
  <si>
    <t>SB Constructions</t>
  </si>
  <si>
    <t>Shoring Work</t>
  </si>
  <si>
    <t>Daikin Airconditioning India Pvt.Ltd.</t>
  </si>
  <si>
    <t>Supply of Chiller Machines + (Installation Charges Rs.1,77,000/-)</t>
  </si>
  <si>
    <t>Voltamp Transformers Limited</t>
  </si>
  <si>
    <t>1600 KVA Oil Filled Transformer with Automatic OLTC</t>
  </si>
  <si>
    <t>Tricolite Electrical Industries Limited</t>
  </si>
  <si>
    <t>Supply of HT &amp; LT Panels</t>
  </si>
  <si>
    <t>Jakson Limited</t>
  </si>
  <si>
    <t>Supply of Gensets</t>
  </si>
  <si>
    <t>Already Paid</t>
  </si>
  <si>
    <t>Yet to be Paid</t>
  </si>
  <si>
    <t>List of Contractors and consultant</t>
  </si>
  <si>
    <t>Civil Work</t>
  </si>
  <si>
    <t>Façade Work</t>
  </si>
  <si>
    <t>STP Plant</t>
  </si>
  <si>
    <t>Lift</t>
  </si>
  <si>
    <t>HVAC</t>
  </si>
  <si>
    <t>Plumbing</t>
  </si>
  <si>
    <t>Fire Fighting Work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</si>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</sst>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[$-F800]dddd\,\ mmmm\ dd\,\ yyyy"/>
    <numFmt numFmtId="166" formatCode="#&quot; Plus GST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44" fontId="0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 applyAlignment="1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0" xfId="1" applyNumberFormat="1" applyFont="1"/>
    <xf numFmtId="164" fontId="0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4" fontId="0" fillId="0" borderId="0" xfId="0" applyNumberFormat="1"/>
    <xf numFmtId="9" fontId="0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0" fillId="0" borderId="1" xfId="1" applyFont="1" applyBorder="1"/>
    <xf numFmtId="44" fontId="1" fillId="0" borderId="1" xfId="1" applyFont="1" applyBorder="1"/>
    <xf numFmtId="44" fontId="0" fillId="4" borderId="1" xfId="1" applyFont="1" applyFill="1" applyBorder="1"/>
    <xf numFmtId="44" fontId="0" fillId="0" borderId="1" xfId="1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4" fontId="0" fillId="0" borderId="1" xfId="0" applyNumberForma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4" fontId="4" fillId="5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6" fillId="0" borderId="1" xfId="1" applyFont="1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6" fillId="0" borderId="0" xfId="0" applyNumberFormat="1" applyFont="1"/>
    <xf numFmtId="0" fontId="8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44" fontId="6" fillId="0" borderId="1" xfId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3" xfId="0" applyFont="1" applyBorder="1"/>
    <xf numFmtId="164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164" fontId="6" fillId="0" borderId="1" xfId="0" applyNumberFormat="1" applyFont="1" applyBorder="1"/>
    <xf numFmtId="44" fontId="6" fillId="0" borderId="1" xfId="1" applyFont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6" fillId="0" borderId="0" xfId="0" applyNumberFormat="1" applyFont="1"/>
    <xf numFmtId="164" fontId="6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9" fontId="0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DE-4C1B-A52A-191C8796DF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DE-4C1B-A52A-191C8796DF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'CA Certificate'!$C$16:$D$17</c:f>
              <c:multiLvlStrCache>
                <c:ptCount val="2"/>
                <c:lvl>
                  <c:pt idx="0">
                    <c:v>Promoter's Equity</c:v>
                  </c:pt>
                  <c:pt idx="1">
                    <c:v>Debt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'CA Certificate'!$F$16:$F$17</c:f>
              <c:numCache>
                <c:formatCode>0%</c:formatCode>
                <c:ptCount val="2"/>
                <c:pt idx="0">
                  <c:v>0.67290608479742264</c:v>
                </c:pt>
                <c:pt idx="1">
                  <c:v>0.3270939152025773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551-958A-E7C298752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7</xdr:row>
      <xdr:rowOff>61912</xdr:rowOff>
    </xdr:from>
    <xdr:to>
      <xdr:col>17</xdr:col>
      <xdr:colOff>333375</xdr:colOff>
      <xdr:row>21</xdr:row>
      <xdr:rowOff>138112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CCFF0A-0DCB-4B0A-9C9F-E5767AB46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4:Z98"/>
  <sheetViews>
    <sheetView tabSelected="1" topLeftCell="L1" zoomScaleNormal="100" workbookViewId="0">
      <selection activeCell="Q17" sqref="Q17"/>
    </sheetView>
  </sheetViews>
  <sheetFormatPr defaultRowHeight="14.25" x14ac:dyDescent="0.2"/>
  <cols>
    <col min="1" max="12" width="9.140625" style="58"/>
    <col min="13" max="13" width="9.7109375" style="58" customWidth="1"/>
    <col min="14" max="14" width="34.28515625" style="58" bestFit="1" customWidth="1"/>
    <col min="15" max="15" width="25.7109375" style="92" customWidth="1"/>
    <col min="16" max="16" width="17.7109375" style="97" customWidth="1"/>
    <col min="17" max="17" width="22.5703125" style="58" customWidth="1"/>
    <col min="18" max="18" width="19" style="58" bestFit="1" customWidth="1"/>
    <col min="19" max="19" width="26" style="58" bestFit="1" customWidth="1"/>
    <col min="20" max="20" width="17.85546875" style="58" bestFit="1" customWidth="1"/>
    <col min="21" max="21" width="32.42578125" style="58" bestFit="1" customWidth="1"/>
    <col min="22" max="22" width="18.7109375" style="58" bestFit="1" customWidth="1"/>
    <col min="23" max="23" width="11.5703125" style="58" bestFit="1" customWidth="1"/>
    <col min="24" max="24" width="9.42578125" style="58" bestFit="1" customWidth="1"/>
    <col min="25" max="25" width="16.140625" style="58" bestFit="1" customWidth="1"/>
    <col min="26" max="26" width="21.85546875" style="58" bestFit="1" customWidth="1"/>
    <col min="27" max="16384" width="9.140625" style="58"/>
  </cols>
  <sheetData>
    <row r="4" spans="13:20" ht="15" x14ac:dyDescent="0.2">
      <c r="M4" s="56" t="s">
        <v>0</v>
      </c>
      <c r="N4" s="56" t="s">
        <v>1</v>
      </c>
      <c r="O4" s="56" t="s">
        <v>2</v>
      </c>
      <c r="P4" s="96" t="s">
        <v>4</v>
      </c>
      <c r="Q4" s="56" t="s">
        <v>3</v>
      </c>
      <c r="R4" s="56" t="s">
        <v>5</v>
      </c>
      <c r="S4" s="56" t="s">
        <v>6</v>
      </c>
      <c r="T4" s="57"/>
    </row>
    <row r="5" spans="13:20" ht="15.75" x14ac:dyDescent="0.2">
      <c r="M5" s="102" t="s">
        <v>212</v>
      </c>
      <c r="N5" s="103"/>
      <c r="O5" s="103"/>
      <c r="P5" s="103"/>
      <c r="Q5" s="103"/>
      <c r="R5" s="103"/>
      <c r="S5" s="104"/>
      <c r="T5" s="57"/>
    </row>
    <row r="6" spans="13:20" ht="15" x14ac:dyDescent="0.2">
      <c r="M6" s="47">
        <v>1</v>
      </c>
      <c r="N6" s="59" t="s">
        <v>12</v>
      </c>
      <c r="O6" s="59" t="s">
        <v>134</v>
      </c>
      <c r="P6" s="60">
        <v>44481</v>
      </c>
      <c r="Q6" s="61">
        <v>6827608</v>
      </c>
      <c r="R6" s="98">
        <v>6133275</v>
      </c>
      <c r="S6" s="59" t="s">
        <v>7</v>
      </c>
      <c r="T6" s="57"/>
    </row>
    <row r="7" spans="13:20" ht="15" x14ac:dyDescent="0.2">
      <c r="M7" s="47">
        <v>2</v>
      </c>
      <c r="N7" s="59" t="s">
        <v>12</v>
      </c>
      <c r="O7" s="59" t="s">
        <v>133</v>
      </c>
      <c r="P7" s="60">
        <v>44481</v>
      </c>
      <c r="Q7" s="61">
        <v>1424128</v>
      </c>
      <c r="R7" s="98">
        <v>1279302</v>
      </c>
      <c r="S7" s="59" t="s">
        <v>7</v>
      </c>
      <c r="T7" s="57"/>
    </row>
    <row r="8" spans="13:20" ht="15" x14ac:dyDescent="0.2">
      <c r="M8" s="47">
        <v>3</v>
      </c>
      <c r="N8" s="59" t="s">
        <v>12</v>
      </c>
      <c r="O8" s="59" t="s">
        <v>135</v>
      </c>
      <c r="P8" s="60">
        <v>44488</v>
      </c>
      <c r="Q8" s="61">
        <v>5417789</v>
      </c>
      <c r="R8" s="98">
        <v>4866827</v>
      </c>
      <c r="S8" s="59" t="s">
        <v>7</v>
      </c>
      <c r="T8" s="57"/>
    </row>
    <row r="9" spans="13:20" ht="15" x14ac:dyDescent="0.2">
      <c r="M9" s="47">
        <v>4</v>
      </c>
      <c r="N9" s="59" t="s">
        <v>12</v>
      </c>
      <c r="O9" s="59" t="s">
        <v>8</v>
      </c>
      <c r="P9" s="60">
        <v>44488</v>
      </c>
      <c r="Q9" s="61">
        <v>2108459</v>
      </c>
      <c r="R9" s="98">
        <v>1894040</v>
      </c>
      <c r="S9" s="59" t="s">
        <v>7</v>
      </c>
      <c r="T9" s="57"/>
    </row>
    <row r="10" spans="13:20" ht="15" x14ac:dyDescent="0.2">
      <c r="M10" s="47">
        <v>5</v>
      </c>
      <c r="N10" s="59" t="s">
        <v>12</v>
      </c>
      <c r="O10" s="59" t="s">
        <v>9</v>
      </c>
      <c r="P10" s="60">
        <v>44492</v>
      </c>
      <c r="Q10" s="61">
        <v>7902224</v>
      </c>
      <c r="R10" s="98">
        <v>7098608</v>
      </c>
      <c r="S10" s="59" t="s">
        <v>7</v>
      </c>
      <c r="T10" s="57"/>
    </row>
    <row r="11" spans="13:20" ht="15" x14ac:dyDescent="0.2">
      <c r="M11" s="47">
        <v>6</v>
      </c>
      <c r="N11" s="59" t="s">
        <v>12</v>
      </c>
      <c r="O11" s="59" t="s">
        <v>10</v>
      </c>
      <c r="P11" s="60">
        <v>44499</v>
      </c>
      <c r="Q11" s="61">
        <v>5417789</v>
      </c>
      <c r="R11" s="98">
        <v>4866827</v>
      </c>
      <c r="S11" s="59" t="s">
        <v>7</v>
      </c>
      <c r="T11" s="57"/>
    </row>
    <row r="12" spans="13:20" ht="15" x14ac:dyDescent="0.2">
      <c r="M12" s="47">
        <v>7</v>
      </c>
      <c r="N12" s="59" t="s">
        <v>12</v>
      </c>
      <c r="O12" s="59" t="s">
        <v>11</v>
      </c>
      <c r="P12" s="60">
        <v>44502</v>
      </c>
      <c r="Q12" s="61">
        <v>5150844</v>
      </c>
      <c r="R12" s="98">
        <v>4627030</v>
      </c>
      <c r="S12" s="59" t="s">
        <v>7</v>
      </c>
      <c r="T12" s="75">
        <f>SUM(R6:R14)</f>
        <v>48233192</v>
      </c>
    </row>
    <row r="13" spans="13:20" ht="15" x14ac:dyDescent="0.2">
      <c r="M13" s="47">
        <v>8</v>
      </c>
      <c r="N13" s="59" t="s">
        <v>12</v>
      </c>
      <c r="O13" s="59" t="s">
        <v>13</v>
      </c>
      <c r="P13" s="60">
        <v>44517</v>
      </c>
      <c r="Q13" s="61">
        <v>10835577</v>
      </c>
      <c r="R13" s="98">
        <v>9733654</v>
      </c>
      <c r="S13" s="59" t="s">
        <v>7</v>
      </c>
      <c r="T13" s="57"/>
    </row>
    <row r="14" spans="13:20" ht="15" x14ac:dyDescent="0.2">
      <c r="M14" s="47">
        <v>9</v>
      </c>
      <c r="N14" s="59" t="s">
        <v>12</v>
      </c>
      <c r="O14" s="59" t="s">
        <v>14</v>
      </c>
      <c r="P14" s="60">
        <v>44553</v>
      </c>
      <c r="Q14" s="61">
        <v>8609135</v>
      </c>
      <c r="R14" s="98">
        <v>7733629</v>
      </c>
      <c r="S14" s="59" t="s">
        <v>7</v>
      </c>
      <c r="T14" s="57"/>
    </row>
    <row r="15" spans="13:20" ht="15" x14ac:dyDescent="0.2">
      <c r="M15" s="47">
        <v>10</v>
      </c>
      <c r="N15" s="59" t="s">
        <v>15</v>
      </c>
      <c r="O15" s="59" t="s">
        <v>16</v>
      </c>
      <c r="P15" s="60">
        <v>44517</v>
      </c>
      <c r="Q15" s="61">
        <v>236000</v>
      </c>
      <c r="R15" s="61">
        <v>236000</v>
      </c>
      <c r="S15" s="59" t="s">
        <v>17</v>
      </c>
      <c r="T15" s="57"/>
    </row>
    <row r="16" spans="13:20" ht="15" x14ac:dyDescent="0.2">
      <c r="M16" s="62">
        <v>11</v>
      </c>
      <c r="N16" s="59" t="s">
        <v>18</v>
      </c>
      <c r="O16" s="59">
        <v>78</v>
      </c>
      <c r="P16" s="60">
        <v>44539</v>
      </c>
      <c r="Q16" s="61">
        <v>3653934</v>
      </c>
      <c r="R16" s="61">
        <v>3499106</v>
      </c>
      <c r="S16" s="59" t="s">
        <v>19</v>
      </c>
      <c r="T16" s="57"/>
    </row>
    <row r="17" spans="13:21" ht="15" x14ac:dyDescent="0.2">
      <c r="M17" s="62">
        <v>12</v>
      </c>
      <c r="N17" s="59" t="s">
        <v>20</v>
      </c>
      <c r="O17" s="59" t="s">
        <v>21</v>
      </c>
      <c r="P17" s="60">
        <v>44517</v>
      </c>
      <c r="Q17" s="61">
        <v>4711448</v>
      </c>
      <c r="R17" s="61">
        <v>4711448</v>
      </c>
      <c r="S17" s="59" t="s">
        <v>22</v>
      </c>
      <c r="T17" s="57">
        <v>1711455</v>
      </c>
      <c r="U17" s="63">
        <f>T17+R17</f>
        <v>6422903</v>
      </c>
    </row>
    <row r="18" spans="13:21" ht="15" x14ac:dyDescent="0.2">
      <c r="M18" s="62">
        <v>13</v>
      </c>
      <c r="N18" s="59" t="s">
        <v>94</v>
      </c>
      <c r="O18" s="59" t="s">
        <v>95</v>
      </c>
      <c r="P18" s="60">
        <v>44489</v>
      </c>
      <c r="Q18" s="61">
        <v>354000</v>
      </c>
      <c r="R18" s="61">
        <v>354000</v>
      </c>
      <c r="S18" s="59" t="s">
        <v>97</v>
      </c>
      <c r="T18" s="57"/>
      <c r="U18" s="63"/>
    </row>
    <row r="19" spans="13:21" ht="15" x14ac:dyDescent="0.2">
      <c r="M19" s="62">
        <v>14</v>
      </c>
      <c r="N19" s="59" t="s">
        <v>96</v>
      </c>
      <c r="O19" s="59" t="s">
        <v>80</v>
      </c>
      <c r="P19" s="60">
        <v>44495</v>
      </c>
      <c r="Q19" s="61">
        <v>283200</v>
      </c>
      <c r="R19" s="61">
        <v>283200</v>
      </c>
      <c r="S19" s="59" t="s">
        <v>97</v>
      </c>
      <c r="T19" s="57"/>
      <c r="U19" s="63"/>
    </row>
    <row r="20" spans="13:21" ht="15" x14ac:dyDescent="0.2">
      <c r="M20" s="64"/>
      <c r="N20" s="65"/>
      <c r="O20" s="65"/>
      <c r="P20" s="66"/>
      <c r="Q20" s="67">
        <f>SUM(Q6:Q19)</f>
        <v>62932135</v>
      </c>
      <c r="R20" s="67">
        <f>SUM(R6:R19)</f>
        <v>57316946</v>
      </c>
      <c r="S20" s="68"/>
      <c r="T20" s="57"/>
      <c r="U20" s="63"/>
    </row>
    <row r="21" spans="13:21" ht="15.75" x14ac:dyDescent="0.2">
      <c r="M21" s="102" t="s">
        <v>211</v>
      </c>
      <c r="N21" s="103"/>
      <c r="O21" s="103"/>
      <c r="P21" s="103"/>
      <c r="Q21" s="103"/>
      <c r="R21" s="103"/>
      <c r="S21" s="104"/>
      <c r="T21" s="57"/>
      <c r="U21" s="63"/>
    </row>
    <row r="22" spans="13:21" x14ac:dyDescent="0.2">
      <c r="M22" s="38">
        <v>13</v>
      </c>
      <c r="N22" s="38" t="s">
        <v>214</v>
      </c>
      <c r="O22" s="38" t="s">
        <v>215</v>
      </c>
      <c r="P22" s="69">
        <v>44530</v>
      </c>
      <c r="Q22" s="39">
        <v>48914</v>
      </c>
      <c r="R22" s="39">
        <v>41018</v>
      </c>
      <c r="S22" s="38" t="s">
        <v>216</v>
      </c>
      <c r="T22" s="57"/>
      <c r="U22" s="63"/>
    </row>
    <row r="23" spans="13:21" ht="15" x14ac:dyDescent="0.2">
      <c r="M23" s="47">
        <v>14</v>
      </c>
      <c r="N23" s="38" t="s">
        <v>76</v>
      </c>
      <c r="O23" s="38" t="s">
        <v>77</v>
      </c>
      <c r="P23" s="69">
        <v>44555</v>
      </c>
      <c r="Q23" s="70">
        <v>23285</v>
      </c>
      <c r="R23" s="70">
        <v>20790</v>
      </c>
      <c r="S23" s="38" t="s">
        <v>78</v>
      </c>
      <c r="T23" s="57"/>
    </row>
    <row r="24" spans="13:21" ht="15.75" x14ac:dyDescent="0.2">
      <c r="M24" s="71">
        <v>15</v>
      </c>
      <c r="N24" s="38" t="s">
        <v>23</v>
      </c>
      <c r="O24" s="38" t="s">
        <v>24</v>
      </c>
      <c r="P24" s="69">
        <v>44473</v>
      </c>
      <c r="Q24" s="70">
        <v>49560</v>
      </c>
      <c r="R24" s="70">
        <v>42000</v>
      </c>
      <c r="S24" s="72"/>
      <c r="T24" s="57"/>
    </row>
    <row r="25" spans="13:21" ht="15" x14ac:dyDescent="0.2">
      <c r="M25" s="47">
        <v>16</v>
      </c>
      <c r="N25" s="38" t="s">
        <v>25</v>
      </c>
      <c r="O25" s="38">
        <v>161</v>
      </c>
      <c r="P25" s="69">
        <v>44476</v>
      </c>
      <c r="Q25" s="70">
        <v>13676</v>
      </c>
      <c r="R25" s="70">
        <v>11340</v>
      </c>
      <c r="S25" s="38" t="s">
        <v>29</v>
      </c>
      <c r="T25" s="57"/>
    </row>
    <row r="26" spans="13:21" ht="15.75" x14ac:dyDescent="0.2">
      <c r="M26" s="71">
        <v>17</v>
      </c>
      <c r="N26" s="38" t="s">
        <v>26</v>
      </c>
      <c r="O26" s="38" t="s">
        <v>27</v>
      </c>
      <c r="P26" s="69">
        <v>44490</v>
      </c>
      <c r="Q26" s="70">
        <v>17992</v>
      </c>
      <c r="R26" s="70">
        <v>14647.44</v>
      </c>
      <c r="S26" s="38" t="s">
        <v>28</v>
      </c>
      <c r="T26" s="57"/>
    </row>
    <row r="27" spans="13:21" ht="15" x14ac:dyDescent="0.2">
      <c r="M27" s="47">
        <v>18</v>
      </c>
      <c r="N27" s="38" t="s">
        <v>30</v>
      </c>
      <c r="O27" s="38">
        <v>861</v>
      </c>
      <c r="P27" s="69">
        <v>44501</v>
      </c>
      <c r="Q27" s="70">
        <v>23968</v>
      </c>
      <c r="R27" s="70">
        <v>20312</v>
      </c>
      <c r="S27" s="38" t="s">
        <v>17</v>
      </c>
      <c r="T27" s="57"/>
    </row>
    <row r="28" spans="13:21" ht="15.75" x14ac:dyDescent="0.2">
      <c r="M28" s="71">
        <v>19</v>
      </c>
      <c r="N28" s="38" t="s">
        <v>31</v>
      </c>
      <c r="O28" s="38" t="s">
        <v>32</v>
      </c>
      <c r="P28" s="69">
        <v>44501</v>
      </c>
      <c r="Q28" s="70">
        <v>123900</v>
      </c>
      <c r="R28" s="70">
        <v>105000</v>
      </c>
      <c r="S28" s="73"/>
      <c r="T28" s="57"/>
    </row>
    <row r="29" spans="13:21" ht="15" x14ac:dyDescent="0.2">
      <c r="M29" s="47">
        <v>20</v>
      </c>
      <c r="N29" s="38" t="s">
        <v>33</v>
      </c>
      <c r="O29" s="38" t="s">
        <v>34</v>
      </c>
      <c r="P29" s="69">
        <v>44511</v>
      </c>
      <c r="Q29" s="70">
        <v>12154</v>
      </c>
      <c r="R29" s="70">
        <v>9800</v>
      </c>
      <c r="S29" s="38" t="s">
        <v>35</v>
      </c>
      <c r="T29" s="57"/>
    </row>
    <row r="30" spans="13:21" ht="15.75" x14ac:dyDescent="0.2">
      <c r="M30" s="71">
        <v>21</v>
      </c>
      <c r="N30" s="38" t="s">
        <v>36</v>
      </c>
      <c r="O30" s="38">
        <v>4211</v>
      </c>
      <c r="P30" s="69">
        <v>44513</v>
      </c>
      <c r="Q30" s="70">
        <v>53737</v>
      </c>
      <c r="R30" s="70">
        <v>45540</v>
      </c>
      <c r="S30" s="38" t="s">
        <v>37</v>
      </c>
      <c r="T30" s="57"/>
    </row>
    <row r="31" spans="13:21" ht="15" x14ac:dyDescent="0.2">
      <c r="M31" s="47">
        <v>22</v>
      </c>
      <c r="N31" s="38" t="s">
        <v>38</v>
      </c>
      <c r="O31" s="38" t="s">
        <v>39</v>
      </c>
      <c r="P31" s="69">
        <v>44515</v>
      </c>
      <c r="Q31" s="70">
        <v>164324</v>
      </c>
      <c r="R31" s="70">
        <v>137758</v>
      </c>
      <c r="S31" s="38" t="s">
        <v>40</v>
      </c>
      <c r="T31" s="57"/>
    </row>
    <row r="32" spans="13:21" ht="15.75" x14ac:dyDescent="0.2">
      <c r="M32" s="71">
        <v>23</v>
      </c>
      <c r="N32" s="38" t="s">
        <v>41</v>
      </c>
      <c r="O32" s="38">
        <v>158</v>
      </c>
      <c r="P32" s="69">
        <v>44519</v>
      </c>
      <c r="Q32" s="70">
        <v>74852</v>
      </c>
      <c r="R32" s="70">
        <v>63434</v>
      </c>
      <c r="S32" s="38" t="s">
        <v>40</v>
      </c>
      <c r="T32" s="57"/>
    </row>
    <row r="33" spans="13:26" ht="15" x14ac:dyDescent="0.2">
      <c r="M33" s="47">
        <v>24</v>
      </c>
      <c r="N33" s="38" t="s">
        <v>43</v>
      </c>
      <c r="O33" s="38">
        <v>592</v>
      </c>
      <c r="P33" s="69">
        <v>44519</v>
      </c>
      <c r="Q33" s="70">
        <v>13334</v>
      </c>
      <c r="R33" s="70">
        <v>11300</v>
      </c>
      <c r="S33" s="38" t="s">
        <v>42</v>
      </c>
      <c r="T33" s="57"/>
    </row>
    <row r="34" spans="13:26" ht="15.75" x14ac:dyDescent="0.2">
      <c r="M34" s="71">
        <v>25</v>
      </c>
      <c r="N34" s="38" t="s">
        <v>44</v>
      </c>
      <c r="O34" s="38">
        <v>661</v>
      </c>
      <c r="P34" s="69">
        <v>44519</v>
      </c>
      <c r="Q34" s="70">
        <v>23541</v>
      </c>
      <c r="R34" s="70">
        <v>19950</v>
      </c>
      <c r="S34" s="38" t="s">
        <v>42</v>
      </c>
      <c r="T34" s="57"/>
    </row>
    <row r="35" spans="13:26" ht="15" x14ac:dyDescent="0.2">
      <c r="M35" s="47">
        <v>26</v>
      </c>
      <c r="N35" s="38" t="s">
        <v>38</v>
      </c>
      <c r="O35" s="38" t="s">
        <v>45</v>
      </c>
      <c r="P35" s="69">
        <v>44520</v>
      </c>
      <c r="Q35" s="70">
        <v>109747</v>
      </c>
      <c r="R35" s="70">
        <v>93006</v>
      </c>
      <c r="S35" s="38" t="s">
        <v>42</v>
      </c>
      <c r="T35" s="57"/>
    </row>
    <row r="36" spans="13:26" ht="15.75" x14ac:dyDescent="0.2">
      <c r="M36" s="71">
        <v>27</v>
      </c>
      <c r="N36" s="38" t="s">
        <v>46</v>
      </c>
      <c r="O36" s="38" t="s">
        <v>47</v>
      </c>
      <c r="P36" s="69">
        <v>44537</v>
      </c>
      <c r="Q36" s="70">
        <v>231351</v>
      </c>
      <c r="R36" s="70">
        <v>196060</v>
      </c>
      <c r="S36" s="38"/>
      <c r="T36" s="57"/>
    </row>
    <row r="37" spans="13:26" ht="15" x14ac:dyDescent="0.2">
      <c r="M37" s="47">
        <v>28</v>
      </c>
      <c r="N37" s="59" t="s">
        <v>48</v>
      </c>
      <c r="O37" s="59" t="s">
        <v>49</v>
      </c>
      <c r="P37" s="60">
        <v>44540</v>
      </c>
      <c r="Q37" s="61">
        <v>448695</v>
      </c>
      <c r="R37" s="70">
        <v>380250</v>
      </c>
      <c r="S37" s="38" t="s">
        <v>50</v>
      </c>
      <c r="T37" s="57"/>
    </row>
    <row r="38" spans="13:26" ht="15.75" x14ac:dyDescent="0.2">
      <c r="M38" s="71">
        <v>29</v>
      </c>
      <c r="N38" s="59" t="s">
        <v>51</v>
      </c>
      <c r="O38" s="59" t="s">
        <v>52</v>
      </c>
      <c r="P38" s="60">
        <v>44541</v>
      </c>
      <c r="Q38" s="61">
        <v>476176</v>
      </c>
      <c r="R38" s="70">
        <v>403538.68</v>
      </c>
      <c r="S38" s="38" t="s">
        <v>50</v>
      </c>
      <c r="T38" s="57"/>
    </row>
    <row r="39" spans="13:26" ht="15" x14ac:dyDescent="0.2">
      <c r="M39" s="47">
        <v>30</v>
      </c>
      <c r="N39" s="59" t="s">
        <v>53</v>
      </c>
      <c r="O39" s="59">
        <v>1787</v>
      </c>
      <c r="P39" s="60">
        <v>44543</v>
      </c>
      <c r="Q39" s="61">
        <v>30261</v>
      </c>
      <c r="R39" s="70">
        <v>25644.75</v>
      </c>
      <c r="S39" s="38"/>
      <c r="T39" s="57"/>
    </row>
    <row r="40" spans="13:26" ht="15.75" x14ac:dyDescent="0.2">
      <c r="M40" s="71">
        <v>31</v>
      </c>
      <c r="N40" s="59" t="s">
        <v>48</v>
      </c>
      <c r="O40" s="59" t="s">
        <v>54</v>
      </c>
      <c r="P40" s="60">
        <v>44543</v>
      </c>
      <c r="Q40" s="61">
        <v>275235</v>
      </c>
      <c r="R40" s="70">
        <v>233250</v>
      </c>
      <c r="S40" s="38" t="s">
        <v>50</v>
      </c>
      <c r="T40" s="57"/>
      <c r="U40" s="57"/>
      <c r="V40" s="57"/>
      <c r="W40" s="74"/>
      <c r="X40" s="75"/>
      <c r="Y40" s="76"/>
      <c r="Z40" s="57"/>
    </row>
    <row r="41" spans="13:26" ht="15" x14ac:dyDescent="0.2">
      <c r="M41" s="47">
        <v>32</v>
      </c>
      <c r="N41" s="59" t="s">
        <v>48</v>
      </c>
      <c r="O41" s="59" t="s">
        <v>56</v>
      </c>
      <c r="P41" s="60">
        <v>44543</v>
      </c>
      <c r="Q41" s="61">
        <v>509183</v>
      </c>
      <c r="R41" s="70">
        <v>431510.84</v>
      </c>
      <c r="S41" s="38" t="s">
        <v>50</v>
      </c>
      <c r="T41" s="57"/>
      <c r="U41" s="57"/>
      <c r="V41" s="57"/>
      <c r="W41" s="74"/>
      <c r="X41" s="75"/>
      <c r="Y41" s="76"/>
      <c r="Z41" s="57"/>
    </row>
    <row r="42" spans="13:26" ht="15.75" x14ac:dyDescent="0.2">
      <c r="M42" s="71">
        <v>33</v>
      </c>
      <c r="N42" s="59" t="s">
        <v>48</v>
      </c>
      <c r="O42" s="59" t="s">
        <v>55</v>
      </c>
      <c r="P42" s="60">
        <v>44543</v>
      </c>
      <c r="Q42" s="61">
        <v>175348</v>
      </c>
      <c r="R42" s="70">
        <v>148600</v>
      </c>
      <c r="S42" s="38" t="s">
        <v>50</v>
      </c>
      <c r="T42" s="57"/>
      <c r="U42" s="57"/>
      <c r="V42" s="57"/>
      <c r="W42" s="74"/>
      <c r="X42" s="75"/>
      <c r="Y42" s="76"/>
      <c r="Z42" s="57"/>
    </row>
    <row r="43" spans="13:26" ht="15" x14ac:dyDescent="0.2">
      <c r="M43" s="47">
        <v>34</v>
      </c>
      <c r="N43" s="59" t="s">
        <v>48</v>
      </c>
      <c r="O43" s="59" t="s">
        <v>57</v>
      </c>
      <c r="P43" s="60">
        <v>44544</v>
      </c>
      <c r="Q43" s="61">
        <v>494715</v>
      </c>
      <c r="R43" s="70">
        <v>419250</v>
      </c>
      <c r="S43" s="38" t="s">
        <v>50</v>
      </c>
      <c r="T43" s="57"/>
      <c r="U43" s="57"/>
      <c r="V43" s="57"/>
      <c r="W43" s="74"/>
      <c r="X43" s="75"/>
      <c r="Y43" s="76"/>
      <c r="Z43" s="57"/>
    </row>
    <row r="44" spans="13:26" ht="15.75" x14ac:dyDescent="0.2">
      <c r="M44" s="71">
        <v>35</v>
      </c>
      <c r="N44" s="59" t="s">
        <v>48</v>
      </c>
      <c r="O44" s="59" t="s">
        <v>58</v>
      </c>
      <c r="P44" s="60">
        <v>44544</v>
      </c>
      <c r="Q44" s="61">
        <v>633612</v>
      </c>
      <c r="R44" s="70">
        <v>533460</v>
      </c>
      <c r="S44" s="38" t="s">
        <v>50</v>
      </c>
      <c r="T44" s="57"/>
      <c r="U44" s="57"/>
      <c r="V44" s="57"/>
      <c r="W44" s="74"/>
      <c r="X44" s="75"/>
      <c r="Y44" s="76"/>
      <c r="Z44" s="57"/>
    </row>
    <row r="45" spans="13:26" ht="15" x14ac:dyDescent="0.2">
      <c r="M45" s="47">
        <v>36</v>
      </c>
      <c r="N45" s="59" t="s">
        <v>26</v>
      </c>
      <c r="O45" s="59" t="s">
        <v>59</v>
      </c>
      <c r="P45" s="60">
        <v>44545</v>
      </c>
      <c r="Q45" s="61">
        <v>40592</v>
      </c>
      <c r="R45" s="70">
        <v>33800</v>
      </c>
      <c r="S45" s="38" t="s">
        <v>60</v>
      </c>
      <c r="T45" s="57"/>
      <c r="U45" s="57"/>
      <c r="V45" s="57"/>
      <c r="W45" s="74"/>
      <c r="X45" s="75"/>
      <c r="Y45" s="76"/>
      <c r="Z45" s="57"/>
    </row>
    <row r="46" spans="13:26" ht="15.75" x14ac:dyDescent="0.2">
      <c r="M46" s="71">
        <v>37</v>
      </c>
      <c r="N46" s="59" t="s">
        <v>48</v>
      </c>
      <c r="O46" s="59" t="s">
        <v>61</v>
      </c>
      <c r="P46" s="60">
        <v>44545</v>
      </c>
      <c r="Q46" s="61">
        <v>627111</v>
      </c>
      <c r="R46" s="70">
        <v>527950</v>
      </c>
      <c r="S46" s="38" t="s">
        <v>50</v>
      </c>
      <c r="T46" s="57"/>
      <c r="U46" s="57"/>
      <c r="V46" s="57"/>
      <c r="W46" s="74"/>
      <c r="X46" s="75"/>
      <c r="Y46" s="76"/>
      <c r="Z46" s="57"/>
    </row>
    <row r="47" spans="13:26" ht="15" x14ac:dyDescent="0.2">
      <c r="M47" s="47">
        <v>38</v>
      </c>
      <c r="N47" s="59" t="s">
        <v>48</v>
      </c>
      <c r="O47" s="59" t="s">
        <v>62</v>
      </c>
      <c r="P47" s="60">
        <v>44545</v>
      </c>
      <c r="Q47" s="61">
        <v>362968</v>
      </c>
      <c r="R47" s="70">
        <v>307600</v>
      </c>
      <c r="S47" s="38" t="s">
        <v>50</v>
      </c>
      <c r="T47" s="57"/>
      <c r="U47" s="57"/>
      <c r="V47" s="57"/>
      <c r="W47" s="74"/>
      <c r="X47" s="75"/>
      <c r="Y47" s="76"/>
      <c r="Z47" s="57"/>
    </row>
    <row r="48" spans="13:26" ht="15.75" x14ac:dyDescent="0.2">
      <c r="M48" s="71">
        <v>39</v>
      </c>
      <c r="N48" s="59" t="s">
        <v>48</v>
      </c>
      <c r="O48" s="59" t="s">
        <v>63</v>
      </c>
      <c r="P48" s="60">
        <v>44551</v>
      </c>
      <c r="Q48" s="61">
        <v>345478</v>
      </c>
      <c r="R48" s="70">
        <v>292778.28999999998</v>
      </c>
      <c r="S48" s="38" t="s">
        <v>50</v>
      </c>
      <c r="T48" s="57"/>
      <c r="U48" s="57"/>
      <c r="V48" s="57"/>
      <c r="W48" s="74"/>
      <c r="X48" s="75"/>
      <c r="Y48" s="76"/>
      <c r="Z48" s="57"/>
    </row>
    <row r="49" spans="13:26" ht="15" x14ac:dyDescent="0.2">
      <c r="M49" s="47">
        <v>40</v>
      </c>
      <c r="N49" s="59" t="s">
        <v>48</v>
      </c>
      <c r="O49" s="59" t="s">
        <v>64</v>
      </c>
      <c r="P49" s="60">
        <v>44551</v>
      </c>
      <c r="Q49" s="61">
        <v>126260</v>
      </c>
      <c r="R49" s="70">
        <v>103500</v>
      </c>
      <c r="S49" s="38" t="s">
        <v>50</v>
      </c>
      <c r="T49" s="57"/>
      <c r="U49" s="57"/>
      <c r="V49" s="57"/>
      <c r="W49" s="74"/>
      <c r="X49" s="75"/>
      <c r="Y49" s="76"/>
      <c r="Z49" s="57"/>
    </row>
    <row r="50" spans="13:26" ht="15.75" x14ac:dyDescent="0.2">
      <c r="M50" s="71">
        <v>41</v>
      </c>
      <c r="N50" s="59" t="s">
        <v>48</v>
      </c>
      <c r="O50" s="59" t="s">
        <v>66</v>
      </c>
      <c r="P50" s="60">
        <v>44552</v>
      </c>
      <c r="Q50" s="61">
        <v>114047</v>
      </c>
      <c r="R50" s="70">
        <v>93150</v>
      </c>
      <c r="S50" s="38" t="s">
        <v>50</v>
      </c>
      <c r="T50" s="57"/>
    </row>
    <row r="51" spans="13:26" ht="15" x14ac:dyDescent="0.2">
      <c r="M51" s="47">
        <v>42</v>
      </c>
      <c r="N51" s="59" t="s">
        <v>48</v>
      </c>
      <c r="O51" s="59" t="s">
        <v>67</v>
      </c>
      <c r="P51" s="60">
        <v>44552</v>
      </c>
      <c r="Q51" s="61">
        <v>370171</v>
      </c>
      <c r="R51" s="70">
        <v>313704</v>
      </c>
      <c r="S51" s="38" t="s">
        <v>50</v>
      </c>
      <c r="T51" s="57"/>
    </row>
    <row r="52" spans="13:26" ht="15.75" x14ac:dyDescent="0.2">
      <c r="M52" s="71">
        <v>43</v>
      </c>
      <c r="N52" s="59" t="s">
        <v>48</v>
      </c>
      <c r="O52" s="59" t="s">
        <v>68</v>
      </c>
      <c r="P52" s="60">
        <v>44552</v>
      </c>
      <c r="Q52" s="61">
        <v>248390</v>
      </c>
      <c r="R52" s="70">
        <v>207000</v>
      </c>
      <c r="S52" s="38" t="s">
        <v>50</v>
      </c>
      <c r="T52" s="57"/>
    </row>
    <row r="53" spans="13:26" ht="15" x14ac:dyDescent="0.2">
      <c r="M53" s="47">
        <v>44</v>
      </c>
      <c r="N53" s="59" t="s">
        <v>48</v>
      </c>
      <c r="O53" s="59" t="s">
        <v>65</v>
      </c>
      <c r="P53" s="60">
        <v>44552</v>
      </c>
      <c r="Q53" s="61">
        <v>165085</v>
      </c>
      <c r="R53" s="61">
        <v>139902.25</v>
      </c>
      <c r="S53" s="59" t="s">
        <v>50</v>
      </c>
      <c r="T53" s="57"/>
    </row>
    <row r="54" spans="13:26" ht="15.75" x14ac:dyDescent="0.2">
      <c r="M54" s="71">
        <v>45</v>
      </c>
      <c r="N54" s="59" t="s">
        <v>48</v>
      </c>
      <c r="O54" s="59" t="s">
        <v>69</v>
      </c>
      <c r="P54" s="60">
        <v>44553</v>
      </c>
      <c r="Q54" s="61">
        <v>157708.53</v>
      </c>
      <c r="R54" s="61">
        <v>133651.71</v>
      </c>
      <c r="S54" s="59" t="s">
        <v>50</v>
      </c>
      <c r="T54" s="57"/>
    </row>
    <row r="55" spans="13:26" ht="15" x14ac:dyDescent="0.2">
      <c r="M55" s="47">
        <v>46</v>
      </c>
      <c r="N55" s="59" t="s">
        <v>48</v>
      </c>
      <c r="O55" s="59" t="s">
        <v>70</v>
      </c>
      <c r="P55" s="60">
        <v>44555</v>
      </c>
      <c r="Q55" s="61">
        <v>372365</v>
      </c>
      <c r="R55" s="61">
        <v>315563.40999999997</v>
      </c>
      <c r="S55" s="59" t="s">
        <v>50</v>
      </c>
      <c r="T55" s="57"/>
    </row>
    <row r="56" spans="13:26" ht="15.75" x14ac:dyDescent="0.2">
      <c r="M56" s="71">
        <v>47</v>
      </c>
      <c r="N56" s="59" t="s">
        <v>26</v>
      </c>
      <c r="O56" s="59" t="s">
        <v>71</v>
      </c>
      <c r="P56" s="60">
        <v>44553</v>
      </c>
      <c r="Q56" s="61">
        <v>27930</v>
      </c>
      <c r="R56" s="61">
        <v>23069.200000000001</v>
      </c>
      <c r="S56" s="38" t="s">
        <v>60</v>
      </c>
      <c r="T56" s="57"/>
    </row>
    <row r="57" spans="13:26" ht="15" x14ac:dyDescent="0.2">
      <c r="M57" s="47">
        <v>48</v>
      </c>
      <c r="N57" s="38" t="s">
        <v>72</v>
      </c>
      <c r="O57" s="38">
        <v>474</v>
      </c>
      <c r="P57" s="69">
        <v>44554</v>
      </c>
      <c r="Q57" s="61">
        <v>208199</v>
      </c>
      <c r="R57" s="61">
        <v>176440</v>
      </c>
      <c r="S57" s="38" t="s">
        <v>73</v>
      </c>
      <c r="T57" s="57"/>
    </row>
    <row r="58" spans="13:26" ht="15.75" x14ac:dyDescent="0.2">
      <c r="M58" s="71">
        <v>49</v>
      </c>
      <c r="N58" s="38" t="s">
        <v>72</v>
      </c>
      <c r="O58" s="38">
        <v>475</v>
      </c>
      <c r="P58" s="69">
        <v>44555</v>
      </c>
      <c r="Q58" s="61">
        <v>642250</v>
      </c>
      <c r="R58" s="61">
        <v>544280</v>
      </c>
      <c r="S58" s="38" t="s">
        <v>73</v>
      </c>
      <c r="T58" s="57"/>
    </row>
    <row r="59" spans="13:26" ht="15" x14ac:dyDescent="0.2">
      <c r="M59" s="47">
        <v>50</v>
      </c>
      <c r="N59" s="38" t="s">
        <v>38</v>
      </c>
      <c r="O59" s="38" t="s">
        <v>74</v>
      </c>
      <c r="P59" s="69">
        <v>44552</v>
      </c>
      <c r="Q59" s="61">
        <v>15460</v>
      </c>
      <c r="R59" s="61">
        <v>13101.74</v>
      </c>
      <c r="S59" s="38" t="s">
        <v>42</v>
      </c>
      <c r="T59" s="57"/>
    </row>
    <row r="60" spans="13:26" ht="15.75" x14ac:dyDescent="0.2">
      <c r="M60" s="71">
        <v>51</v>
      </c>
      <c r="N60" s="38" t="s">
        <v>38</v>
      </c>
      <c r="O60" s="38" t="s">
        <v>75</v>
      </c>
      <c r="P60" s="69">
        <v>44561</v>
      </c>
      <c r="Q60" s="61">
        <v>16768</v>
      </c>
      <c r="R60" s="61">
        <v>14210</v>
      </c>
      <c r="S60" s="38" t="s">
        <v>42</v>
      </c>
      <c r="T60" s="57"/>
    </row>
    <row r="61" spans="13:26" ht="15" x14ac:dyDescent="0.2">
      <c r="M61" s="77"/>
      <c r="N61" s="78"/>
      <c r="O61" s="78"/>
      <c r="P61" s="79"/>
      <c r="Q61" s="67">
        <f>SUM(Q22:Q60)</f>
        <v>7868342.5300000003</v>
      </c>
      <c r="R61" s="67">
        <f>SUM(R22:R60)</f>
        <v>6647160.3100000005</v>
      </c>
      <c r="S61" s="80"/>
      <c r="T61" s="57"/>
    </row>
    <row r="62" spans="13:26" ht="18" x14ac:dyDescent="0.2">
      <c r="M62" s="99" t="s">
        <v>209</v>
      </c>
      <c r="N62" s="100"/>
      <c r="O62" s="100"/>
      <c r="P62" s="100"/>
      <c r="Q62" s="100"/>
      <c r="R62" s="100"/>
      <c r="S62" s="101"/>
      <c r="T62" s="57"/>
    </row>
    <row r="63" spans="13:26" ht="15" x14ac:dyDescent="0.2">
      <c r="M63" s="47">
        <v>51</v>
      </c>
      <c r="N63" s="38" t="s">
        <v>79</v>
      </c>
      <c r="O63" s="38" t="s">
        <v>80</v>
      </c>
      <c r="P63" s="69">
        <v>44494</v>
      </c>
      <c r="Q63" s="61">
        <v>715705</v>
      </c>
      <c r="R63" s="61">
        <v>715705</v>
      </c>
      <c r="S63" s="38"/>
      <c r="T63" s="75" t="s">
        <v>91</v>
      </c>
    </row>
    <row r="64" spans="13:26" ht="15" x14ac:dyDescent="0.2">
      <c r="M64" s="47">
        <v>52</v>
      </c>
      <c r="N64" s="38" t="s">
        <v>79</v>
      </c>
      <c r="O64" s="38" t="s">
        <v>81</v>
      </c>
      <c r="P64" s="69">
        <v>44502</v>
      </c>
      <c r="Q64" s="61">
        <v>6000000</v>
      </c>
      <c r="R64" s="61">
        <v>6000000</v>
      </c>
      <c r="S64" s="38"/>
      <c r="T64" s="75" t="s">
        <v>91</v>
      </c>
      <c r="V64" s="58">
        <v>68754</v>
      </c>
    </row>
    <row r="65" spans="13:22" ht="15" x14ac:dyDescent="0.2">
      <c r="M65" s="47">
        <v>53</v>
      </c>
      <c r="N65" s="38" t="s">
        <v>79</v>
      </c>
      <c r="O65" s="38" t="s">
        <v>82</v>
      </c>
      <c r="P65" s="69">
        <v>44515</v>
      </c>
      <c r="Q65" s="61">
        <v>2034483</v>
      </c>
      <c r="R65" s="61">
        <v>2034483</v>
      </c>
      <c r="S65" s="38"/>
      <c r="T65" s="75" t="s">
        <v>91</v>
      </c>
      <c r="V65" s="58">
        <v>2755299</v>
      </c>
    </row>
    <row r="66" spans="13:22" ht="15" x14ac:dyDescent="0.2">
      <c r="M66" s="47">
        <v>55</v>
      </c>
      <c r="N66" s="38" t="s">
        <v>79</v>
      </c>
      <c r="O66" s="38" t="s">
        <v>83</v>
      </c>
      <c r="P66" s="69">
        <v>44520</v>
      </c>
      <c r="Q66" s="61">
        <v>2619397</v>
      </c>
      <c r="R66" s="61">
        <v>2619397</v>
      </c>
      <c r="S66" s="38"/>
      <c r="T66" s="75" t="s">
        <v>91</v>
      </c>
      <c r="V66" s="58">
        <v>135618</v>
      </c>
    </row>
    <row r="67" spans="13:22" ht="15" x14ac:dyDescent="0.2">
      <c r="M67" s="47">
        <v>56</v>
      </c>
      <c r="N67" s="38" t="s">
        <v>79</v>
      </c>
      <c r="O67" s="38" t="s">
        <v>84</v>
      </c>
      <c r="P67" s="69">
        <v>44554</v>
      </c>
      <c r="Q67" s="61">
        <v>2843155</v>
      </c>
      <c r="R67" s="61">
        <v>2843155</v>
      </c>
      <c r="S67" s="38"/>
      <c r="T67" s="75" t="s">
        <v>91</v>
      </c>
      <c r="V67" s="58">
        <v>16314</v>
      </c>
    </row>
    <row r="68" spans="13:22" ht="15" x14ac:dyDescent="0.2">
      <c r="M68" s="47">
        <v>57</v>
      </c>
      <c r="N68" s="38" t="s">
        <v>85</v>
      </c>
      <c r="O68" s="38" t="s">
        <v>81</v>
      </c>
      <c r="P68" s="69">
        <v>44502</v>
      </c>
      <c r="Q68" s="61">
        <v>743400</v>
      </c>
      <c r="R68" s="61">
        <v>743400</v>
      </c>
      <c r="S68" s="38"/>
      <c r="T68" s="75" t="s">
        <v>91</v>
      </c>
      <c r="V68" s="58">
        <v>115569</v>
      </c>
    </row>
    <row r="69" spans="13:22" ht="15" x14ac:dyDescent="0.2">
      <c r="M69" s="47">
        <v>58</v>
      </c>
      <c r="N69" s="38" t="s">
        <v>86</v>
      </c>
      <c r="O69" s="38" t="s">
        <v>89</v>
      </c>
      <c r="P69" s="69">
        <v>44509</v>
      </c>
      <c r="Q69" s="61">
        <v>500000</v>
      </c>
      <c r="R69" s="61">
        <v>500000</v>
      </c>
      <c r="S69" s="38" t="s">
        <v>87</v>
      </c>
      <c r="T69" s="75" t="s">
        <v>91</v>
      </c>
      <c r="V69" s="58">
        <v>124092</v>
      </c>
    </row>
    <row r="70" spans="13:22" ht="15" x14ac:dyDescent="0.2">
      <c r="M70" s="47">
        <v>59</v>
      </c>
      <c r="N70" s="38" t="s">
        <v>86</v>
      </c>
      <c r="O70" s="38" t="s">
        <v>88</v>
      </c>
      <c r="P70" s="69">
        <v>44509</v>
      </c>
      <c r="Q70" s="61">
        <v>500000</v>
      </c>
      <c r="R70" s="61">
        <v>500000</v>
      </c>
      <c r="S70" s="38" t="s">
        <v>90</v>
      </c>
      <c r="T70" s="75" t="s">
        <v>91</v>
      </c>
      <c r="V70" s="58">
        <v>664721</v>
      </c>
    </row>
    <row r="71" spans="13:22" ht="28.5" x14ac:dyDescent="0.2">
      <c r="M71" s="47">
        <v>60</v>
      </c>
      <c r="N71" s="38" t="s">
        <v>92</v>
      </c>
      <c r="O71" s="36" t="s">
        <v>93</v>
      </c>
      <c r="P71" s="69">
        <v>44554</v>
      </c>
      <c r="Q71" s="61">
        <v>556000</v>
      </c>
      <c r="R71" s="61">
        <v>556000</v>
      </c>
      <c r="S71" s="38"/>
      <c r="T71" s="75" t="s">
        <v>91</v>
      </c>
      <c r="V71" s="58">
        <v>774</v>
      </c>
    </row>
    <row r="72" spans="13:22" ht="15" x14ac:dyDescent="0.2">
      <c r="M72" s="62">
        <v>63</v>
      </c>
      <c r="N72" s="38" t="s">
        <v>99</v>
      </c>
      <c r="O72" s="38"/>
      <c r="P72" s="69">
        <v>44509</v>
      </c>
      <c r="Q72" s="61">
        <v>900000</v>
      </c>
      <c r="R72" s="61">
        <v>900000</v>
      </c>
      <c r="S72" s="81"/>
      <c r="T72" s="57" t="s">
        <v>91</v>
      </c>
    </row>
    <row r="73" spans="13:22" ht="15" x14ac:dyDescent="0.2">
      <c r="M73" s="62">
        <v>64</v>
      </c>
      <c r="N73" s="59" t="s">
        <v>12</v>
      </c>
      <c r="O73" s="38"/>
      <c r="P73" s="69">
        <v>44560</v>
      </c>
      <c r="Q73" s="82">
        <v>2568412</v>
      </c>
      <c r="R73" s="82">
        <v>2568412</v>
      </c>
      <c r="S73" s="81"/>
      <c r="T73" s="57" t="s">
        <v>91</v>
      </c>
    </row>
    <row r="74" spans="13:22" ht="15" x14ac:dyDescent="0.2">
      <c r="M74" s="62">
        <v>65</v>
      </c>
      <c r="N74" s="81" t="s">
        <v>152</v>
      </c>
      <c r="O74" s="78"/>
      <c r="P74" s="79"/>
      <c r="Q74" s="83">
        <f>'EXPENSE SHEET'!G30</f>
        <v>-451288</v>
      </c>
      <c r="R74" s="83">
        <v>-451288</v>
      </c>
      <c r="S74" s="84"/>
      <c r="T74" s="57"/>
    </row>
    <row r="75" spans="13:22" ht="15" x14ac:dyDescent="0.2">
      <c r="M75" s="64"/>
      <c r="N75" s="65"/>
      <c r="O75" s="78"/>
      <c r="P75" s="79"/>
      <c r="Q75" s="83">
        <f>SUM(Q63:Q74)</f>
        <v>19529264</v>
      </c>
      <c r="R75" s="83">
        <f>SUM(R63:R74)</f>
        <v>19529264</v>
      </c>
      <c r="S75" s="84"/>
      <c r="T75" s="57"/>
    </row>
    <row r="76" spans="13:22" ht="15.75" x14ac:dyDescent="0.2">
      <c r="M76" s="102" t="s">
        <v>210</v>
      </c>
      <c r="N76" s="103"/>
      <c r="O76" s="103"/>
      <c r="P76" s="103"/>
      <c r="Q76" s="103"/>
      <c r="R76" s="103"/>
      <c r="S76" s="104"/>
      <c r="T76" s="57"/>
    </row>
    <row r="77" spans="13:22" ht="15" x14ac:dyDescent="0.2">
      <c r="M77" s="62">
        <v>65</v>
      </c>
      <c r="N77" s="38" t="s">
        <v>98</v>
      </c>
      <c r="O77" s="38"/>
      <c r="P77" s="69">
        <v>44500</v>
      </c>
      <c r="Q77" s="61">
        <v>2790316</v>
      </c>
      <c r="R77" s="61">
        <v>2790316</v>
      </c>
      <c r="S77" s="81"/>
      <c r="T77" s="57"/>
    </row>
    <row r="78" spans="13:22" ht="15" x14ac:dyDescent="0.2">
      <c r="M78" s="62">
        <v>66</v>
      </c>
      <c r="N78" s="38" t="s">
        <v>98</v>
      </c>
      <c r="O78" s="38"/>
      <c r="P78" s="69">
        <v>44530</v>
      </c>
      <c r="Q78" s="61">
        <v>3062803</v>
      </c>
      <c r="R78" s="61">
        <v>3062803</v>
      </c>
      <c r="S78" s="81"/>
      <c r="T78" s="57"/>
    </row>
    <row r="79" spans="13:22" ht="15" x14ac:dyDescent="0.2">
      <c r="M79" s="62">
        <v>67</v>
      </c>
      <c r="N79" s="38" t="s">
        <v>98</v>
      </c>
      <c r="O79" s="38"/>
      <c r="P79" s="69">
        <v>44561</v>
      </c>
      <c r="Q79" s="61">
        <v>3304397</v>
      </c>
      <c r="R79" s="61">
        <v>3304397</v>
      </c>
      <c r="S79" s="81"/>
      <c r="T79" s="57"/>
    </row>
    <row r="80" spans="13:22" ht="15" x14ac:dyDescent="0.2">
      <c r="M80" s="47"/>
      <c r="N80" s="38"/>
      <c r="O80" s="38"/>
      <c r="P80" s="69"/>
      <c r="Q80" s="70">
        <f>SUM(Q77:Q79)</f>
        <v>9157516</v>
      </c>
      <c r="R80" s="70">
        <f>SUM(R77:R79)</f>
        <v>9157516</v>
      </c>
      <c r="S80" s="38"/>
      <c r="T80" s="57"/>
    </row>
    <row r="81" spans="13:20" ht="15" x14ac:dyDescent="0.2">
      <c r="M81" s="47"/>
      <c r="N81" s="38"/>
      <c r="O81" s="38"/>
      <c r="P81" s="69"/>
      <c r="Q81" s="70"/>
      <c r="R81" s="85"/>
      <c r="S81" s="38"/>
      <c r="T81" s="57"/>
    </row>
    <row r="82" spans="13:20" ht="15" x14ac:dyDescent="0.2">
      <c r="M82" s="47"/>
      <c r="N82" s="38"/>
      <c r="O82" s="86"/>
      <c r="P82" s="87"/>
      <c r="Q82" s="88">
        <f>Q80+Q75+Q61+Q20</f>
        <v>99487257.530000001</v>
      </c>
      <c r="R82" s="63">
        <f>R80+R75+R61+R20</f>
        <v>92650886.310000002</v>
      </c>
      <c r="S82" s="81"/>
    </row>
    <row r="83" spans="13:20" ht="15" x14ac:dyDescent="0.2">
      <c r="M83" s="47"/>
      <c r="N83" s="38"/>
      <c r="O83" s="86"/>
      <c r="P83" s="87" t="s">
        <v>213</v>
      </c>
      <c r="Q83" s="89">
        <v>4926162</v>
      </c>
      <c r="R83" s="89">
        <v>4926162</v>
      </c>
      <c r="S83" s="81"/>
    </row>
    <row r="84" spans="13:20" ht="15" x14ac:dyDescent="0.2">
      <c r="M84" s="47"/>
      <c r="N84" s="38"/>
      <c r="O84" s="86"/>
      <c r="P84" s="87"/>
      <c r="Q84" s="88">
        <f>SUM(Q82:Q83)</f>
        <v>104413419.53</v>
      </c>
      <c r="R84" s="90">
        <f>R83+R82</f>
        <v>97577048.310000002</v>
      </c>
      <c r="S84" s="81"/>
    </row>
    <row r="85" spans="13:20" ht="15" x14ac:dyDescent="0.2">
      <c r="M85" s="47"/>
      <c r="N85" s="38"/>
      <c r="O85" s="86"/>
      <c r="P85" s="87"/>
      <c r="Q85" s="89">
        <v>104543642</v>
      </c>
      <c r="R85" s="88"/>
      <c r="S85" s="81"/>
      <c r="T85" s="58">
        <f>26034.53+5480+4221+1101.69+15790+7625+165000+49500+93000+163200</f>
        <v>530952.22</v>
      </c>
    </row>
    <row r="86" spans="13:20" ht="15" x14ac:dyDescent="0.2">
      <c r="M86" s="91"/>
      <c r="N86" s="57"/>
      <c r="P86" s="87" t="s">
        <v>260</v>
      </c>
      <c r="Q86" s="88">
        <f>Q85-Q84</f>
        <v>130222.46999999881</v>
      </c>
      <c r="R86" s="63"/>
      <c r="T86" s="58">
        <f>23100+33000+5500</f>
        <v>61600</v>
      </c>
    </row>
    <row r="87" spans="13:20" ht="15" x14ac:dyDescent="0.2">
      <c r="M87" s="91"/>
      <c r="N87" s="57"/>
      <c r="R87" s="63"/>
      <c r="T87" s="58">
        <f>14860+17250+15778</f>
        <v>47888</v>
      </c>
    </row>
    <row r="88" spans="13:20" x14ac:dyDescent="0.2">
      <c r="R88" s="63"/>
      <c r="T88" s="58">
        <f>T87+T87+T85</f>
        <v>626728.22</v>
      </c>
    </row>
    <row r="89" spans="13:20" x14ac:dyDescent="0.2">
      <c r="R89" s="63"/>
    </row>
    <row r="90" spans="13:20" ht="15" x14ac:dyDescent="0.2">
      <c r="M90" s="47"/>
      <c r="R90" s="63"/>
    </row>
    <row r="91" spans="13:20" ht="15" x14ac:dyDescent="0.2">
      <c r="M91" s="47"/>
    </row>
    <row r="92" spans="13:20" ht="15" x14ac:dyDescent="0.2">
      <c r="M92" s="47"/>
    </row>
    <row r="93" spans="13:20" x14ac:dyDescent="0.2">
      <c r="S93" s="58">
        <v>16314</v>
      </c>
    </row>
    <row r="94" spans="13:20" x14ac:dyDescent="0.2">
      <c r="N94" s="93" t="s">
        <v>18</v>
      </c>
      <c r="O94" s="93"/>
      <c r="P94" s="94">
        <v>44501</v>
      </c>
      <c r="Q94" s="95">
        <v>1100000</v>
      </c>
      <c r="R94" s="95">
        <v>1100000</v>
      </c>
      <c r="S94" s="58">
        <v>115569</v>
      </c>
    </row>
    <row r="95" spans="13:20" x14ac:dyDescent="0.2">
      <c r="S95" s="58">
        <v>26668</v>
      </c>
    </row>
    <row r="96" spans="13:20" x14ac:dyDescent="0.2">
      <c r="S96" s="58">
        <f>SUM(S93:S95)</f>
        <v>158551</v>
      </c>
    </row>
    <row r="97" spans="19:19" x14ac:dyDescent="0.2">
      <c r="S97" s="58">
        <v>451288</v>
      </c>
    </row>
    <row r="98" spans="19:19" x14ac:dyDescent="0.2">
      <c r="S98" s="58">
        <f>S97-S96</f>
        <v>292737</v>
      </c>
    </row>
  </sheetData>
  <autoFilter ref="M4:T80" xr:uid="{00000000-0001-0000-0000-000000000000}"/>
  <mergeCells count="4">
    <mergeCell ref="M62:S62"/>
    <mergeCell ref="M76:S76"/>
    <mergeCell ref="M21:S21"/>
    <mergeCell ref="M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A2A6-0EEB-4531-9FD2-F6C1B66D1CC8}">
  <dimension ref="B2:G17"/>
  <sheetViews>
    <sheetView zoomScaleNormal="100" workbookViewId="0">
      <selection activeCell="D7" sqref="D7"/>
    </sheetView>
  </sheetViews>
  <sheetFormatPr defaultRowHeight="15" x14ac:dyDescent="0.25"/>
  <cols>
    <col min="2" max="2" width="9.28515625" bestFit="1" customWidth="1"/>
    <col min="3" max="3" width="12.5703125" customWidth="1"/>
    <col min="4" max="4" width="56.7109375" bestFit="1" customWidth="1"/>
    <col min="5" max="5" width="53.5703125" customWidth="1"/>
    <col min="6" max="6" width="20.7109375" bestFit="1" customWidth="1"/>
  </cols>
  <sheetData>
    <row r="2" spans="2:7" x14ac:dyDescent="0.25">
      <c r="B2" s="37" t="s">
        <v>161</v>
      </c>
      <c r="C2" s="107" t="s">
        <v>189</v>
      </c>
      <c r="D2" s="107"/>
      <c r="E2" s="37"/>
      <c r="F2" s="31"/>
    </row>
    <row r="3" spans="2:7" x14ac:dyDescent="0.25">
      <c r="B3" s="38">
        <v>1</v>
      </c>
      <c r="C3" s="106" t="s">
        <v>195</v>
      </c>
      <c r="D3" s="32" t="s">
        <v>187</v>
      </c>
      <c r="E3" s="39">
        <v>129426880</v>
      </c>
      <c r="F3" s="108">
        <f>SUM(E3:E8)</f>
        <v>770584334</v>
      </c>
      <c r="G3" s="105"/>
    </row>
    <row r="4" spans="2:7" x14ac:dyDescent="0.25">
      <c r="B4" s="38">
        <v>2</v>
      </c>
      <c r="C4" s="106"/>
      <c r="D4" s="32" t="s">
        <v>196</v>
      </c>
      <c r="E4" s="39">
        <v>252875746</v>
      </c>
      <c r="F4" s="109"/>
      <c r="G4" s="105"/>
    </row>
    <row r="5" spans="2:7" x14ac:dyDescent="0.25">
      <c r="B5" s="38">
        <v>3</v>
      </c>
      <c r="C5" s="106"/>
      <c r="D5" s="32" t="s">
        <v>188</v>
      </c>
      <c r="E5" s="39">
        <v>106701022</v>
      </c>
      <c r="F5" s="109"/>
      <c r="G5" s="105"/>
    </row>
    <row r="6" spans="2:7" x14ac:dyDescent="0.25">
      <c r="B6" s="38">
        <v>4</v>
      </c>
      <c r="C6" s="106"/>
      <c r="D6" s="32" t="s">
        <v>190</v>
      </c>
      <c r="E6" s="39">
        <v>209246860</v>
      </c>
      <c r="F6" s="109"/>
      <c r="G6" s="105"/>
    </row>
    <row r="7" spans="2:7" x14ac:dyDescent="0.25">
      <c r="B7" s="38">
        <v>5</v>
      </c>
      <c r="C7" s="106"/>
      <c r="D7" s="32" t="s">
        <v>191</v>
      </c>
      <c r="E7" s="39">
        <v>21904762</v>
      </c>
      <c r="F7" s="109"/>
      <c r="G7" s="105"/>
    </row>
    <row r="8" spans="2:7" x14ac:dyDescent="0.25">
      <c r="B8" s="38">
        <v>6</v>
      </c>
      <c r="C8" s="106"/>
      <c r="D8" s="32" t="s">
        <v>193</v>
      </c>
      <c r="E8" s="39">
        <v>50429064</v>
      </c>
      <c r="F8" s="109"/>
      <c r="G8" s="105"/>
    </row>
    <row r="9" spans="2:7" x14ac:dyDescent="0.25">
      <c r="B9" s="38">
        <v>8</v>
      </c>
      <c r="C9" s="109" t="s">
        <v>197</v>
      </c>
      <c r="D9" s="33" t="s">
        <v>194</v>
      </c>
      <c r="E9" s="39">
        <v>342277016</v>
      </c>
      <c r="F9" s="110">
        <f>E10+E9</f>
        <v>374574480</v>
      </c>
      <c r="G9" s="105"/>
    </row>
    <row r="10" spans="2:7" x14ac:dyDescent="0.25">
      <c r="B10" s="7"/>
      <c r="C10" s="109"/>
      <c r="D10" s="32" t="s">
        <v>192</v>
      </c>
      <c r="E10" s="54">
        <v>32297464</v>
      </c>
      <c r="F10" s="110"/>
      <c r="G10" s="105"/>
    </row>
    <row r="11" spans="2:7" x14ac:dyDescent="0.25">
      <c r="B11" s="7"/>
      <c r="C11" s="7"/>
      <c r="D11" s="7"/>
      <c r="E11" s="7"/>
      <c r="F11" s="48">
        <f>SUM(F3:F10)</f>
        <v>1145158814</v>
      </c>
    </row>
    <row r="16" spans="2:7" x14ac:dyDescent="0.25">
      <c r="C16" s="4">
        <v>1</v>
      </c>
      <c r="D16" s="4" t="s">
        <v>195</v>
      </c>
      <c r="E16" s="55">
        <f>F3</f>
        <v>770584334</v>
      </c>
      <c r="F16" s="35">
        <v>0.67290608479742264</v>
      </c>
    </row>
    <row r="17" spans="3:6" x14ac:dyDescent="0.25">
      <c r="C17" s="4">
        <v>2</v>
      </c>
      <c r="D17" s="4" t="s">
        <v>197</v>
      </c>
      <c r="E17" s="55">
        <f>F9</f>
        <v>374574480</v>
      </c>
      <c r="F17" s="35">
        <v>0.3270939152025773</v>
      </c>
    </row>
  </sheetData>
  <mergeCells count="7">
    <mergeCell ref="G3:G8"/>
    <mergeCell ref="G9:G10"/>
    <mergeCell ref="C3:C8"/>
    <mergeCell ref="C2:D2"/>
    <mergeCell ref="F3:F8"/>
    <mergeCell ref="C9:C10"/>
    <mergeCell ref="F9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56CA-8190-4579-B59B-E30AAB3BFA05}">
  <dimension ref="B3:I39"/>
  <sheetViews>
    <sheetView topLeftCell="A3" workbookViewId="0">
      <selection activeCell="H39" sqref="H39"/>
    </sheetView>
  </sheetViews>
  <sheetFormatPr defaultRowHeight="15" x14ac:dyDescent="0.25"/>
  <cols>
    <col min="3" max="3" width="38" bestFit="1" customWidth="1"/>
    <col min="4" max="5" width="15.85546875" bestFit="1" customWidth="1"/>
    <col min="6" max="6" width="16" bestFit="1" customWidth="1"/>
    <col min="7" max="9" width="16.85546875" bestFit="1" customWidth="1"/>
  </cols>
  <sheetData>
    <row r="3" spans="2:8" x14ac:dyDescent="0.25">
      <c r="B3" s="111" t="s">
        <v>136</v>
      </c>
      <c r="C3" s="112"/>
      <c r="D3" s="9" t="s">
        <v>198</v>
      </c>
      <c r="E3" s="9" t="s">
        <v>199</v>
      </c>
      <c r="F3" s="9" t="s">
        <v>200</v>
      </c>
      <c r="G3" s="9" t="s">
        <v>137</v>
      </c>
    </row>
    <row r="4" spans="2:8" x14ac:dyDescent="0.25">
      <c r="B4" s="7"/>
      <c r="C4" s="7" t="s">
        <v>138</v>
      </c>
      <c r="D4" s="40">
        <v>22500</v>
      </c>
      <c r="E4" s="40">
        <v>23754</v>
      </c>
      <c r="F4" s="40">
        <v>22500</v>
      </c>
      <c r="G4" s="40">
        <f>SUM(D4:F4)</f>
        <v>68754</v>
      </c>
    </row>
    <row r="5" spans="2:8" x14ac:dyDescent="0.25">
      <c r="B5" s="7"/>
      <c r="C5" s="7" t="s">
        <v>139</v>
      </c>
      <c r="D5" s="40">
        <v>825520</v>
      </c>
      <c r="E5" s="40">
        <v>1010639</v>
      </c>
      <c r="F5" s="40">
        <v>919140</v>
      </c>
      <c r="G5" s="40">
        <f t="shared" ref="G5:G23" si="0">SUM(D5:F5)</f>
        <v>2755299</v>
      </c>
    </row>
    <row r="6" spans="2:8" x14ac:dyDescent="0.25">
      <c r="B6" s="7"/>
      <c r="C6" s="7" t="s">
        <v>140</v>
      </c>
      <c r="D6" s="40">
        <v>44856</v>
      </c>
      <c r="E6" s="40">
        <v>45382</v>
      </c>
      <c r="F6" s="40">
        <v>45380</v>
      </c>
      <c r="G6" s="40">
        <f t="shared" si="0"/>
        <v>135618</v>
      </c>
    </row>
    <row r="7" spans="2:8" x14ac:dyDescent="0.25">
      <c r="B7" s="7"/>
      <c r="C7" s="7" t="s">
        <v>141</v>
      </c>
      <c r="D7" s="40">
        <v>2790316</v>
      </c>
      <c r="E7" s="40">
        <v>3062803</v>
      </c>
      <c r="F7" s="40">
        <v>3304397</v>
      </c>
      <c r="G7" s="42">
        <f t="shared" si="0"/>
        <v>9157516</v>
      </c>
    </row>
    <row r="8" spans="2:8" x14ac:dyDescent="0.25">
      <c r="B8" s="7"/>
      <c r="C8" s="7" t="s">
        <v>142</v>
      </c>
      <c r="D8" s="40">
        <v>4940</v>
      </c>
      <c r="E8" s="40">
        <v>5647</v>
      </c>
      <c r="F8" s="40">
        <v>5727</v>
      </c>
      <c r="G8" s="40">
        <f t="shared" si="0"/>
        <v>16314</v>
      </c>
    </row>
    <row r="9" spans="2:8" x14ac:dyDescent="0.25">
      <c r="B9" s="7"/>
      <c r="C9" s="7" t="s">
        <v>143</v>
      </c>
      <c r="D9" s="40">
        <v>42039</v>
      </c>
      <c r="E9" s="40">
        <v>34491</v>
      </c>
      <c r="F9" s="40">
        <v>39039</v>
      </c>
      <c r="G9" s="40">
        <f t="shared" si="0"/>
        <v>115569</v>
      </c>
    </row>
    <row r="10" spans="2:8" x14ac:dyDescent="0.25">
      <c r="B10" s="7"/>
      <c r="C10" s="7" t="s">
        <v>201</v>
      </c>
      <c r="D10" s="40">
        <v>89138</v>
      </c>
      <c r="E10" s="40"/>
      <c r="F10" s="40">
        <v>34954</v>
      </c>
      <c r="G10" s="40">
        <f t="shared" si="0"/>
        <v>124092</v>
      </c>
    </row>
    <row r="11" spans="2:8" x14ac:dyDescent="0.25">
      <c r="B11" s="7"/>
      <c r="C11" s="7" t="s">
        <v>144</v>
      </c>
      <c r="D11" s="40">
        <v>542463</v>
      </c>
      <c r="E11" s="40">
        <v>106480</v>
      </c>
      <c r="F11" s="40">
        <v>15778</v>
      </c>
      <c r="G11" s="40">
        <f t="shared" si="0"/>
        <v>664721</v>
      </c>
    </row>
    <row r="12" spans="2:8" x14ac:dyDescent="0.25">
      <c r="B12" s="7"/>
      <c r="C12" s="7" t="s">
        <v>202</v>
      </c>
      <c r="D12" s="40">
        <v>530</v>
      </c>
      <c r="E12" s="40"/>
      <c r="F12" s="40">
        <v>244</v>
      </c>
      <c r="G12" s="40">
        <f t="shared" si="0"/>
        <v>774</v>
      </c>
    </row>
    <row r="13" spans="2:8" x14ac:dyDescent="0.25">
      <c r="B13" s="7"/>
      <c r="C13" s="7" t="s">
        <v>145</v>
      </c>
      <c r="D13" s="40">
        <v>15036</v>
      </c>
      <c r="E13" s="40">
        <v>16445</v>
      </c>
      <c r="F13" s="40">
        <v>13540</v>
      </c>
      <c r="G13" s="40">
        <f t="shared" si="0"/>
        <v>45021</v>
      </c>
    </row>
    <row r="14" spans="2:8" x14ac:dyDescent="0.25">
      <c r="B14" s="7"/>
      <c r="C14" s="7" t="s">
        <v>203</v>
      </c>
      <c r="D14" s="40"/>
      <c r="E14" s="40">
        <v>1000000</v>
      </c>
      <c r="F14" s="40"/>
      <c r="G14" s="40">
        <f t="shared" si="0"/>
        <v>1000000</v>
      </c>
    </row>
    <row r="15" spans="2:8" x14ac:dyDescent="0.25">
      <c r="B15" s="7"/>
      <c r="C15" s="7"/>
      <c r="D15" s="10"/>
      <c r="E15" s="10"/>
      <c r="F15" s="10"/>
      <c r="G15" s="43">
        <f>SUM(G4:G14)</f>
        <v>14083678</v>
      </c>
      <c r="H15" s="42">
        <f>G15-G7</f>
        <v>4926162</v>
      </c>
    </row>
    <row r="16" spans="2:8" x14ac:dyDescent="0.25">
      <c r="B16" s="11" t="s">
        <v>146</v>
      </c>
      <c r="C16" s="7"/>
      <c r="D16" s="10"/>
      <c r="E16" s="10"/>
      <c r="F16" s="10"/>
      <c r="H16" s="2">
        <v>8180467</v>
      </c>
    </row>
    <row r="17" spans="2:9" x14ac:dyDescent="0.25">
      <c r="B17" s="7"/>
      <c r="C17" s="7" t="s">
        <v>100</v>
      </c>
      <c r="D17" s="10">
        <v>283200</v>
      </c>
      <c r="E17" s="10"/>
      <c r="F17" s="10"/>
      <c r="G17" s="40">
        <f t="shared" si="0"/>
        <v>283200</v>
      </c>
      <c r="H17" s="34">
        <f>SUM(H15:H16)</f>
        <v>13106629</v>
      </c>
    </row>
    <row r="18" spans="2:9" x14ac:dyDescent="0.25">
      <c r="B18" s="7"/>
      <c r="C18" s="7" t="s">
        <v>204</v>
      </c>
      <c r="D18" s="10">
        <v>354000</v>
      </c>
      <c r="E18" s="10"/>
      <c r="F18" s="10"/>
      <c r="G18" s="40">
        <f t="shared" si="0"/>
        <v>354000</v>
      </c>
    </row>
    <row r="19" spans="2:9" x14ac:dyDescent="0.25">
      <c r="B19" s="7"/>
      <c r="C19" s="7" t="s">
        <v>147</v>
      </c>
      <c r="D19" s="10">
        <v>29097996</v>
      </c>
      <c r="E19" s="10">
        <v>15986422</v>
      </c>
      <c r="F19" s="10">
        <v>8609134</v>
      </c>
      <c r="G19" s="40">
        <f t="shared" si="0"/>
        <v>53693552</v>
      </c>
    </row>
    <row r="20" spans="2:9" x14ac:dyDescent="0.25">
      <c r="B20" s="7"/>
      <c r="C20" s="7" t="s">
        <v>205</v>
      </c>
      <c r="D20" s="10"/>
      <c r="E20" s="10">
        <v>236000</v>
      </c>
      <c r="F20" s="10"/>
      <c r="G20" s="40">
        <f t="shared" si="0"/>
        <v>236000</v>
      </c>
    </row>
    <row r="21" spans="2:9" x14ac:dyDescent="0.25">
      <c r="B21" s="7"/>
      <c r="C21" s="7" t="s">
        <v>206</v>
      </c>
      <c r="D21" s="10"/>
      <c r="E21" s="10">
        <v>26668</v>
      </c>
      <c r="F21" s="10"/>
      <c r="G21" s="40">
        <f t="shared" si="0"/>
        <v>26668</v>
      </c>
    </row>
    <row r="22" spans="2:9" x14ac:dyDescent="0.25">
      <c r="B22" s="7"/>
      <c r="C22" s="7" t="s">
        <v>152</v>
      </c>
      <c r="D22" s="10"/>
      <c r="E22" s="10"/>
      <c r="F22" s="10">
        <v>4711448</v>
      </c>
      <c r="G22" s="40">
        <f t="shared" si="0"/>
        <v>4711448</v>
      </c>
    </row>
    <row r="23" spans="2:9" x14ac:dyDescent="0.25">
      <c r="B23" s="7"/>
      <c r="C23" s="7" t="s">
        <v>18</v>
      </c>
      <c r="D23" s="10"/>
      <c r="E23" s="10"/>
      <c r="F23" s="10">
        <v>3653934</v>
      </c>
      <c r="G23" s="40">
        <f t="shared" si="0"/>
        <v>3653934</v>
      </c>
    </row>
    <row r="24" spans="2:9" x14ac:dyDescent="0.25">
      <c r="B24" s="7"/>
      <c r="C24" s="7"/>
      <c r="D24" s="10"/>
      <c r="E24" s="10"/>
      <c r="F24" s="10"/>
      <c r="G24" s="42">
        <f>SUM(G17:G23)</f>
        <v>62958802</v>
      </c>
    </row>
    <row r="25" spans="2:9" x14ac:dyDescent="0.25">
      <c r="B25" s="11" t="s">
        <v>148</v>
      </c>
      <c r="C25" s="7"/>
      <c r="D25" s="10"/>
      <c r="E25" s="10"/>
      <c r="F25" s="10"/>
      <c r="G25" s="10"/>
    </row>
    <row r="26" spans="2:9" x14ac:dyDescent="0.25">
      <c r="B26" s="7"/>
      <c r="C26" s="7" t="s">
        <v>149</v>
      </c>
      <c r="D26" s="10"/>
      <c r="E26" s="10"/>
      <c r="F26" s="40">
        <v>14004171</v>
      </c>
      <c r="G26" s="40">
        <f t="shared" ref="G26:G36" si="1">SUM(D26,E26,F26)</f>
        <v>14004171</v>
      </c>
    </row>
    <row r="27" spans="2:9" x14ac:dyDescent="0.25">
      <c r="B27" s="7"/>
      <c r="C27" s="7" t="s">
        <v>150</v>
      </c>
      <c r="D27" s="10"/>
      <c r="E27" s="10"/>
      <c r="F27" s="40">
        <v>2568412</v>
      </c>
      <c r="G27" s="40">
        <f t="shared" si="1"/>
        <v>2568412</v>
      </c>
    </row>
    <row r="28" spans="2:9" x14ac:dyDescent="0.25">
      <c r="B28" s="7"/>
      <c r="C28" s="7" t="s">
        <v>151</v>
      </c>
      <c r="D28" s="10"/>
      <c r="E28" s="10"/>
      <c r="F28" s="40">
        <v>743400</v>
      </c>
      <c r="G28" s="40">
        <f t="shared" si="1"/>
        <v>743400</v>
      </c>
    </row>
    <row r="29" spans="2:9" x14ac:dyDescent="0.25">
      <c r="B29" s="7"/>
      <c r="C29" s="7" t="s">
        <v>207</v>
      </c>
      <c r="D29" s="10"/>
      <c r="E29" s="10"/>
      <c r="F29" s="40">
        <v>1000000</v>
      </c>
      <c r="G29" s="40">
        <f t="shared" si="1"/>
        <v>1000000</v>
      </c>
    </row>
    <row r="30" spans="2:9" x14ac:dyDescent="0.25">
      <c r="B30" s="7"/>
      <c r="C30" s="7" t="s">
        <v>152</v>
      </c>
      <c r="D30" s="10"/>
      <c r="E30" s="10"/>
      <c r="F30" s="40">
        <v>-451288</v>
      </c>
      <c r="G30" s="40">
        <f>SUM(D30,E30,F30)</f>
        <v>-451288</v>
      </c>
    </row>
    <row r="31" spans="2:9" x14ac:dyDescent="0.25">
      <c r="B31" s="7"/>
      <c r="C31" s="7" t="s">
        <v>208</v>
      </c>
      <c r="D31" s="10"/>
      <c r="E31" s="10"/>
      <c r="F31" s="40">
        <v>556000</v>
      </c>
      <c r="G31" s="40">
        <f t="shared" si="1"/>
        <v>556000</v>
      </c>
    </row>
    <row r="32" spans="2:9" x14ac:dyDescent="0.25">
      <c r="B32" s="7"/>
      <c r="C32" s="7" t="s">
        <v>99</v>
      </c>
      <c r="D32" s="10"/>
      <c r="E32" s="10"/>
      <c r="F32" s="40">
        <v>900000</v>
      </c>
      <c r="G32" s="40">
        <f t="shared" si="1"/>
        <v>900000</v>
      </c>
      <c r="I32" s="34">
        <f>G33+G35+G24+H15+G7</f>
        <v>104543642</v>
      </c>
    </row>
    <row r="33" spans="2:9" x14ac:dyDescent="0.25">
      <c r="B33" s="7"/>
      <c r="C33" s="7"/>
      <c r="D33" s="10"/>
      <c r="E33" s="10"/>
      <c r="F33" s="10"/>
      <c r="G33" s="42">
        <f>SUM(G26:G32)</f>
        <v>19320695</v>
      </c>
      <c r="I33" s="34"/>
    </row>
    <row r="34" spans="2:9" x14ac:dyDescent="0.25">
      <c r="B34" s="11" t="s">
        <v>153</v>
      </c>
      <c r="C34" s="7"/>
      <c r="D34" s="10"/>
      <c r="E34" s="10"/>
      <c r="F34" s="10"/>
      <c r="G34" s="10"/>
    </row>
    <row r="35" spans="2:9" x14ac:dyDescent="0.25">
      <c r="B35" s="7"/>
      <c r="C35" s="7" t="s">
        <v>154</v>
      </c>
      <c r="D35" s="40">
        <v>177015</v>
      </c>
      <c r="E35" s="40">
        <v>825153</v>
      </c>
      <c r="F35" s="40">
        <v>7178299</v>
      </c>
      <c r="G35" s="42">
        <f t="shared" si="1"/>
        <v>8180467</v>
      </c>
    </row>
    <row r="36" spans="2:9" x14ac:dyDescent="0.25">
      <c r="B36" s="7"/>
      <c r="C36" s="9" t="s">
        <v>137</v>
      </c>
      <c r="D36" s="41">
        <f>SUM(D4:D35)</f>
        <v>34289549</v>
      </c>
      <c r="E36" s="41">
        <f>SUM(E4:E35)</f>
        <v>22379884</v>
      </c>
      <c r="F36" s="41">
        <f>SUM(F4:F35)</f>
        <v>47874209</v>
      </c>
      <c r="G36" s="41">
        <f t="shared" si="1"/>
        <v>104543642</v>
      </c>
      <c r="H36" s="12"/>
    </row>
    <row r="38" spans="2:9" x14ac:dyDescent="0.25">
      <c r="H38" s="34"/>
      <c r="I38" s="34"/>
    </row>
    <row r="39" spans="2:9" x14ac:dyDescent="0.25">
      <c r="H39" s="34"/>
    </row>
  </sheetData>
  <mergeCells count="1"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97D2-0005-4BCE-B7EF-04361D014667}">
  <dimension ref="C2:E28"/>
  <sheetViews>
    <sheetView workbookViewId="0">
      <selection activeCell="C2" sqref="C2:E2"/>
    </sheetView>
  </sheetViews>
  <sheetFormatPr defaultRowHeight="15" x14ac:dyDescent="0.25"/>
  <cols>
    <col min="4" max="4" width="29.28515625" bestFit="1" customWidth="1"/>
    <col min="5" max="5" width="26.7109375" customWidth="1"/>
  </cols>
  <sheetData>
    <row r="2" spans="3:5" x14ac:dyDescent="0.25">
      <c r="C2" s="113" t="s">
        <v>252</v>
      </c>
      <c r="D2" s="113"/>
      <c r="E2" s="113"/>
    </row>
    <row r="3" spans="3:5" x14ac:dyDescent="0.25">
      <c r="C3" s="7"/>
      <c r="D3" s="7"/>
      <c r="E3" s="7"/>
    </row>
    <row r="4" spans="3:5" x14ac:dyDescent="0.25">
      <c r="C4" s="7"/>
      <c r="D4" s="7"/>
      <c r="E4" s="7"/>
    </row>
    <row r="5" spans="3:5" x14ac:dyDescent="0.25">
      <c r="C5" s="7"/>
      <c r="D5" s="7"/>
      <c r="E5" s="7"/>
    </row>
    <row r="6" spans="3:5" x14ac:dyDescent="0.25">
      <c r="C6" s="7">
        <v>1</v>
      </c>
      <c r="D6" s="7" t="s">
        <v>104</v>
      </c>
      <c r="E6" s="7" t="s">
        <v>105</v>
      </c>
    </row>
    <row r="7" spans="3:5" x14ac:dyDescent="0.25">
      <c r="C7" s="7">
        <v>2</v>
      </c>
      <c r="D7" s="7" t="s">
        <v>106</v>
      </c>
      <c r="E7" s="7" t="s">
        <v>107</v>
      </c>
    </row>
    <row r="8" spans="3:5" x14ac:dyDescent="0.25">
      <c r="C8" s="7">
        <v>3</v>
      </c>
      <c r="D8" s="7" t="s">
        <v>108</v>
      </c>
      <c r="E8" s="7" t="s">
        <v>107</v>
      </c>
    </row>
    <row r="9" spans="3:5" x14ac:dyDescent="0.25">
      <c r="C9" s="7">
        <v>4</v>
      </c>
      <c r="D9" s="7" t="s">
        <v>109</v>
      </c>
      <c r="E9" s="7" t="s">
        <v>107</v>
      </c>
    </row>
    <row r="10" spans="3:5" x14ac:dyDescent="0.25">
      <c r="C10" s="7">
        <v>5</v>
      </c>
      <c r="D10" s="7" t="s">
        <v>110</v>
      </c>
      <c r="E10" s="7"/>
    </row>
    <row r="11" spans="3:5" x14ac:dyDescent="0.25">
      <c r="C11" s="7">
        <v>6</v>
      </c>
      <c r="D11" s="7" t="s">
        <v>111</v>
      </c>
      <c r="E11" s="7" t="s">
        <v>112</v>
      </c>
    </row>
    <row r="12" spans="3:5" x14ac:dyDescent="0.25">
      <c r="C12" s="7">
        <v>7</v>
      </c>
      <c r="D12" s="7" t="s">
        <v>113</v>
      </c>
      <c r="E12" s="7"/>
    </row>
    <row r="13" spans="3:5" x14ac:dyDescent="0.25">
      <c r="C13" s="7">
        <v>8</v>
      </c>
      <c r="D13" s="7" t="s">
        <v>114</v>
      </c>
      <c r="E13" s="7"/>
    </row>
    <row r="14" spans="3:5" x14ac:dyDescent="0.25">
      <c r="C14" s="7">
        <v>9</v>
      </c>
      <c r="D14" s="7" t="s">
        <v>115</v>
      </c>
      <c r="E14" s="7"/>
    </row>
    <row r="15" spans="3:5" x14ac:dyDescent="0.25">
      <c r="C15" s="7">
        <v>10</v>
      </c>
      <c r="D15" s="7" t="s">
        <v>116</v>
      </c>
      <c r="E15" s="7" t="s">
        <v>117</v>
      </c>
    </row>
    <row r="16" spans="3:5" x14ac:dyDescent="0.25">
      <c r="C16" s="7">
        <v>11</v>
      </c>
      <c r="D16" s="7" t="s">
        <v>118</v>
      </c>
      <c r="E16" s="7" t="s">
        <v>119</v>
      </c>
    </row>
    <row r="17" spans="3:5" x14ac:dyDescent="0.25">
      <c r="C17" s="7">
        <v>12</v>
      </c>
      <c r="D17" s="7" t="s">
        <v>120</v>
      </c>
      <c r="E17" s="7" t="s">
        <v>121</v>
      </c>
    </row>
    <row r="18" spans="3:5" x14ac:dyDescent="0.25">
      <c r="C18" s="7">
        <v>13</v>
      </c>
      <c r="D18" s="7" t="s">
        <v>122</v>
      </c>
      <c r="E18" s="7" t="s">
        <v>123</v>
      </c>
    </row>
    <row r="19" spans="3:5" x14ac:dyDescent="0.25">
      <c r="C19" s="7">
        <v>14</v>
      </c>
      <c r="D19" s="7" t="s">
        <v>124</v>
      </c>
      <c r="E19" s="7" t="s">
        <v>125</v>
      </c>
    </row>
    <row r="20" spans="3:5" x14ac:dyDescent="0.25">
      <c r="C20" s="7">
        <v>15</v>
      </c>
      <c r="D20" s="7" t="s">
        <v>126</v>
      </c>
      <c r="E20" s="7" t="s">
        <v>125</v>
      </c>
    </row>
    <row r="21" spans="3:5" x14ac:dyDescent="0.25">
      <c r="C21" s="7">
        <v>16</v>
      </c>
      <c r="D21" s="7" t="s">
        <v>100</v>
      </c>
      <c r="E21" s="7" t="s">
        <v>127</v>
      </c>
    </row>
    <row r="22" spans="3:5" x14ac:dyDescent="0.25">
      <c r="C22" s="7">
        <v>17</v>
      </c>
      <c r="D22" s="7" t="s">
        <v>128</v>
      </c>
      <c r="E22" s="7" t="s">
        <v>129</v>
      </c>
    </row>
    <row r="23" spans="3:5" x14ac:dyDescent="0.25">
      <c r="C23" s="7">
        <v>18</v>
      </c>
      <c r="D23" s="7" t="s">
        <v>101</v>
      </c>
      <c r="E23" s="7" t="s">
        <v>130</v>
      </c>
    </row>
    <row r="24" spans="3:5" x14ac:dyDescent="0.25">
      <c r="C24" s="7">
        <v>19</v>
      </c>
      <c r="D24" s="7" t="s">
        <v>101</v>
      </c>
      <c r="E24" s="7" t="s">
        <v>131</v>
      </c>
    </row>
    <row r="25" spans="3:5" x14ac:dyDescent="0.25">
      <c r="C25" s="7">
        <v>20</v>
      </c>
      <c r="D25" s="7" t="s">
        <v>103</v>
      </c>
      <c r="E25" s="7"/>
    </row>
    <row r="26" spans="3:5" x14ac:dyDescent="0.25">
      <c r="C26" s="7">
        <v>21</v>
      </c>
      <c r="D26" s="7" t="s">
        <v>99</v>
      </c>
      <c r="E26" s="7" t="s">
        <v>132</v>
      </c>
    </row>
    <row r="27" spans="3:5" x14ac:dyDescent="0.25">
      <c r="C27" s="7">
        <v>22</v>
      </c>
      <c r="D27" s="7" t="s">
        <v>102</v>
      </c>
      <c r="E27" s="7"/>
    </row>
    <row r="28" spans="3:5" x14ac:dyDescent="0.25">
      <c r="C28" s="7"/>
      <c r="D28" s="7"/>
      <c r="E28" s="7"/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195B-D9D2-49F2-A135-F15E3CB39815}">
  <dimension ref="B9:S32"/>
  <sheetViews>
    <sheetView workbookViewId="0">
      <selection activeCell="F15" sqref="F15"/>
    </sheetView>
  </sheetViews>
  <sheetFormatPr defaultRowHeight="15" x14ac:dyDescent="0.25"/>
  <cols>
    <col min="2" max="2" width="5.7109375" bestFit="1" customWidth="1"/>
    <col min="3" max="3" width="25.7109375" bestFit="1" customWidth="1"/>
    <col min="4" max="4" width="17.5703125" hidden="1" customWidth="1"/>
    <col min="5" max="5" width="8.42578125" bestFit="1" customWidth="1"/>
    <col min="6" max="6" width="55.42578125" bestFit="1" customWidth="1"/>
    <col min="7" max="7" width="17.5703125" bestFit="1" customWidth="1"/>
    <col min="8" max="8" width="17" hidden="1" customWidth="1"/>
    <col min="9" max="9" width="22.42578125" bestFit="1" customWidth="1"/>
    <col min="15" max="15" width="6.140625" bestFit="1" customWidth="1"/>
    <col min="16" max="16" width="31.140625" bestFit="1" customWidth="1"/>
    <col min="17" max="17" width="0" hidden="1" customWidth="1"/>
    <col min="18" max="18" width="25.28515625" customWidth="1"/>
    <col min="19" max="19" width="22.140625" customWidth="1"/>
  </cols>
  <sheetData>
    <row r="9" spans="2:10" ht="30" x14ac:dyDescent="0.25">
      <c r="B9" s="13" t="s">
        <v>161</v>
      </c>
      <c r="C9" s="13" t="s">
        <v>157</v>
      </c>
      <c r="D9" s="13" t="s">
        <v>167</v>
      </c>
      <c r="E9" s="14" t="s">
        <v>158</v>
      </c>
      <c r="F9" s="14" t="s">
        <v>159</v>
      </c>
      <c r="G9" s="14" t="s">
        <v>170</v>
      </c>
      <c r="H9" s="14" t="s">
        <v>184</v>
      </c>
      <c r="I9" s="14" t="s">
        <v>184</v>
      </c>
    </row>
    <row r="10" spans="2:10" x14ac:dyDescent="0.25">
      <c r="B10" s="4">
        <v>1</v>
      </c>
      <c r="C10" s="4" t="s">
        <v>162</v>
      </c>
      <c r="D10" s="4" t="s">
        <v>146</v>
      </c>
      <c r="E10" s="4" t="s">
        <v>163</v>
      </c>
      <c r="F10" s="19" t="s">
        <v>164</v>
      </c>
      <c r="G10" s="20">
        <v>44485</v>
      </c>
      <c r="H10" s="22">
        <v>2400000</v>
      </c>
      <c r="I10" s="22" t="s">
        <v>179</v>
      </c>
    </row>
    <row r="11" spans="2:10" x14ac:dyDescent="0.25">
      <c r="B11" s="4">
        <v>2</v>
      </c>
      <c r="C11" s="5" t="s">
        <v>18</v>
      </c>
      <c r="D11" s="5"/>
      <c r="E11" s="4" t="s">
        <v>163</v>
      </c>
      <c r="F11" s="6" t="s">
        <v>166</v>
      </c>
      <c r="G11" s="20">
        <v>44498</v>
      </c>
      <c r="H11" s="22">
        <v>68500000</v>
      </c>
      <c r="I11" s="22" t="s">
        <v>180</v>
      </c>
    </row>
    <row r="12" spans="2:10" x14ac:dyDescent="0.25">
      <c r="B12" s="3">
        <v>3</v>
      </c>
      <c r="C12" s="23" t="s">
        <v>165</v>
      </c>
      <c r="D12" s="23"/>
      <c r="E12" s="23" t="s">
        <v>163</v>
      </c>
      <c r="F12" s="21" t="s">
        <v>168</v>
      </c>
      <c r="G12" s="24">
        <v>44501</v>
      </c>
      <c r="H12" s="25">
        <v>30512875</v>
      </c>
      <c r="I12" s="22" t="s">
        <v>181</v>
      </c>
      <c r="J12" s="17"/>
    </row>
    <row r="13" spans="2:10" x14ac:dyDescent="0.25">
      <c r="B13" s="6">
        <v>4</v>
      </c>
      <c r="C13" s="23" t="s">
        <v>165</v>
      </c>
      <c r="D13" s="26"/>
      <c r="E13" s="23" t="s">
        <v>163</v>
      </c>
      <c r="F13" s="21" t="s">
        <v>169</v>
      </c>
      <c r="G13" s="27">
        <v>44501</v>
      </c>
      <c r="H13" s="25">
        <v>16487125</v>
      </c>
      <c r="I13" s="22" t="s">
        <v>182</v>
      </c>
      <c r="J13" s="17"/>
    </row>
    <row r="14" spans="2:10" x14ac:dyDescent="0.25">
      <c r="B14" s="4">
        <v>5</v>
      </c>
      <c r="C14" s="28" t="s">
        <v>99</v>
      </c>
      <c r="D14" s="4"/>
      <c r="E14" s="23" t="s">
        <v>163</v>
      </c>
      <c r="F14" s="4" t="s">
        <v>171</v>
      </c>
      <c r="G14" s="20">
        <v>44501</v>
      </c>
      <c r="H14" s="22">
        <v>18000000</v>
      </c>
      <c r="I14" s="22" t="s">
        <v>183</v>
      </c>
      <c r="J14" s="17"/>
    </row>
    <row r="15" spans="2:10" x14ac:dyDescent="0.25">
      <c r="C15" s="18"/>
      <c r="E15" s="16"/>
      <c r="G15" s="15"/>
      <c r="H15" s="29"/>
      <c r="I15" s="29"/>
      <c r="J15" s="17"/>
    </row>
    <row r="16" spans="2:10" ht="30" x14ac:dyDescent="0.25">
      <c r="B16" s="13" t="s">
        <v>161</v>
      </c>
      <c r="C16" s="13" t="s">
        <v>157</v>
      </c>
      <c r="D16" s="13" t="s">
        <v>167</v>
      </c>
      <c r="E16" s="14" t="s">
        <v>158</v>
      </c>
      <c r="F16" s="14" t="s">
        <v>159</v>
      </c>
      <c r="G16" s="14" t="s">
        <v>173</v>
      </c>
      <c r="H16" s="14" t="s">
        <v>160</v>
      </c>
      <c r="I16" s="14" t="s">
        <v>160</v>
      </c>
      <c r="J16" s="17"/>
    </row>
    <row r="17" spans="2:19" ht="30" x14ac:dyDescent="0.25">
      <c r="B17" s="4">
        <v>1</v>
      </c>
      <c r="C17" s="28" t="s">
        <v>172</v>
      </c>
      <c r="D17" s="4" t="s">
        <v>175</v>
      </c>
      <c r="E17" s="23" t="s">
        <v>163</v>
      </c>
      <c r="F17" s="30" t="s">
        <v>174</v>
      </c>
      <c r="G17" s="20">
        <v>44560</v>
      </c>
      <c r="H17" s="22">
        <v>3388500</v>
      </c>
      <c r="I17" s="22" t="s">
        <v>185</v>
      </c>
      <c r="J17" s="17"/>
    </row>
    <row r="18" spans="2:19" x14ac:dyDescent="0.25">
      <c r="B18" s="4">
        <v>2</v>
      </c>
      <c r="C18" s="28" t="s">
        <v>176</v>
      </c>
      <c r="D18" s="4" t="s">
        <v>175</v>
      </c>
      <c r="E18" s="23" t="s">
        <v>177</v>
      </c>
      <c r="F18" s="28" t="s">
        <v>178</v>
      </c>
      <c r="G18" s="20">
        <v>44546</v>
      </c>
      <c r="H18" s="22">
        <v>134000</v>
      </c>
      <c r="I18" s="22" t="s">
        <v>186</v>
      </c>
      <c r="J18" s="17"/>
    </row>
    <row r="19" spans="2:19" x14ac:dyDescent="0.25">
      <c r="G19" s="15"/>
      <c r="H19" s="2"/>
      <c r="I19" s="2"/>
    </row>
    <row r="20" spans="2:19" x14ac:dyDescent="0.25">
      <c r="G20" s="15"/>
      <c r="H20" s="2"/>
      <c r="I20" s="2"/>
    </row>
    <row r="21" spans="2:19" x14ac:dyDescent="0.25">
      <c r="G21" s="15"/>
      <c r="H21" s="2"/>
      <c r="I21" s="2"/>
    </row>
    <row r="22" spans="2:19" x14ac:dyDescent="0.25">
      <c r="G22" s="15"/>
      <c r="H22" s="2"/>
      <c r="I22" s="2"/>
    </row>
    <row r="23" spans="2:19" x14ac:dyDescent="0.25">
      <c r="G23" s="15"/>
      <c r="H23" s="2"/>
      <c r="I23" s="2"/>
    </row>
    <row r="24" spans="2:19" x14ac:dyDescent="0.25">
      <c r="G24" s="15"/>
      <c r="H24" s="2"/>
      <c r="I24" s="2"/>
    </row>
    <row r="25" spans="2:19" x14ac:dyDescent="0.25">
      <c r="G25" s="15"/>
      <c r="H25" s="2"/>
      <c r="I25" s="2"/>
    </row>
    <row r="26" spans="2:19" x14ac:dyDescent="0.25">
      <c r="G26" s="15"/>
      <c r="H26" s="2"/>
      <c r="I26" s="2"/>
    </row>
    <row r="27" spans="2:19" x14ac:dyDescent="0.25">
      <c r="G27" s="15"/>
      <c r="H27" s="2"/>
      <c r="I27" s="2"/>
    </row>
    <row r="28" spans="2:19" x14ac:dyDescent="0.25">
      <c r="G28" s="15"/>
      <c r="H28" s="2"/>
      <c r="I28" s="2"/>
    </row>
    <row r="29" spans="2:19" x14ac:dyDescent="0.25">
      <c r="G29" s="15"/>
      <c r="H29" s="2"/>
      <c r="I29" s="2"/>
    </row>
    <row r="30" spans="2:19" x14ac:dyDescent="0.25">
      <c r="G30" s="15"/>
      <c r="H30" s="2"/>
      <c r="I30" s="2"/>
    </row>
    <row r="31" spans="2:19" x14ac:dyDescent="0.25">
      <c r="H31" s="2"/>
      <c r="I31" s="2"/>
      <c r="P31" t="s">
        <v>155</v>
      </c>
    </row>
    <row r="32" spans="2:19" x14ac:dyDescent="0.25">
      <c r="P32" t="s">
        <v>156</v>
      </c>
      <c r="S32">
        <v>16030677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D030-C591-49FC-BDF8-944D17FB2A76}">
  <dimension ref="E1:K22"/>
  <sheetViews>
    <sheetView topLeftCell="H13" zoomScale="115" zoomScaleNormal="115" workbookViewId="0">
      <selection activeCell="E3" sqref="E3:K22"/>
    </sheetView>
  </sheetViews>
  <sheetFormatPr defaultRowHeight="15" x14ac:dyDescent="0.25"/>
  <cols>
    <col min="5" max="5" width="8.140625" bestFit="1" customWidth="1"/>
    <col min="6" max="6" width="37.28515625" bestFit="1" customWidth="1"/>
    <col min="7" max="7" width="18.140625" hidden="1" customWidth="1"/>
    <col min="8" max="8" width="62.85546875" bestFit="1" customWidth="1"/>
    <col min="9" max="9" width="26.7109375" bestFit="1" customWidth="1"/>
    <col min="10" max="10" width="19.5703125" style="2" bestFit="1" customWidth="1"/>
    <col min="11" max="11" width="20" style="34" bestFit="1" customWidth="1"/>
  </cols>
  <sheetData>
    <row r="1" spans="5:11" x14ac:dyDescent="0.25">
      <c r="J1"/>
      <c r="K1"/>
    </row>
    <row r="2" spans="5:11" x14ac:dyDescent="0.25">
      <c r="J2"/>
      <c r="K2"/>
    </row>
    <row r="3" spans="5:11" x14ac:dyDescent="0.25">
      <c r="E3" s="49" t="s">
        <v>161</v>
      </c>
      <c r="F3" s="49" t="s">
        <v>217</v>
      </c>
      <c r="G3" s="49"/>
      <c r="H3" s="50" t="s">
        <v>218</v>
      </c>
      <c r="I3" s="51" t="s">
        <v>219</v>
      </c>
      <c r="J3" s="37" t="s">
        <v>250</v>
      </c>
      <c r="K3" s="50" t="s">
        <v>251</v>
      </c>
    </row>
    <row r="4" spans="5:11" ht="30" x14ac:dyDescent="0.25">
      <c r="E4" s="8">
        <v>1</v>
      </c>
      <c r="F4" s="45" t="s">
        <v>220</v>
      </c>
      <c r="G4" s="45" t="s">
        <v>253</v>
      </c>
      <c r="H4" s="44" t="s">
        <v>221</v>
      </c>
      <c r="I4" s="52">
        <f>449407720+8315977</f>
        <v>457723697</v>
      </c>
      <c r="J4" s="52">
        <v>335170595.44559324</v>
      </c>
      <c r="K4" s="53">
        <f>I4-J4</f>
        <v>122553101.55440676</v>
      </c>
    </row>
    <row r="5" spans="5:11" x14ac:dyDescent="0.25">
      <c r="E5" s="8">
        <v>2</v>
      </c>
      <c r="F5" s="45" t="s">
        <v>222</v>
      </c>
      <c r="G5" s="45" t="s">
        <v>254</v>
      </c>
      <c r="H5" s="46" t="s">
        <v>223</v>
      </c>
      <c r="I5" s="52">
        <v>63602000</v>
      </c>
      <c r="J5" s="52">
        <v>36102997</v>
      </c>
      <c r="K5" s="53">
        <f t="shared" ref="K5:K22" si="0">I5-J5</f>
        <v>27499003</v>
      </c>
    </row>
    <row r="6" spans="5:11" x14ac:dyDescent="0.25">
      <c r="E6" s="8">
        <v>3</v>
      </c>
      <c r="F6" s="45" t="s">
        <v>224</v>
      </c>
      <c r="G6" s="45"/>
      <c r="H6" s="45" t="s">
        <v>225</v>
      </c>
      <c r="I6" s="52">
        <v>3243112</v>
      </c>
      <c r="J6" s="52"/>
      <c r="K6" s="53">
        <f t="shared" si="0"/>
        <v>3243112</v>
      </c>
    </row>
    <row r="7" spans="5:11" x14ac:dyDescent="0.25">
      <c r="E7" s="8">
        <v>4</v>
      </c>
      <c r="F7" s="45" t="s">
        <v>226</v>
      </c>
      <c r="G7" s="45" t="s">
        <v>255</v>
      </c>
      <c r="H7" s="45" t="s">
        <v>227</v>
      </c>
      <c r="I7" s="52">
        <v>7434000</v>
      </c>
      <c r="J7" s="52">
        <v>1115100</v>
      </c>
      <c r="K7" s="53">
        <f t="shared" si="0"/>
        <v>6318900</v>
      </c>
    </row>
    <row r="8" spans="5:11" x14ac:dyDescent="0.25">
      <c r="E8" s="8">
        <v>5</v>
      </c>
      <c r="F8" s="45" t="s">
        <v>228</v>
      </c>
      <c r="G8" s="114" t="s">
        <v>256</v>
      </c>
      <c r="H8" s="45" t="s">
        <v>229</v>
      </c>
      <c r="I8" s="52">
        <v>17114554.800000001</v>
      </c>
      <c r="J8" s="52">
        <v>5899409</v>
      </c>
      <c r="K8" s="53">
        <f t="shared" si="0"/>
        <v>11215145.800000001</v>
      </c>
    </row>
    <row r="9" spans="5:11" x14ac:dyDescent="0.25">
      <c r="E9" s="8">
        <v>6</v>
      </c>
      <c r="F9" s="45" t="s">
        <v>230</v>
      </c>
      <c r="G9" s="115"/>
      <c r="H9" s="45" t="s">
        <v>229</v>
      </c>
      <c r="I9" s="52">
        <v>11870800</v>
      </c>
      <c r="J9" s="52">
        <v>1187080</v>
      </c>
      <c r="K9" s="53">
        <f t="shared" si="0"/>
        <v>10683720</v>
      </c>
    </row>
    <row r="10" spans="5:11" ht="30" x14ac:dyDescent="0.25">
      <c r="E10" s="8">
        <v>7</v>
      </c>
      <c r="F10" s="45" t="s">
        <v>18</v>
      </c>
      <c r="G10" s="45" t="s">
        <v>257</v>
      </c>
      <c r="H10" s="44" t="s">
        <v>231</v>
      </c>
      <c r="I10" s="52">
        <v>60805143.939999998</v>
      </c>
      <c r="J10" s="52">
        <v>4599106</v>
      </c>
      <c r="K10" s="53">
        <f t="shared" si="0"/>
        <v>56206037.939999998</v>
      </c>
    </row>
    <row r="11" spans="5:11" ht="45" x14ac:dyDescent="0.25">
      <c r="E11" s="8">
        <v>8</v>
      </c>
      <c r="F11" s="45" t="s">
        <v>99</v>
      </c>
      <c r="G11" s="45"/>
      <c r="H11" s="44" t="s">
        <v>232</v>
      </c>
      <c r="I11" s="52">
        <f>17015701.92*118%</f>
        <v>20078528.2656</v>
      </c>
      <c r="J11" s="52">
        <v>900000</v>
      </c>
      <c r="K11" s="53">
        <f t="shared" si="0"/>
        <v>19178528.2656</v>
      </c>
    </row>
    <row r="12" spans="5:11" ht="30" x14ac:dyDescent="0.25">
      <c r="E12" s="8">
        <v>9</v>
      </c>
      <c r="F12" s="45" t="s">
        <v>207</v>
      </c>
      <c r="G12" s="45" t="s">
        <v>258</v>
      </c>
      <c r="H12" s="44" t="s">
        <v>233</v>
      </c>
      <c r="I12" s="52">
        <v>15781197.279999999</v>
      </c>
      <c r="J12" s="52">
        <v>1479347</v>
      </c>
      <c r="K12" s="53">
        <f t="shared" si="0"/>
        <v>14301850.279999999</v>
      </c>
    </row>
    <row r="13" spans="5:11" ht="30" x14ac:dyDescent="0.25">
      <c r="E13" s="8">
        <v>10</v>
      </c>
      <c r="F13" s="45" t="s">
        <v>207</v>
      </c>
      <c r="G13" s="45" t="s">
        <v>259</v>
      </c>
      <c r="H13" s="44" t="s">
        <v>234</v>
      </c>
      <c r="I13" s="52">
        <v>39741602.284599997</v>
      </c>
      <c r="J13" s="52">
        <v>500000</v>
      </c>
      <c r="K13" s="53">
        <f t="shared" si="0"/>
        <v>39241602.284599997</v>
      </c>
    </row>
    <row r="14" spans="5:11" x14ac:dyDescent="0.25">
      <c r="E14" s="8">
        <v>11</v>
      </c>
      <c r="F14" s="45" t="s">
        <v>235</v>
      </c>
      <c r="G14" s="45"/>
      <c r="H14" s="45" t="s">
        <v>236</v>
      </c>
      <c r="I14" s="52">
        <v>158120</v>
      </c>
      <c r="J14" s="52"/>
      <c r="K14" s="53">
        <f t="shared" si="0"/>
        <v>158120</v>
      </c>
    </row>
    <row r="15" spans="5:11" ht="45" x14ac:dyDescent="0.25">
      <c r="E15" s="8">
        <v>12</v>
      </c>
      <c r="F15" s="45" t="s">
        <v>103</v>
      </c>
      <c r="G15" s="45"/>
      <c r="H15" s="44" t="s">
        <v>237</v>
      </c>
      <c r="I15" s="52">
        <v>3998430</v>
      </c>
      <c r="J15" s="52">
        <v>199922</v>
      </c>
      <c r="K15" s="53">
        <f t="shared" si="0"/>
        <v>3798508</v>
      </c>
    </row>
    <row r="16" spans="5:11" x14ac:dyDescent="0.25">
      <c r="E16" s="8">
        <v>13</v>
      </c>
      <c r="F16" s="45" t="s">
        <v>238</v>
      </c>
      <c r="G16" s="45"/>
      <c r="H16" s="45" t="s">
        <v>239</v>
      </c>
      <c r="I16" s="52">
        <v>8853820.8399999999</v>
      </c>
      <c r="J16" s="52">
        <v>750324</v>
      </c>
      <c r="K16" s="53">
        <f t="shared" si="0"/>
        <v>8103496.8399999999</v>
      </c>
    </row>
    <row r="17" spans="5:11" x14ac:dyDescent="0.25">
      <c r="E17" s="8">
        <v>14</v>
      </c>
      <c r="F17" s="45" t="s">
        <v>240</v>
      </c>
      <c r="G17" s="45"/>
      <c r="H17" s="45" t="s">
        <v>241</v>
      </c>
      <c r="I17" s="52">
        <f>36838578</f>
        <v>36838578</v>
      </c>
      <c r="J17" s="52">
        <v>36289441</v>
      </c>
      <c r="K17" s="53">
        <f t="shared" si="0"/>
        <v>549137</v>
      </c>
    </row>
    <row r="18" spans="5:11" x14ac:dyDescent="0.25">
      <c r="E18" s="8">
        <v>15</v>
      </c>
      <c r="F18" s="7" t="s">
        <v>242</v>
      </c>
      <c r="G18" s="7"/>
      <c r="H18" s="7" t="s">
        <v>243</v>
      </c>
      <c r="I18" s="52">
        <v>11092000</v>
      </c>
      <c r="J18" s="52"/>
      <c r="K18" s="53">
        <f t="shared" si="0"/>
        <v>11092000</v>
      </c>
    </row>
    <row r="19" spans="5:11" x14ac:dyDescent="0.25">
      <c r="E19" s="8">
        <v>16</v>
      </c>
      <c r="F19" s="7" t="s">
        <v>244</v>
      </c>
      <c r="G19" s="7"/>
      <c r="H19" s="7" t="s">
        <v>245</v>
      </c>
      <c r="I19" s="52">
        <v>3280400</v>
      </c>
      <c r="J19" s="52">
        <v>1112000</v>
      </c>
      <c r="K19" s="53">
        <f t="shared" si="0"/>
        <v>2168400</v>
      </c>
    </row>
    <row r="20" spans="5:11" x14ac:dyDescent="0.25">
      <c r="E20" s="8">
        <v>17</v>
      </c>
      <c r="F20" s="7" t="s">
        <v>246</v>
      </c>
      <c r="G20" s="7"/>
      <c r="H20" s="7" t="s">
        <v>247</v>
      </c>
      <c r="I20" s="52">
        <v>32686000</v>
      </c>
      <c r="J20" s="52">
        <v>5540000</v>
      </c>
      <c r="K20" s="53">
        <f t="shared" si="0"/>
        <v>27146000</v>
      </c>
    </row>
    <row r="21" spans="5:11" x14ac:dyDescent="0.25">
      <c r="E21" s="8">
        <v>18</v>
      </c>
      <c r="F21" s="7" t="s">
        <v>248</v>
      </c>
      <c r="G21" s="7"/>
      <c r="H21" s="7" t="s">
        <v>249</v>
      </c>
      <c r="I21" s="52">
        <v>12980000</v>
      </c>
      <c r="J21" s="52"/>
      <c r="K21" s="53">
        <f t="shared" si="0"/>
        <v>12980000</v>
      </c>
    </row>
    <row r="22" spans="5:11" x14ac:dyDescent="0.25">
      <c r="E22" s="116" t="s">
        <v>137</v>
      </c>
      <c r="F22" s="117"/>
      <c r="G22" s="117"/>
      <c r="H22" s="118"/>
      <c r="I22" s="52">
        <f>SUM(I4:I21)</f>
        <v>807281984.4102</v>
      </c>
      <c r="J22" s="52">
        <f>SUM(J4:J20)</f>
        <v>430845321.44559324</v>
      </c>
      <c r="K22" s="53">
        <f t="shared" si="0"/>
        <v>376436662.96460676</v>
      </c>
    </row>
  </sheetData>
  <autoFilter ref="E3:K22" xr:uid="{4F46D030-C591-49FC-BDF8-944D17FB2A76}"/>
  <mergeCells count="2">
    <mergeCell ref="G8:G9"/>
    <mergeCell ref="E22:H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AE57-7DE1-4B5F-9F31-D680DBF479B1}">
  <dimension ref="M5:M9"/>
  <sheetViews>
    <sheetView workbookViewId="0">
      <selection activeCell="F5" sqref="F5:M1048576"/>
    </sheetView>
  </sheetViews>
  <sheetFormatPr defaultRowHeight="15" x14ac:dyDescent="0.25"/>
  <cols>
    <col min="13" max="13" width="16.5703125" bestFit="1" customWidth="1"/>
  </cols>
  <sheetData>
    <row r="5" spans="13:13" x14ac:dyDescent="0.25">
      <c r="M5" s="1"/>
    </row>
    <row r="6" spans="13:13" x14ac:dyDescent="0.25">
      <c r="M6" s="1"/>
    </row>
    <row r="8" spans="13:13" x14ac:dyDescent="0.25">
      <c r="M8" s="1"/>
    </row>
    <row r="9" spans="13:13" x14ac:dyDescent="0.25">
      <c r="M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self</vt:lpstr>
      <vt:lpstr>CA Certificate</vt:lpstr>
      <vt:lpstr>EXPENSE SHEET</vt:lpstr>
      <vt:lpstr>List of Contractors</vt:lpstr>
      <vt:lpstr>List of New Contractors</vt:lpstr>
      <vt:lpstr>INSTALLATION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Sharma</cp:lastModifiedBy>
  <dcterms:created xsi:type="dcterms:W3CDTF">2022-03-15T05:19:00Z</dcterms:created>
  <dcterms:modified xsi:type="dcterms:W3CDTF">2022-03-19T06:51:13Z</dcterms:modified>
</cp:coreProperties>
</file>