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Y:\Babul\Edit\New folder\"/>
    </mc:Choice>
  </mc:AlternateContent>
  <bookViews>
    <workbookView showVerticalScroll="0" xWindow="0" yWindow="0" windowWidth="21600" windowHeight="9735"/>
  </bookViews>
  <sheets>
    <sheet name="Building" sheetId="1" r:id="rId1"/>
    <sheet name="Sheet3" sheetId="3" r:id="rId2"/>
    <sheet name="Land" sheetId="2" r:id="rId3"/>
  </sheets>
  <definedNames>
    <definedName name="_xlnm.Print_Area" localSheetId="0">Building!$B$1:$T$14</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20" i="1" l="1"/>
  <c r="Q19" i="1"/>
  <c r="Q18" i="1"/>
  <c r="L19" i="1"/>
  <c r="T4" i="1" l="1"/>
  <c r="F10" i="1" l="1"/>
  <c r="G5" i="1" l="1"/>
  <c r="G6" i="1"/>
  <c r="G7" i="1"/>
  <c r="G8" i="1"/>
  <c r="G4" i="1"/>
  <c r="Q21" i="1" l="1"/>
  <c r="G9" i="1" l="1"/>
  <c r="P9" i="1" s="1"/>
  <c r="Q9" i="1" s="1"/>
  <c r="I22" i="1"/>
  <c r="I20" i="1"/>
  <c r="R9" i="1" l="1"/>
  <c r="T9" i="1" s="1"/>
  <c r="G10" i="1" l="1"/>
  <c r="P8" i="1"/>
  <c r="N8" i="1"/>
  <c r="K8" i="1"/>
  <c r="Q8" i="1" l="1"/>
  <c r="R8" i="1" s="1"/>
  <c r="P5" i="1"/>
  <c r="N5" i="1"/>
  <c r="K5" i="1"/>
  <c r="P6" i="1"/>
  <c r="N6" i="1"/>
  <c r="K6" i="1"/>
  <c r="T8" i="1" l="1"/>
  <c r="Q5" i="1"/>
  <c r="R5" i="1" s="1"/>
  <c r="T5" i="1" s="1"/>
  <c r="Q6" i="1"/>
  <c r="R6" i="1" s="1"/>
  <c r="T6" i="1" s="1"/>
  <c r="K7" i="1"/>
  <c r="N7" i="1"/>
  <c r="P7" i="1"/>
  <c r="Q7" i="1" l="1"/>
  <c r="R7" i="1" s="1"/>
  <c r="T7" i="1" s="1"/>
  <c r="P4" i="1" l="1"/>
  <c r="P10" i="1" s="1"/>
  <c r="N4" i="1"/>
  <c r="K4" i="1" l="1"/>
  <c r="Q4" i="1" l="1"/>
  <c r="R4" i="1" l="1"/>
  <c r="R10" i="1" s="1"/>
  <c r="Q10" i="1"/>
  <c r="T10" i="1" l="1"/>
  <c r="L18" i="1" s="1"/>
  <c r="L21" i="1" s="1"/>
  <c r="I18" i="1" l="1"/>
</calcChain>
</file>

<file path=xl/comments1.xml><?xml version="1.0" encoding="utf-8"?>
<comments xmlns="http://schemas.openxmlformats.org/spreadsheetml/2006/main">
  <authors>
    <author>admin</author>
  </authors>
  <commentList>
    <comment ref="R29" authorId="0" shapeId="0">
      <text>
        <r>
          <rPr>
            <b/>
            <sz val="9"/>
            <color indexed="81"/>
            <rFont val="Tahoma"/>
            <charset val="1"/>
          </rPr>
          <t>admin:</t>
        </r>
        <r>
          <rPr>
            <sz val="9"/>
            <color indexed="81"/>
            <rFont val="Tahoma"/>
            <charset val="1"/>
          </rPr>
          <t xml:space="preserve">
</t>
        </r>
      </text>
    </comment>
  </commentList>
</comments>
</file>

<file path=xl/sharedStrings.xml><?xml version="1.0" encoding="utf-8"?>
<sst xmlns="http://schemas.openxmlformats.org/spreadsheetml/2006/main" count="51" uniqueCount="44">
  <si>
    <t>SR. No.</t>
  </si>
  <si>
    <t>Floor</t>
  </si>
  <si>
    <t>Year of Construction</t>
  </si>
  <si>
    <t xml:space="preserve">Year of Valuation </t>
  </si>
  <si>
    <t>Type of Structure</t>
  </si>
  <si>
    <t>Salvage value</t>
  </si>
  <si>
    <t>TOTAL</t>
  </si>
  <si>
    <t>Depreciation Rate</t>
  </si>
  <si>
    <t xml:space="preserve">Depreciation
(INR) </t>
  </si>
  <si>
    <t>Depreciated Value
(INR)</t>
  </si>
  <si>
    <t>Depreciated Replacement Market Value
(INR)</t>
  </si>
  <si>
    <t>Gross Replacement Value
(INR)</t>
  </si>
  <si>
    <t>Discounting Factor</t>
  </si>
  <si>
    <r>
      <t xml:space="preserve">Total Life Consumed 
</t>
    </r>
    <r>
      <rPr>
        <b/>
        <i/>
        <sz val="10"/>
        <rFont val="Calibri"/>
        <family val="2"/>
        <scheme val="minor"/>
      </rPr>
      <t>(in years)</t>
    </r>
  </si>
  <si>
    <r>
      <t xml:space="preserve">Total Economical Life
</t>
    </r>
    <r>
      <rPr>
        <b/>
        <i/>
        <sz val="10"/>
        <rFont val="Calibri"/>
        <family val="2"/>
        <scheme val="minor"/>
      </rPr>
      <t>(in years)</t>
    </r>
  </si>
  <si>
    <r>
      <t xml:space="preserve">Plinth Area  Rate 
</t>
    </r>
    <r>
      <rPr>
        <b/>
        <i/>
        <sz val="10"/>
        <rFont val="Calibri"/>
        <family val="2"/>
        <scheme val="minor"/>
      </rPr>
      <t>(in per sq.ft)</t>
    </r>
  </si>
  <si>
    <r>
      <t xml:space="preserve">Area 
</t>
    </r>
    <r>
      <rPr>
        <b/>
        <i/>
        <sz val="10"/>
        <rFont val="Calibri"/>
        <family val="2"/>
        <scheme val="minor"/>
      </rPr>
      <t>(in sq.ft)</t>
    </r>
  </si>
  <si>
    <t>Remarks:</t>
  </si>
  <si>
    <t>Ground Floor</t>
  </si>
  <si>
    <r>
      <t>3.</t>
    </r>
    <r>
      <rPr>
        <i/>
        <sz val="10"/>
        <color theme="1"/>
        <rFont val="Calibri"/>
        <family val="2"/>
        <scheme val="minor"/>
      </rPr>
      <t xml:space="preserve"> The valuation is done by considering the depreciated replacement cost approach.</t>
    </r>
  </si>
  <si>
    <t>RV</t>
  </si>
  <si>
    <t>DV</t>
  </si>
  <si>
    <t>TOTAL FMV</t>
  </si>
  <si>
    <t>Unit</t>
  </si>
  <si>
    <t>Guard Room</t>
  </si>
  <si>
    <t>BUILDING</t>
  </si>
  <si>
    <t>LAND</t>
  </si>
  <si>
    <t>ROUND OFF</t>
  </si>
  <si>
    <t>PREMIIUM</t>
  </si>
  <si>
    <t>revised rate</t>
  </si>
  <si>
    <t>LAND +BUILDING</t>
  </si>
  <si>
    <t xml:space="preserve">Talegaon - A building </t>
  </si>
  <si>
    <t xml:space="preserve">Talegaon - B building </t>
  </si>
  <si>
    <t>Toilet Block 1</t>
  </si>
  <si>
    <t>Toilet Block 2</t>
  </si>
  <si>
    <r>
      <t xml:space="preserve">2. </t>
    </r>
    <r>
      <rPr>
        <i/>
        <sz val="10"/>
        <color theme="1"/>
        <rFont val="Calibri"/>
        <family val="2"/>
        <scheme val="minor"/>
      </rPr>
      <t>All the structure that has been taken in the area statemnet belonging to M/s. Cardamom Logistics Assets (India) Pvt. Ltd.</t>
    </r>
  </si>
  <si>
    <r>
      <t xml:space="preserve">1. </t>
    </r>
    <r>
      <rPr>
        <b/>
        <i/>
        <sz val="10"/>
        <color theme="1"/>
        <rFont val="Calibri"/>
        <family val="2"/>
        <scheme val="minor"/>
      </rPr>
      <t>All the details pertaing to the building area statement such as area, floor, etc has been taken from approved map and visual observation made during site survey since no other relevant building area statement has been provided to us by the bank or client.</t>
    </r>
  </si>
  <si>
    <r>
      <t xml:space="preserve">Area
</t>
    </r>
    <r>
      <rPr>
        <b/>
        <i/>
        <sz val="10"/>
        <rFont val="Calibri"/>
        <family val="2"/>
        <scheme val="minor"/>
      </rPr>
      <t>(in sq.mtr.)</t>
    </r>
  </si>
  <si>
    <r>
      <t xml:space="preserve">Height
 </t>
    </r>
    <r>
      <rPr>
        <b/>
        <i/>
        <sz val="10"/>
        <rFont val="Calibri"/>
        <family val="2"/>
        <scheme val="minor"/>
      </rPr>
      <t>(in ft.)</t>
    </r>
  </si>
  <si>
    <t>BUILDING VALUATION OF M/S. CARDAMOM LOGISTICS ASSETS (INDIA) PVT. LTD|TALEGAON, PUNE</t>
  </si>
  <si>
    <t>GI shed mounted on steel column, trusses frame structure</t>
  </si>
  <si>
    <t>RCC framed beam column on RCC slab</t>
  </si>
  <si>
    <t xml:space="preserve">Road Development </t>
  </si>
  <si>
    <t xml:space="preserve">Side infrastructure </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</si>
</sst>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4" formatCode="_ &quot;₹&quot;\ * #,##0.00_ ;_ &quot;₹&quot;\ * \-#,##0.00_ ;_ &quot;₹&quot;\ * &quot;-&quot;??_ ;_ @_ "/>
    <numFmt numFmtId="43" formatCode="_ * #,##0.00_ ;_ * \-#,##0.00_ ;_ * &quot;-&quot;??_ ;_ @_ "/>
    <numFmt numFmtId="164" formatCode="_ * #,##0_ ;_ * \-#,##0_ ;_ * &quot;-&quot;??_ ;_ @_ "/>
    <numFmt numFmtId="165" formatCode="0.0000"/>
    <numFmt numFmtId="166" formatCode="_ &quot;₹&quot;\ * #,##0_ ;_ &quot;₹&quot;\ * \-#,##0_ ;_ &quot;₹&quot;\ * &quot;-&quot;??_ ;_ @_ "/>
    <numFmt numFmtId="167" formatCode="_ [$₹-4009]\ * #,##0_ ;_ [$₹-4009]\ * \-#,##0_ ;_ [$₹-4009]\ * &quot;-&quot;??_ ;_ @_ "/>
    <numFmt numFmtId="168" formatCode="_-* #,##0.00_-;\-* #,##0.00_-;_-* &quot;-&quot;??_-;_-@_-"/>
  </numFmts>
  <fonts count="16" x14ac:knownFonts="1">
    <font>
      <sz val="11"/>
      <color theme="1"/>
      <name val="Calibri"/>
      <family val="2"/>
      <scheme val="minor"/>
    </font>
    <font>
      <sz val="11"/>
      <color theme="1"/>
      <name val="Calibri"/>
      <family val="2"/>
      <scheme val="minor"/>
    </font>
    <font>
      <b/>
      <sz val="11"/>
      <color theme="1"/>
      <name val="Calibri"/>
      <family val="2"/>
      <scheme val="minor"/>
    </font>
    <font>
      <b/>
      <sz val="12"/>
      <color theme="0"/>
      <name val="Calibri"/>
      <family val="2"/>
      <scheme val="minor"/>
    </font>
    <font>
      <b/>
      <i/>
      <sz val="11"/>
      <color theme="1"/>
      <name val="Calibri"/>
      <family val="2"/>
      <scheme val="minor"/>
    </font>
    <font>
      <b/>
      <sz val="11"/>
      <name val="Calibri"/>
      <family val="2"/>
      <scheme val="minor"/>
    </font>
    <font>
      <b/>
      <i/>
      <sz val="10"/>
      <name val="Calibri"/>
      <family val="2"/>
      <scheme val="minor"/>
    </font>
    <font>
      <sz val="11"/>
      <name val="Calibri"/>
      <family val="2"/>
      <scheme val="minor"/>
    </font>
    <font>
      <i/>
      <sz val="11"/>
      <color theme="1"/>
      <name val="Calibri"/>
      <family val="2"/>
      <scheme val="minor"/>
    </font>
    <font>
      <sz val="11"/>
      <color theme="0"/>
      <name val="Calibri"/>
      <family val="2"/>
      <scheme val="minor"/>
    </font>
    <font>
      <sz val="9"/>
      <color indexed="81"/>
      <name val="Tahoma"/>
      <charset val="1"/>
    </font>
    <font>
      <b/>
      <sz val="9"/>
      <color indexed="81"/>
      <name val="Tahoma"/>
      <charset val="1"/>
    </font>
    <font>
      <b/>
      <i/>
      <sz val="10"/>
      <color theme="1"/>
      <name val="Calibri"/>
      <family val="2"/>
      <scheme val="minor"/>
    </font>
    <font>
      <i/>
      <sz val="10"/>
      <color theme="1"/>
      <name val="Calibri"/>
      <family val="2"/>
      <scheme val="minor"/>
    </font>
    <font>
      <sz val="10"/>
      <name val="Arial"/>
      <family val="2"/>
    </font>
    <font>
      <sz val="8"/>
      <color theme="1"/>
      <name val="Calibri"/>
      <family val="2"/>
      <scheme val="minor"/>
    </font>
  </fonts>
  <fills count="7">
    <fill>
      <patternFill patternType="none"/>
    </fill>
    <fill>
      <patternFill patternType="gray125"/>
    </fill>
    <fill>
      <patternFill patternType="solid">
        <fgColor theme="4" tint="0.39997558519241921"/>
        <bgColor indexed="64"/>
      </patternFill>
    </fill>
    <fill>
      <patternFill patternType="solid">
        <fgColor rgb="FF1E3661"/>
        <bgColor indexed="64"/>
      </patternFill>
    </fill>
    <fill>
      <patternFill patternType="solid">
        <fgColor theme="4" tint="-0.249977111117893"/>
        <bgColor indexed="64"/>
      </patternFill>
    </fill>
    <fill>
      <patternFill patternType="solid">
        <fgColor rgb="FFFFFF00"/>
        <bgColor indexed="64"/>
      </patternFill>
    </fill>
    <fill>
      <patternFill patternType="solid">
        <fgColor theme="4"/>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4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14" fillId="0" borderId="0"/>
    <xf numFmtId="168" fontId="1" fillId="0" borderId="0" applyFont="0" applyFill="0" applyBorder="0" applyAlignment="0" applyProtection="0"/>
  </cellStyleXfs>
  <cellXfs count="43">
    <xf numFmtId="0" fontId="0" fillId="0" borderId="0" xfId="0"/>
    <xf numFmtId="164" fontId="0" fillId="0" borderId="0" xfId="0" applyNumberFormat="1"/>
    <xf numFmtId="0" fontId="0" fillId="0" borderId="1" xfId="0" applyBorder="1" applyAlignment="1">
      <alignment horizontal="center" vertical="center"/>
    </xf>
    <xf numFmtId="9" fontId="0" fillId="0" borderId="1" xfId="0" applyNumberFormat="1" applyBorder="1" applyAlignment="1">
      <alignment horizontal="center" vertical="center"/>
    </xf>
    <xf numFmtId="44" fontId="0" fillId="0" borderId="0" xfId="0" applyNumberFormat="1"/>
    <xf numFmtId="165" fontId="0" fillId="0" borderId="1" xfId="0" applyNumberFormat="1" applyBorder="1" applyAlignment="1">
      <alignment horizontal="center" vertical="center"/>
    </xf>
    <xf numFmtId="166" fontId="0" fillId="0" borderId="1" xfId="1" applyNumberFormat="1" applyFont="1" applyBorder="1" applyAlignment="1">
      <alignment horizontal="center" vertical="center"/>
    </xf>
    <xf numFmtId="166" fontId="2" fillId="0" borderId="1" xfId="1" applyNumberFormat="1" applyFont="1" applyBorder="1" applyAlignment="1">
      <alignment horizontal="center" vertical="center"/>
    </xf>
    <xf numFmtId="166" fontId="0" fillId="0" borderId="0" xfId="0" applyNumberFormat="1"/>
    <xf numFmtId="0" fontId="2" fillId="0" borderId="1" xfId="0" applyFont="1" applyBorder="1" applyAlignment="1">
      <alignment horizontal="center" vertical="center"/>
    </xf>
    <xf numFmtId="1" fontId="0" fillId="0" borderId="1" xfId="0" applyNumberFormat="1" applyBorder="1" applyAlignment="1">
      <alignment horizontal="center" vertical="center"/>
    </xf>
    <xf numFmtId="9" fontId="0" fillId="0" borderId="1" xfId="2" applyFont="1" applyBorder="1" applyAlignment="1">
      <alignment horizontal="center" vertical="center"/>
    </xf>
    <xf numFmtId="44" fontId="0" fillId="0" borderId="0" xfId="1" applyFont="1"/>
    <xf numFmtId="0" fontId="0" fillId="0" borderId="1" xfId="0" applyFill="1" applyBorder="1" applyAlignment="1">
      <alignment horizontal="center" vertical="center"/>
    </xf>
    <xf numFmtId="0" fontId="5" fillId="2" borderId="1" xfId="0" applyFont="1" applyFill="1" applyBorder="1" applyAlignment="1">
      <alignment horizontal="center" vertical="center"/>
    </xf>
    <xf numFmtId="0" fontId="5" fillId="2" borderId="1" xfId="0" applyFont="1" applyFill="1" applyBorder="1" applyAlignment="1">
      <alignment horizontal="center" vertical="center" wrapText="1"/>
    </xf>
    <xf numFmtId="0" fontId="7" fillId="0" borderId="0" xfId="0" applyFont="1"/>
    <xf numFmtId="0" fontId="0" fillId="0" borderId="0" xfId="0" applyAlignment="1">
      <alignment wrapText="1"/>
    </xf>
    <xf numFmtId="0" fontId="2" fillId="0" borderId="1" xfId="0" applyFont="1" applyBorder="1" applyAlignment="1">
      <alignment horizontal="center" vertical="center"/>
    </xf>
    <xf numFmtId="0" fontId="9" fillId="4" borderId="1" xfId="0" applyFont="1" applyFill="1" applyBorder="1" applyAlignment="1">
      <alignment horizontal="center" vertical="center"/>
    </xf>
    <xf numFmtId="0" fontId="9" fillId="4" borderId="1" xfId="0" applyFont="1" applyFill="1" applyBorder="1" applyAlignment="1">
      <alignment horizontal="center" vertical="center" wrapText="1"/>
    </xf>
    <xf numFmtId="0" fontId="0" fillId="0" borderId="0" xfId="0" applyAlignment="1">
      <alignment horizontal="center"/>
    </xf>
    <xf numFmtId="0" fontId="2" fillId="6" borderId="0" xfId="0" applyFont="1" applyFill="1"/>
    <xf numFmtId="164" fontId="2" fillId="0" borderId="1" xfId="3" applyNumberFormat="1" applyFont="1" applyBorder="1" applyAlignment="1">
      <alignment horizontal="center" vertical="center"/>
    </xf>
    <xf numFmtId="0" fontId="2" fillId="6" borderId="0" xfId="0" applyFont="1" applyFill="1" applyAlignment="1">
      <alignment wrapText="1"/>
    </xf>
    <xf numFmtId="167" fontId="2" fillId="5" borderId="0" xfId="1" applyNumberFormat="1" applyFont="1" applyFill="1"/>
    <xf numFmtId="166" fontId="0" fillId="5" borderId="0" xfId="0" applyNumberFormat="1" applyFill="1"/>
    <xf numFmtId="167" fontId="0" fillId="5" borderId="0" xfId="0" applyNumberFormat="1" applyFill="1"/>
    <xf numFmtId="167" fontId="2" fillId="5" borderId="0" xfId="0" applyNumberFormat="1" applyFont="1" applyFill="1"/>
    <xf numFmtId="0" fontId="15" fillId="6" borderId="0" xfId="0" applyFont="1" applyFill="1" applyAlignment="1">
      <alignment wrapText="1"/>
    </xf>
    <xf numFmtId="0" fontId="0" fillId="0" borderId="1" xfId="0" applyBorder="1" applyAlignment="1">
      <alignment horizontal="center" vertical="center" wrapText="1"/>
    </xf>
    <xf numFmtId="0" fontId="0" fillId="0" borderId="0" xfId="0" applyAlignment="1">
      <alignment horizontal="center" wrapText="1"/>
    </xf>
    <xf numFmtId="1" fontId="2" fillId="0" borderId="1" xfId="0" applyNumberFormat="1" applyFont="1" applyBorder="1" applyAlignment="1">
      <alignment horizontal="center" vertical="center"/>
    </xf>
    <xf numFmtId="0" fontId="8" fillId="0" borderId="1" xfId="0" applyFont="1" applyBorder="1" applyAlignment="1">
      <alignment horizontal="left" vertical="center"/>
    </xf>
    <xf numFmtId="0" fontId="3" fillId="3" borderId="2"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2" fillId="0" borderId="1" xfId="0" applyFont="1" applyBorder="1" applyAlignment="1">
      <alignment horizontal="center" vertical="center"/>
    </xf>
    <xf numFmtId="0" fontId="8" fillId="0" borderId="1" xfId="0" applyFont="1" applyBorder="1" applyAlignment="1">
      <alignment horizontal="left" vertical="center" wrapText="1"/>
    </xf>
    <xf numFmtId="0" fontId="4" fillId="0" borderId="1" xfId="0" applyFont="1" applyBorder="1" applyAlignment="1">
      <alignment horizontal="left"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cellXfs>
  <cellStyles count="6">
    <cellStyle name="Comma" xfId="3" builtinId="3"/>
    <cellStyle name="Comma 2" xfId="5"/>
    <cellStyle name="Currency" xfId="1" builtinId="4"/>
    <cellStyle name="Normal" xfId="0" builtinId="0"/>
    <cellStyle name="Normal 2" xfId="4"/>
    <cellStyle name="Percent" xfId="2" builtinId="5"/>
  </cellStyles>
  <dxfs count="0"/>
  <tableStyles count="0" defaultTableStyle="TableStyleMedium2" defaultPivotStyle="PivotStyleLight16"/>
  <colors>
    <mruColors>
      <color rgb="FF1E366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W36"/>
  <sheetViews>
    <sheetView tabSelected="1" zoomScale="85" zoomScaleNormal="85" zoomScaleSheetLayoutView="85" workbookViewId="0">
      <selection activeCell="I20" sqref="I20"/>
    </sheetView>
  </sheetViews>
  <sheetFormatPr defaultRowHeight="15" x14ac:dyDescent="0.25"/>
  <cols>
    <col min="2" max="2" width="5.42578125" customWidth="1"/>
    <col min="3" max="3" width="12.7109375" customWidth="1"/>
    <col min="4" max="4" width="18.5703125" style="31" customWidth="1"/>
    <col min="5" max="5" width="23" style="31" customWidth="1"/>
    <col min="6" max="6" width="11.28515625" style="17" customWidth="1"/>
    <col min="7" max="7" width="12.140625" customWidth="1"/>
    <col min="8" max="8" width="9.42578125" customWidth="1"/>
    <col min="9" max="9" width="18.140625" customWidth="1"/>
    <col min="10" max="10" width="9.42578125" customWidth="1"/>
    <col min="11" max="11" width="11.7109375" customWidth="1"/>
    <col min="12" max="12" width="14.28515625" customWidth="1"/>
    <col min="13" max="13" width="7.7109375" hidden="1" customWidth="1"/>
    <col min="14" max="14" width="12.42578125" hidden="1" customWidth="1"/>
    <col min="15" max="15" width="9.7109375" customWidth="1"/>
    <col min="16" max="16" width="17.85546875" customWidth="1"/>
    <col min="17" max="17" width="14.140625" customWidth="1"/>
    <col min="18" max="18" width="14" hidden="1" customWidth="1"/>
    <col min="19" max="19" width="11.140625" hidden="1" customWidth="1"/>
    <col min="20" max="20" width="16.140625" style="21" customWidth="1"/>
    <col min="21" max="21" width="17" hidden="1" customWidth="1"/>
    <col min="22" max="23" width="14.28515625" bestFit="1" customWidth="1"/>
  </cols>
  <sheetData>
    <row r="2" spans="2:23" ht="12.75" customHeight="1" x14ac:dyDescent="0.25">
      <c r="B2" s="34" t="s">
        <v>39</v>
      </c>
      <c r="C2" s="35"/>
      <c r="D2" s="35"/>
      <c r="E2" s="35"/>
      <c r="F2" s="35"/>
      <c r="G2" s="35"/>
      <c r="H2" s="35"/>
      <c r="I2" s="35"/>
      <c r="J2" s="35"/>
      <c r="K2" s="35"/>
      <c r="L2" s="35"/>
      <c r="M2" s="35"/>
      <c r="N2" s="35"/>
      <c r="O2" s="35"/>
      <c r="P2" s="35"/>
      <c r="Q2" s="35"/>
      <c r="R2" s="35"/>
      <c r="S2" s="35"/>
      <c r="T2" s="36"/>
    </row>
    <row r="3" spans="2:23" s="16" customFormat="1" ht="63.75" customHeight="1" x14ac:dyDescent="0.25">
      <c r="B3" s="14" t="s">
        <v>0</v>
      </c>
      <c r="C3" s="14" t="s">
        <v>1</v>
      </c>
      <c r="D3" s="15" t="s">
        <v>23</v>
      </c>
      <c r="E3" s="15" t="s">
        <v>4</v>
      </c>
      <c r="F3" s="15" t="s">
        <v>37</v>
      </c>
      <c r="G3" s="15" t="s">
        <v>16</v>
      </c>
      <c r="H3" s="15" t="s">
        <v>38</v>
      </c>
      <c r="I3" s="15" t="s">
        <v>2</v>
      </c>
      <c r="J3" s="15" t="s">
        <v>3</v>
      </c>
      <c r="K3" s="15" t="s">
        <v>13</v>
      </c>
      <c r="L3" s="15" t="s">
        <v>14</v>
      </c>
      <c r="M3" s="15" t="s">
        <v>5</v>
      </c>
      <c r="N3" s="15" t="s">
        <v>7</v>
      </c>
      <c r="O3" s="15" t="s">
        <v>15</v>
      </c>
      <c r="P3" s="15" t="s">
        <v>11</v>
      </c>
      <c r="Q3" s="15" t="s">
        <v>8</v>
      </c>
      <c r="R3" s="15" t="s">
        <v>9</v>
      </c>
      <c r="S3" s="15" t="s">
        <v>12</v>
      </c>
      <c r="T3" s="15" t="s">
        <v>10</v>
      </c>
      <c r="U3" s="16" t="s">
        <v>29</v>
      </c>
    </row>
    <row r="4" spans="2:23" ht="45" x14ac:dyDescent="0.25">
      <c r="B4" s="13">
        <v>1</v>
      </c>
      <c r="C4" s="2" t="s">
        <v>18</v>
      </c>
      <c r="D4" s="30" t="s">
        <v>31</v>
      </c>
      <c r="E4" s="30" t="s">
        <v>40</v>
      </c>
      <c r="F4" s="10">
        <v>9292.8919999999998</v>
      </c>
      <c r="G4" s="10">
        <f>10.764*F4</f>
        <v>100028.68948799999</v>
      </c>
      <c r="H4" s="10">
        <v>34</v>
      </c>
      <c r="I4" s="2">
        <v>2014</v>
      </c>
      <c r="J4" s="2">
        <v>2022</v>
      </c>
      <c r="K4" s="2">
        <f>J4-I4</f>
        <v>8</v>
      </c>
      <c r="L4" s="2">
        <v>40</v>
      </c>
      <c r="M4" s="3">
        <v>0.1</v>
      </c>
      <c r="N4" s="5">
        <f>(1-M4)/L4</f>
        <v>2.2499999999999999E-2</v>
      </c>
      <c r="O4" s="6">
        <v>1200</v>
      </c>
      <c r="P4" s="6">
        <f t="shared" ref="P4:P9" si="0">O4*G4</f>
        <v>120034427.38559999</v>
      </c>
      <c r="Q4" s="6">
        <f t="shared" ref="Q4:Q7" si="1">P4*N4*K4</f>
        <v>21606196.929407995</v>
      </c>
      <c r="R4" s="6">
        <f t="shared" ref="R4:R7" si="2">MAX(P4-Q4,0)</f>
        <v>98428230.456191987</v>
      </c>
      <c r="S4" s="11">
        <v>0</v>
      </c>
      <c r="T4" s="6">
        <f>IF(R4&gt;M4*P4,R4*(1-S4),P4*M4)</f>
        <v>98428230.456191987</v>
      </c>
      <c r="U4" s="12">
        <v>1400</v>
      </c>
      <c r="V4" s="1"/>
      <c r="W4" s="1"/>
    </row>
    <row r="5" spans="2:23" ht="53.25" customHeight="1" x14ac:dyDescent="0.25">
      <c r="B5" s="13">
        <v>2</v>
      </c>
      <c r="C5" s="2" t="s">
        <v>18</v>
      </c>
      <c r="D5" s="30" t="s">
        <v>32</v>
      </c>
      <c r="E5" s="30" t="s">
        <v>40</v>
      </c>
      <c r="F5" s="10">
        <v>3930</v>
      </c>
      <c r="G5" s="10">
        <f t="shared" ref="G5:G8" si="3">10.764*F5</f>
        <v>42302.52</v>
      </c>
      <c r="H5" s="10">
        <v>34</v>
      </c>
      <c r="I5" s="2">
        <v>2014</v>
      </c>
      <c r="J5" s="2">
        <v>2022</v>
      </c>
      <c r="K5" s="2">
        <f>J5-I5</f>
        <v>8</v>
      </c>
      <c r="L5" s="2">
        <v>40</v>
      </c>
      <c r="M5" s="3">
        <v>0.1</v>
      </c>
      <c r="N5" s="5">
        <f>(1-M5)/L5</f>
        <v>2.2499999999999999E-2</v>
      </c>
      <c r="O5" s="6">
        <v>1200</v>
      </c>
      <c r="P5" s="6">
        <f t="shared" si="0"/>
        <v>50763023.999999993</v>
      </c>
      <c r="Q5" s="6">
        <f>P5*N5*K5</f>
        <v>9137344.3199999984</v>
      </c>
      <c r="R5" s="6">
        <f>MAX(P5-Q5,0)</f>
        <v>41625679.679999992</v>
      </c>
      <c r="S5" s="11">
        <v>0</v>
      </c>
      <c r="T5" s="6">
        <f t="shared" ref="T5:T7" si="4">IF(R5&gt;M5*P5,R5*(1-S5),P5*M5)</f>
        <v>41625679.679999992</v>
      </c>
      <c r="U5" s="12">
        <v>1100</v>
      </c>
      <c r="V5" s="1"/>
      <c r="W5" s="1"/>
    </row>
    <row r="6" spans="2:23" ht="30" x14ac:dyDescent="0.25">
      <c r="B6" s="13">
        <v>3</v>
      </c>
      <c r="C6" s="2" t="s">
        <v>18</v>
      </c>
      <c r="D6" s="30" t="s">
        <v>24</v>
      </c>
      <c r="E6" s="30" t="s">
        <v>41</v>
      </c>
      <c r="F6" s="10">
        <v>20</v>
      </c>
      <c r="G6" s="10">
        <f t="shared" si="3"/>
        <v>215.27999999999997</v>
      </c>
      <c r="H6" s="10">
        <v>11</v>
      </c>
      <c r="I6" s="2">
        <v>2014</v>
      </c>
      <c r="J6" s="2">
        <v>2022</v>
      </c>
      <c r="K6" s="2">
        <f t="shared" ref="K6" si="5">J6-I6</f>
        <v>8</v>
      </c>
      <c r="L6" s="2">
        <v>60</v>
      </c>
      <c r="M6" s="3">
        <v>0.1</v>
      </c>
      <c r="N6" s="5">
        <f t="shared" ref="N6" si="6">(1-M6)/L6</f>
        <v>1.5000000000000001E-2</v>
      </c>
      <c r="O6" s="6">
        <v>900</v>
      </c>
      <c r="P6" s="6">
        <f t="shared" si="0"/>
        <v>193751.99999999997</v>
      </c>
      <c r="Q6" s="6">
        <f t="shared" ref="Q6" si="7">P6*N6*K6</f>
        <v>23250.239999999998</v>
      </c>
      <c r="R6" s="6">
        <f t="shared" ref="R6" si="8">MAX(P6-Q6,0)</f>
        <v>170501.75999999998</v>
      </c>
      <c r="S6" s="11">
        <v>0</v>
      </c>
      <c r="T6" s="6">
        <f t="shared" ref="T6" si="9">IF(R6&gt;M6*P6,R6*(1-S6),P6*M6)</f>
        <v>170501.75999999998</v>
      </c>
      <c r="U6" s="12">
        <v>1000</v>
      </c>
      <c r="V6" s="1"/>
      <c r="W6" s="1"/>
    </row>
    <row r="7" spans="2:23" ht="30" x14ac:dyDescent="0.25">
      <c r="B7" s="13">
        <v>4</v>
      </c>
      <c r="C7" s="2" t="s">
        <v>18</v>
      </c>
      <c r="D7" s="30" t="s">
        <v>33</v>
      </c>
      <c r="E7" s="30" t="s">
        <v>41</v>
      </c>
      <c r="F7" s="10">
        <v>20</v>
      </c>
      <c r="G7" s="10">
        <f t="shared" si="3"/>
        <v>215.27999999999997</v>
      </c>
      <c r="H7" s="10">
        <v>11</v>
      </c>
      <c r="I7" s="2">
        <v>2014</v>
      </c>
      <c r="J7" s="2">
        <v>2022</v>
      </c>
      <c r="K7" s="2">
        <f t="shared" ref="K7" si="10">J7-I7</f>
        <v>8</v>
      </c>
      <c r="L7" s="2">
        <v>60</v>
      </c>
      <c r="M7" s="3">
        <v>0.1</v>
      </c>
      <c r="N7" s="5">
        <f t="shared" ref="N7" si="11">(1-M7)/L7</f>
        <v>1.5000000000000001E-2</v>
      </c>
      <c r="O7" s="6">
        <v>900</v>
      </c>
      <c r="P7" s="6">
        <f t="shared" si="0"/>
        <v>193751.99999999997</v>
      </c>
      <c r="Q7" s="6">
        <f t="shared" si="1"/>
        <v>23250.239999999998</v>
      </c>
      <c r="R7" s="6">
        <f t="shared" si="2"/>
        <v>170501.75999999998</v>
      </c>
      <c r="S7" s="11">
        <v>0</v>
      </c>
      <c r="T7" s="6">
        <f t="shared" si="4"/>
        <v>170501.75999999998</v>
      </c>
      <c r="U7" s="12">
        <v>1100</v>
      </c>
      <c r="V7" s="1"/>
      <c r="W7" s="1"/>
    </row>
    <row r="8" spans="2:23" ht="43.5" customHeight="1" x14ac:dyDescent="0.25">
      <c r="B8" s="13">
        <v>5</v>
      </c>
      <c r="C8" s="2" t="s">
        <v>18</v>
      </c>
      <c r="D8" s="30" t="s">
        <v>34</v>
      </c>
      <c r="E8" s="30" t="s">
        <v>41</v>
      </c>
      <c r="F8" s="10">
        <v>52</v>
      </c>
      <c r="G8" s="10">
        <f t="shared" si="3"/>
        <v>559.72799999999995</v>
      </c>
      <c r="H8" s="10">
        <v>11</v>
      </c>
      <c r="I8" s="2">
        <v>2014</v>
      </c>
      <c r="J8" s="2">
        <v>2022</v>
      </c>
      <c r="K8" s="2">
        <f>J8-I8</f>
        <v>8</v>
      </c>
      <c r="L8" s="2">
        <v>60</v>
      </c>
      <c r="M8" s="3">
        <v>0.1</v>
      </c>
      <c r="N8" s="5">
        <f>(1-M8)/L8</f>
        <v>1.5000000000000001E-2</v>
      </c>
      <c r="O8" s="6">
        <v>900</v>
      </c>
      <c r="P8" s="6">
        <f t="shared" si="0"/>
        <v>503755.19999999995</v>
      </c>
      <c r="Q8" s="6">
        <f t="shared" ref="Q8" si="12">P8*N8*K8</f>
        <v>60450.623999999996</v>
      </c>
      <c r="R8" s="6">
        <f t="shared" ref="R8" si="13">MAX(P8-Q8,0)</f>
        <v>443304.57599999994</v>
      </c>
      <c r="S8" s="11">
        <v>0</v>
      </c>
      <c r="T8" s="6">
        <f t="shared" ref="T8" si="14">IF(R8&gt;M8*P8,R8*(1-S8),P8*M8)</f>
        <v>443304.57599999994</v>
      </c>
      <c r="U8" s="12">
        <v>1100</v>
      </c>
      <c r="V8" s="1"/>
      <c r="W8" s="1"/>
    </row>
    <row r="9" spans="2:23" hidden="1" x14ac:dyDescent="0.25">
      <c r="B9" s="13"/>
      <c r="C9" s="2"/>
      <c r="D9" s="30"/>
      <c r="E9" s="30"/>
      <c r="F9" s="30"/>
      <c r="G9" s="10">
        <f>560*3.28</f>
        <v>1836.8</v>
      </c>
      <c r="H9" s="10"/>
      <c r="I9" s="2"/>
      <c r="J9" s="2"/>
      <c r="K9" s="2"/>
      <c r="L9" s="2"/>
      <c r="M9" s="3"/>
      <c r="N9" s="5"/>
      <c r="O9" s="6">
        <v>1100</v>
      </c>
      <c r="P9" s="6">
        <f t="shared" si="0"/>
        <v>2020480</v>
      </c>
      <c r="Q9" s="6">
        <f>P9*N9*K9</f>
        <v>0</v>
      </c>
      <c r="R9" s="6">
        <f>MAX(P9-Q9,0)</f>
        <v>2020480</v>
      </c>
      <c r="S9" s="11"/>
      <c r="T9" s="6">
        <f t="shared" ref="T9" si="15">IF(R9&gt;M9*P9,R9*(1-S9),P9*M9)</f>
        <v>2020480</v>
      </c>
      <c r="U9" s="12"/>
      <c r="V9" s="1"/>
      <c r="W9" s="1"/>
    </row>
    <row r="10" spans="2:23" x14ac:dyDescent="0.25">
      <c r="B10" s="37" t="s">
        <v>6</v>
      </c>
      <c r="C10" s="37"/>
      <c r="D10" s="37"/>
      <c r="E10" s="37"/>
      <c r="F10" s="32">
        <f>SUM(F4:F8)</f>
        <v>13314.892</v>
      </c>
      <c r="G10" s="23">
        <f>SUM(G4:G8)</f>
        <v>143321.49748799999</v>
      </c>
      <c r="H10" s="9"/>
      <c r="I10" s="37"/>
      <c r="J10" s="37"/>
      <c r="K10" s="37"/>
      <c r="L10" s="37"/>
      <c r="M10" s="37"/>
      <c r="N10" s="37"/>
      <c r="O10" s="37"/>
      <c r="P10" s="7">
        <f>SUM(P4:P8)</f>
        <v>171688710.58559996</v>
      </c>
      <c r="Q10" s="7">
        <f>SUM(Q4:Q9)</f>
        <v>30850492.35340799</v>
      </c>
      <c r="R10" s="7">
        <f>SUM(R4:R8)</f>
        <v>140838218.23219195</v>
      </c>
      <c r="S10" s="7"/>
      <c r="T10" s="7">
        <f>SUM((T4:T8))</f>
        <v>140838218.23219195</v>
      </c>
      <c r="U10" s="12"/>
    </row>
    <row r="11" spans="2:23" x14ac:dyDescent="0.25">
      <c r="B11" s="39" t="s">
        <v>17</v>
      </c>
      <c r="C11" s="39"/>
      <c r="D11" s="39"/>
      <c r="E11" s="39"/>
      <c r="F11" s="39"/>
      <c r="G11" s="39"/>
      <c r="H11" s="39"/>
      <c r="I11" s="39"/>
      <c r="J11" s="39"/>
      <c r="K11" s="39"/>
      <c r="L11" s="39"/>
      <c r="M11" s="39"/>
      <c r="N11" s="39"/>
      <c r="O11" s="39"/>
      <c r="P11" s="39"/>
      <c r="Q11" s="39"/>
      <c r="R11" s="39"/>
      <c r="S11" s="39"/>
      <c r="T11" s="39"/>
      <c r="U11" s="12"/>
    </row>
    <row r="12" spans="2:23" x14ac:dyDescent="0.25">
      <c r="B12" s="33" t="s">
        <v>36</v>
      </c>
      <c r="C12" s="33"/>
      <c r="D12" s="33"/>
      <c r="E12" s="33"/>
      <c r="F12" s="33"/>
      <c r="G12" s="33"/>
      <c r="H12" s="33"/>
      <c r="I12" s="33"/>
      <c r="J12" s="33"/>
      <c r="K12" s="33"/>
      <c r="L12" s="33"/>
      <c r="M12" s="33"/>
      <c r="N12" s="33"/>
      <c r="O12" s="33"/>
      <c r="P12" s="33"/>
      <c r="Q12" s="33"/>
      <c r="R12" s="33"/>
      <c r="S12" s="33"/>
      <c r="T12" s="33"/>
      <c r="U12" s="12"/>
    </row>
    <row r="13" spans="2:23" x14ac:dyDescent="0.25">
      <c r="B13" s="38" t="s">
        <v>35</v>
      </c>
      <c r="C13" s="33"/>
      <c r="D13" s="33"/>
      <c r="E13" s="33"/>
      <c r="F13" s="33"/>
      <c r="G13" s="33"/>
      <c r="H13" s="33"/>
      <c r="I13" s="33"/>
      <c r="J13" s="33"/>
      <c r="K13" s="33"/>
      <c r="L13" s="33"/>
      <c r="M13" s="33"/>
      <c r="N13" s="33"/>
      <c r="O13" s="33"/>
      <c r="P13" s="33"/>
      <c r="Q13" s="33"/>
      <c r="R13" s="33"/>
      <c r="S13" s="33"/>
      <c r="T13" s="33"/>
      <c r="U13" s="12"/>
    </row>
    <row r="14" spans="2:23" x14ac:dyDescent="0.25">
      <c r="B14" s="33" t="s">
        <v>19</v>
      </c>
      <c r="C14" s="33"/>
      <c r="D14" s="33"/>
      <c r="E14" s="33"/>
      <c r="F14" s="33"/>
      <c r="G14" s="33"/>
      <c r="H14" s="33"/>
      <c r="I14" s="33"/>
      <c r="J14" s="33"/>
      <c r="K14" s="33"/>
      <c r="L14" s="33"/>
      <c r="M14" s="33"/>
      <c r="N14" s="33"/>
      <c r="O14" s="33"/>
      <c r="P14" s="33"/>
      <c r="Q14" s="33"/>
      <c r="R14" s="33"/>
      <c r="S14" s="33"/>
      <c r="T14" s="33"/>
      <c r="U14" s="12"/>
    </row>
    <row r="15" spans="2:23" x14ac:dyDescent="0.25">
      <c r="U15" s="12"/>
    </row>
    <row r="16" spans="2:23" x14ac:dyDescent="0.25">
      <c r="U16" s="12"/>
    </row>
    <row r="17" spans="8:23" x14ac:dyDescent="0.25">
      <c r="P17">
        <v>10.7639</v>
      </c>
      <c r="U17" s="12"/>
    </row>
    <row r="18" spans="8:23" ht="23.25" x14ac:dyDescent="0.25">
      <c r="H18" s="29" t="s">
        <v>30</v>
      </c>
      <c r="I18" s="26">
        <f>(L18+L19)</f>
        <v>353531018.23219192</v>
      </c>
      <c r="K18" s="22" t="s">
        <v>25</v>
      </c>
      <c r="L18" s="26">
        <f>T10</f>
        <v>140838218.23219195</v>
      </c>
      <c r="P18" t="s">
        <v>42</v>
      </c>
      <c r="Q18">
        <f>8000*1400</f>
        <v>11200000</v>
      </c>
      <c r="U18" s="12"/>
    </row>
    <row r="19" spans="8:23" x14ac:dyDescent="0.25">
      <c r="K19" s="22" t="s">
        <v>26</v>
      </c>
      <c r="L19" s="27">
        <f>29136*7300</f>
        <v>212692800</v>
      </c>
      <c r="P19" t="s">
        <v>43</v>
      </c>
      <c r="Q19">
        <f>7.2*500000</f>
        <v>3600000</v>
      </c>
      <c r="U19" s="12"/>
    </row>
    <row r="20" spans="8:23" x14ac:dyDescent="0.25">
      <c r="H20" s="22" t="s">
        <v>20</v>
      </c>
      <c r="I20" s="28">
        <f>0.85*L22</f>
        <v>314500000</v>
      </c>
      <c r="K20" s="22" t="s">
        <v>28</v>
      </c>
      <c r="L20" s="27">
        <f>Q19+Q18</f>
        <v>14800000</v>
      </c>
      <c r="U20" s="12"/>
    </row>
    <row r="21" spans="8:23" x14ac:dyDescent="0.25">
      <c r="K21" s="24" t="s">
        <v>22</v>
      </c>
      <c r="L21" s="25">
        <f>SUM((L18:L20))</f>
        <v>368331018.23219192</v>
      </c>
      <c r="Q21">
        <f>6500*19694</f>
        <v>128011000</v>
      </c>
      <c r="U21" s="12"/>
    </row>
    <row r="22" spans="8:23" x14ac:dyDescent="0.25">
      <c r="H22" s="22" t="s">
        <v>21</v>
      </c>
      <c r="I22" s="28">
        <f>0.75*L22</f>
        <v>277500000</v>
      </c>
      <c r="K22" s="24" t="s">
        <v>27</v>
      </c>
      <c r="L22" s="28">
        <v>370000000</v>
      </c>
      <c r="U22" s="12"/>
    </row>
    <row r="23" spans="8:23" x14ac:dyDescent="0.25">
      <c r="U23" s="12"/>
    </row>
    <row r="24" spans="8:23" x14ac:dyDescent="0.25">
      <c r="U24" s="12"/>
    </row>
    <row r="25" spans="8:23" x14ac:dyDescent="0.25">
      <c r="U25" s="12"/>
    </row>
    <row r="27" spans="8:23" x14ac:dyDescent="0.25">
      <c r="U27" s="8"/>
      <c r="V27" s="4"/>
      <c r="W27" s="4"/>
    </row>
    <row r="36" ht="15" customHeight="1" x14ac:dyDescent="0.25"/>
  </sheetData>
  <mergeCells count="7">
    <mergeCell ref="B14:T14"/>
    <mergeCell ref="B2:T2"/>
    <mergeCell ref="B10:E10"/>
    <mergeCell ref="I10:O10"/>
    <mergeCell ref="B12:T12"/>
    <mergeCell ref="B13:T13"/>
    <mergeCell ref="B11:T11"/>
  </mergeCells>
  <pageMargins left="0.31496062992125984" right="0.31496062992125984" top="0.31496062992125984" bottom="0.31496062992125984" header="0.31496062992125984" footer="0.31496062992125984"/>
  <pageSetup paperSize="9" scale="5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5:R29"/>
  <sheetViews>
    <sheetView zoomScale="85" zoomScaleNormal="85" workbookViewId="0">
      <selection activeCell="I16" sqref="I16"/>
    </sheetView>
  </sheetViews>
  <sheetFormatPr defaultRowHeight="15" x14ac:dyDescent="0.25"/>
  <cols>
    <col min="4" max="4" width="26.7109375" bestFit="1" customWidth="1"/>
    <col min="5" max="5" width="11.28515625" bestFit="1" customWidth="1"/>
  </cols>
  <sheetData>
    <row r="5" spans="2:5" x14ac:dyDescent="0.25">
      <c r="B5" s="19"/>
      <c r="C5" s="19"/>
      <c r="D5" s="19"/>
      <c r="E5" s="20"/>
    </row>
    <row r="6" spans="2:5" x14ac:dyDescent="0.25">
      <c r="B6" s="2"/>
      <c r="C6" s="2"/>
      <c r="D6" s="2"/>
      <c r="E6" s="2"/>
    </row>
    <row r="7" spans="2:5" x14ac:dyDescent="0.25">
      <c r="B7" s="2"/>
      <c r="C7" s="2"/>
      <c r="D7" s="2"/>
      <c r="E7" s="2"/>
    </row>
    <row r="8" spans="2:5" x14ac:dyDescent="0.25">
      <c r="B8" s="2"/>
      <c r="C8" s="2"/>
      <c r="D8" s="2"/>
      <c r="E8" s="2"/>
    </row>
    <row r="9" spans="2:5" x14ac:dyDescent="0.25">
      <c r="B9" s="40"/>
      <c r="C9" s="41"/>
      <c r="D9" s="42"/>
      <c r="E9" s="18"/>
    </row>
    <row r="29" spans="18:18" x14ac:dyDescent="0.25"/>
  </sheetData>
  <mergeCells count="1">
    <mergeCell ref="B9:D9"/>
  </mergeCells>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Building</vt:lpstr>
      <vt:lpstr>Sheet3</vt:lpstr>
      <vt:lpstr>Land</vt:lpstr>
      <vt:lpstr>Building!Print_Area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trainee4</dc:creator>
  <cp:lastModifiedBy>Babul</cp:lastModifiedBy>
  <cp:lastPrinted>2022-01-07T08:12:53Z</cp:lastPrinted>
  <dcterms:created xsi:type="dcterms:W3CDTF">2021-09-16T11:33:35Z</dcterms:created>
  <dcterms:modified xsi:type="dcterms:W3CDTF">2022-08-01T14:14:25Z</dcterms:modified>
</cp:coreProperties>
</file>