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Abhishek Solanki\PL1079-920-1199  (Siddarth Material Handling Pvt. Ltd.)\"/>
    </mc:Choice>
  </mc:AlternateContent>
  <bookViews>
    <workbookView xWindow="0" yWindow="0" windowWidth="24000" windowHeight="8835" activeTab="2"/>
  </bookViews>
  <sheets>
    <sheet name="Sheet1" sheetId="1" r:id="rId1"/>
    <sheet name="Working" sheetId="2" r:id="rId2"/>
    <sheet name="Summary" sheetId="3" r:id="rId3"/>
  </sheets>
  <externalReferences>
    <externalReference r:id="rId4"/>
  </externalReferences>
  <calcPr calcId="152511"/>
</workbook>
</file>

<file path=xl/calcChain.xml><?xml version="1.0" encoding="utf-8"?>
<calcChain xmlns="http://schemas.openxmlformats.org/spreadsheetml/2006/main">
  <c r="N6" i="2" l="1"/>
  <c r="N7" i="2"/>
  <c r="N8" i="2"/>
  <c r="N9" i="2"/>
  <c r="N10" i="2"/>
  <c r="N11" i="2"/>
  <c r="N12" i="2"/>
  <c r="N13" i="2"/>
  <c r="N14" i="2"/>
  <c r="N15" i="2"/>
  <c r="N16" i="2"/>
  <c r="N17" i="2"/>
  <c r="N18" i="2"/>
  <c r="N19" i="2"/>
  <c r="N20" i="2"/>
  <c r="N21" i="2"/>
  <c r="N22" i="2"/>
  <c r="N23" i="2"/>
  <c r="N5" i="2"/>
  <c r="N24" i="2" l="1"/>
  <c r="G5" i="3"/>
  <c r="L15" i="2" l="1"/>
  <c r="L14" i="2"/>
  <c r="L13" i="2"/>
  <c r="L12" i="2"/>
  <c r="L11" i="2"/>
  <c r="L10" i="2"/>
  <c r="L9" i="2"/>
  <c r="L24" i="2" s="1"/>
  <c r="H5" i="3" s="1"/>
  <c r="H21" i="2"/>
  <c r="H20" i="2"/>
  <c r="H19" i="2"/>
  <c r="H18" i="2"/>
  <c r="H17" i="2"/>
  <c r="H16" i="2"/>
  <c r="H15" i="2"/>
  <c r="H14" i="2"/>
  <c r="H13" i="2"/>
  <c r="H12" i="2"/>
  <c r="H11" i="2"/>
  <c r="H10" i="2"/>
  <c r="H9" i="2"/>
  <c r="H8" i="2"/>
  <c r="H7" i="2"/>
  <c r="H6" i="2"/>
  <c r="H5" i="2"/>
  <c r="I5" i="3" l="1"/>
  <c r="I6" i="3" s="1"/>
</calcChain>
</file>

<file path=xl/sharedStrings.xml><?xml version="1.0" encoding="utf-8"?>
<sst xmlns="http://schemas.openxmlformats.org/spreadsheetml/2006/main" count="94" uniqueCount="66">
  <si>
    <t>LIST OF PLANT &amp; MACHINERIES</t>
  </si>
  <si>
    <t>M/S. SIDDHARTH MATERIAL HANDLING PVT. LTD.</t>
  </si>
  <si>
    <t>ADDRESS : Plot No. R—667, TTC Industrial Area, MIDC, Rabale,</t>
  </si>
  <si>
    <t>Opp. Sai Prasad Hotel, Navi Mumbai.</t>
  </si>
  <si>
    <t>SR. NO.</t>
  </si>
  <si>
    <t>DESCRIPTION OF MACHINERY</t>
  </si>
  <si>
    <t>QTY</t>
  </si>
  <si>
    <t>YEAR OF PURCHASE</t>
  </si>
  <si>
    <t>FMV</t>
  </si>
  <si>
    <t xml:space="preserve">15 Ton Capacity EOT Crane, Make – Siddharth </t>
  </si>
  <si>
    <t>2 Ton Capacity EOT Crane, Make – Siddharth</t>
  </si>
  <si>
    <t>3 Ton Capacity EOT Crane, Make – Siddharth</t>
  </si>
  <si>
    <t>5 Ton Capacity EOT Crane, Make – Siddharth</t>
  </si>
  <si>
    <t>Welding Machine Sets, Make – Memco / JK Electricals</t>
  </si>
  <si>
    <t xml:space="preserve">Cutting M/c., Set, Make – Indian Oil </t>
  </si>
  <si>
    <t>Pug Cutting M/c., Make – Indian Oil</t>
  </si>
  <si>
    <t>Hand Drills M/c., Make – Rali Wolf / Kulkarni</t>
  </si>
  <si>
    <t>Grinders</t>
  </si>
  <si>
    <t xml:space="preserve">Lathe M/c. (12’,8’,6’) </t>
  </si>
  <si>
    <t xml:space="preserve">Plate Bending M/c., Make – Siddharth </t>
  </si>
  <si>
    <t xml:space="preserve">Section Straightening M/c., Make – Siddharth </t>
  </si>
  <si>
    <t>Planning M/c., Make - Sagar</t>
  </si>
  <si>
    <t>Radial Drill M/c., Make – Prakash</t>
  </si>
  <si>
    <t>Magnetic Drill M/c., Make – Rali Wolf</t>
  </si>
  <si>
    <t>Air Compressor, Make – Karan Micro Ind.</t>
  </si>
  <si>
    <t>100 Tons Capacity Press M/c., Make – Siddharth</t>
  </si>
  <si>
    <t>Miscellaneous Tools &amp; Measuring Instruments</t>
  </si>
  <si>
    <t>Full set of Electrification &amp; Tools for Electrical Panel Section</t>
  </si>
  <si>
    <t>Lots</t>
  </si>
  <si>
    <t>1994 - 99</t>
  </si>
  <si>
    <t>1996-2014</t>
  </si>
  <si>
    <t>-</t>
  </si>
  <si>
    <t>1994 - 2007</t>
  </si>
  <si>
    <t>Total Amount In Rs.</t>
  </si>
  <si>
    <t>Say ......RS. 47,28,000/-</t>
  </si>
  <si>
    <t xml:space="preserve">    (Rupees Forty Seven Lakhs Twenty Eight Thousand Only)</t>
  </si>
  <si>
    <t xml:space="preserve">Sr. no </t>
  </si>
  <si>
    <t>Location</t>
  </si>
  <si>
    <t>Asset description</t>
  </si>
  <si>
    <t>Date of Valuation</t>
  </si>
  <si>
    <t>Quantity</t>
  </si>
  <si>
    <t xml:space="preserve">Salvage Value </t>
  </si>
  <si>
    <t>Gross Current Replacement Cost</t>
  </si>
  <si>
    <t>Current Depreciated Replacement Value</t>
  </si>
  <si>
    <t>FORGE SHOP – I</t>
  </si>
  <si>
    <t>FORGE SHOP – II</t>
  </si>
  <si>
    <t>HEAT TREATMENT SHOP</t>
  </si>
  <si>
    <r>
      <t xml:space="preserve">Operational Life Consumed                    </t>
    </r>
    <r>
      <rPr>
        <i/>
        <sz val="11"/>
        <color theme="1"/>
        <rFont val="Calibri"/>
        <family val="2"/>
        <scheme val="minor"/>
      </rPr>
      <t>(yrs)</t>
    </r>
  </si>
  <si>
    <r>
      <t xml:space="preserve">Estimated Economic life of the Assets                                     </t>
    </r>
    <r>
      <rPr>
        <i/>
        <sz val="11"/>
        <color theme="1"/>
        <rFont val="Calibri"/>
        <family val="2"/>
        <scheme val="minor"/>
      </rPr>
      <t>(Years)</t>
    </r>
  </si>
  <si>
    <t xml:space="preserve">Year of Capitalization </t>
  </si>
  <si>
    <t>, Make – Memco / JK Electricals</t>
  </si>
  <si>
    <t>S.No.</t>
  </si>
  <si>
    <t>Description</t>
  </si>
  <si>
    <t xml:space="preserve">Gross Block </t>
  </si>
  <si>
    <r>
      <t>Gross Current Replacement/ Reproduction Cost</t>
    </r>
    <r>
      <rPr>
        <i/>
        <sz val="10"/>
        <color theme="1"/>
        <rFont val="Calibri"/>
        <family val="2"/>
        <scheme val="minor"/>
      </rPr>
      <t xml:space="preserve">
(as per Market comparable Machines)</t>
    </r>
  </si>
  <si>
    <t>Fair Market Value</t>
  </si>
  <si>
    <t>Plant &amp; Machinery</t>
  </si>
  <si>
    <t>Total</t>
  </si>
  <si>
    <t>Remarks:</t>
  </si>
  <si>
    <t>3. For Evaluating useful life for calculation of depriciation, chart of companies act 2013 is reffered.</t>
  </si>
  <si>
    <t>4. Replacement cost of all  machine is taken from market in which same type of machines are available for sale.</t>
  </si>
  <si>
    <t xml:space="preserve">ENCLOSURE-A: VALUATION OF PLANT AND MACHINERY  |M/S. SIDDHARTH MATERIAL HANDLING PVT. LTD. | PLOT NO. R- 667, TRANS THANE CREEK INDUSTRIAL AREA, VILLAGE- TETAVALI, TALUKA- THANE, DISTRICT- THANE, MAHARASHTRA </t>
  </si>
  <si>
    <t xml:space="preserve">SUMMARY OF PLANT &amp; MACHINERY, M/S. SIDDHARTH MATERIAL HANDLING PVT. LTD. | PLOT NO. R- 667, TRANS THANE CREEK INDUSTRIAL AREA, VILLAGE- TETAVALI, TALUKA- THANE, DISTRICT- THANE, MAHARASHTRA </t>
  </si>
  <si>
    <t>1. Asset items pertaining to M/s Siddarth Material Handling Pvt. Ltd., is only considered.</t>
  </si>
  <si>
    <t>6. Useful life of primary machine is taken as 15 years.For other auxillary machine life varies from 3-10 years.</t>
  </si>
  <si>
    <t>2. The bank/ client has provided us the OVR, which machine list is given along with capitalization date, and FMV for the purpose of valuation. This list has the capitalization of items based on the carpex incurred under various phases. Hence for the valuation purpose we have taken machine list having capex incurred.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</si>
</sst>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_ [$₹-4009]\ * #,##0_ ;_ [$₹-4009]\ * \-#,##0_ ;_ [$₹-4009]\ * &quot;-&quot;_ ;_ @_ "/>
    <numFmt numFmtId="166" formatCode="_ [$₹-4009]\ * #,##0_ ;_ [$₹-4009]\ * \-#,##0_ ;_ [$₹-4009]\ * &quot;-&quot;??_ ;_ @_ "/>
  </numFmts>
  <fonts count="12" x14ac:knownFonts="1">
    <font>
      <sz val="11"/>
      <color theme="1"/>
      <name val="Calibri"/>
      <family val="2"/>
      <scheme val="minor"/>
    </font>
    <font>
      <b/>
      <u/>
      <sz val="11"/>
      <color theme="1"/>
      <name val="Arial"/>
      <family val="2"/>
    </font>
    <font>
      <b/>
      <sz val="11"/>
      <color theme="1"/>
      <name val="Arial"/>
      <family val="2"/>
    </font>
    <font>
      <sz val="11"/>
      <color theme="1"/>
      <name val="Arial"/>
      <family val="2"/>
    </font>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i/>
      <sz val="11"/>
      <color theme="1"/>
      <name val="Calibri"/>
      <family val="2"/>
      <scheme val="minor"/>
    </font>
    <font>
      <sz val="11"/>
      <name val="Calibri"/>
      <family val="2"/>
      <scheme val="minor"/>
    </font>
    <font>
      <i/>
      <sz val="10"/>
      <color theme="1"/>
      <name val="Calibri"/>
      <family val="2"/>
      <scheme val="minor"/>
    </font>
    <font>
      <b/>
      <i/>
      <sz val="11"/>
      <color theme="1"/>
      <name val="Calibri"/>
      <family val="2"/>
      <scheme val="minor"/>
    </font>
  </fonts>
  <fills count="7">
    <fill>
      <patternFill patternType="none"/>
    </fill>
    <fill>
      <patternFill patternType="gray125"/>
    </fill>
    <fill>
      <patternFill patternType="solid">
        <fgColor rgb="FFBAD2E2"/>
        <bgColor indexed="64"/>
      </patternFill>
    </fill>
    <fill>
      <patternFill patternType="solid">
        <fgColor theme="0"/>
        <bgColor indexed="64"/>
      </patternFill>
    </fill>
    <fill>
      <patternFill patternType="solid">
        <fgColor theme="4" tint="-0.499984740745262"/>
        <bgColor indexed="64"/>
      </patternFill>
    </fill>
    <fill>
      <patternFill patternType="solid">
        <fgColor rgb="FF17185D"/>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98">
    <xf numFmtId="0" fontId="0" fillId="0" borderId="0" xfId="0"/>
    <xf numFmtId="0" fontId="3" fillId="0" borderId="0" xfId="0" applyFont="1"/>
    <xf numFmtId="0" fontId="2" fillId="0" borderId="2" xfId="0" applyFont="1" applyBorder="1" applyAlignment="1">
      <alignment horizontal="center" vertical="center" wrapText="1"/>
    </xf>
    <xf numFmtId="0" fontId="0" fillId="0" borderId="4" xfId="0" applyBorder="1"/>
    <xf numFmtId="0" fontId="3" fillId="0" borderId="0" xfId="0" applyFont="1"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0" fillId="0" borderId="1" xfId="0" applyBorder="1"/>
    <xf numFmtId="0" fontId="3" fillId="0" borderId="12" xfId="0" applyFont="1" applyBorder="1"/>
    <xf numFmtId="0" fontId="0" fillId="0" borderId="12" xfId="0" applyBorder="1"/>
    <xf numFmtId="0" fontId="3" fillId="0" borderId="1" xfId="0" applyFont="1" applyBorder="1" applyAlignment="1">
      <alignment horizontal="center" vertical="top" wrapText="1"/>
    </xf>
    <xf numFmtId="0" fontId="0" fillId="0" borderId="1" xfId="0"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lignment horizontal="right" vertical="center" wrapText="1"/>
    </xf>
    <xf numFmtId="0" fontId="3" fillId="0" borderId="1" xfId="0" applyFont="1" applyBorder="1" applyAlignment="1">
      <alignment horizontal="right" vertical="center" wrapText="1"/>
    </xf>
    <xf numFmtId="0" fontId="0" fillId="0" borderId="0" xfId="0" quotePrefix="1" applyBorder="1" applyAlignment="1">
      <alignment horizontal="center" vertical="center"/>
    </xf>
    <xf numFmtId="0" fontId="0" fillId="0" borderId="12" xfId="0" quotePrefix="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3" fillId="0" borderId="13" xfId="0" applyFont="1" applyBorder="1" applyAlignment="1">
      <alignment horizontal="right" vertical="center"/>
    </xf>
    <xf numFmtId="0" fontId="3" fillId="0" borderId="5" xfId="0" applyFont="1" applyBorder="1" applyAlignment="1">
      <alignment horizontal="right" vertical="center" wrapText="1"/>
    </xf>
    <xf numFmtId="0" fontId="3" fillId="0" borderId="13" xfId="0" applyFont="1" applyBorder="1" applyAlignment="1">
      <alignment horizontal="right" vertical="center" wrapText="1"/>
    </xf>
    <xf numFmtId="0" fontId="3" fillId="0" borderId="3" xfId="0" applyFont="1" applyBorder="1" applyAlignment="1">
      <alignment horizontal="right" vertical="center" wrapText="1"/>
    </xf>
    <xf numFmtId="0" fontId="2" fillId="0" borderId="1" xfId="0" applyFont="1" applyBorder="1"/>
    <xf numFmtId="0" fontId="6" fillId="2" borderId="1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4" fontId="6" fillId="2" borderId="1" xfId="1" applyFont="1" applyFill="1" applyBorder="1" applyAlignment="1">
      <alignment horizontal="center" vertical="center" wrapText="1"/>
    </xf>
    <xf numFmtId="164" fontId="6" fillId="2" borderId="18" xfId="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xf>
    <xf numFmtId="9" fontId="9" fillId="3" borderId="1" xfId="0" applyNumberFormat="1" applyFont="1" applyFill="1" applyBorder="1" applyAlignment="1">
      <alignment horizontal="center" vertical="center"/>
    </xf>
    <xf numFmtId="165" fontId="9" fillId="3" borderId="1" xfId="1" applyNumberFormat="1" applyFont="1" applyFill="1" applyBorder="1" applyAlignment="1">
      <alignment horizontal="center" vertical="center"/>
    </xf>
    <xf numFmtId="0" fontId="9" fillId="0" borderId="1" xfId="0" applyFont="1" applyFill="1" applyBorder="1" applyAlignment="1">
      <alignment horizontal="center" vertical="center"/>
    </xf>
    <xf numFmtId="9" fontId="9" fillId="0" borderId="1" xfId="0"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165" fontId="9" fillId="0" borderId="18" xfId="1" applyNumberFormat="1" applyFont="1" applyFill="1" applyBorder="1" applyAlignment="1">
      <alignment horizontal="center" vertical="center"/>
    </xf>
    <xf numFmtId="0" fontId="9" fillId="0" borderId="13" xfId="0" applyNumberFormat="1" applyFont="1" applyFill="1" applyBorder="1" applyAlignment="1">
      <alignment horizontal="center" vertical="center" wrapText="1"/>
    </xf>
    <xf numFmtId="0" fontId="9" fillId="3" borderId="11" xfId="0" applyFont="1" applyFill="1" applyBorder="1" applyAlignment="1">
      <alignment horizontal="left" vertical="top" wrapText="1"/>
    </xf>
    <xf numFmtId="0" fontId="9" fillId="0" borderId="11" xfId="0" applyFont="1" applyFill="1" applyBorder="1" applyAlignment="1">
      <alignment horizontal="left" vertical="top" wrapText="1"/>
    </xf>
    <xf numFmtId="0" fontId="3" fillId="0" borderId="1" xfId="0" applyFont="1" applyBorder="1"/>
    <xf numFmtId="0" fontId="3" fillId="0" borderId="1" xfId="0" applyFont="1" applyFill="1" applyBorder="1"/>
    <xf numFmtId="0" fontId="3" fillId="0" borderId="1" xfId="0" applyFont="1" applyFill="1" applyBorder="1" applyAlignment="1">
      <alignment horizontal="center" vertical="top" wrapText="1"/>
    </xf>
    <xf numFmtId="0" fontId="0" fillId="0" borderId="1" xfId="0" applyFill="1" applyBorder="1"/>
    <xf numFmtId="0" fontId="0" fillId="0" borderId="0" xfId="0" applyFill="1"/>
    <xf numFmtId="0" fontId="0" fillId="0" borderId="1" xfId="0" applyFill="1" applyBorder="1" applyAlignment="1">
      <alignment horizontal="center" vertical="center"/>
    </xf>
    <xf numFmtId="9" fontId="0" fillId="0" borderId="0" xfId="2" applyFont="1"/>
    <xf numFmtId="2" fontId="0" fillId="0" borderId="0" xfId="2" applyNumberFormat="1" applyFont="1"/>
    <xf numFmtId="0" fontId="3" fillId="0" borderId="1" xfId="0" applyFont="1" applyFill="1" applyBorder="1" applyAlignment="1">
      <alignment wrapText="1"/>
    </xf>
    <xf numFmtId="165" fontId="0" fillId="0" borderId="0" xfId="0" applyNumberFormat="1"/>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1" xfId="0" applyBorder="1" applyAlignment="1">
      <alignment horizontal="center" vertical="center" wrapText="1"/>
    </xf>
    <xf numFmtId="166" fontId="0"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6" fillId="0" borderId="1" xfId="0" applyFont="1" applyBorder="1" applyAlignment="1">
      <alignment vertical="center"/>
    </xf>
    <xf numFmtId="166" fontId="6" fillId="0" borderId="1" xfId="0" applyNumberFormat="1" applyFont="1" applyFill="1" applyBorder="1" applyAlignment="1">
      <alignment horizontal="center"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8" xfId="0" applyFont="1" applyBorder="1" applyAlignment="1">
      <alignment horizontal="right" vertical="center"/>
    </xf>
    <xf numFmtId="0" fontId="2" fillId="0" borderId="11" xfId="0" applyFont="1" applyBorder="1" applyAlignment="1">
      <alignment horizontal="right"/>
    </xf>
    <xf numFmtId="0" fontId="2" fillId="0" borderId="12" xfId="0" applyFont="1" applyBorder="1" applyAlignment="1">
      <alignment horizontal="right"/>
    </xf>
    <xf numFmtId="0" fontId="2" fillId="0" borderId="13" xfId="0" applyFont="1" applyBorder="1" applyAlignment="1">
      <alignment horizontal="right"/>
    </xf>
    <xf numFmtId="0" fontId="2" fillId="0" borderId="0" xfId="0" applyFont="1" applyAlignment="1">
      <alignment horizontal="right"/>
    </xf>
    <xf numFmtId="0" fontId="2" fillId="0" borderId="0" xfId="0" applyFont="1" applyAlignment="1">
      <alignment horizontal="center"/>
    </xf>
    <xf numFmtId="0" fontId="3" fillId="0" borderId="0" xfId="0" applyFont="1" applyBorder="1" applyAlignment="1">
      <alignment horizont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vertical="center"/>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8" fillId="0" borderId="1" xfId="0" applyFont="1" applyBorder="1" applyAlignment="1">
      <alignment horizontal="left" vertical="top"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horizontal="left"/>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7" fillId="4" borderId="19" xfId="0" applyFont="1" applyFill="1" applyBorder="1" applyAlignment="1">
      <alignment horizontal="center" vertical="center" wrapText="1"/>
    </xf>
    <xf numFmtId="164" fontId="6" fillId="2" borderId="11" xfId="1" applyFont="1" applyFill="1" applyBorder="1" applyAlignment="1">
      <alignment horizontal="center" vertical="center" wrapText="1"/>
    </xf>
    <xf numFmtId="10" fontId="9" fillId="0" borderId="11" xfId="1"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itya\Mayur%20Ply\Deed%20Bifur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ur Ply Land"/>
      <sheetName val="P&amp;M Working"/>
      <sheetName val="Sheet1"/>
      <sheetName val="Building Sheet"/>
      <sheetName val="Summary"/>
    </sheetNames>
    <sheetDataSet>
      <sheetData sheetId="0"/>
      <sheetData sheetId="1">
        <row r="29">
          <cell r="N29">
            <v>0</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U36"/>
  <sheetViews>
    <sheetView workbookViewId="0">
      <selection activeCell="A5" sqref="A5:H5"/>
    </sheetView>
  </sheetViews>
  <sheetFormatPr defaultRowHeight="15" x14ac:dyDescent="0.25"/>
  <cols>
    <col min="1" max="1" width="6.28515625" customWidth="1"/>
    <col min="5" max="5" width="27.7109375" customWidth="1"/>
    <col min="6" max="6" width="5.85546875" customWidth="1"/>
    <col min="7" max="7" width="13.42578125" customWidth="1"/>
    <col min="8" max="8" width="12.28515625" customWidth="1"/>
    <col min="19" max="19" width="10" customWidth="1"/>
    <col min="21" max="21" width="10.5703125" bestFit="1" customWidth="1"/>
  </cols>
  <sheetData>
    <row r="3" spans="1:21" x14ac:dyDescent="0.25">
      <c r="A3" s="73" t="s">
        <v>0</v>
      </c>
      <c r="B3" s="74"/>
      <c r="C3" s="74"/>
      <c r="D3" s="74"/>
      <c r="E3" s="74"/>
      <c r="F3" s="74"/>
      <c r="G3" s="74"/>
      <c r="H3" s="75"/>
    </row>
    <row r="4" spans="1:21" ht="7.15" customHeight="1" x14ac:dyDescent="0.25">
      <c r="A4" s="3"/>
      <c r="B4" s="5"/>
      <c r="C4" s="5"/>
      <c r="D4" s="5"/>
      <c r="E4" s="5"/>
      <c r="F4" s="5"/>
      <c r="G4" s="5"/>
      <c r="H4" s="6"/>
    </row>
    <row r="5" spans="1:21" x14ac:dyDescent="0.25">
      <c r="A5" s="76" t="s">
        <v>1</v>
      </c>
      <c r="B5" s="77"/>
      <c r="C5" s="77"/>
      <c r="D5" s="77"/>
      <c r="E5" s="77"/>
      <c r="F5" s="77"/>
      <c r="G5" s="77"/>
      <c r="H5" s="78"/>
    </row>
    <row r="6" spans="1:21" ht="7.15" customHeight="1" x14ac:dyDescent="0.25">
      <c r="A6" s="3"/>
      <c r="B6" s="5"/>
      <c r="C6" s="5"/>
      <c r="D6" s="5"/>
      <c r="E6" s="5"/>
      <c r="F6" s="5"/>
      <c r="G6" s="5"/>
      <c r="H6" s="6"/>
    </row>
    <row r="7" spans="1:21" x14ac:dyDescent="0.25">
      <c r="A7" s="79" t="s">
        <v>2</v>
      </c>
      <c r="B7" s="80"/>
      <c r="C7" s="80"/>
      <c r="D7" s="80"/>
      <c r="E7" s="80"/>
      <c r="F7" s="80"/>
      <c r="G7" s="80"/>
      <c r="H7" s="81"/>
    </row>
    <row r="8" spans="1:21" x14ac:dyDescent="0.25">
      <c r="A8" s="79" t="s">
        <v>3</v>
      </c>
      <c r="B8" s="80"/>
      <c r="C8" s="80"/>
      <c r="D8" s="80"/>
      <c r="E8" s="80"/>
      <c r="F8" s="80"/>
      <c r="G8" s="80"/>
      <c r="H8" s="81"/>
    </row>
    <row r="9" spans="1:21" ht="6" customHeight="1" x14ac:dyDescent="0.25">
      <c r="A9" s="7"/>
      <c r="B9" s="8"/>
      <c r="C9" s="8"/>
      <c r="D9" s="8"/>
      <c r="E9" s="8"/>
      <c r="F9" s="8"/>
      <c r="G9" s="8"/>
      <c r="H9" s="9"/>
    </row>
    <row r="10" spans="1:21" ht="30" x14ac:dyDescent="0.25">
      <c r="A10" s="11" t="s">
        <v>4</v>
      </c>
      <c r="B10" s="82" t="s">
        <v>5</v>
      </c>
      <c r="C10" s="82"/>
      <c r="D10" s="82"/>
      <c r="E10" s="82"/>
      <c r="F10" s="10" t="s">
        <v>6</v>
      </c>
      <c r="G10" s="2" t="s">
        <v>7</v>
      </c>
      <c r="H10" s="10" t="s">
        <v>8</v>
      </c>
    </row>
    <row r="11" spans="1:21" x14ac:dyDescent="0.25">
      <c r="A11" s="16">
        <v>1</v>
      </c>
      <c r="B11" s="13" t="s">
        <v>9</v>
      </c>
      <c r="C11" s="14"/>
      <c r="D11" s="14"/>
      <c r="E11" s="14"/>
      <c r="F11" s="22">
        <v>1</v>
      </c>
      <c r="G11" s="15">
        <v>1994</v>
      </c>
      <c r="H11" s="65">
        <v>2100000</v>
      </c>
    </row>
    <row r="12" spans="1:21" x14ac:dyDescent="0.25">
      <c r="A12" s="17">
        <v>2</v>
      </c>
      <c r="B12" s="4" t="s">
        <v>10</v>
      </c>
      <c r="C12" s="5"/>
      <c r="D12" s="5"/>
      <c r="E12" s="5"/>
      <c r="F12" s="23">
        <v>1</v>
      </c>
      <c r="G12" s="15">
        <v>1994</v>
      </c>
      <c r="H12" s="65"/>
    </row>
    <row r="13" spans="1:21" x14ac:dyDescent="0.25">
      <c r="A13" s="16">
        <v>3</v>
      </c>
      <c r="B13" s="13" t="s">
        <v>11</v>
      </c>
      <c r="C13" s="14"/>
      <c r="D13" s="14"/>
      <c r="E13" s="14"/>
      <c r="F13" s="22">
        <v>1</v>
      </c>
      <c r="G13" s="15">
        <v>2006</v>
      </c>
      <c r="H13" s="65"/>
    </row>
    <row r="14" spans="1:21" x14ac:dyDescent="0.25">
      <c r="A14" s="17">
        <v>4</v>
      </c>
      <c r="B14" s="4" t="s">
        <v>12</v>
      </c>
      <c r="C14" s="5"/>
      <c r="D14" s="5"/>
      <c r="E14" s="5"/>
      <c r="F14" s="24">
        <v>1</v>
      </c>
      <c r="G14" s="15">
        <v>2010</v>
      </c>
      <c r="H14" s="65"/>
    </row>
    <row r="15" spans="1:21" x14ac:dyDescent="0.25">
      <c r="A15" s="16">
        <v>5</v>
      </c>
      <c r="B15" s="13" t="s">
        <v>13</v>
      </c>
      <c r="C15" s="14"/>
      <c r="D15" s="14"/>
      <c r="E15" s="14"/>
      <c r="F15" s="25">
        <v>8</v>
      </c>
      <c r="G15" s="15" t="s">
        <v>32</v>
      </c>
      <c r="H15" s="26">
        <v>120000</v>
      </c>
      <c r="L15" s="72"/>
      <c r="M15" s="72"/>
      <c r="N15" s="72"/>
      <c r="O15" s="72"/>
      <c r="P15" s="72"/>
      <c r="Q15" s="72"/>
      <c r="T15" s="53"/>
      <c r="U15" s="54"/>
    </row>
    <row r="16" spans="1:21" x14ac:dyDescent="0.25">
      <c r="A16" s="17">
        <v>6</v>
      </c>
      <c r="B16" s="4" t="s">
        <v>14</v>
      </c>
      <c r="C16" s="5"/>
      <c r="D16" s="5"/>
      <c r="E16" s="5"/>
      <c r="F16" s="24">
        <v>3</v>
      </c>
      <c r="G16" s="15">
        <v>1994</v>
      </c>
      <c r="H16" s="27">
        <v>90000</v>
      </c>
    </row>
    <row r="17" spans="1:8" x14ac:dyDescent="0.25">
      <c r="A17" s="16">
        <v>7</v>
      </c>
      <c r="B17" s="13" t="s">
        <v>15</v>
      </c>
      <c r="C17" s="14"/>
      <c r="D17" s="14"/>
      <c r="E17" s="14"/>
      <c r="F17" s="25">
        <v>2</v>
      </c>
      <c r="G17" s="15">
        <v>1994</v>
      </c>
      <c r="H17" s="28">
        <v>180000</v>
      </c>
    </row>
    <row r="18" spans="1:8" x14ac:dyDescent="0.25">
      <c r="A18" s="17">
        <v>8</v>
      </c>
      <c r="B18" s="4" t="s">
        <v>16</v>
      </c>
      <c r="C18" s="5"/>
      <c r="D18" s="5"/>
      <c r="E18" s="5"/>
      <c r="F18" s="24">
        <v>2</v>
      </c>
      <c r="G18" s="15">
        <v>1994</v>
      </c>
      <c r="H18" s="27">
        <v>30000</v>
      </c>
    </row>
    <row r="19" spans="1:8" x14ac:dyDescent="0.25">
      <c r="A19" s="16">
        <v>9</v>
      </c>
      <c r="B19" s="13" t="s">
        <v>17</v>
      </c>
      <c r="C19" s="14"/>
      <c r="D19" s="14"/>
      <c r="E19" s="14"/>
      <c r="F19" s="25">
        <v>4</v>
      </c>
      <c r="G19" s="15" t="s">
        <v>29</v>
      </c>
      <c r="H19" s="28">
        <v>12000</v>
      </c>
    </row>
    <row r="20" spans="1:8" x14ac:dyDescent="0.25">
      <c r="A20" s="17">
        <v>10</v>
      </c>
      <c r="B20" s="4" t="s">
        <v>18</v>
      </c>
      <c r="C20" s="5"/>
      <c r="D20" s="5"/>
      <c r="E20" s="5"/>
      <c r="F20" s="24">
        <v>3</v>
      </c>
      <c r="G20" s="15">
        <v>2000</v>
      </c>
      <c r="H20" s="27">
        <v>1000000</v>
      </c>
    </row>
    <row r="21" spans="1:8" x14ac:dyDescent="0.25">
      <c r="A21" s="16">
        <v>11</v>
      </c>
      <c r="B21" s="13" t="s">
        <v>19</v>
      </c>
      <c r="C21" s="14"/>
      <c r="D21" s="14"/>
      <c r="E21" s="14"/>
      <c r="F21" s="25">
        <v>1</v>
      </c>
      <c r="G21" s="15">
        <v>1995</v>
      </c>
      <c r="H21" s="64">
        <v>420000</v>
      </c>
    </row>
    <row r="22" spans="1:8" x14ac:dyDescent="0.25">
      <c r="A22" s="17">
        <v>12</v>
      </c>
      <c r="B22" s="4" t="s">
        <v>20</v>
      </c>
      <c r="C22" s="5"/>
      <c r="D22" s="5"/>
      <c r="E22" s="5"/>
      <c r="F22" s="24">
        <v>1</v>
      </c>
      <c r="G22" s="15">
        <v>1998</v>
      </c>
      <c r="H22" s="65"/>
    </row>
    <row r="23" spans="1:8" x14ac:dyDescent="0.25">
      <c r="A23" s="16">
        <v>13</v>
      </c>
      <c r="B23" s="13" t="s">
        <v>21</v>
      </c>
      <c r="C23" s="14"/>
      <c r="D23" s="14"/>
      <c r="E23" s="14"/>
      <c r="F23" s="25">
        <v>1</v>
      </c>
      <c r="G23" s="15">
        <v>2000</v>
      </c>
      <c r="H23" s="66"/>
    </row>
    <row r="24" spans="1:8" x14ac:dyDescent="0.25">
      <c r="A24" s="17">
        <v>14</v>
      </c>
      <c r="B24" s="4" t="s">
        <v>22</v>
      </c>
      <c r="C24" s="5"/>
      <c r="D24" s="5"/>
      <c r="E24" s="5"/>
      <c r="F24" s="24">
        <v>3</v>
      </c>
      <c r="G24" s="15" t="s">
        <v>30</v>
      </c>
      <c r="H24" s="29">
        <v>42000</v>
      </c>
    </row>
    <row r="25" spans="1:8" x14ac:dyDescent="0.25">
      <c r="A25" s="16">
        <v>15</v>
      </c>
      <c r="B25" s="13" t="s">
        <v>23</v>
      </c>
      <c r="C25" s="14"/>
      <c r="D25" s="14"/>
      <c r="E25" s="14"/>
      <c r="F25" s="25">
        <v>2</v>
      </c>
      <c r="G25" s="15">
        <v>1999</v>
      </c>
      <c r="H25" s="28">
        <v>24000</v>
      </c>
    </row>
    <row r="26" spans="1:8" x14ac:dyDescent="0.25">
      <c r="A26" s="17">
        <v>16</v>
      </c>
      <c r="B26" s="4" t="s">
        <v>24</v>
      </c>
      <c r="C26" s="5"/>
      <c r="D26" s="5"/>
      <c r="E26" s="5"/>
      <c r="F26" s="24">
        <v>1</v>
      </c>
      <c r="G26" s="15">
        <v>2017</v>
      </c>
      <c r="H26" s="27">
        <v>70000</v>
      </c>
    </row>
    <row r="27" spans="1:8" x14ac:dyDescent="0.25">
      <c r="A27" s="16">
        <v>17</v>
      </c>
      <c r="B27" s="13" t="s">
        <v>25</v>
      </c>
      <c r="C27" s="14"/>
      <c r="D27" s="14"/>
      <c r="E27" s="14"/>
      <c r="F27" s="25">
        <v>1</v>
      </c>
      <c r="G27" s="15">
        <v>2014</v>
      </c>
      <c r="H27" s="28">
        <v>90000</v>
      </c>
    </row>
    <row r="28" spans="1:8" x14ac:dyDescent="0.25">
      <c r="A28" s="17">
        <v>18</v>
      </c>
      <c r="B28" s="4" t="s">
        <v>26</v>
      </c>
      <c r="C28" s="5"/>
      <c r="D28" s="5"/>
      <c r="E28" s="5"/>
      <c r="F28" s="17" t="s">
        <v>28</v>
      </c>
      <c r="G28" s="20" t="s">
        <v>31</v>
      </c>
      <c r="H28" s="18">
        <v>150000</v>
      </c>
    </row>
    <row r="29" spans="1:8" x14ac:dyDescent="0.25">
      <c r="A29" s="16">
        <v>19</v>
      </c>
      <c r="B29" s="13" t="s">
        <v>27</v>
      </c>
      <c r="C29" s="14"/>
      <c r="D29" s="14"/>
      <c r="E29" s="14"/>
      <c r="F29" s="16" t="s">
        <v>28</v>
      </c>
      <c r="G29" s="21" t="s">
        <v>31</v>
      </c>
      <c r="H29" s="19">
        <v>400000</v>
      </c>
    </row>
    <row r="30" spans="1:8" x14ac:dyDescent="0.25">
      <c r="A30" s="12"/>
      <c r="B30" s="67" t="s">
        <v>33</v>
      </c>
      <c r="C30" s="68"/>
      <c r="D30" s="68"/>
      <c r="E30" s="69"/>
      <c r="F30" s="12"/>
      <c r="G30" s="14"/>
      <c r="H30" s="30">
        <v>4728000</v>
      </c>
    </row>
    <row r="34" spans="5:8" x14ac:dyDescent="0.25">
      <c r="E34" s="70" t="s">
        <v>34</v>
      </c>
      <c r="F34" s="70"/>
      <c r="G34" s="70"/>
      <c r="H34" s="70"/>
    </row>
    <row r="35" spans="5:8" x14ac:dyDescent="0.25">
      <c r="E35" s="71" t="s">
        <v>35</v>
      </c>
      <c r="F35" s="71"/>
      <c r="G35" s="71"/>
      <c r="H35" s="71"/>
    </row>
    <row r="36" spans="5:8" x14ac:dyDescent="0.25">
      <c r="E36" s="1"/>
    </row>
  </sheetData>
  <mergeCells count="11">
    <mergeCell ref="H11:H14"/>
    <mergeCell ref="A3:H3"/>
    <mergeCell ref="A5:H5"/>
    <mergeCell ref="A7:H7"/>
    <mergeCell ref="A8:H8"/>
    <mergeCell ref="B10:E10"/>
    <mergeCell ref="H21:H23"/>
    <mergeCell ref="B30:E30"/>
    <mergeCell ref="E34:H34"/>
    <mergeCell ref="E35:H35"/>
    <mergeCell ref="L15:Q15"/>
  </mergeCells>
  <pageMargins left="0.70866141732283472" right="0.70866141732283472" top="0.74803149606299213" bottom="0.74803149606299213"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4"/>
  <sheetViews>
    <sheetView topLeftCell="B7" workbookViewId="0">
      <selection activeCell="M24" sqref="M24"/>
    </sheetView>
  </sheetViews>
  <sheetFormatPr defaultRowHeight="15" x14ac:dyDescent="0.25"/>
  <cols>
    <col min="4" max="4" width="0" hidden="1" customWidth="1"/>
    <col min="5" max="5" width="51.7109375" customWidth="1"/>
    <col min="6" max="6" width="13.5703125" customWidth="1"/>
    <col min="7" max="7" width="10.42578125" customWidth="1"/>
    <col min="8" max="8" width="12.42578125" customWidth="1"/>
    <col min="9" max="9" width="12.7109375" customWidth="1"/>
    <col min="10" max="10" width="15.7109375" customWidth="1"/>
    <col min="11" max="11" width="11.7109375" customWidth="1"/>
    <col min="12" max="12" width="17.28515625" bestFit="1" customWidth="1"/>
    <col min="13" max="13" width="17.28515625" customWidth="1"/>
    <col min="14" max="14" width="16.7109375" customWidth="1"/>
  </cols>
  <sheetData>
    <row r="2" spans="3:14" ht="15.75" thickBot="1" x14ac:dyDescent="0.3"/>
    <row r="3" spans="3:14" s="51" customFormat="1" ht="42.75" customHeight="1" x14ac:dyDescent="0.25">
      <c r="C3" s="83" t="s">
        <v>61</v>
      </c>
      <c r="D3" s="84"/>
      <c r="E3" s="84"/>
      <c r="F3" s="84"/>
      <c r="G3" s="84"/>
      <c r="H3" s="84"/>
      <c r="I3" s="84"/>
      <c r="J3" s="84"/>
      <c r="K3" s="84"/>
      <c r="L3" s="84"/>
      <c r="M3" s="95"/>
      <c r="N3" s="85"/>
    </row>
    <row r="4" spans="3:14" ht="75" x14ac:dyDescent="0.25">
      <c r="C4" s="31" t="s">
        <v>36</v>
      </c>
      <c r="D4" s="32" t="s">
        <v>37</v>
      </c>
      <c r="E4" s="32" t="s">
        <v>38</v>
      </c>
      <c r="F4" s="32" t="s">
        <v>49</v>
      </c>
      <c r="G4" s="33" t="s">
        <v>39</v>
      </c>
      <c r="H4" s="32" t="s">
        <v>47</v>
      </c>
      <c r="I4" s="32" t="s">
        <v>48</v>
      </c>
      <c r="J4" s="32" t="s">
        <v>40</v>
      </c>
      <c r="K4" s="32" t="s">
        <v>41</v>
      </c>
      <c r="L4" s="34" t="s">
        <v>42</v>
      </c>
      <c r="M4" s="96"/>
      <c r="N4" s="35" t="s">
        <v>43</v>
      </c>
    </row>
    <row r="5" spans="3:14" s="51" customFormat="1" ht="15" customHeight="1" x14ac:dyDescent="0.25">
      <c r="C5" s="40">
        <v>1</v>
      </c>
      <c r="D5" s="46" t="s">
        <v>44</v>
      </c>
      <c r="E5" s="48" t="s">
        <v>9</v>
      </c>
      <c r="F5" s="49">
        <v>1994</v>
      </c>
      <c r="G5" s="50">
        <v>2022</v>
      </c>
      <c r="H5" s="44">
        <f>G5-F5</f>
        <v>28</v>
      </c>
      <c r="I5" s="40">
        <v>15</v>
      </c>
      <c r="J5" s="25">
        <v>1</v>
      </c>
      <c r="K5" s="41">
        <v>0.1</v>
      </c>
      <c r="L5" s="42">
        <v>750000</v>
      </c>
      <c r="M5" s="97">
        <v>0.88</v>
      </c>
      <c r="N5" s="43">
        <f>L5*(1-M5)</f>
        <v>90000</v>
      </c>
    </row>
    <row r="6" spans="3:14" s="51" customFormat="1" ht="16.5" customHeight="1" x14ac:dyDescent="0.25">
      <c r="C6" s="40">
        <v>2</v>
      </c>
      <c r="D6" s="46" t="s">
        <v>44</v>
      </c>
      <c r="E6" s="48" t="s">
        <v>10</v>
      </c>
      <c r="F6" s="49">
        <v>1994</v>
      </c>
      <c r="G6" s="50">
        <v>2022</v>
      </c>
      <c r="H6" s="44">
        <f t="shared" ref="H6:H21" si="0">G6-F6</f>
        <v>28</v>
      </c>
      <c r="I6" s="40">
        <v>15</v>
      </c>
      <c r="J6" s="24">
        <v>1</v>
      </c>
      <c r="K6" s="41">
        <v>0.1</v>
      </c>
      <c r="L6" s="42">
        <v>290000</v>
      </c>
      <c r="M6" s="97">
        <v>0.88</v>
      </c>
      <c r="N6" s="43">
        <f t="shared" ref="N6:N23" si="1">L6*(1-M6)</f>
        <v>34800</v>
      </c>
    </row>
    <row r="7" spans="3:14" s="51" customFormat="1" ht="14.25" customHeight="1" x14ac:dyDescent="0.25">
      <c r="C7" s="40">
        <v>3</v>
      </c>
      <c r="D7" s="46" t="s">
        <v>44</v>
      </c>
      <c r="E7" s="48" t="s">
        <v>11</v>
      </c>
      <c r="F7" s="49">
        <v>2006</v>
      </c>
      <c r="G7" s="50">
        <v>2022</v>
      </c>
      <c r="H7" s="44">
        <f t="shared" si="0"/>
        <v>16</v>
      </c>
      <c r="I7" s="40">
        <v>15</v>
      </c>
      <c r="J7" s="25">
        <v>1</v>
      </c>
      <c r="K7" s="41">
        <v>0.1</v>
      </c>
      <c r="L7" s="42">
        <v>315000</v>
      </c>
      <c r="M7" s="97">
        <v>0.88</v>
      </c>
      <c r="N7" s="43">
        <f t="shared" si="1"/>
        <v>37800</v>
      </c>
    </row>
    <row r="8" spans="3:14" s="51" customFormat="1" ht="15.75" customHeight="1" x14ac:dyDescent="0.25">
      <c r="C8" s="40">
        <v>4</v>
      </c>
      <c r="D8" s="46" t="s">
        <v>44</v>
      </c>
      <c r="E8" s="48" t="s">
        <v>12</v>
      </c>
      <c r="F8" s="49">
        <v>2010</v>
      </c>
      <c r="G8" s="50">
        <v>2022</v>
      </c>
      <c r="H8" s="44">
        <f t="shared" si="0"/>
        <v>12</v>
      </c>
      <c r="I8" s="40">
        <v>15</v>
      </c>
      <c r="J8" s="24">
        <v>1</v>
      </c>
      <c r="K8" s="41">
        <v>0.1</v>
      </c>
      <c r="L8" s="42">
        <v>155000</v>
      </c>
      <c r="M8" s="97">
        <v>0.88</v>
      </c>
      <c r="N8" s="43">
        <f t="shared" si="1"/>
        <v>18600</v>
      </c>
    </row>
    <row r="9" spans="3:14" ht="16.5" customHeight="1" x14ac:dyDescent="0.25">
      <c r="C9" s="37">
        <v>5</v>
      </c>
      <c r="D9" s="45" t="s">
        <v>45</v>
      </c>
      <c r="E9" s="47" t="s">
        <v>50</v>
      </c>
      <c r="F9" s="15">
        <v>2000</v>
      </c>
      <c r="G9" s="12">
        <v>2022</v>
      </c>
      <c r="H9" s="44">
        <f t="shared" si="0"/>
        <v>22</v>
      </c>
      <c r="I9" s="37">
        <v>6</v>
      </c>
      <c r="J9" s="25">
        <v>8</v>
      </c>
      <c r="K9" s="38">
        <v>0.1</v>
      </c>
      <c r="L9" s="39">
        <f>8500*8</f>
        <v>68000</v>
      </c>
      <c r="M9" s="97">
        <v>0.88</v>
      </c>
      <c r="N9" s="43">
        <f t="shared" si="1"/>
        <v>8160</v>
      </c>
    </row>
    <row r="10" spans="3:14" s="51" customFormat="1" ht="13.5" customHeight="1" x14ac:dyDescent="0.25">
      <c r="C10" s="40">
        <v>6</v>
      </c>
      <c r="D10" s="46" t="s">
        <v>45</v>
      </c>
      <c r="E10" s="48" t="s">
        <v>14</v>
      </c>
      <c r="F10" s="49">
        <v>1994</v>
      </c>
      <c r="G10" s="50">
        <v>2022</v>
      </c>
      <c r="H10" s="44">
        <f t="shared" si="0"/>
        <v>28</v>
      </c>
      <c r="I10" s="40">
        <v>15</v>
      </c>
      <c r="J10" s="24">
        <v>3</v>
      </c>
      <c r="K10" s="41">
        <v>0.1</v>
      </c>
      <c r="L10" s="42">
        <f>2817*J10</f>
        <v>8451</v>
      </c>
      <c r="M10" s="97">
        <v>0.88</v>
      </c>
      <c r="N10" s="43">
        <f t="shared" si="1"/>
        <v>1014.12</v>
      </c>
    </row>
    <row r="11" spans="3:14" s="51" customFormat="1" ht="15" customHeight="1" x14ac:dyDescent="0.25">
      <c r="C11" s="40">
        <v>7</v>
      </c>
      <c r="D11" s="46" t="s">
        <v>46</v>
      </c>
      <c r="E11" s="48" t="s">
        <v>15</v>
      </c>
      <c r="F11" s="49">
        <v>1994</v>
      </c>
      <c r="G11" s="50">
        <v>2022</v>
      </c>
      <c r="H11" s="44">
        <f t="shared" si="0"/>
        <v>28</v>
      </c>
      <c r="I11" s="40">
        <v>10</v>
      </c>
      <c r="J11" s="25">
        <v>2</v>
      </c>
      <c r="K11" s="41">
        <v>0.1</v>
      </c>
      <c r="L11" s="42">
        <f>79000*J11</f>
        <v>158000</v>
      </c>
      <c r="M11" s="97">
        <v>0.88</v>
      </c>
      <c r="N11" s="43">
        <f t="shared" si="1"/>
        <v>18960</v>
      </c>
    </row>
    <row r="12" spans="3:14" s="51" customFormat="1" ht="13.5" customHeight="1" x14ac:dyDescent="0.25">
      <c r="C12" s="40">
        <v>8</v>
      </c>
      <c r="D12" s="46" t="s">
        <v>46</v>
      </c>
      <c r="E12" s="48" t="s">
        <v>16</v>
      </c>
      <c r="F12" s="49">
        <v>1994</v>
      </c>
      <c r="G12" s="50">
        <v>2022</v>
      </c>
      <c r="H12" s="44">
        <f t="shared" si="0"/>
        <v>28</v>
      </c>
      <c r="I12" s="40">
        <v>6</v>
      </c>
      <c r="J12" s="24">
        <v>2</v>
      </c>
      <c r="K12" s="41">
        <v>0.1</v>
      </c>
      <c r="L12" s="42">
        <f>14500*J12</f>
        <v>29000</v>
      </c>
      <c r="M12" s="97">
        <v>0.88</v>
      </c>
      <c r="N12" s="43">
        <f t="shared" si="1"/>
        <v>3480</v>
      </c>
    </row>
    <row r="13" spans="3:14" s="51" customFormat="1" ht="15.75" customHeight="1" x14ac:dyDescent="0.25">
      <c r="C13" s="40">
        <v>9</v>
      </c>
      <c r="D13" s="46" t="s">
        <v>46</v>
      </c>
      <c r="E13" s="48" t="s">
        <v>17</v>
      </c>
      <c r="F13" s="49">
        <v>1996</v>
      </c>
      <c r="G13" s="50">
        <v>2022</v>
      </c>
      <c r="H13" s="44">
        <f t="shared" si="0"/>
        <v>26</v>
      </c>
      <c r="I13" s="40">
        <v>3</v>
      </c>
      <c r="J13" s="25">
        <v>4</v>
      </c>
      <c r="K13" s="41">
        <v>0.1</v>
      </c>
      <c r="L13" s="42">
        <f>4602*J13</f>
        <v>18408</v>
      </c>
      <c r="M13" s="97">
        <v>0.88</v>
      </c>
      <c r="N13" s="43">
        <f t="shared" si="1"/>
        <v>2208.96</v>
      </c>
    </row>
    <row r="14" spans="3:14" s="51" customFormat="1" x14ac:dyDescent="0.25">
      <c r="C14" s="52">
        <v>10</v>
      </c>
      <c r="D14" s="25"/>
      <c r="E14" s="48" t="s">
        <v>18</v>
      </c>
      <c r="F14" s="49">
        <v>2000</v>
      </c>
      <c r="G14" s="50">
        <v>2022</v>
      </c>
      <c r="H14" s="36">
        <f t="shared" si="0"/>
        <v>22</v>
      </c>
      <c r="I14" s="52">
        <v>15</v>
      </c>
      <c r="J14" s="24">
        <v>3</v>
      </c>
      <c r="K14" s="41">
        <v>0.1</v>
      </c>
      <c r="L14" s="42">
        <f>(135000+155000+140000)</f>
        <v>430000</v>
      </c>
      <c r="M14" s="97">
        <v>0.88</v>
      </c>
      <c r="N14" s="43">
        <f t="shared" si="1"/>
        <v>51600</v>
      </c>
    </row>
    <row r="15" spans="3:14" s="51" customFormat="1" x14ac:dyDescent="0.25">
      <c r="C15" s="40">
        <v>11</v>
      </c>
      <c r="E15" s="48" t="s">
        <v>19</v>
      </c>
      <c r="F15" s="49">
        <v>1995</v>
      </c>
      <c r="G15" s="50">
        <v>2022</v>
      </c>
      <c r="H15" s="36">
        <f t="shared" si="0"/>
        <v>27</v>
      </c>
      <c r="I15" s="52">
        <v>15</v>
      </c>
      <c r="J15" s="25">
        <v>1</v>
      </c>
      <c r="K15" s="41">
        <v>0.1</v>
      </c>
      <c r="L15" s="42">
        <f>139000</f>
        <v>139000</v>
      </c>
      <c r="M15" s="97">
        <v>0.88</v>
      </c>
      <c r="N15" s="43">
        <f t="shared" si="1"/>
        <v>16680</v>
      </c>
    </row>
    <row r="16" spans="3:14" s="51" customFormat="1" x14ac:dyDescent="0.25">
      <c r="C16" s="52">
        <v>12</v>
      </c>
      <c r="E16" s="48" t="s">
        <v>20</v>
      </c>
      <c r="F16" s="49">
        <v>1998</v>
      </c>
      <c r="G16" s="50">
        <v>2022</v>
      </c>
      <c r="H16" s="36">
        <f t="shared" si="0"/>
        <v>24</v>
      </c>
      <c r="I16" s="52">
        <v>15</v>
      </c>
      <c r="J16" s="24">
        <v>1</v>
      </c>
      <c r="K16" s="41">
        <v>0.1</v>
      </c>
      <c r="L16" s="42">
        <v>150000</v>
      </c>
      <c r="M16" s="97">
        <v>0.88</v>
      </c>
      <c r="N16" s="43">
        <f t="shared" si="1"/>
        <v>18000</v>
      </c>
    </row>
    <row r="17" spans="3:14" s="51" customFormat="1" x14ac:dyDescent="0.25">
      <c r="C17" s="40">
        <v>13</v>
      </c>
      <c r="E17" s="48" t="s">
        <v>21</v>
      </c>
      <c r="F17" s="49">
        <v>2000</v>
      </c>
      <c r="G17" s="50">
        <v>2022</v>
      </c>
      <c r="H17" s="36">
        <f t="shared" si="0"/>
        <v>22</v>
      </c>
      <c r="I17" s="52">
        <v>15</v>
      </c>
      <c r="J17" s="25">
        <v>1</v>
      </c>
      <c r="K17" s="41">
        <v>0.1</v>
      </c>
      <c r="L17" s="42">
        <v>0</v>
      </c>
      <c r="M17" s="97">
        <v>0.88</v>
      </c>
      <c r="N17" s="43">
        <f t="shared" si="1"/>
        <v>0</v>
      </c>
    </row>
    <row r="18" spans="3:14" s="51" customFormat="1" x14ac:dyDescent="0.25">
      <c r="C18" s="52">
        <v>14</v>
      </c>
      <c r="E18" s="48" t="s">
        <v>22</v>
      </c>
      <c r="F18" s="49">
        <v>2004</v>
      </c>
      <c r="G18" s="50">
        <v>2022</v>
      </c>
      <c r="H18" s="36">
        <f t="shared" si="0"/>
        <v>18</v>
      </c>
      <c r="I18" s="52">
        <v>5</v>
      </c>
      <c r="J18" s="24">
        <v>3</v>
      </c>
      <c r="K18" s="41">
        <v>0.1</v>
      </c>
      <c r="L18" s="42">
        <v>5500</v>
      </c>
      <c r="M18" s="97">
        <v>0.88</v>
      </c>
      <c r="N18" s="43">
        <f t="shared" si="1"/>
        <v>660</v>
      </c>
    </row>
    <row r="19" spans="3:14" s="51" customFormat="1" x14ac:dyDescent="0.25">
      <c r="C19" s="40">
        <v>15</v>
      </c>
      <c r="E19" s="48" t="s">
        <v>23</v>
      </c>
      <c r="F19" s="49">
        <v>1999</v>
      </c>
      <c r="G19" s="50">
        <v>2022</v>
      </c>
      <c r="H19" s="36">
        <f t="shared" si="0"/>
        <v>23</v>
      </c>
      <c r="I19" s="52">
        <v>5</v>
      </c>
      <c r="J19" s="25">
        <v>2</v>
      </c>
      <c r="K19" s="41">
        <v>0.1</v>
      </c>
      <c r="L19" s="42">
        <v>18800</v>
      </c>
      <c r="M19" s="97">
        <v>0.88</v>
      </c>
      <c r="N19" s="43">
        <f t="shared" si="1"/>
        <v>2256</v>
      </c>
    </row>
    <row r="20" spans="3:14" x14ac:dyDescent="0.25">
      <c r="C20" s="16">
        <v>16</v>
      </c>
      <c r="E20" s="48" t="s">
        <v>24</v>
      </c>
      <c r="F20" s="15">
        <v>2017</v>
      </c>
      <c r="G20" s="12">
        <v>2022</v>
      </c>
      <c r="H20" s="36">
        <f t="shared" si="0"/>
        <v>5</v>
      </c>
      <c r="I20" s="16">
        <v>10</v>
      </c>
      <c r="J20" s="24">
        <v>1</v>
      </c>
      <c r="K20" s="38">
        <v>0.1</v>
      </c>
      <c r="L20" s="42">
        <v>70000</v>
      </c>
      <c r="M20" s="97">
        <v>0.88</v>
      </c>
      <c r="N20" s="43">
        <f t="shared" si="1"/>
        <v>8400</v>
      </c>
    </row>
    <row r="21" spans="3:14" x14ac:dyDescent="0.25">
      <c r="C21" s="37">
        <v>17</v>
      </c>
      <c r="E21" s="48" t="s">
        <v>25</v>
      </c>
      <c r="F21" s="15">
        <v>2014</v>
      </c>
      <c r="G21" s="12">
        <v>2022</v>
      </c>
      <c r="H21" s="36">
        <f t="shared" si="0"/>
        <v>8</v>
      </c>
      <c r="I21" s="16">
        <v>10</v>
      </c>
      <c r="J21" s="25">
        <v>1</v>
      </c>
      <c r="K21" s="38">
        <v>0.1</v>
      </c>
      <c r="L21" s="42">
        <v>95000</v>
      </c>
      <c r="M21" s="97">
        <v>0.88</v>
      </c>
      <c r="N21" s="43">
        <f t="shared" si="1"/>
        <v>11400</v>
      </c>
    </row>
    <row r="22" spans="3:14" x14ac:dyDescent="0.25">
      <c r="C22" s="16">
        <v>18</v>
      </c>
      <c r="E22" s="48" t="s">
        <v>26</v>
      </c>
      <c r="F22" s="20" t="s">
        <v>31</v>
      </c>
      <c r="G22" s="12">
        <v>2022</v>
      </c>
      <c r="H22" s="36">
        <v>5</v>
      </c>
      <c r="I22" s="16">
        <v>3</v>
      </c>
      <c r="J22" s="17">
        <v>10</v>
      </c>
      <c r="K22" s="38">
        <v>0.1</v>
      </c>
      <c r="L22" s="42">
        <v>150000</v>
      </c>
      <c r="M22" s="97">
        <v>0.88</v>
      </c>
      <c r="N22" s="43">
        <f t="shared" si="1"/>
        <v>18000</v>
      </c>
    </row>
    <row r="23" spans="3:14" ht="29.25" x14ac:dyDescent="0.25">
      <c r="C23" s="37">
        <v>19</v>
      </c>
      <c r="E23" s="55" t="s">
        <v>27</v>
      </c>
      <c r="F23" s="21" t="s">
        <v>31</v>
      </c>
      <c r="G23" s="12">
        <v>2022</v>
      </c>
      <c r="H23" s="36">
        <v>5</v>
      </c>
      <c r="I23" s="16">
        <v>3</v>
      </c>
      <c r="J23" s="16">
        <v>10</v>
      </c>
      <c r="K23" s="38">
        <v>0.1</v>
      </c>
      <c r="L23" s="42">
        <v>400000</v>
      </c>
      <c r="M23" s="97">
        <v>0.88</v>
      </c>
      <c r="N23" s="43">
        <f t="shared" si="1"/>
        <v>48000</v>
      </c>
    </row>
    <row r="24" spans="3:14" x14ac:dyDescent="0.25">
      <c r="L24" s="56">
        <f>SUM(L5:L23)</f>
        <v>3250159</v>
      </c>
      <c r="M24" s="56"/>
      <c r="N24" s="56">
        <f>SUM(N5:N23)</f>
        <v>390019.07999999996</v>
      </c>
    </row>
  </sheetData>
  <mergeCells count="1">
    <mergeCell ref="C3:N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2"/>
  <sheetViews>
    <sheetView tabSelected="1" workbookViewId="0">
      <selection activeCell="E3" sqref="E3:I12"/>
    </sheetView>
  </sheetViews>
  <sheetFormatPr defaultRowHeight="15" x14ac:dyDescent="0.25"/>
  <cols>
    <col min="5" max="5" width="5.7109375" bestFit="1" customWidth="1"/>
    <col min="6" max="6" width="13.28515625" customWidth="1"/>
    <col min="7" max="7" width="9.140625" hidden="1" customWidth="1"/>
    <col min="8" max="8" width="28.85546875" customWidth="1"/>
    <col min="9" max="9" width="27.28515625" customWidth="1"/>
  </cols>
  <sheetData>
    <row r="3" spans="5:9" ht="41.25" customHeight="1" x14ac:dyDescent="0.25">
      <c r="E3" s="87" t="s">
        <v>62</v>
      </c>
      <c r="F3" s="88"/>
      <c r="G3" s="88"/>
      <c r="H3" s="88"/>
      <c r="I3" s="89"/>
    </row>
    <row r="4" spans="5:9" ht="55.5" x14ac:dyDescent="0.25">
      <c r="E4" s="57" t="s">
        <v>51</v>
      </c>
      <c r="F4" s="57" t="s">
        <v>52</v>
      </c>
      <c r="G4" s="57" t="s">
        <v>53</v>
      </c>
      <c r="H4" s="58" t="s">
        <v>54</v>
      </c>
      <c r="I4" s="58" t="s">
        <v>55</v>
      </c>
    </row>
    <row r="5" spans="5:9" ht="30" x14ac:dyDescent="0.25">
      <c r="E5" s="16">
        <v>1</v>
      </c>
      <c r="F5" s="59" t="s">
        <v>56</v>
      </c>
      <c r="G5" s="60">
        <f>'[1]P&amp;M Working'!N29</f>
        <v>0</v>
      </c>
      <c r="H5" s="61">
        <f>Working!L24</f>
        <v>3250159</v>
      </c>
      <c r="I5" s="60">
        <f>Working!N24</f>
        <v>390019.07999999996</v>
      </c>
    </row>
    <row r="6" spans="5:9" x14ac:dyDescent="0.25">
      <c r="E6" s="62"/>
      <c r="F6" s="90" t="s">
        <v>57</v>
      </c>
      <c r="G6" s="90"/>
      <c r="H6" s="90"/>
      <c r="I6" s="63">
        <f>SUM(I5:I5)</f>
        <v>390019.07999999996</v>
      </c>
    </row>
    <row r="7" spans="5:9" x14ac:dyDescent="0.25">
      <c r="E7" s="91" t="s">
        <v>58</v>
      </c>
      <c r="F7" s="91"/>
      <c r="G7" s="91"/>
      <c r="H7" s="91"/>
      <c r="I7" s="91"/>
    </row>
    <row r="8" spans="5:9" ht="28.5" customHeight="1" x14ac:dyDescent="0.25">
      <c r="E8" s="86" t="s">
        <v>63</v>
      </c>
      <c r="F8" s="86"/>
      <c r="G8" s="86"/>
      <c r="H8" s="86"/>
      <c r="I8" s="86"/>
    </row>
    <row r="9" spans="5:9" ht="59.25" customHeight="1" x14ac:dyDescent="0.25">
      <c r="E9" s="92" t="s">
        <v>65</v>
      </c>
      <c r="F9" s="93"/>
      <c r="G9" s="93"/>
      <c r="H9" s="93"/>
      <c r="I9" s="94"/>
    </row>
    <row r="10" spans="5:9" ht="30.75" customHeight="1" x14ac:dyDescent="0.25">
      <c r="E10" s="86" t="s">
        <v>59</v>
      </c>
      <c r="F10" s="86"/>
      <c r="G10" s="86"/>
      <c r="H10" s="86"/>
      <c r="I10" s="86"/>
    </row>
    <row r="11" spans="5:9" ht="30" customHeight="1" x14ac:dyDescent="0.25">
      <c r="E11" s="86" t="s">
        <v>60</v>
      </c>
      <c r="F11" s="86"/>
      <c r="G11" s="86"/>
      <c r="H11" s="86"/>
      <c r="I11" s="86"/>
    </row>
    <row r="12" spans="5:9" ht="29.25" customHeight="1" x14ac:dyDescent="0.25">
      <c r="E12" s="86" t="s">
        <v>64</v>
      </c>
      <c r="F12" s="86"/>
      <c r="G12" s="86"/>
      <c r="H12" s="86"/>
      <c r="I12" s="86"/>
    </row>
  </sheetData>
  <mergeCells count="8">
    <mergeCell ref="E11:I11"/>
    <mergeCell ref="E12:I12"/>
    <mergeCell ref="E3:I3"/>
    <mergeCell ref="F6:H6"/>
    <mergeCell ref="E7:I7"/>
    <mergeCell ref="E8:I8"/>
    <mergeCell ref="E9:I9"/>
    <mergeCell ref="E10:I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Working</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PRATIKSHA</dc:creator>
  <cp:lastModifiedBy>abhishek solanki</cp:lastModifiedBy>
  <cp:lastPrinted>2021-12-14T06:48:08Z</cp:lastPrinted>
  <dcterms:created xsi:type="dcterms:W3CDTF">2021-12-14T06:20:05Z</dcterms:created>
  <dcterms:modified xsi:type="dcterms:W3CDTF">2022-06-08T10:37:01Z</dcterms:modified>
</cp:coreProperties>
</file>