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In Progress Files\Nikhil Rajan\Adani Power Rajasthan Limited\RK Valuation\Final Report\"/>
    </mc:Choice>
  </mc:AlternateContent>
  <bookViews>
    <workbookView xWindow="0" yWindow="0" windowWidth="20490" windowHeight="7755" tabRatio="925" firstSheet="7" activeTab="14"/>
  </bookViews>
  <sheets>
    <sheet name="Main FAR by Adani" sheetId="32" r:id="rId1"/>
    <sheet name="Land" sheetId="26" r:id="rId2"/>
    <sheet name="Factory Building" sheetId="20" r:id="rId3"/>
    <sheet name="Building-Summary" sheetId="19" r:id="rId4"/>
    <sheet name="CCI" sheetId="29" r:id="rId5"/>
    <sheet name="Plant &amp; Machinery" sheetId="3" r:id="rId6"/>
    <sheet name="CCI China" sheetId="31" r:id="rId7"/>
    <sheet name="Furniture &amp; Fixture" sheetId="5" r:id="rId8"/>
    <sheet name="Intagible Assets" sheetId="12" r:id="rId9"/>
    <sheet name="Office Equipment" sheetId="8" r:id="rId10"/>
    <sheet name="Vehicles" sheetId="6" r:id="rId11"/>
    <sheet name="Computers" sheetId="7" r:id="rId12"/>
    <sheet name="Electrical Installation" sheetId="33" r:id="rId13"/>
    <sheet name="Railway Sidings" sheetId="34" r:id="rId14"/>
    <sheet name="P&amp;M-Summary" sheetId="17" r:id="rId15"/>
    <sheet name="Summary" sheetId="2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S">#REF!</definedName>
    <definedName name="_____DAT3">#REF!</definedName>
    <definedName name="_____DAT4">#REF!</definedName>
    <definedName name="____DAT1">#REF!</definedName>
    <definedName name="____DAT10">'[1]detail exp'!#REF!</definedName>
    <definedName name="____DAT11">'[1]detail exp'!#REF!</definedName>
    <definedName name="____DAT12">'[1]detail exp'!#REF!</definedName>
    <definedName name="____DAT2">#REF!</definedName>
    <definedName name="____DAT5">'[1]detail exp'!#REF!</definedName>
    <definedName name="____DAT6">'[1]detail exp'!#REF!</definedName>
    <definedName name="____DAT7">'[1]detail exp'!#REF!</definedName>
    <definedName name="____DAT8">'[1]detail exp'!#REF!</definedName>
    <definedName name="____DAT9">'[1]detail exp'!#REF!</definedName>
    <definedName name="____E405120">#REF!</definedName>
    <definedName name="___DAT1">#REF!</definedName>
    <definedName name="___DAT2">#REF!</definedName>
    <definedName name="___DAT3">#REF!</definedName>
    <definedName name="___DAT4">#REF!</definedName>
    <definedName name="___E405120">#REF!</definedName>
    <definedName name="___SEP03">#REF!</definedName>
    <definedName name="___usd1">'[2]cash budget'!#REF!</definedName>
    <definedName name="___usd2">'[2]cash budget'!#REF!</definedName>
    <definedName name="___usd3">'[2]cash budget'!#REF!</definedName>
    <definedName name="___usd4">'[2]cash budget'!#REF!</definedName>
    <definedName name="__DAT1">#REF!</definedName>
    <definedName name="__DAT10">'[1]detail exp'!#REF!</definedName>
    <definedName name="__DAT11">'[1]detail exp'!#REF!</definedName>
    <definedName name="__DAT12">'[1]detail exp'!#REF!</definedName>
    <definedName name="__DAT2">#REF!</definedName>
    <definedName name="__DAT3">#REF!</definedName>
    <definedName name="__DAT4">#REF!</definedName>
    <definedName name="__DAT5">'[1]detail exp'!#REF!</definedName>
    <definedName name="__DAT6">'[1]detail exp'!#REF!</definedName>
    <definedName name="__DAT7">'[1]detail exp'!#REF!</definedName>
    <definedName name="__DAT8">'[1]detail exp'!#REF!</definedName>
    <definedName name="__DAT9">'[1]detail exp'!#REF!</definedName>
    <definedName name="__E405120">#REF!</definedName>
    <definedName name="__SEP03">#REF!</definedName>
    <definedName name="__usd1">'[3]cash budget'!#REF!</definedName>
    <definedName name="__usd2">'[3]cash budget'!#REF!</definedName>
    <definedName name="__usd3">'[3]cash budget'!#REF!</definedName>
    <definedName name="__usd4">'[3]cash budget'!#REF!</definedName>
    <definedName name="_DAT1">#REF!</definedName>
    <definedName name="_DAT10">'[1]detail exp'!#REF!</definedName>
    <definedName name="_DAT11">'[1]detail exp'!#REF!</definedName>
    <definedName name="_DAT12">'[1]detail exp'!#REF!</definedName>
    <definedName name="_DAT2">#REF!</definedName>
    <definedName name="_DAT3">#REF!</definedName>
    <definedName name="_DAT4">#REF!</definedName>
    <definedName name="_DAT5">'[1]detail exp'!#REF!</definedName>
    <definedName name="_DAT6">'[1]detail exp'!#REF!</definedName>
    <definedName name="_DAT7">'[1]detail exp'!#REF!</definedName>
    <definedName name="_DAT8">'[1]detail exp'!#REF!</definedName>
    <definedName name="_DAT9">'[1]detail exp'!#REF!</definedName>
    <definedName name="_E405120">#REF!</definedName>
    <definedName name="_xlnm._FilterDatabase" localSheetId="11" hidden="1">Computers!$B$3:$Q$245</definedName>
    <definedName name="_xlnm._FilterDatabase" localSheetId="2" hidden="1">'Factory Building'!$B$4:$R$195</definedName>
    <definedName name="_xlnm._FilterDatabase" localSheetId="7" hidden="1">'Furniture &amp; Fixture'!$B$4:$Q$581</definedName>
    <definedName name="_xlnm._FilterDatabase" localSheetId="1" hidden="1">Land!#REF!</definedName>
    <definedName name="_xlnm._FilterDatabase" localSheetId="0" hidden="1">'Main FAR by Adani'!$A$2:$K$3187</definedName>
    <definedName name="_xlnm._FilterDatabase" localSheetId="9" hidden="1">'Office Equipment'!$B$3:$Q$486</definedName>
    <definedName name="_xlnm._FilterDatabase" localSheetId="5" hidden="1">'Plant &amp; Machinery'!$B$4:$R$1537</definedName>
    <definedName name="_xlnm._FilterDatabase" localSheetId="10" hidden="1">Vehicles!$B$3:$Q$72</definedName>
    <definedName name="_Order2" hidden="1">255</definedName>
    <definedName name="_SEP03">#REF!</definedName>
    <definedName name="_usd1">'[4]cash budget'!#REF!</definedName>
    <definedName name="_usd2">'[4]cash budget'!#REF!</definedName>
    <definedName name="_usd3">'[4]cash budget'!#REF!</definedName>
    <definedName name="_usd4">'[4]cash budget'!#REF!</definedName>
    <definedName name="A">#REF!</definedName>
    <definedName name="aaa">#REF!</definedName>
    <definedName name="abc">#REF!</definedName>
    <definedName name="Add__Donations">#REF!</definedName>
    <definedName name="ahjjkh">#REF!</definedName>
    <definedName name="annx">[5]cashflow!#REF!</definedName>
    <definedName name="b">#REF!</definedName>
    <definedName name="BALSHEETCON">#REF!</definedName>
    <definedName name="Base_Yr">'[6]Setup Variables'!$D$11</definedName>
    <definedName name="BC_SCH">#REF!</definedName>
    <definedName name="BC_SCH_CON">#REF!</definedName>
    <definedName name="CERT">#REF!</definedName>
    <definedName name="CON_PL_SCH">#REF!</definedName>
    <definedName name="CONC_ASSET">#REF!</definedName>
    <definedName name="CONS_BALSHEET">#REF!</definedName>
    <definedName name="CONS_INVEST">#REF!</definedName>
    <definedName name="CONSTRIAL">#REF!</definedName>
    <definedName name="CONSTRIAL1">'[7]APRIL08-JUN08-CONSOLIDATED'!#REF!</definedName>
    <definedName name="D">#REF!</definedName>
    <definedName name="data">'[8]employee security'!$A$4:$A$22</definedName>
    <definedName name="_xlnm.Database">#REF!</definedName>
    <definedName name="dollars">#REF!</definedName>
    <definedName name="e">#REF!</definedName>
    <definedName name="EQUIPSTAT25_08_2003">#REF!</definedName>
    <definedName name="Fixed">[9]cashflow!#REF!</definedName>
    <definedName name="INDO_COUNT_INDUSTRIES_LIMITED">#REF!</definedName>
    <definedName name="lanco">#REF!</definedName>
    <definedName name="LANCO_BABAND_POWER_P">[10]WORKINGS!#REF!</definedName>
    <definedName name="margin">[11]Wkgs!$J$275</definedName>
    <definedName name="millions">[12]Inputs!$B$10</definedName>
    <definedName name="notes1">#REF!</definedName>
    <definedName name="notes2">#REF!</definedName>
    <definedName name="page_1">#REF!</definedName>
    <definedName name="page_2">#REF!</definedName>
    <definedName name="page_3">#REF!</definedName>
    <definedName name="page_4">#REF!</definedName>
    <definedName name="page_5">#REF!</definedName>
    <definedName name="page_6">#REF!</definedName>
    <definedName name="pfcusd">#REF!</definedName>
    <definedName name="_xlnm.Print_Area">#REF!</definedName>
    <definedName name="Print_Area_MI">#REF!</definedName>
    <definedName name="PRINT_CATEGS">'[13]3:40'!$A$1:$I$62</definedName>
    <definedName name="_xlnm.Print_Titles" localSheetId="11">Computers!$2:$3</definedName>
    <definedName name="_xlnm.Print_Titles" localSheetId="2">'Factory Building'!$3:$4</definedName>
    <definedName name="_xlnm.Print_Titles" localSheetId="7">'Furniture &amp; Fixture'!$3:$4</definedName>
    <definedName name="_xlnm.Print_Titles" localSheetId="9">'Office Equipment'!$2:$3</definedName>
    <definedName name="_xlnm.Print_Titles" localSheetId="5">'Plant &amp; Machinery'!$3:$4</definedName>
    <definedName name="_xlnm.Print_Titles" localSheetId="10">Vehicles!$2:$3</definedName>
    <definedName name="_xlnm.Print_Titles">#REF!</definedName>
    <definedName name="PRINT_TITLES_MI">#REF!</definedName>
    <definedName name="PRO_LOSS">#REF!</definedName>
    <definedName name="PRO_LOSS1">'[7]APRIL08-JUN08-CONSOLIDATED'!$B$3:$J$82</definedName>
    <definedName name="rk">#REF!</definedName>
    <definedName name="rs">[14]variance!#REF!</definedName>
    <definedName name="Rupees">#REF!</definedName>
    <definedName name="sa">#REF!</definedName>
    <definedName name="sal">#REF!</definedName>
    <definedName name="SPINNING_DIVISION">#REF!</definedName>
    <definedName name="TEST0">#REF!</definedName>
    <definedName name="TESTHKEY">#REF!</definedName>
    <definedName name="TESTKEYS">#REF!</definedName>
    <definedName name="TESTVKEY">#REF!</definedName>
    <definedName name="u">#REF!</definedName>
    <definedName name="unit_total">#REF!</definedName>
    <definedName name="ur">[15]allocation!$D$4</definedName>
    <definedName name="usd">#REF!</definedName>
    <definedName name="ut">[15]allocation!$D$5</definedName>
    <definedName name="v">'[16]Offshore Equipment'!#REF!</definedName>
  </definedNames>
  <calcPr calcId="152511"/>
</workbook>
</file>

<file path=xl/calcChain.xml><?xml version="1.0" encoding="utf-8"?>
<calcChain xmlns="http://schemas.openxmlformats.org/spreadsheetml/2006/main">
  <c r="H6" i="26" l="1"/>
  <c r="N6" i="26"/>
  <c r="K6" i="26" l="1"/>
  <c r="L6" i="26" s="1"/>
  <c r="I12" i="33" l="1"/>
  <c r="I13" i="33"/>
  <c r="I14" i="33"/>
  <c r="I15" i="33"/>
  <c r="I16" i="33"/>
  <c r="I17" i="33"/>
  <c r="I18" i="33"/>
  <c r="I19" i="33"/>
  <c r="Q1539" i="3" l="1"/>
  <c r="P1539" i="3"/>
  <c r="O1539" i="3"/>
  <c r="G1536" i="3"/>
  <c r="G1535" i="3"/>
  <c r="G1534" i="3"/>
  <c r="G1533" i="3"/>
  <c r="G1532" i="3"/>
  <c r="G1531" i="3"/>
  <c r="G1530" i="3"/>
  <c r="G1529" i="3"/>
  <c r="G1528" i="3"/>
  <c r="G1527" i="3"/>
  <c r="G1526" i="3"/>
  <c r="G1525" i="3"/>
  <c r="G1524" i="3"/>
  <c r="G1523" i="3"/>
  <c r="G1522" i="3"/>
  <c r="G1521" i="3"/>
  <c r="G1520" i="3"/>
  <c r="G1519" i="3"/>
  <c r="G1518" i="3"/>
  <c r="G1517" i="3"/>
  <c r="G1516" i="3"/>
  <c r="G1515" i="3"/>
  <c r="G1514" i="3"/>
  <c r="G1513" i="3"/>
  <c r="G1512" i="3"/>
  <c r="G1511" i="3"/>
  <c r="G1510" i="3"/>
  <c r="G1509" i="3"/>
  <c r="G1508" i="3"/>
  <c r="G1507" i="3"/>
  <c r="G1506" i="3"/>
  <c r="G1505" i="3"/>
  <c r="G1504" i="3"/>
  <c r="G1503" i="3"/>
  <c r="G1502" i="3"/>
  <c r="G1501" i="3"/>
  <c r="G1500" i="3"/>
  <c r="G1499" i="3"/>
  <c r="G1498" i="3"/>
  <c r="G1497" i="3"/>
  <c r="G1496" i="3"/>
  <c r="G1495" i="3"/>
  <c r="G1494" i="3"/>
  <c r="G1493" i="3"/>
  <c r="G1492" i="3"/>
  <c r="G1491" i="3"/>
  <c r="G1490" i="3"/>
  <c r="G1489" i="3"/>
  <c r="G1488" i="3"/>
  <c r="G1487" i="3"/>
  <c r="G1486" i="3"/>
  <c r="G1485" i="3"/>
  <c r="G1484" i="3"/>
  <c r="G1483" i="3"/>
  <c r="G1482" i="3"/>
  <c r="G1481" i="3"/>
  <c r="G1480" i="3"/>
  <c r="G1479" i="3"/>
  <c r="G1478" i="3"/>
  <c r="G1477" i="3"/>
  <c r="G1476" i="3"/>
  <c r="G1475" i="3"/>
  <c r="G1474" i="3"/>
  <c r="G1473" i="3"/>
  <c r="G1472" i="3"/>
  <c r="G1471" i="3"/>
  <c r="G1470" i="3"/>
  <c r="G1469" i="3"/>
  <c r="G1468" i="3"/>
  <c r="G1467" i="3"/>
  <c r="G1466" i="3"/>
  <c r="G1465" i="3"/>
  <c r="G1464" i="3"/>
  <c r="G1463" i="3"/>
  <c r="G1462" i="3"/>
  <c r="G1461" i="3"/>
  <c r="G1460" i="3"/>
  <c r="G1459" i="3"/>
  <c r="G1458" i="3"/>
  <c r="G1457" i="3"/>
  <c r="G1456" i="3"/>
  <c r="G1455" i="3"/>
  <c r="G1454" i="3"/>
  <c r="G1453" i="3"/>
  <c r="G1452" i="3"/>
  <c r="G1451" i="3"/>
  <c r="G1450" i="3"/>
  <c r="G1449" i="3"/>
  <c r="G1448" i="3"/>
  <c r="G1447" i="3"/>
  <c r="G1446" i="3"/>
  <c r="G1445" i="3"/>
  <c r="G1444" i="3"/>
  <c r="G1443" i="3"/>
  <c r="G1442" i="3"/>
  <c r="G1441" i="3"/>
  <c r="G1440" i="3"/>
  <c r="G1439" i="3"/>
  <c r="G1438" i="3"/>
  <c r="G1437" i="3"/>
  <c r="G1436" i="3"/>
  <c r="G1435" i="3"/>
  <c r="G1434" i="3"/>
  <c r="G1433" i="3"/>
  <c r="G1432" i="3"/>
  <c r="G1431" i="3"/>
  <c r="G1430" i="3"/>
  <c r="G1429" i="3"/>
  <c r="G1428" i="3"/>
  <c r="G1427" i="3"/>
  <c r="G1426" i="3"/>
  <c r="G1425" i="3"/>
  <c r="G1424" i="3"/>
  <c r="G1423" i="3"/>
  <c r="G1422" i="3"/>
  <c r="G1421" i="3"/>
  <c r="G1420" i="3"/>
  <c r="G1419" i="3"/>
  <c r="G1418" i="3"/>
  <c r="G1417" i="3"/>
  <c r="G1416" i="3"/>
  <c r="G1415" i="3"/>
  <c r="G1414" i="3"/>
  <c r="G1413" i="3"/>
  <c r="G1412" i="3"/>
  <c r="G1411" i="3"/>
  <c r="G1410" i="3"/>
  <c r="G1409" i="3"/>
  <c r="G1408" i="3"/>
  <c r="G1407" i="3"/>
  <c r="G1406" i="3"/>
  <c r="G1405" i="3"/>
  <c r="G1404" i="3"/>
  <c r="G1403" i="3"/>
  <c r="G1402" i="3"/>
  <c r="G1401" i="3"/>
  <c r="G1400" i="3"/>
  <c r="G1399" i="3"/>
  <c r="G1398" i="3"/>
  <c r="G1397" i="3"/>
  <c r="G1396" i="3"/>
  <c r="G1395" i="3"/>
  <c r="G1394" i="3"/>
  <c r="G1393" i="3"/>
  <c r="G1392" i="3"/>
  <c r="G1391" i="3"/>
  <c r="G1390" i="3"/>
  <c r="G1389" i="3"/>
  <c r="G1388" i="3"/>
  <c r="G1387" i="3"/>
  <c r="G1386" i="3"/>
  <c r="G1385" i="3"/>
  <c r="G1384" i="3"/>
  <c r="G1383" i="3"/>
  <c r="G1382" i="3"/>
  <c r="G1381" i="3"/>
  <c r="G1380" i="3"/>
  <c r="G1379" i="3"/>
  <c r="G1378" i="3"/>
  <c r="G1377" i="3"/>
  <c r="G1376" i="3"/>
  <c r="G1375" i="3"/>
  <c r="G1374" i="3"/>
  <c r="G1373" i="3"/>
  <c r="G1372" i="3"/>
  <c r="G1371" i="3"/>
  <c r="G1370" i="3"/>
  <c r="G1369" i="3"/>
  <c r="G1368" i="3"/>
  <c r="G1367" i="3"/>
  <c r="G1366" i="3"/>
  <c r="G1365" i="3"/>
  <c r="G1364" i="3"/>
  <c r="G1363" i="3"/>
  <c r="G1362" i="3"/>
  <c r="G1361" i="3"/>
  <c r="G1360" i="3"/>
  <c r="G1359" i="3"/>
  <c r="G1358" i="3"/>
  <c r="G1357" i="3"/>
  <c r="G1356" i="3"/>
  <c r="G1355" i="3"/>
  <c r="G1354" i="3"/>
  <c r="G1353" i="3"/>
  <c r="G1352" i="3"/>
  <c r="G1351" i="3"/>
  <c r="G1350" i="3"/>
  <c r="G1349" i="3"/>
  <c r="G1348" i="3"/>
  <c r="G1347" i="3"/>
  <c r="G1346" i="3"/>
  <c r="G1345" i="3"/>
  <c r="G1344" i="3"/>
  <c r="G1343" i="3"/>
  <c r="G1342" i="3"/>
  <c r="G1341" i="3"/>
  <c r="G1340" i="3"/>
  <c r="G1339" i="3"/>
  <c r="G1338" i="3"/>
  <c r="G1337" i="3"/>
  <c r="G1336" i="3"/>
  <c r="G1335" i="3"/>
  <c r="G1334" i="3"/>
  <c r="G1333" i="3"/>
  <c r="G1332" i="3"/>
  <c r="G1331" i="3"/>
  <c r="G1330" i="3"/>
  <c r="G1329" i="3"/>
  <c r="G1328" i="3"/>
  <c r="G1327" i="3"/>
  <c r="G1326" i="3"/>
  <c r="G1325" i="3"/>
  <c r="G1324" i="3"/>
  <c r="G1323" i="3"/>
  <c r="G1322" i="3"/>
  <c r="G1321" i="3"/>
  <c r="G1320" i="3"/>
  <c r="G1319" i="3"/>
  <c r="G1318" i="3"/>
  <c r="G1317" i="3"/>
  <c r="G1316" i="3"/>
  <c r="G1315" i="3"/>
  <c r="G1314" i="3"/>
  <c r="G1313" i="3"/>
  <c r="G1312" i="3"/>
  <c r="G1311" i="3"/>
  <c r="G1310" i="3"/>
  <c r="G1309" i="3"/>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N1536" i="3"/>
  <c r="N1535" i="3"/>
  <c r="N1534" i="3"/>
  <c r="N1533" i="3"/>
  <c r="N1532" i="3"/>
  <c r="N1531" i="3"/>
  <c r="N1530" i="3"/>
  <c r="N1529" i="3"/>
  <c r="N1528" i="3"/>
  <c r="N1527" i="3"/>
  <c r="N1526" i="3"/>
  <c r="N1525" i="3"/>
  <c r="N1524" i="3"/>
  <c r="N1523" i="3"/>
  <c r="N1522" i="3"/>
  <c r="N1521" i="3"/>
  <c r="N1520" i="3"/>
  <c r="N1519" i="3"/>
  <c r="N1518" i="3"/>
  <c r="N1517" i="3"/>
  <c r="N1516" i="3"/>
  <c r="N1515" i="3"/>
  <c r="N1514" i="3"/>
  <c r="N1513" i="3"/>
  <c r="N1512" i="3"/>
  <c r="N1511" i="3"/>
  <c r="N1510" i="3"/>
  <c r="N1509" i="3"/>
  <c r="N1508" i="3"/>
  <c r="N1507" i="3"/>
  <c r="N1506" i="3"/>
  <c r="N1505" i="3"/>
  <c r="N1504" i="3"/>
  <c r="N1503" i="3"/>
  <c r="N1502" i="3"/>
  <c r="N1501" i="3"/>
  <c r="N1500" i="3"/>
  <c r="N1499" i="3"/>
  <c r="N1498" i="3"/>
  <c r="N1497" i="3"/>
  <c r="N1496" i="3"/>
  <c r="N1495" i="3"/>
  <c r="N1494" i="3"/>
  <c r="N1493" i="3"/>
  <c r="N1492" i="3"/>
  <c r="N1491" i="3"/>
  <c r="N1490" i="3"/>
  <c r="N1489" i="3"/>
  <c r="N1488" i="3"/>
  <c r="N1487" i="3"/>
  <c r="N1486" i="3"/>
  <c r="N1485" i="3"/>
  <c r="N1484" i="3"/>
  <c r="N1483" i="3"/>
  <c r="N1482" i="3"/>
  <c r="N1481" i="3"/>
  <c r="N1480" i="3"/>
  <c r="N1479" i="3"/>
  <c r="N1478" i="3"/>
  <c r="N1477" i="3"/>
  <c r="N1476" i="3"/>
  <c r="N1475" i="3"/>
  <c r="N1474" i="3"/>
  <c r="N1473" i="3"/>
  <c r="N1472" i="3"/>
  <c r="N1471" i="3"/>
  <c r="N1470" i="3"/>
  <c r="N1469" i="3"/>
  <c r="N1468" i="3"/>
  <c r="N1467" i="3"/>
  <c r="N1466" i="3"/>
  <c r="N1465" i="3"/>
  <c r="N1464" i="3"/>
  <c r="N1463" i="3"/>
  <c r="N1462" i="3"/>
  <c r="N1461" i="3"/>
  <c r="N1460" i="3"/>
  <c r="N1459" i="3"/>
  <c r="N1458" i="3"/>
  <c r="N1457" i="3"/>
  <c r="N1456" i="3"/>
  <c r="N1455" i="3"/>
  <c r="N1454" i="3"/>
  <c r="N1453" i="3"/>
  <c r="N1452" i="3"/>
  <c r="N1451" i="3"/>
  <c r="N1450" i="3"/>
  <c r="N1449" i="3"/>
  <c r="N1448" i="3"/>
  <c r="N1447" i="3"/>
  <c r="N1446" i="3"/>
  <c r="N1445" i="3"/>
  <c r="N1444" i="3"/>
  <c r="N1443" i="3"/>
  <c r="N1442" i="3"/>
  <c r="N1441" i="3"/>
  <c r="N1440" i="3"/>
  <c r="N1439" i="3"/>
  <c r="N1438" i="3"/>
  <c r="N1437" i="3"/>
  <c r="N1436" i="3"/>
  <c r="N1435" i="3"/>
  <c r="N1434" i="3"/>
  <c r="N1433" i="3"/>
  <c r="N1432" i="3"/>
  <c r="N1431" i="3"/>
  <c r="N1430" i="3"/>
  <c r="N1429" i="3"/>
  <c r="N1428" i="3"/>
  <c r="N1427" i="3"/>
  <c r="N1426" i="3"/>
  <c r="N1425" i="3"/>
  <c r="N1424" i="3"/>
  <c r="N1423" i="3"/>
  <c r="N1422" i="3"/>
  <c r="N1421" i="3"/>
  <c r="N1420" i="3"/>
  <c r="N1419" i="3"/>
  <c r="N1418" i="3"/>
  <c r="N1417" i="3"/>
  <c r="N1416" i="3"/>
  <c r="N1415" i="3"/>
  <c r="N1414" i="3"/>
  <c r="N1413" i="3"/>
  <c r="N1412" i="3"/>
  <c r="N1411" i="3"/>
  <c r="N1410" i="3"/>
  <c r="N1409" i="3"/>
  <c r="N1408" i="3"/>
  <c r="N1407" i="3"/>
  <c r="N1406" i="3"/>
  <c r="N1405" i="3"/>
  <c r="N1404" i="3"/>
  <c r="N1403" i="3"/>
  <c r="N1402" i="3"/>
  <c r="N1401" i="3"/>
  <c r="N1400" i="3"/>
  <c r="N1399" i="3"/>
  <c r="N1398" i="3"/>
  <c r="N1397" i="3"/>
  <c r="N1396" i="3"/>
  <c r="N1395" i="3"/>
  <c r="N1394" i="3"/>
  <c r="N1393" i="3"/>
  <c r="N1392" i="3"/>
  <c r="N1391" i="3"/>
  <c r="N1390" i="3"/>
  <c r="N1389" i="3"/>
  <c r="N1388" i="3"/>
  <c r="N1387" i="3"/>
  <c r="N1386" i="3"/>
  <c r="N1385" i="3"/>
  <c r="N1384" i="3"/>
  <c r="N1383" i="3"/>
  <c r="N1382" i="3"/>
  <c r="N1381" i="3"/>
  <c r="N1380" i="3"/>
  <c r="N1379" i="3"/>
  <c r="N1378" i="3"/>
  <c r="N1377" i="3"/>
  <c r="N1376" i="3"/>
  <c r="N1375" i="3"/>
  <c r="N1374" i="3"/>
  <c r="N1373" i="3"/>
  <c r="N1372" i="3"/>
  <c r="N1371" i="3"/>
  <c r="N1370" i="3"/>
  <c r="N1369" i="3"/>
  <c r="N1368" i="3"/>
  <c r="N1367" i="3"/>
  <c r="N1366" i="3"/>
  <c r="N1365" i="3"/>
  <c r="N1364" i="3"/>
  <c r="N1363" i="3"/>
  <c r="N1362" i="3"/>
  <c r="N1361" i="3"/>
  <c r="N1360" i="3"/>
  <c r="N1359" i="3"/>
  <c r="N1358" i="3"/>
  <c r="N1357" i="3"/>
  <c r="N1356" i="3"/>
  <c r="N1355" i="3"/>
  <c r="N1354" i="3"/>
  <c r="N1353" i="3"/>
  <c r="N1352" i="3"/>
  <c r="N1351" i="3"/>
  <c r="N1350" i="3"/>
  <c r="N1349" i="3"/>
  <c r="N1348" i="3"/>
  <c r="N1347" i="3"/>
  <c r="N1346" i="3"/>
  <c r="N1345" i="3"/>
  <c r="N1344" i="3"/>
  <c r="N1343" i="3"/>
  <c r="N1342" i="3"/>
  <c r="N1341" i="3"/>
  <c r="N1340" i="3"/>
  <c r="N1339" i="3"/>
  <c r="N1338" i="3"/>
  <c r="N1337" i="3"/>
  <c r="N1336" i="3"/>
  <c r="N1335" i="3"/>
  <c r="N1334" i="3"/>
  <c r="N1333" i="3"/>
  <c r="N1332" i="3"/>
  <c r="N1331" i="3"/>
  <c r="N1330" i="3"/>
  <c r="N1329" i="3"/>
  <c r="N1328" i="3"/>
  <c r="N1327" i="3"/>
  <c r="N1326" i="3"/>
  <c r="N1325" i="3"/>
  <c r="N1324" i="3"/>
  <c r="N1323" i="3"/>
  <c r="N1322" i="3"/>
  <c r="N1321" i="3"/>
  <c r="N1320" i="3"/>
  <c r="N1319" i="3"/>
  <c r="N1318" i="3"/>
  <c r="N1317" i="3"/>
  <c r="N1316" i="3"/>
  <c r="N1315" i="3"/>
  <c r="N1314" i="3"/>
  <c r="N1313" i="3"/>
  <c r="N1312" i="3"/>
  <c r="N1311" i="3"/>
  <c r="N1310" i="3"/>
  <c r="N1309" i="3"/>
  <c r="N1308" i="3"/>
  <c r="N1307" i="3"/>
  <c r="N1306" i="3"/>
  <c r="N1305" i="3"/>
  <c r="N1304" i="3"/>
  <c r="N1303" i="3"/>
  <c r="N1302" i="3"/>
  <c r="N1301" i="3"/>
  <c r="N1300" i="3"/>
  <c r="N1299" i="3"/>
  <c r="N1298" i="3"/>
  <c r="N1297" i="3"/>
  <c r="N1296" i="3"/>
  <c r="N1295" i="3"/>
  <c r="N1294" i="3"/>
  <c r="N1293" i="3"/>
  <c r="N1292" i="3"/>
  <c r="N1291" i="3"/>
  <c r="N1290" i="3"/>
  <c r="N1289" i="3"/>
  <c r="N1288" i="3"/>
  <c r="N1287" i="3"/>
  <c r="N1286" i="3"/>
  <c r="N1285" i="3"/>
  <c r="N1284" i="3"/>
  <c r="N1283" i="3"/>
  <c r="N1282" i="3"/>
  <c r="N1281" i="3"/>
  <c r="N1280" i="3"/>
  <c r="N1279" i="3"/>
  <c r="N1278" i="3"/>
  <c r="N1277" i="3"/>
  <c r="N1276" i="3"/>
  <c r="N1275" i="3"/>
  <c r="N1274" i="3"/>
  <c r="N1273" i="3"/>
  <c r="N1272" i="3"/>
  <c r="N1271" i="3"/>
  <c r="N1270" i="3"/>
  <c r="N1269" i="3"/>
  <c r="N1268" i="3"/>
  <c r="N1267" i="3"/>
  <c r="N1266" i="3"/>
  <c r="N1265" i="3"/>
  <c r="N1264" i="3"/>
  <c r="N1263" i="3"/>
  <c r="N1262" i="3"/>
  <c r="N1261" i="3"/>
  <c r="N1260" i="3"/>
  <c r="N1259" i="3"/>
  <c r="N1258" i="3"/>
  <c r="N1257" i="3"/>
  <c r="N1256" i="3"/>
  <c r="N1255" i="3"/>
  <c r="N1254" i="3"/>
  <c r="N1253" i="3"/>
  <c r="N1252" i="3"/>
  <c r="N1251" i="3"/>
  <c r="N1250" i="3"/>
  <c r="N1249" i="3"/>
  <c r="N1248" i="3"/>
  <c r="N1247" i="3"/>
  <c r="N1246" i="3"/>
  <c r="N1245" i="3"/>
  <c r="N1244" i="3"/>
  <c r="N1243" i="3"/>
  <c r="N1242" i="3"/>
  <c r="N1241" i="3"/>
  <c r="N1240" i="3"/>
  <c r="N1239" i="3"/>
  <c r="N1238" i="3"/>
  <c r="N1237" i="3"/>
  <c r="N1236" i="3"/>
  <c r="N1235" i="3"/>
  <c r="N1234" i="3"/>
  <c r="N1233" i="3"/>
  <c r="N1232" i="3"/>
  <c r="N1231" i="3"/>
  <c r="N1230" i="3"/>
  <c r="N1229" i="3"/>
  <c r="N1228" i="3"/>
  <c r="N1227" i="3"/>
  <c r="N1226" i="3"/>
  <c r="N1225" i="3"/>
  <c r="N1224" i="3"/>
  <c r="N1223" i="3"/>
  <c r="N1222" i="3"/>
  <c r="N1221" i="3"/>
  <c r="N1220" i="3"/>
  <c r="N1219" i="3"/>
  <c r="N1218" i="3"/>
  <c r="N1217" i="3"/>
  <c r="N1216" i="3"/>
  <c r="N1215" i="3"/>
  <c r="N1214" i="3"/>
  <c r="N1213" i="3"/>
  <c r="N1212" i="3"/>
  <c r="N1211" i="3"/>
  <c r="N1210" i="3"/>
  <c r="N1209" i="3"/>
  <c r="N1208" i="3"/>
  <c r="N1207" i="3"/>
  <c r="N1206" i="3"/>
  <c r="N1205" i="3"/>
  <c r="N1204" i="3"/>
  <c r="N1203" i="3"/>
  <c r="N1202" i="3"/>
  <c r="N1201" i="3"/>
  <c r="N1200" i="3"/>
  <c r="N1199" i="3"/>
  <c r="N1198" i="3"/>
  <c r="N1197" i="3"/>
  <c r="N1196" i="3"/>
  <c r="N1195" i="3"/>
  <c r="N1194" i="3"/>
  <c r="N1193" i="3"/>
  <c r="N1192" i="3"/>
  <c r="N1191" i="3"/>
  <c r="N1190" i="3"/>
  <c r="N1189" i="3"/>
  <c r="N1188" i="3"/>
  <c r="N1187" i="3"/>
  <c r="N1186" i="3"/>
  <c r="N1185" i="3"/>
  <c r="N1184" i="3"/>
  <c r="N1183" i="3"/>
  <c r="N1182" i="3"/>
  <c r="N1181" i="3"/>
  <c r="N1180" i="3"/>
  <c r="N1179" i="3"/>
  <c r="N1178" i="3"/>
  <c r="N1177" i="3"/>
  <c r="N1176" i="3"/>
  <c r="N1175" i="3"/>
  <c r="N1174" i="3"/>
  <c r="N1173" i="3"/>
  <c r="N1172" i="3"/>
  <c r="N1171" i="3"/>
  <c r="N1170" i="3"/>
  <c r="N1169" i="3"/>
  <c r="N1168" i="3"/>
  <c r="N1167" i="3"/>
  <c r="N1166" i="3"/>
  <c r="N1165" i="3"/>
  <c r="N1164" i="3"/>
  <c r="N1163" i="3"/>
  <c r="N1162" i="3"/>
  <c r="N1161" i="3"/>
  <c r="N1160" i="3"/>
  <c r="N1159" i="3"/>
  <c r="N1158" i="3"/>
  <c r="N1157" i="3"/>
  <c r="N1156" i="3"/>
  <c r="N1155" i="3"/>
  <c r="N1154" i="3"/>
  <c r="N1153" i="3"/>
  <c r="N1152" i="3"/>
  <c r="N1151" i="3"/>
  <c r="N1150" i="3"/>
  <c r="N1149" i="3"/>
  <c r="N1148" i="3"/>
  <c r="N1147" i="3"/>
  <c r="N1146" i="3"/>
  <c r="N1145" i="3"/>
  <c r="N1144" i="3"/>
  <c r="N1143" i="3"/>
  <c r="N1142" i="3"/>
  <c r="N1141" i="3"/>
  <c r="N1140" i="3"/>
  <c r="N1139" i="3"/>
  <c r="N1138" i="3"/>
  <c r="N1137" i="3"/>
  <c r="N1136" i="3"/>
  <c r="N1135" i="3"/>
  <c r="N1134" i="3"/>
  <c r="N1133" i="3"/>
  <c r="N1132" i="3"/>
  <c r="N1131" i="3"/>
  <c r="N1130" i="3"/>
  <c r="N1129" i="3"/>
  <c r="N1128" i="3"/>
  <c r="N1127" i="3"/>
  <c r="N1126" i="3"/>
  <c r="N1125" i="3"/>
  <c r="N1124" i="3"/>
  <c r="N1123" i="3"/>
  <c r="N1122" i="3"/>
  <c r="N1121" i="3"/>
  <c r="N1120" i="3"/>
  <c r="N1119" i="3"/>
  <c r="N1118" i="3"/>
  <c r="N1117" i="3"/>
  <c r="N1116" i="3"/>
  <c r="N1115" i="3"/>
  <c r="N1114" i="3"/>
  <c r="N1113" i="3"/>
  <c r="N1112" i="3"/>
  <c r="N1111" i="3"/>
  <c r="N1110" i="3"/>
  <c r="N1109" i="3"/>
  <c r="N1108" i="3"/>
  <c r="N1107" i="3"/>
  <c r="N1106" i="3"/>
  <c r="N1105" i="3"/>
  <c r="N1104" i="3"/>
  <c r="N1103" i="3"/>
  <c r="N1102" i="3"/>
  <c r="N1101" i="3"/>
  <c r="N1100" i="3"/>
  <c r="N1099" i="3"/>
  <c r="N1098" i="3"/>
  <c r="N1097" i="3"/>
  <c r="N1096" i="3"/>
  <c r="N1095" i="3"/>
  <c r="N1094" i="3"/>
  <c r="N1093" i="3"/>
  <c r="N1092" i="3"/>
  <c r="N1091" i="3"/>
  <c r="N1090" i="3"/>
  <c r="N1089" i="3"/>
  <c r="N1088" i="3"/>
  <c r="N1087" i="3"/>
  <c r="N1086" i="3"/>
  <c r="N1085" i="3"/>
  <c r="N1084" i="3"/>
  <c r="N1083" i="3"/>
  <c r="N1082" i="3"/>
  <c r="N1081" i="3"/>
  <c r="N1080" i="3"/>
  <c r="N1079" i="3"/>
  <c r="N1078" i="3"/>
  <c r="N1077" i="3"/>
  <c r="N1076" i="3"/>
  <c r="N1075" i="3"/>
  <c r="N1074" i="3"/>
  <c r="N1073" i="3"/>
  <c r="N1072" i="3"/>
  <c r="N1071" i="3"/>
  <c r="N1070" i="3"/>
  <c r="N1069" i="3"/>
  <c r="N1068" i="3"/>
  <c r="N1067" i="3"/>
  <c r="N1066" i="3"/>
  <c r="N1065" i="3"/>
  <c r="N1064" i="3"/>
  <c r="N1063" i="3"/>
  <c r="N1062" i="3"/>
  <c r="N1061" i="3"/>
  <c r="N1060" i="3"/>
  <c r="N1059" i="3"/>
  <c r="N1058" i="3"/>
  <c r="N1057" i="3"/>
  <c r="N1056" i="3"/>
  <c r="N1055" i="3"/>
  <c r="N1054" i="3"/>
  <c r="N1053" i="3"/>
  <c r="N1052" i="3"/>
  <c r="N1051" i="3"/>
  <c r="N1050" i="3"/>
  <c r="N1049" i="3"/>
  <c r="N1048" i="3"/>
  <c r="N1047" i="3"/>
  <c r="N1046" i="3"/>
  <c r="N1045" i="3"/>
  <c r="N1044" i="3"/>
  <c r="N1043" i="3"/>
  <c r="N1042" i="3"/>
  <c r="N1041" i="3"/>
  <c r="N1040" i="3"/>
  <c r="N1039" i="3"/>
  <c r="N1038" i="3"/>
  <c r="N1037" i="3"/>
  <c r="N1036" i="3"/>
  <c r="N1035" i="3"/>
  <c r="N1034" i="3"/>
  <c r="N1033" i="3"/>
  <c r="N1032" i="3"/>
  <c r="N1031" i="3"/>
  <c r="N1030" i="3"/>
  <c r="N1029" i="3"/>
  <c r="N1028" i="3"/>
  <c r="N1027" i="3"/>
  <c r="N1026" i="3"/>
  <c r="N1025" i="3"/>
  <c r="N1024" i="3"/>
  <c r="N1023" i="3"/>
  <c r="N1022" i="3"/>
  <c r="N1021" i="3"/>
  <c r="N1020" i="3"/>
  <c r="N1019" i="3"/>
  <c r="N1018" i="3"/>
  <c r="N1017" i="3"/>
  <c r="N1016" i="3"/>
  <c r="N1015" i="3"/>
  <c r="N1014" i="3"/>
  <c r="N1013" i="3"/>
  <c r="N1012" i="3"/>
  <c r="N1011" i="3"/>
  <c r="N1010" i="3"/>
  <c r="N1009" i="3"/>
  <c r="N1008" i="3"/>
  <c r="N1007" i="3"/>
  <c r="N1006" i="3"/>
  <c r="N1005" i="3"/>
  <c r="N1004" i="3"/>
  <c r="N1003" i="3"/>
  <c r="N1002" i="3"/>
  <c r="N1001"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1"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3" i="3"/>
  <c r="N932" i="3"/>
  <c r="N931" i="3"/>
  <c r="N930" i="3"/>
  <c r="N929" i="3"/>
  <c r="N928" i="3"/>
  <c r="N927" i="3"/>
  <c r="N926" i="3"/>
  <c r="N925" i="3"/>
  <c r="N924" i="3"/>
  <c r="N923" i="3"/>
  <c r="N922" i="3"/>
  <c r="N921" i="3"/>
  <c r="N920" i="3"/>
  <c r="N919" i="3"/>
  <c r="N918" i="3"/>
  <c r="N917" i="3"/>
  <c r="N916" i="3"/>
  <c r="N915" i="3"/>
  <c r="N914" i="3"/>
  <c r="N913" i="3"/>
  <c r="N912" i="3"/>
  <c r="N911" i="3"/>
  <c r="N910" i="3"/>
  <c r="N909" i="3"/>
  <c r="N908" i="3"/>
  <c r="N907" i="3"/>
  <c r="N906" i="3"/>
  <c r="N905" i="3"/>
  <c r="N904" i="3"/>
  <c r="N903" i="3"/>
  <c r="N902" i="3"/>
  <c r="N901" i="3"/>
  <c r="N900" i="3"/>
  <c r="N899" i="3"/>
  <c r="N898" i="3"/>
  <c r="N897" i="3"/>
  <c r="N896" i="3"/>
  <c r="N895" i="3"/>
  <c r="N894" i="3"/>
  <c r="N893" i="3"/>
  <c r="N892" i="3"/>
  <c r="N891" i="3"/>
  <c r="N890" i="3"/>
  <c r="N889" i="3"/>
  <c r="N888" i="3"/>
  <c r="N887" i="3"/>
  <c r="N886" i="3"/>
  <c r="N885" i="3"/>
  <c r="N884" i="3"/>
  <c r="N883" i="3"/>
  <c r="N882" i="3"/>
  <c r="N881" i="3"/>
  <c r="N880" i="3"/>
  <c r="N879" i="3"/>
  <c r="N878" i="3"/>
  <c r="N877" i="3"/>
  <c r="N876" i="3"/>
  <c r="N875" i="3"/>
  <c r="N874"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8"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2" i="3"/>
  <c r="N811" i="3"/>
  <c r="N810" i="3"/>
  <c r="N809" i="3"/>
  <c r="N808" i="3"/>
  <c r="N807" i="3"/>
  <c r="N806" i="3"/>
  <c r="N805" i="3"/>
  <c r="N804" i="3"/>
  <c r="N803" i="3"/>
  <c r="N802" i="3"/>
  <c r="N801" i="3"/>
  <c r="N800" i="3"/>
  <c r="N799" i="3"/>
  <c r="N798" i="3"/>
  <c r="N797" i="3"/>
  <c r="N796" i="3"/>
  <c r="N795" i="3"/>
  <c r="N794" i="3"/>
  <c r="N793" i="3"/>
  <c r="N792" i="3"/>
  <c r="N791" i="3"/>
  <c r="N790" i="3"/>
  <c r="N789" i="3"/>
  <c r="N788" i="3"/>
  <c r="N787" i="3"/>
  <c r="N786" i="3"/>
  <c r="N785" i="3"/>
  <c r="N784" i="3"/>
  <c r="N783" i="3"/>
  <c r="N782" i="3"/>
  <c r="N781" i="3"/>
  <c r="N780" i="3"/>
  <c r="N779" i="3"/>
  <c r="N778" i="3"/>
  <c r="N777" i="3"/>
  <c r="N776" i="3"/>
  <c r="N775" i="3"/>
  <c r="N774" i="3"/>
  <c r="N773" i="3"/>
  <c r="N772" i="3"/>
  <c r="N771" i="3"/>
  <c r="N770" i="3"/>
  <c r="N769" i="3"/>
  <c r="N768" i="3"/>
  <c r="N767" i="3"/>
  <c r="N766" i="3"/>
  <c r="N765" i="3"/>
  <c r="N764" i="3"/>
  <c r="N763" i="3"/>
  <c r="N762" i="3"/>
  <c r="N761" i="3"/>
  <c r="N760" i="3"/>
  <c r="N759" i="3"/>
  <c r="N758" i="3"/>
  <c r="N757" i="3"/>
  <c r="N756" i="3"/>
  <c r="N755" i="3"/>
  <c r="N754" i="3"/>
  <c r="N753" i="3"/>
  <c r="N752" i="3"/>
  <c r="N751" i="3"/>
  <c r="N750" i="3"/>
  <c r="N749" i="3"/>
  <c r="N748" i="3"/>
  <c r="N747" i="3"/>
  <c r="N746" i="3"/>
  <c r="N745" i="3"/>
  <c r="N744" i="3"/>
  <c r="N743" i="3"/>
  <c r="N742" i="3"/>
  <c r="N741" i="3"/>
  <c r="N740" i="3"/>
  <c r="N739" i="3"/>
  <c r="N738" i="3"/>
  <c r="N737" i="3"/>
  <c r="N736" i="3"/>
  <c r="N735" i="3"/>
  <c r="N734" i="3"/>
  <c r="N733" i="3"/>
  <c r="N732" i="3"/>
  <c r="N731" i="3"/>
  <c r="N730" i="3"/>
  <c r="N729" i="3"/>
  <c r="N728" i="3"/>
  <c r="N727" i="3"/>
  <c r="N726" i="3"/>
  <c r="N725" i="3"/>
  <c r="N724" i="3"/>
  <c r="N723" i="3"/>
  <c r="N722" i="3"/>
  <c r="N721" i="3"/>
  <c r="N720" i="3"/>
  <c r="N719" i="3"/>
  <c r="N718" i="3"/>
  <c r="N717" i="3"/>
  <c r="N716" i="3"/>
  <c r="N715" i="3"/>
  <c r="N714" i="3"/>
  <c r="N713" i="3"/>
  <c r="N712" i="3"/>
  <c r="N711" i="3"/>
  <c r="N710" i="3"/>
  <c r="N709" i="3"/>
  <c r="N708" i="3"/>
  <c r="N707" i="3"/>
  <c r="N706" i="3"/>
  <c r="N705" i="3"/>
  <c r="N704" i="3"/>
  <c r="N703" i="3"/>
  <c r="N702" i="3"/>
  <c r="N701" i="3"/>
  <c r="N700" i="3"/>
  <c r="N699" i="3"/>
  <c r="N698" i="3"/>
  <c r="N697" i="3"/>
  <c r="N696" i="3"/>
  <c r="N695" i="3"/>
  <c r="N694" i="3"/>
  <c r="N693" i="3"/>
  <c r="N692" i="3"/>
  <c r="N691" i="3"/>
  <c r="N690" i="3"/>
  <c r="N689" i="3"/>
  <c r="N688" i="3"/>
  <c r="N687" i="3"/>
  <c r="N686" i="3"/>
  <c r="N685" i="3"/>
  <c r="N684" i="3"/>
  <c r="N683" i="3"/>
  <c r="N682" i="3"/>
  <c r="N681"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4" i="3"/>
  <c r="N643" i="3"/>
  <c r="N642" i="3"/>
  <c r="N641" i="3"/>
  <c r="N640" i="3"/>
  <c r="N639" i="3"/>
  <c r="N638" i="3"/>
  <c r="N637" i="3"/>
  <c r="N636" i="3"/>
  <c r="N635" i="3"/>
  <c r="N634" i="3"/>
  <c r="N633" i="3"/>
  <c r="N632" i="3"/>
  <c r="N631" i="3"/>
  <c r="N630" i="3"/>
  <c r="N629" i="3"/>
  <c r="N628" i="3"/>
  <c r="N627" i="3"/>
  <c r="N626" i="3"/>
  <c r="N625" i="3"/>
  <c r="N624" i="3"/>
  <c r="N623" i="3"/>
  <c r="N622" i="3"/>
  <c r="N621" i="3"/>
  <c r="N620" i="3"/>
  <c r="N619" i="3"/>
  <c r="N618" i="3"/>
  <c r="N617" i="3"/>
  <c r="N616" i="3"/>
  <c r="N615" i="3"/>
  <c r="N614" i="3"/>
  <c r="N613" i="3"/>
  <c r="N612" i="3"/>
  <c r="N611" i="3"/>
  <c r="N610" i="3"/>
  <c r="N609" i="3"/>
  <c r="N608" i="3"/>
  <c r="N607" i="3"/>
  <c r="N606" i="3"/>
  <c r="N605" i="3"/>
  <c r="N604" i="3"/>
  <c r="N603" i="3"/>
  <c r="N602" i="3"/>
  <c r="N601" i="3"/>
  <c r="N600" i="3"/>
  <c r="N599" i="3"/>
  <c r="N598" i="3"/>
  <c r="N597" i="3"/>
  <c r="N596" i="3"/>
  <c r="N595" i="3"/>
  <c r="N594" i="3"/>
  <c r="N593" i="3"/>
  <c r="N592" i="3"/>
  <c r="N591" i="3"/>
  <c r="N590" i="3"/>
  <c r="N589" i="3"/>
  <c r="N588" i="3"/>
  <c r="N587" i="3"/>
  <c r="N586" i="3"/>
  <c r="N585" i="3"/>
  <c r="N584" i="3"/>
  <c r="N583" i="3"/>
  <c r="N582" i="3"/>
  <c r="N581" i="3"/>
  <c r="N580" i="3"/>
  <c r="N579" i="3"/>
  <c r="N578" i="3"/>
  <c r="N577" i="3"/>
  <c r="N576" i="3"/>
  <c r="N575" i="3"/>
  <c r="N574" i="3"/>
  <c r="N573" i="3"/>
  <c r="N572" i="3"/>
  <c r="N571" i="3"/>
  <c r="N570" i="3"/>
  <c r="N569" i="3"/>
  <c r="N568" i="3"/>
  <c r="N567" i="3"/>
  <c r="N566" i="3"/>
  <c r="N565" i="3"/>
  <c r="N564" i="3"/>
  <c r="N563" i="3"/>
  <c r="N562" i="3"/>
  <c r="N561" i="3"/>
  <c r="N560" i="3"/>
  <c r="N559" i="3"/>
  <c r="N558" i="3"/>
  <c r="N557" i="3"/>
  <c r="N556" i="3"/>
  <c r="N555" i="3"/>
  <c r="N554" i="3"/>
  <c r="N553" i="3"/>
  <c r="N552" i="3"/>
  <c r="N551" i="3"/>
  <c r="N550" i="3"/>
  <c r="N549" i="3"/>
  <c r="N548" i="3"/>
  <c r="N547" i="3"/>
  <c r="N546" i="3"/>
  <c r="N545" i="3"/>
  <c r="N544" i="3"/>
  <c r="N543" i="3"/>
  <c r="N542" i="3"/>
  <c r="N541" i="3"/>
  <c r="N540" i="3"/>
  <c r="N539" i="3"/>
  <c r="N538" i="3"/>
  <c r="N537" i="3"/>
  <c r="N536" i="3"/>
  <c r="N535" i="3"/>
  <c r="N534" i="3"/>
  <c r="N533" i="3"/>
  <c r="N532" i="3"/>
  <c r="N531" i="3"/>
  <c r="N530" i="3"/>
  <c r="N529" i="3"/>
  <c r="N528" i="3"/>
  <c r="N527" i="3"/>
  <c r="N526" i="3"/>
  <c r="N525" i="3"/>
  <c r="N524" i="3"/>
  <c r="N523" i="3"/>
  <c r="N522" i="3"/>
  <c r="N521" i="3"/>
  <c r="N520" i="3"/>
  <c r="N519" i="3"/>
  <c r="N518" i="3"/>
  <c r="N517" i="3"/>
  <c r="N516" i="3"/>
  <c r="N515" i="3"/>
  <c r="N514" i="3"/>
  <c r="N513" i="3"/>
  <c r="N512" i="3"/>
  <c r="N511" i="3"/>
  <c r="N510" i="3"/>
  <c r="N509" i="3"/>
  <c r="N508" i="3"/>
  <c r="N507" i="3"/>
  <c r="N506" i="3"/>
  <c r="N505" i="3"/>
  <c r="N504" i="3"/>
  <c r="N503" i="3"/>
  <c r="N502" i="3"/>
  <c r="N501" i="3"/>
  <c r="N500" i="3"/>
  <c r="N499" i="3"/>
  <c r="N498" i="3"/>
  <c r="N497" i="3"/>
  <c r="N496" i="3"/>
  <c r="N495" i="3"/>
  <c r="N494" i="3"/>
  <c r="N493" i="3"/>
  <c r="N492" i="3"/>
  <c r="N491" i="3"/>
  <c r="N490" i="3"/>
  <c r="N489" i="3"/>
  <c r="N488" i="3"/>
  <c r="N487" i="3"/>
  <c r="N486" i="3"/>
  <c r="N485" i="3"/>
  <c r="N484" i="3"/>
  <c r="N483" i="3"/>
  <c r="N482" i="3"/>
  <c r="N481" i="3"/>
  <c r="N480" i="3"/>
  <c r="N479" i="3"/>
  <c r="N478" i="3"/>
  <c r="N477" i="3"/>
  <c r="N476" i="3"/>
  <c r="N475" i="3"/>
  <c r="N474" i="3"/>
  <c r="N473" i="3"/>
  <c r="N472" i="3"/>
  <c r="N471" i="3"/>
  <c r="N470" i="3"/>
  <c r="N469" i="3"/>
  <c r="N468" i="3"/>
  <c r="N467" i="3"/>
  <c r="N466" i="3"/>
  <c r="N465" i="3"/>
  <c r="N464" i="3"/>
  <c r="N463" i="3"/>
  <c r="N462" i="3"/>
  <c r="N461" i="3"/>
  <c r="N460" i="3"/>
  <c r="N459" i="3"/>
  <c r="N458" i="3"/>
  <c r="N457" i="3"/>
  <c r="N456" i="3"/>
  <c r="N455" i="3"/>
  <c r="N454" i="3"/>
  <c r="N453" i="3"/>
  <c r="N452" i="3"/>
  <c r="N451" i="3"/>
  <c r="N450" i="3"/>
  <c r="N449" i="3"/>
  <c r="N448" i="3"/>
  <c r="N447" i="3"/>
  <c r="N446" i="3"/>
  <c r="N445" i="3"/>
  <c r="N444" i="3"/>
  <c r="N443" i="3"/>
  <c r="N442" i="3"/>
  <c r="N441"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O8" i="26"/>
  <c r="H7" i="26"/>
  <c r="G7" i="26"/>
  <c r="J6" i="26"/>
  <c r="J7" i="26" s="1"/>
  <c r="I6" i="26"/>
  <c r="F6" i="26"/>
  <c r="F7" i="26" s="1"/>
  <c r="G6" i="20" l="1"/>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155" i="20"/>
  <c r="G156" i="20"/>
  <c r="G157" i="20"/>
  <c r="G158" i="20"/>
  <c r="G159" i="20"/>
  <c r="G160" i="20"/>
  <c r="G161" i="20"/>
  <c r="G162" i="20"/>
  <c r="G163" i="20"/>
  <c r="G164" i="20"/>
  <c r="G165" i="20"/>
  <c r="G166" i="20"/>
  <c r="G167" i="20"/>
  <c r="G168" i="20"/>
  <c r="G169" i="20"/>
  <c r="G170" i="20"/>
  <c r="G171" i="20"/>
  <c r="G172" i="20"/>
  <c r="G173" i="20"/>
  <c r="G174" i="20"/>
  <c r="G175" i="20"/>
  <c r="G176" i="20"/>
  <c r="G177" i="20"/>
  <c r="G178" i="20"/>
  <c r="G179" i="20"/>
  <c r="G180" i="20"/>
  <c r="G181" i="20"/>
  <c r="G182" i="20"/>
  <c r="G183" i="20"/>
  <c r="G184" i="20"/>
  <c r="G185" i="20"/>
  <c r="G186" i="20"/>
  <c r="G187" i="20"/>
  <c r="G188" i="20"/>
  <c r="G189" i="20"/>
  <c r="G190" i="20"/>
  <c r="G191" i="20"/>
  <c r="G192" i="20"/>
  <c r="G193" i="20"/>
  <c r="G194" i="20"/>
  <c r="G5" i="20"/>
  <c r="K7" i="26" l="1"/>
  <c r="M6" i="26"/>
  <c r="O6" i="26" s="1"/>
  <c r="O7" i="26" s="1"/>
  <c r="O9" i="26" s="1"/>
  <c r="J9" i="28" s="1"/>
  <c r="N10" i="12"/>
  <c r="N9" i="12"/>
  <c r="N8" i="12"/>
  <c r="N7" i="12"/>
  <c r="N6" i="12"/>
  <c r="N5" i="12"/>
  <c r="N4" i="12"/>
  <c r="L7" i="26" l="1"/>
  <c r="M7" i="26" s="1"/>
  <c r="I24" i="31"/>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4" i="29"/>
  <c r="D33" i="29"/>
  <c r="D32" i="29"/>
  <c r="D31" i="29"/>
  <c r="D30" i="29"/>
  <c r="D29" i="29"/>
  <c r="D28" i="29"/>
  <c r="D27" i="29"/>
  <c r="D26" i="29"/>
  <c r="D25" i="29"/>
  <c r="D24" i="29"/>
  <c r="D23" i="29"/>
  <c r="D22" i="29"/>
  <c r="D21" i="29"/>
  <c r="D20" i="29"/>
  <c r="D19" i="29"/>
  <c r="D18" i="29"/>
  <c r="D17" i="29"/>
  <c r="D16" i="29"/>
  <c r="AC63" i="29"/>
  <c r="AB63" i="29"/>
  <c r="AA63" i="29"/>
  <c r="Z63" i="29"/>
  <c r="Y63" i="29"/>
  <c r="X63" i="29"/>
  <c r="W63" i="29"/>
  <c r="V63" i="29"/>
  <c r="U63" i="29"/>
  <c r="T63" i="29"/>
  <c r="S63" i="29"/>
  <c r="AC62" i="29"/>
  <c r="AB62" i="29"/>
  <c r="AA62" i="29"/>
  <c r="Z62" i="29"/>
  <c r="Y62" i="29"/>
  <c r="X62" i="29"/>
  <c r="W62" i="29"/>
  <c r="V62" i="29"/>
  <c r="U62" i="29"/>
  <c r="T62" i="29"/>
  <c r="S62" i="29"/>
  <c r="AC61" i="29"/>
  <c r="AB61" i="29"/>
  <c r="AA61" i="29"/>
  <c r="Z61" i="29"/>
  <c r="Y61" i="29"/>
  <c r="X61" i="29"/>
  <c r="W61" i="29"/>
  <c r="V61" i="29"/>
  <c r="U61" i="29"/>
  <c r="T61" i="29"/>
  <c r="S61" i="29"/>
  <c r="AC60" i="29"/>
  <c r="AB60" i="29"/>
  <c r="AA60" i="29"/>
  <c r="Z60" i="29"/>
  <c r="Y60" i="29"/>
  <c r="X60" i="29"/>
  <c r="W60" i="29"/>
  <c r="V60" i="29"/>
  <c r="U60" i="29"/>
  <c r="T60" i="29"/>
  <c r="S60" i="29"/>
  <c r="AC59" i="29"/>
  <c r="AB59" i="29"/>
  <c r="AA59" i="29"/>
  <c r="Z59" i="29"/>
  <c r="Y59" i="29"/>
  <c r="X59" i="29"/>
  <c r="W59" i="29"/>
  <c r="V59" i="29"/>
  <c r="U59" i="29"/>
  <c r="T59" i="29"/>
  <c r="S59" i="29"/>
  <c r="AC58" i="29"/>
  <c r="AB58" i="29"/>
  <c r="AA58" i="29"/>
  <c r="Z58" i="29"/>
  <c r="Y58" i="29"/>
  <c r="X58" i="29"/>
  <c r="W58" i="29"/>
  <c r="V58" i="29"/>
  <c r="U58" i="29"/>
  <c r="T58" i="29"/>
  <c r="S58" i="29"/>
  <c r="AC57" i="29"/>
  <c r="AB57" i="29"/>
  <c r="AA57" i="29"/>
  <c r="Z57" i="29"/>
  <c r="Y57" i="29"/>
  <c r="X57" i="29"/>
  <c r="W57" i="29"/>
  <c r="V57" i="29"/>
  <c r="U57" i="29"/>
  <c r="T57" i="29"/>
  <c r="S57" i="29"/>
  <c r="AC56" i="29"/>
  <c r="AB56" i="29"/>
  <c r="AA56" i="29"/>
  <c r="Z56" i="29"/>
  <c r="Y56" i="29"/>
  <c r="X56" i="29"/>
  <c r="W56" i="29"/>
  <c r="V56" i="29"/>
  <c r="U56" i="29"/>
  <c r="T56" i="29"/>
  <c r="S56" i="29"/>
  <c r="AC55" i="29"/>
  <c r="AB55" i="29"/>
  <c r="AA55" i="29"/>
  <c r="Z55" i="29"/>
  <c r="Y55" i="29"/>
  <c r="X55" i="29"/>
  <c r="W55" i="29"/>
  <c r="V55" i="29"/>
  <c r="U55" i="29"/>
  <c r="T55" i="29"/>
  <c r="S55" i="29"/>
  <c r="AC54" i="29"/>
  <c r="AB54" i="29"/>
  <c r="AA54" i="29"/>
  <c r="Z54" i="29"/>
  <c r="Y54" i="29"/>
  <c r="X54" i="29"/>
  <c r="W54" i="29"/>
  <c r="V54" i="29"/>
  <c r="U54" i="29"/>
  <c r="T54" i="29"/>
  <c r="S54" i="29"/>
  <c r="AC53" i="29"/>
  <c r="AB53" i="29"/>
  <c r="AA53" i="29"/>
  <c r="Z53" i="29"/>
  <c r="Y53" i="29"/>
  <c r="X53" i="29"/>
  <c r="W53" i="29"/>
  <c r="V53" i="29"/>
  <c r="U53" i="29"/>
  <c r="T53" i="29"/>
  <c r="S53" i="29"/>
  <c r="AC52" i="29"/>
  <c r="AB52" i="29"/>
  <c r="AA52" i="29"/>
  <c r="Z52" i="29"/>
  <c r="Y52" i="29"/>
  <c r="X52" i="29"/>
  <c r="W52" i="29"/>
  <c r="V52" i="29"/>
  <c r="U52" i="29"/>
  <c r="T52" i="29"/>
  <c r="S52" i="29"/>
  <c r="AC51" i="29"/>
  <c r="AB51" i="29"/>
  <c r="AA51" i="29"/>
  <c r="Z51" i="29"/>
  <c r="Y51" i="29"/>
  <c r="X51" i="29"/>
  <c r="W51" i="29"/>
  <c r="V51" i="29"/>
  <c r="U51" i="29"/>
  <c r="T51" i="29"/>
  <c r="S51" i="29"/>
  <c r="AC50" i="29"/>
  <c r="AB50" i="29"/>
  <c r="AA50" i="29"/>
  <c r="Z50" i="29"/>
  <c r="Y50" i="29"/>
  <c r="X50" i="29"/>
  <c r="W50" i="29"/>
  <c r="V50" i="29"/>
  <c r="U50" i="29"/>
  <c r="T50" i="29"/>
  <c r="S50" i="29"/>
  <c r="AC49" i="29"/>
  <c r="AB49" i="29"/>
  <c r="AA49" i="29"/>
  <c r="Z49" i="29"/>
  <c r="Y49" i="29"/>
  <c r="X49" i="29"/>
  <c r="W49" i="29"/>
  <c r="V49" i="29"/>
  <c r="U49" i="29"/>
  <c r="T49" i="29"/>
  <c r="S49" i="29"/>
  <c r="AC48" i="29"/>
  <c r="AB48" i="29"/>
  <c r="AA48" i="29"/>
  <c r="Z48" i="29"/>
  <c r="Y48" i="29"/>
  <c r="X48" i="29"/>
  <c r="W48" i="29"/>
  <c r="V48" i="29"/>
  <c r="U48" i="29"/>
  <c r="T48" i="29"/>
  <c r="S48" i="29"/>
  <c r="AC47" i="29"/>
  <c r="AB47" i="29"/>
  <c r="AA47" i="29"/>
  <c r="Z47" i="29"/>
  <c r="Y47" i="29"/>
  <c r="X47" i="29"/>
  <c r="W47" i="29"/>
  <c r="V47" i="29"/>
  <c r="U47" i="29"/>
  <c r="T47" i="29"/>
  <c r="S47" i="29"/>
  <c r="AC46" i="29"/>
  <c r="AB46" i="29"/>
  <c r="AA46" i="29"/>
  <c r="Z46" i="29"/>
  <c r="Y46" i="29"/>
  <c r="X46" i="29"/>
  <c r="W46" i="29"/>
  <c r="V46" i="29"/>
  <c r="U46" i="29"/>
  <c r="T46" i="29"/>
  <c r="S46" i="29"/>
  <c r="AC45" i="29"/>
  <c r="AB45" i="29"/>
  <c r="AA45" i="29"/>
  <c r="Z45" i="29"/>
  <c r="Y45" i="29"/>
  <c r="X45" i="29"/>
  <c r="W45" i="29"/>
  <c r="V45" i="29"/>
  <c r="U45" i="29"/>
  <c r="T45" i="29"/>
  <c r="S45" i="29"/>
  <c r="AC44" i="29"/>
  <c r="AB44" i="29"/>
  <c r="AA44" i="29"/>
  <c r="Z44" i="29"/>
  <c r="Y44" i="29"/>
  <c r="X44" i="29"/>
  <c r="W44" i="29"/>
  <c r="V44" i="29"/>
  <c r="U44" i="29"/>
  <c r="T44" i="29"/>
  <c r="S44" i="29"/>
  <c r="AC43" i="29"/>
  <c r="AB43" i="29"/>
  <c r="AA43" i="29"/>
  <c r="Z43" i="29"/>
  <c r="Y43" i="29"/>
  <c r="X43" i="29"/>
  <c r="W43" i="29"/>
  <c r="V43" i="29"/>
  <c r="U43" i="29"/>
  <c r="T43" i="29"/>
  <c r="S43" i="29"/>
  <c r="AC42" i="29"/>
  <c r="AB42" i="29"/>
  <c r="AA42" i="29"/>
  <c r="Z42" i="29"/>
  <c r="Y42" i="29"/>
  <c r="X42" i="29"/>
  <c r="W42" i="29"/>
  <c r="V42" i="29"/>
  <c r="U42" i="29"/>
  <c r="T42" i="29"/>
  <c r="S42" i="29"/>
  <c r="AC41" i="29"/>
  <c r="AB41" i="29"/>
  <c r="AA41" i="29"/>
  <c r="Z41" i="29"/>
  <c r="Y41" i="29"/>
  <c r="X41" i="29"/>
  <c r="W41" i="29"/>
  <c r="V41" i="29"/>
  <c r="U41" i="29"/>
  <c r="T41" i="29"/>
  <c r="S41" i="29"/>
  <c r="AC40" i="29"/>
  <c r="AB40" i="29"/>
  <c r="AA40" i="29"/>
  <c r="Z40" i="29"/>
  <c r="Y40" i="29"/>
  <c r="X40" i="29"/>
  <c r="W40" i="29"/>
  <c r="V40" i="29"/>
  <c r="U40" i="29"/>
  <c r="T40" i="29"/>
  <c r="S40" i="29"/>
  <c r="AC39" i="29"/>
  <c r="AB39" i="29"/>
  <c r="AA39" i="29"/>
  <c r="Z39" i="29"/>
  <c r="Y39" i="29"/>
  <c r="X39" i="29"/>
  <c r="W39" i="29"/>
  <c r="V39" i="29"/>
  <c r="U39" i="29"/>
  <c r="T39" i="29"/>
  <c r="S39" i="29"/>
  <c r="AC38" i="29"/>
  <c r="AB38" i="29"/>
  <c r="AA38" i="29"/>
  <c r="Z38" i="29"/>
  <c r="Y38" i="29"/>
  <c r="X38" i="29"/>
  <c r="W38" i="29"/>
  <c r="V38" i="29"/>
  <c r="U38" i="29"/>
  <c r="T38" i="29"/>
  <c r="S38" i="29"/>
  <c r="AC37" i="29"/>
  <c r="AB37" i="29"/>
  <c r="AA37" i="29"/>
  <c r="Z37" i="29"/>
  <c r="Y37" i="29"/>
  <c r="X37" i="29"/>
  <c r="W37" i="29"/>
  <c r="V37" i="29"/>
  <c r="U37" i="29"/>
  <c r="T37" i="29"/>
  <c r="S37" i="29"/>
  <c r="AC36" i="29"/>
  <c r="AB36" i="29"/>
  <c r="AA36" i="29"/>
  <c r="Z36" i="29"/>
  <c r="Y36" i="29"/>
  <c r="X36" i="29"/>
  <c r="W36" i="29"/>
  <c r="V36" i="29"/>
  <c r="U36" i="29"/>
  <c r="T36" i="29"/>
  <c r="S36" i="29"/>
  <c r="AC35" i="29"/>
  <c r="AB35" i="29"/>
  <c r="AA35" i="29"/>
  <c r="Z35" i="29"/>
  <c r="Y35" i="29"/>
  <c r="X35" i="29"/>
  <c r="W35" i="29"/>
  <c r="V35" i="29"/>
  <c r="U35" i="29"/>
  <c r="T35" i="29"/>
  <c r="S35" i="29"/>
  <c r="AC34" i="29"/>
  <c r="AB34" i="29"/>
  <c r="AA34" i="29"/>
  <c r="Z34" i="29"/>
  <c r="Y34" i="29"/>
  <c r="X34" i="29"/>
  <c r="W34" i="29"/>
  <c r="V34" i="29"/>
  <c r="U34" i="29"/>
  <c r="T34" i="29"/>
  <c r="S34" i="29"/>
  <c r="AC33" i="29"/>
  <c r="AB33" i="29"/>
  <c r="AA33" i="29"/>
  <c r="Z33" i="29"/>
  <c r="Y33" i="29"/>
  <c r="X33" i="29"/>
  <c r="W33" i="29"/>
  <c r="V33" i="29"/>
  <c r="U33" i="29"/>
  <c r="T33" i="29"/>
  <c r="S33" i="29"/>
  <c r="AC32" i="29"/>
  <c r="AB32" i="29"/>
  <c r="AA32" i="29"/>
  <c r="Z32" i="29"/>
  <c r="Y32" i="29"/>
  <c r="X32" i="29"/>
  <c r="W32" i="29"/>
  <c r="V32" i="29"/>
  <c r="U32" i="29"/>
  <c r="T32" i="29"/>
  <c r="S32" i="29"/>
  <c r="AC31" i="29"/>
  <c r="AB31" i="29"/>
  <c r="AA31" i="29"/>
  <c r="Z31" i="29"/>
  <c r="Y31" i="29"/>
  <c r="X31" i="29"/>
  <c r="W31" i="29"/>
  <c r="V31" i="29"/>
  <c r="U31" i="29"/>
  <c r="T31" i="29"/>
  <c r="S31" i="29"/>
  <c r="AC30" i="29"/>
  <c r="AB30" i="29"/>
  <c r="AA30" i="29"/>
  <c r="Z30" i="29"/>
  <c r="Y30" i="29"/>
  <c r="X30" i="29"/>
  <c r="W30" i="29"/>
  <c r="V30" i="29"/>
  <c r="U30" i="29"/>
  <c r="T30" i="29"/>
  <c r="S30" i="29"/>
  <c r="AC29" i="29"/>
  <c r="AB29" i="29"/>
  <c r="AA29" i="29"/>
  <c r="Z29" i="29"/>
  <c r="Y29" i="29"/>
  <c r="X29" i="29"/>
  <c r="W29" i="29"/>
  <c r="V29" i="29"/>
  <c r="U29" i="29"/>
  <c r="T29" i="29"/>
  <c r="S29" i="29"/>
  <c r="AC28" i="29"/>
  <c r="AB28" i="29"/>
  <c r="AA28" i="29"/>
  <c r="Z28" i="29"/>
  <c r="Y28" i="29"/>
  <c r="X28" i="29"/>
  <c r="W28" i="29"/>
  <c r="V28" i="29"/>
  <c r="U28" i="29"/>
  <c r="T28" i="29"/>
  <c r="S28" i="29"/>
  <c r="AC27" i="29"/>
  <c r="AB27" i="29"/>
  <c r="AA27" i="29"/>
  <c r="Z27" i="29"/>
  <c r="Y27" i="29"/>
  <c r="X27" i="29"/>
  <c r="W27" i="29"/>
  <c r="V27" i="29"/>
  <c r="U27" i="29"/>
  <c r="T27" i="29"/>
  <c r="S27" i="29"/>
  <c r="AC26" i="29"/>
  <c r="AB26" i="29"/>
  <c r="AA26" i="29"/>
  <c r="Z26" i="29"/>
  <c r="Y26" i="29"/>
  <c r="X26" i="29"/>
  <c r="W26" i="29"/>
  <c r="V26" i="29"/>
  <c r="U26" i="29"/>
  <c r="T26" i="29"/>
  <c r="S26" i="29"/>
  <c r="AC25" i="29"/>
  <c r="AB25" i="29"/>
  <c r="AA25" i="29"/>
  <c r="Z25" i="29"/>
  <c r="Y25" i="29"/>
  <c r="X25" i="29"/>
  <c r="W25" i="29"/>
  <c r="V25" i="29"/>
  <c r="U25" i="29"/>
  <c r="T25" i="29"/>
  <c r="S25" i="29"/>
  <c r="AC24" i="29"/>
  <c r="AB24" i="29"/>
  <c r="AA24" i="29"/>
  <c r="Z24" i="29"/>
  <c r="Y24" i="29"/>
  <c r="X24" i="29"/>
  <c r="W24" i="29"/>
  <c r="V24" i="29"/>
  <c r="U24" i="29"/>
  <c r="T24" i="29"/>
  <c r="S24" i="29"/>
  <c r="AC23" i="29"/>
  <c r="AB23" i="29"/>
  <c r="AA23" i="29"/>
  <c r="Z23" i="29"/>
  <c r="Y23" i="29"/>
  <c r="X23" i="29"/>
  <c r="W23" i="29"/>
  <c r="V23" i="29"/>
  <c r="U23" i="29"/>
  <c r="T23" i="29"/>
  <c r="S23" i="29"/>
  <c r="AC22" i="29"/>
  <c r="AB22" i="29"/>
  <c r="AA22" i="29"/>
  <c r="Z22" i="29"/>
  <c r="Y22" i="29"/>
  <c r="X22" i="29"/>
  <c r="W22" i="29"/>
  <c r="V22" i="29"/>
  <c r="U22" i="29"/>
  <c r="T22" i="29"/>
  <c r="S22" i="29"/>
  <c r="AC21" i="29"/>
  <c r="AB21" i="29"/>
  <c r="AA21" i="29"/>
  <c r="Z21" i="29"/>
  <c r="Y21" i="29"/>
  <c r="X21" i="29"/>
  <c r="W21" i="29"/>
  <c r="V21" i="29"/>
  <c r="U21" i="29"/>
  <c r="T21" i="29"/>
  <c r="S21" i="29"/>
  <c r="AC20" i="29"/>
  <c r="AB20" i="29"/>
  <c r="AA20" i="29"/>
  <c r="Z20" i="29"/>
  <c r="Y20" i="29"/>
  <c r="X20" i="29"/>
  <c r="W20" i="29"/>
  <c r="V20" i="29"/>
  <c r="U20" i="29"/>
  <c r="T20" i="29"/>
  <c r="S20" i="29"/>
  <c r="AC19" i="29"/>
  <c r="AB19" i="29"/>
  <c r="AA19" i="29"/>
  <c r="Z19" i="29"/>
  <c r="Y19" i="29"/>
  <c r="X19" i="29"/>
  <c r="W19" i="29"/>
  <c r="V19" i="29"/>
  <c r="U19" i="29"/>
  <c r="T19" i="29"/>
  <c r="S19" i="29"/>
  <c r="AC18" i="29"/>
  <c r="AB18" i="29"/>
  <c r="AA18" i="29"/>
  <c r="Z18" i="29"/>
  <c r="Y18" i="29"/>
  <c r="X18" i="29"/>
  <c r="W18" i="29"/>
  <c r="V18" i="29"/>
  <c r="U18" i="29"/>
  <c r="T18" i="29"/>
  <c r="S18" i="29"/>
  <c r="AC17" i="29"/>
  <c r="AB17" i="29"/>
  <c r="AA17" i="29"/>
  <c r="Z17" i="29"/>
  <c r="Y17" i="29"/>
  <c r="X17" i="29"/>
  <c r="W17" i="29"/>
  <c r="V17" i="29"/>
  <c r="U17" i="29"/>
  <c r="T17" i="29"/>
  <c r="S17" i="29"/>
  <c r="AC16" i="29"/>
  <c r="AB16" i="29"/>
  <c r="AA16" i="29"/>
  <c r="Z16" i="29"/>
  <c r="Y16" i="29"/>
  <c r="X16" i="29"/>
  <c r="W16" i="29"/>
  <c r="V16" i="29"/>
  <c r="U16" i="29"/>
  <c r="T16" i="29"/>
  <c r="S16" i="29"/>
  <c r="AC15" i="29"/>
  <c r="AB15" i="29"/>
  <c r="AA15" i="29"/>
  <c r="Z15" i="29"/>
  <c r="Y15" i="29"/>
  <c r="X15" i="29"/>
  <c r="W15" i="29"/>
  <c r="V15" i="29"/>
  <c r="U15" i="29"/>
  <c r="T15" i="29"/>
  <c r="S15" i="29"/>
  <c r="AC14" i="29"/>
  <c r="AB14" i="29"/>
  <c r="AA14" i="29"/>
  <c r="Z14" i="29"/>
  <c r="Y14" i="29"/>
  <c r="X14" i="29"/>
  <c r="W14" i="29"/>
  <c r="V14" i="29"/>
  <c r="U14" i="29"/>
  <c r="T14" i="29"/>
  <c r="S14" i="29"/>
  <c r="P21" i="31"/>
  <c r="P20" i="31"/>
  <c r="P19" i="31"/>
  <c r="P18" i="31"/>
  <c r="P17" i="31"/>
  <c r="P16" i="31"/>
  <c r="P15" i="31"/>
  <c r="P14" i="31"/>
  <c r="L21" i="31"/>
  <c r="L20" i="31"/>
  <c r="L19" i="31"/>
  <c r="L18" i="31"/>
  <c r="L17" i="31"/>
  <c r="L16" i="31"/>
  <c r="L15" i="31"/>
  <c r="L14" i="31"/>
  <c r="H21" i="31"/>
  <c r="H20" i="31"/>
  <c r="H19" i="31"/>
  <c r="H18" i="31"/>
  <c r="H17" i="31"/>
  <c r="H16" i="31"/>
  <c r="H15" i="31"/>
  <c r="H14" i="31"/>
  <c r="I9" i="28" l="1"/>
  <c r="O11" i="31"/>
  <c r="N11" i="31"/>
  <c r="M11" i="31"/>
  <c r="L11" i="31"/>
  <c r="K11" i="31"/>
  <c r="J11" i="31"/>
  <c r="I11" i="31"/>
  <c r="H11" i="31"/>
  <c r="G11" i="31"/>
  <c r="F11" i="31"/>
  <c r="L195" i="20" l="1"/>
  <c r="H4" i="19" s="1"/>
  <c r="K195" i="20"/>
  <c r="G4" i="19" s="1"/>
  <c r="N194" i="20"/>
  <c r="N193" i="20"/>
  <c r="N192" i="20"/>
  <c r="N191" i="20"/>
  <c r="R190" i="20"/>
  <c r="N190" i="20"/>
  <c r="N189" i="20"/>
  <c r="N188" i="20"/>
  <c r="N187" i="20"/>
  <c r="N186" i="20"/>
  <c r="N185" i="20"/>
  <c r="N184" i="20"/>
  <c r="N183" i="20"/>
  <c r="N182" i="20"/>
  <c r="N181" i="20"/>
  <c r="N180" i="20"/>
  <c r="N179" i="20"/>
  <c r="N178" i="20"/>
  <c r="N177" i="20"/>
  <c r="N176" i="20"/>
  <c r="N175" i="20"/>
  <c r="N174" i="20"/>
  <c r="N173" i="20"/>
  <c r="N172" i="20"/>
  <c r="N171" i="20"/>
  <c r="N170" i="20"/>
  <c r="N169" i="20"/>
  <c r="N168" i="20"/>
  <c r="N167" i="20"/>
  <c r="N166" i="20"/>
  <c r="N165" i="20"/>
  <c r="N164" i="20"/>
  <c r="N163" i="20"/>
  <c r="N162" i="20"/>
  <c r="N161" i="20"/>
  <c r="N160" i="20"/>
  <c r="N159" i="20"/>
  <c r="N158" i="20"/>
  <c r="N157" i="20"/>
  <c r="N156" i="20"/>
  <c r="N155" i="20"/>
  <c r="N154" i="20"/>
  <c r="N153" i="20"/>
  <c r="N152" i="20"/>
  <c r="N151" i="20"/>
  <c r="N150" i="20"/>
  <c r="N149" i="20"/>
  <c r="N148" i="20"/>
  <c r="N147" i="20"/>
  <c r="N146" i="20"/>
  <c r="N145" i="20"/>
  <c r="N144" i="20"/>
  <c r="N143" i="20"/>
  <c r="N142" i="20"/>
  <c r="N141" i="20"/>
  <c r="N140" i="20"/>
  <c r="R139" i="20"/>
  <c r="N139" i="20"/>
  <c r="N138" i="20"/>
  <c r="N137" i="20"/>
  <c r="N136" i="20"/>
  <c r="N135" i="20"/>
  <c r="N134" i="20"/>
  <c r="N133" i="20"/>
  <c r="N132" i="20"/>
  <c r="N131" i="20"/>
  <c r="N130" i="20"/>
  <c r="N129" i="20"/>
  <c r="N128" i="20"/>
  <c r="N127" i="20"/>
  <c r="N126" i="20"/>
  <c r="N125" i="20"/>
  <c r="N124" i="20"/>
  <c r="N123" i="20"/>
  <c r="N122" i="20"/>
  <c r="N121" i="20"/>
  <c r="N120" i="20"/>
  <c r="N119" i="20"/>
  <c r="N118" i="20"/>
  <c r="N117" i="20"/>
  <c r="N116" i="20"/>
  <c r="N115" i="20"/>
  <c r="N114" i="20"/>
  <c r="N113" i="20"/>
  <c r="N112" i="20"/>
  <c r="N111" i="20"/>
  <c r="N110" i="20"/>
  <c r="N109" i="20"/>
  <c r="N108" i="20"/>
  <c r="N107" i="20"/>
  <c r="N106" i="20"/>
  <c r="N105" i="20"/>
  <c r="N104" i="20"/>
  <c r="N103" i="20"/>
  <c r="N102" i="20"/>
  <c r="N101" i="20"/>
  <c r="N100" i="20"/>
  <c r="N99" i="20"/>
  <c r="N98" i="20"/>
  <c r="N97" i="20"/>
  <c r="N96" i="20"/>
  <c r="N95" i="20"/>
  <c r="N94" i="20"/>
  <c r="N93" i="20"/>
  <c r="N92" i="20"/>
  <c r="N91" i="20"/>
  <c r="N90" i="20"/>
  <c r="N89" i="20"/>
  <c r="N88" i="20"/>
  <c r="N87" i="20"/>
  <c r="N86" i="20"/>
  <c r="N85" i="20"/>
  <c r="N84" i="20"/>
  <c r="R83" i="20"/>
  <c r="N83" i="20"/>
  <c r="R82" i="20"/>
  <c r="N82" i="20"/>
  <c r="R81" i="20"/>
  <c r="N81" i="20"/>
  <c r="N80" i="20"/>
  <c r="N79" i="20"/>
  <c r="N78" i="20"/>
  <c r="N77" i="20"/>
  <c r="N76" i="20"/>
  <c r="N75" i="20"/>
  <c r="N74" i="20"/>
  <c r="N73" i="20"/>
  <c r="N72" i="20"/>
  <c r="N71" i="20"/>
  <c r="N70" i="20"/>
  <c r="N69" i="20"/>
  <c r="N68" i="20"/>
  <c r="N67" i="20"/>
  <c r="N66" i="20"/>
  <c r="N65" i="20"/>
  <c r="N64" i="20"/>
  <c r="N63" i="20"/>
  <c r="N62" i="20"/>
  <c r="N61" i="20"/>
  <c r="N60" i="20"/>
  <c r="N59" i="20"/>
  <c r="N58" i="20"/>
  <c r="N57" i="20"/>
  <c r="N56" i="20"/>
  <c r="N55" i="20"/>
  <c r="N54" i="20"/>
  <c r="N53" i="20"/>
  <c r="N52" i="20"/>
  <c r="N51" i="20"/>
  <c r="N50" i="20"/>
  <c r="N49" i="20"/>
  <c r="N48" i="20"/>
  <c r="N47" i="20"/>
  <c r="N46" i="20"/>
  <c r="R45" i="20"/>
  <c r="N45" i="20"/>
  <c r="R44" i="20"/>
  <c r="N44" i="20"/>
  <c r="R43" i="20"/>
  <c r="N43" i="20"/>
  <c r="R42" i="20"/>
  <c r="N42" i="20"/>
  <c r="R41" i="20"/>
  <c r="N41" i="20"/>
  <c r="R40" i="20"/>
  <c r="N40" i="20"/>
  <c r="R39" i="20"/>
  <c r="N39" i="20"/>
  <c r="R38" i="20"/>
  <c r="N38" i="20"/>
  <c r="R37" i="20"/>
  <c r="N37" i="20"/>
  <c r="R36" i="20"/>
  <c r="N36" i="20"/>
  <c r="N35" i="20"/>
  <c r="R34" i="20"/>
  <c r="N34" i="20"/>
  <c r="R33" i="20"/>
  <c r="N33" i="20"/>
  <c r="R32" i="20"/>
  <c r="N32" i="20"/>
  <c r="R31" i="20"/>
  <c r="N31" i="20"/>
  <c r="R30" i="20"/>
  <c r="N30" i="20"/>
  <c r="R29" i="20"/>
  <c r="N29" i="20"/>
  <c r="R28" i="20"/>
  <c r="N28" i="20"/>
  <c r="R27" i="20"/>
  <c r="N27" i="20"/>
  <c r="R26" i="20"/>
  <c r="N26" i="20"/>
  <c r="N25" i="20"/>
  <c r="N24" i="20"/>
  <c r="N23" i="20"/>
  <c r="R22" i="20"/>
  <c r="N22" i="20"/>
  <c r="N21" i="20"/>
  <c r="R20" i="20"/>
  <c r="N20" i="20"/>
  <c r="N19" i="20"/>
  <c r="N18" i="20"/>
  <c r="R17" i="20"/>
  <c r="N17" i="20"/>
  <c r="R16" i="20"/>
  <c r="N16" i="20"/>
  <c r="R15" i="20"/>
  <c r="N15" i="20"/>
  <c r="N14" i="20"/>
  <c r="R13" i="20"/>
  <c r="N13" i="20"/>
  <c r="R12" i="20"/>
  <c r="N12" i="20"/>
  <c r="N11" i="20"/>
  <c r="R10" i="20"/>
  <c r="N10" i="20"/>
  <c r="R9" i="20"/>
  <c r="N9" i="20"/>
  <c r="R8" i="20"/>
  <c r="N8" i="20"/>
  <c r="N7" i="20"/>
  <c r="R6" i="20"/>
  <c r="N6" i="20"/>
  <c r="R5" i="20"/>
  <c r="N5" i="20"/>
  <c r="J194" i="20"/>
  <c r="J193" i="20"/>
  <c r="J192" i="20"/>
  <c r="J191" i="20"/>
  <c r="J190" i="20"/>
  <c r="J189" i="20"/>
  <c r="J188" i="20"/>
  <c r="J187" i="20"/>
  <c r="J186" i="20"/>
  <c r="J185" i="20"/>
  <c r="J184" i="20"/>
  <c r="J183" i="20"/>
  <c r="J182" i="20"/>
  <c r="J181" i="20"/>
  <c r="J180" i="20"/>
  <c r="J179" i="20"/>
  <c r="J178" i="20"/>
  <c r="J177" i="20"/>
  <c r="J176" i="20"/>
  <c r="J175" i="20"/>
  <c r="J174" i="20"/>
  <c r="J173" i="20"/>
  <c r="J172" i="20"/>
  <c r="J171" i="20"/>
  <c r="J170" i="20"/>
  <c r="J169" i="20"/>
  <c r="J168" i="20"/>
  <c r="J167" i="20"/>
  <c r="J166" i="20"/>
  <c r="J165" i="20"/>
  <c r="J164" i="20"/>
  <c r="J163" i="20"/>
  <c r="J162" i="20"/>
  <c r="J161" i="20"/>
  <c r="J160" i="20"/>
  <c r="J159" i="20"/>
  <c r="J158" i="20"/>
  <c r="J157" i="20"/>
  <c r="J156" i="20"/>
  <c r="J155" i="20"/>
  <c r="J154" i="20"/>
  <c r="J153" i="20"/>
  <c r="J152" i="20"/>
  <c r="J151" i="20"/>
  <c r="J150" i="20"/>
  <c r="J149" i="20"/>
  <c r="J148" i="20"/>
  <c r="J147" i="20"/>
  <c r="J146" i="20"/>
  <c r="J145" i="20"/>
  <c r="J144" i="20"/>
  <c r="J143" i="20"/>
  <c r="J142" i="20"/>
  <c r="J141" i="20"/>
  <c r="J140" i="20"/>
  <c r="J139" i="20"/>
  <c r="J138" i="20"/>
  <c r="J137" i="20"/>
  <c r="J136" i="20"/>
  <c r="J135" i="20"/>
  <c r="J134" i="20"/>
  <c r="J133" i="20"/>
  <c r="J132" i="20"/>
  <c r="J131" i="20"/>
  <c r="J130" i="20"/>
  <c r="J129" i="20"/>
  <c r="J128" i="20"/>
  <c r="J127" i="20"/>
  <c r="J126" i="20"/>
  <c r="J125" i="20"/>
  <c r="J124" i="20"/>
  <c r="J123" i="20"/>
  <c r="J122" i="20"/>
  <c r="J121" i="20"/>
  <c r="J120" i="20"/>
  <c r="J119" i="20"/>
  <c r="J118" i="20"/>
  <c r="J117" i="20"/>
  <c r="J116" i="20"/>
  <c r="J115" i="20"/>
  <c r="J114" i="20"/>
  <c r="J113" i="20"/>
  <c r="J112" i="20"/>
  <c r="J111" i="20"/>
  <c r="J110" i="20"/>
  <c r="J109" i="20"/>
  <c r="J108" i="20"/>
  <c r="J107" i="20"/>
  <c r="J106" i="20"/>
  <c r="J105" i="20"/>
  <c r="J104" i="20"/>
  <c r="J103" i="20"/>
  <c r="J102" i="20"/>
  <c r="J101" i="20"/>
  <c r="J100" i="20"/>
  <c r="J99" i="20"/>
  <c r="J98" i="20"/>
  <c r="J97" i="20"/>
  <c r="J96" i="20"/>
  <c r="J95" i="20"/>
  <c r="J94" i="20"/>
  <c r="J93" i="20"/>
  <c r="J92" i="20"/>
  <c r="J91" i="20"/>
  <c r="J90" i="20"/>
  <c r="J89" i="20"/>
  <c r="J88" i="20"/>
  <c r="J87" i="20"/>
  <c r="J86" i="20"/>
  <c r="J85" i="20"/>
  <c r="J84" i="20"/>
  <c r="J83" i="20"/>
  <c r="J82" i="20"/>
  <c r="J81" i="20"/>
  <c r="J80" i="20"/>
  <c r="J79" i="20"/>
  <c r="J78" i="20"/>
  <c r="J77" i="20"/>
  <c r="J76" i="20"/>
  <c r="J75" i="20"/>
  <c r="J74" i="20"/>
  <c r="J73" i="20"/>
  <c r="J72" i="20"/>
  <c r="J71" i="20"/>
  <c r="J70" i="20"/>
  <c r="J69" i="20"/>
  <c r="J68" i="20"/>
  <c r="J67" i="20"/>
  <c r="J66" i="20"/>
  <c r="J65" i="20"/>
  <c r="J64" i="20"/>
  <c r="J63" i="20"/>
  <c r="J62" i="20"/>
  <c r="J61" i="20"/>
  <c r="J60" i="20"/>
  <c r="J59" i="20"/>
  <c r="J58" i="20"/>
  <c r="J57" i="20"/>
  <c r="J56" i="20"/>
  <c r="J55" i="20"/>
  <c r="J54" i="20"/>
  <c r="J53" i="20"/>
  <c r="J52" i="20"/>
  <c r="J51"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J21" i="20"/>
  <c r="J20" i="20"/>
  <c r="J19" i="20"/>
  <c r="J18" i="20"/>
  <c r="J17" i="20"/>
  <c r="J16" i="20"/>
  <c r="J15" i="20"/>
  <c r="J14" i="20"/>
  <c r="J13" i="20"/>
  <c r="J12" i="20"/>
  <c r="J11" i="20"/>
  <c r="J10" i="20"/>
  <c r="J9" i="20"/>
  <c r="J8" i="20"/>
  <c r="J7" i="20"/>
  <c r="J6" i="20"/>
  <c r="J5" i="20"/>
  <c r="R1488" i="3"/>
  <c r="R1483" i="3"/>
  <c r="R1482" i="3"/>
  <c r="R1481" i="3"/>
  <c r="R1423" i="3"/>
  <c r="R1342" i="3"/>
  <c r="R1340" i="3"/>
  <c r="R1327" i="3"/>
  <c r="R1324" i="3"/>
  <c r="R1323" i="3"/>
  <c r="R1314" i="3"/>
  <c r="R1312" i="3"/>
  <c r="R1106" i="3"/>
  <c r="R787" i="3"/>
  <c r="R100" i="3"/>
  <c r="R75" i="3"/>
  <c r="R74" i="3"/>
  <c r="R50" i="3"/>
  <c r="R27" i="3"/>
  <c r="R15" i="3"/>
  <c r="R13" i="3"/>
  <c r="R12" i="3"/>
  <c r="O48" i="20" l="1"/>
  <c r="P48" i="20" s="1"/>
  <c r="R48" i="20" s="1"/>
  <c r="O8" i="20"/>
  <c r="P8" i="20" s="1"/>
  <c r="O28" i="20"/>
  <c r="P28" i="20" s="1"/>
  <c r="O32" i="20"/>
  <c r="P32" i="20" s="1"/>
  <c r="O58" i="20"/>
  <c r="P58" i="20" s="1"/>
  <c r="R58" i="20" s="1"/>
  <c r="O76" i="20"/>
  <c r="P76" i="20" s="1"/>
  <c r="R76" i="20" s="1"/>
  <c r="O94" i="20"/>
  <c r="P94" i="20" s="1"/>
  <c r="R94" i="20" s="1"/>
  <c r="O102" i="20"/>
  <c r="P102" i="20" s="1"/>
  <c r="R102" i="20" s="1"/>
  <c r="O42" i="20"/>
  <c r="P42" i="20" s="1"/>
  <c r="O56" i="20"/>
  <c r="P56" i="20" s="1"/>
  <c r="R56" i="20" s="1"/>
  <c r="O20" i="20"/>
  <c r="P20" i="20" s="1"/>
  <c r="O38" i="20"/>
  <c r="P38" i="20" s="1"/>
  <c r="O50" i="20"/>
  <c r="P50" i="20" s="1"/>
  <c r="R50" i="20" s="1"/>
  <c r="O74" i="20"/>
  <c r="P74" i="20" s="1"/>
  <c r="R74" i="20" s="1"/>
  <c r="O80" i="20"/>
  <c r="P80" i="20" s="1"/>
  <c r="R80" i="20" s="1"/>
  <c r="O92" i="20"/>
  <c r="P92" i="20" s="1"/>
  <c r="R92" i="20" s="1"/>
  <c r="O100" i="20"/>
  <c r="P100" i="20" s="1"/>
  <c r="R100" i="20" s="1"/>
  <c r="O62" i="20"/>
  <c r="P62" i="20" s="1"/>
  <c r="R62" i="20" s="1"/>
  <c r="O82" i="20"/>
  <c r="P82" i="20" s="1"/>
  <c r="O98" i="20"/>
  <c r="P98" i="20" s="1"/>
  <c r="R98" i="20" s="1"/>
  <c r="N195" i="20"/>
  <c r="I4" i="19" s="1"/>
  <c r="O14" i="20"/>
  <c r="P14" i="20" s="1"/>
  <c r="R14" i="20" s="1"/>
  <c r="O22" i="20"/>
  <c r="P22" i="20" s="1"/>
  <c r="O52" i="20"/>
  <c r="P52" i="20" s="1"/>
  <c r="R52" i="20" s="1"/>
  <c r="O46" i="20"/>
  <c r="P46" i="20" s="1"/>
  <c r="R46" i="20" s="1"/>
  <c r="O60" i="20"/>
  <c r="P60" i="20" s="1"/>
  <c r="R60" i="20" s="1"/>
  <c r="O96" i="20"/>
  <c r="P96" i="20" s="1"/>
  <c r="R96" i="20" s="1"/>
  <c r="O54" i="20"/>
  <c r="P54" i="20" s="1"/>
  <c r="R54" i="20" s="1"/>
  <c r="O64" i="20"/>
  <c r="P64" i="20" s="1"/>
  <c r="R64" i="20" s="1"/>
  <c r="O68" i="20"/>
  <c r="P68" i="20" s="1"/>
  <c r="R68" i="20" s="1"/>
  <c r="O7" i="20"/>
  <c r="P7" i="20" s="1"/>
  <c r="R7" i="20" s="1"/>
  <c r="O11" i="20"/>
  <c r="P11" i="20" s="1"/>
  <c r="R11" i="20" s="1"/>
  <c r="O15" i="20"/>
  <c r="P15" i="20" s="1"/>
  <c r="O23" i="20"/>
  <c r="P23" i="20" s="1"/>
  <c r="R23" i="20" s="1"/>
  <c r="O27" i="20"/>
  <c r="P27" i="20" s="1"/>
  <c r="O31" i="20"/>
  <c r="P31" i="20" s="1"/>
  <c r="O39" i="20"/>
  <c r="P39" i="20" s="1"/>
  <c r="O59" i="20"/>
  <c r="P59" i="20" s="1"/>
  <c r="R59" i="20" s="1"/>
  <c r="O61" i="20"/>
  <c r="P61" i="20" s="1"/>
  <c r="R61" i="20" s="1"/>
  <c r="O65" i="20"/>
  <c r="P65" i="20" s="1"/>
  <c r="R65" i="20" s="1"/>
  <c r="O67" i="20"/>
  <c r="P67" i="20" s="1"/>
  <c r="R67" i="20" s="1"/>
  <c r="O69" i="20"/>
  <c r="P69" i="20" s="1"/>
  <c r="R69" i="20" s="1"/>
  <c r="O71" i="20"/>
  <c r="P71" i="20" s="1"/>
  <c r="R71" i="20" s="1"/>
  <c r="O73" i="20"/>
  <c r="P73" i="20" s="1"/>
  <c r="R73" i="20" s="1"/>
  <c r="O83" i="20"/>
  <c r="P83" i="20" s="1"/>
  <c r="O85" i="20"/>
  <c r="P85" i="20" s="1"/>
  <c r="R85" i="20" s="1"/>
  <c r="O87" i="20"/>
  <c r="P87" i="20" s="1"/>
  <c r="R87" i="20" s="1"/>
  <c r="O89" i="20"/>
  <c r="P89" i="20" s="1"/>
  <c r="R89" i="20" s="1"/>
  <c r="O91" i="20"/>
  <c r="P91" i="20" s="1"/>
  <c r="R91" i="20" s="1"/>
  <c r="O101" i="20"/>
  <c r="P101" i="20" s="1"/>
  <c r="R101" i="20" s="1"/>
  <c r="O103" i="20"/>
  <c r="P103" i="20" s="1"/>
  <c r="R103" i="20" s="1"/>
  <c r="O105" i="20"/>
  <c r="P105" i="20" s="1"/>
  <c r="R105" i="20" s="1"/>
  <c r="O107" i="20"/>
  <c r="P107" i="20" s="1"/>
  <c r="R107" i="20" s="1"/>
  <c r="O109" i="20"/>
  <c r="P109" i="20" s="1"/>
  <c r="R109" i="20" s="1"/>
  <c r="O19" i="20"/>
  <c r="P19" i="20" s="1"/>
  <c r="R19" i="20" s="1"/>
  <c r="O41" i="20"/>
  <c r="P41" i="20" s="1"/>
  <c r="O17" i="20"/>
  <c r="P17" i="20" s="1"/>
  <c r="O21" i="20"/>
  <c r="P21" i="20" s="1"/>
  <c r="R21" i="20" s="1"/>
  <c r="O25" i="20"/>
  <c r="P25" i="20" s="1"/>
  <c r="R25" i="20" s="1"/>
  <c r="O29" i="20"/>
  <c r="P29" i="20" s="1"/>
  <c r="O35" i="20"/>
  <c r="P35" i="20" s="1"/>
  <c r="R35" i="20" s="1"/>
  <c r="O43" i="20"/>
  <c r="P43" i="20" s="1"/>
  <c r="O57" i="20"/>
  <c r="P57" i="20" s="1"/>
  <c r="R57" i="20" s="1"/>
  <c r="O63" i="20"/>
  <c r="P63" i="20" s="1"/>
  <c r="R63" i="20" s="1"/>
  <c r="O13" i="20"/>
  <c r="P13" i="20" s="1"/>
  <c r="O70" i="20"/>
  <c r="P70" i="20" s="1"/>
  <c r="R70" i="20" s="1"/>
  <c r="O104" i="20"/>
  <c r="P104" i="20" s="1"/>
  <c r="R104" i="20" s="1"/>
  <c r="O108" i="20"/>
  <c r="P108" i="20" s="1"/>
  <c r="R108" i="20" s="1"/>
  <c r="O18" i="20"/>
  <c r="P18" i="20" s="1"/>
  <c r="R18" i="20" s="1"/>
  <c r="O78" i="20"/>
  <c r="P78" i="20" s="1"/>
  <c r="R78" i="20" s="1"/>
  <c r="O26" i="20"/>
  <c r="P26" i="20" s="1"/>
  <c r="O77" i="20"/>
  <c r="P77" i="20" s="1"/>
  <c r="R77" i="20" s="1"/>
  <c r="O81" i="20"/>
  <c r="P81" i="20" s="1"/>
  <c r="O10" i="20"/>
  <c r="P10" i="20" s="1"/>
  <c r="O16" i="20"/>
  <c r="P16" i="20" s="1"/>
  <c r="O24" i="20"/>
  <c r="P24" i="20" s="1"/>
  <c r="R24" i="20" s="1"/>
  <c r="O30" i="20"/>
  <c r="P30" i="20" s="1"/>
  <c r="O34" i="20"/>
  <c r="P34" i="20" s="1"/>
  <c r="O37" i="20"/>
  <c r="P37" i="20" s="1"/>
  <c r="O45" i="20"/>
  <c r="P45" i="20" s="1"/>
  <c r="O66" i="20"/>
  <c r="P66" i="20" s="1"/>
  <c r="R66" i="20" s="1"/>
  <c r="O72" i="20"/>
  <c r="P72" i="20" s="1"/>
  <c r="R72" i="20" s="1"/>
  <c r="O75" i="20"/>
  <c r="P75" i="20" s="1"/>
  <c r="R75" i="20" s="1"/>
  <c r="O79" i="20"/>
  <c r="P79" i="20" s="1"/>
  <c r="R79" i="20" s="1"/>
  <c r="O93" i="20"/>
  <c r="P93" i="20" s="1"/>
  <c r="R93" i="20" s="1"/>
  <c r="O106" i="20"/>
  <c r="P106" i="20" s="1"/>
  <c r="R106" i="20" s="1"/>
  <c r="O6" i="20"/>
  <c r="P6" i="20" s="1"/>
  <c r="O9" i="20"/>
  <c r="P9" i="20" s="1"/>
  <c r="O12" i="20"/>
  <c r="P12" i="20" s="1"/>
  <c r="O33" i="20"/>
  <c r="P33" i="20" s="1"/>
  <c r="O36" i="20"/>
  <c r="P36" i="20" s="1"/>
  <c r="O40" i="20"/>
  <c r="P40" i="20" s="1"/>
  <c r="O44" i="20"/>
  <c r="P44" i="20" s="1"/>
  <c r="O47" i="20"/>
  <c r="P47" i="20" s="1"/>
  <c r="R47" i="20" s="1"/>
  <c r="O49" i="20"/>
  <c r="P49" i="20" s="1"/>
  <c r="R49" i="20" s="1"/>
  <c r="O51" i="20"/>
  <c r="P51" i="20" s="1"/>
  <c r="R51" i="20" s="1"/>
  <c r="O53" i="20"/>
  <c r="P53" i="20" s="1"/>
  <c r="R53" i="20" s="1"/>
  <c r="O55" i="20"/>
  <c r="P55" i="20" s="1"/>
  <c r="R55" i="20" s="1"/>
  <c r="O84" i="20"/>
  <c r="P84" i="20" s="1"/>
  <c r="R84" i="20" s="1"/>
  <c r="O86" i="20"/>
  <c r="P86" i="20" s="1"/>
  <c r="R86" i="20" s="1"/>
  <c r="O88" i="20"/>
  <c r="P88" i="20" s="1"/>
  <c r="R88" i="20" s="1"/>
  <c r="O90" i="20"/>
  <c r="P90" i="20" s="1"/>
  <c r="R90" i="20" s="1"/>
  <c r="O95" i="20"/>
  <c r="P95" i="20" s="1"/>
  <c r="R95" i="20" s="1"/>
  <c r="O97" i="20"/>
  <c r="P97" i="20" s="1"/>
  <c r="R97" i="20" s="1"/>
  <c r="O99" i="20"/>
  <c r="P99" i="20" s="1"/>
  <c r="R99" i="20" s="1"/>
  <c r="O163" i="20"/>
  <c r="P163" i="20" s="1"/>
  <c r="R163" i="20" s="1"/>
  <c r="O167" i="20"/>
  <c r="P167" i="20" s="1"/>
  <c r="R167" i="20" s="1"/>
  <c r="O171" i="20"/>
  <c r="P171" i="20" s="1"/>
  <c r="R171" i="20" s="1"/>
  <c r="O174" i="20"/>
  <c r="P174" i="20" s="1"/>
  <c r="R174" i="20" s="1"/>
  <c r="O181" i="20"/>
  <c r="P181" i="20" s="1"/>
  <c r="R181" i="20" s="1"/>
  <c r="O184" i="20"/>
  <c r="P184" i="20" s="1"/>
  <c r="R184" i="20" s="1"/>
  <c r="O188" i="20"/>
  <c r="P188" i="20" s="1"/>
  <c r="R188" i="20" s="1"/>
  <c r="O191" i="20"/>
  <c r="P191" i="20" s="1"/>
  <c r="R191" i="20" s="1"/>
  <c r="O111" i="20"/>
  <c r="P111" i="20" s="1"/>
  <c r="R111" i="20" s="1"/>
  <c r="O113" i="20"/>
  <c r="P113" i="20" s="1"/>
  <c r="R113" i="20" s="1"/>
  <c r="O115" i="20"/>
  <c r="P115" i="20" s="1"/>
  <c r="R115" i="20" s="1"/>
  <c r="O117" i="20"/>
  <c r="P117" i="20" s="1"/>
  <c r="R117" i="20" s="1"/>
  <c r="O119" i="20"/>
  <c r="P119" i="20" s="1"/>
  <c r="R119" i="20" s="1"/>
  <c r="O121" i="20"/>
  <c r="P121" i="20" s="1"/>
  <c r="R121" i="20" s="1"/>
  <c r="O123" i="20"/>
  <c r="P123" i="20" s="1"/>
  <c r="R123" i="20" s="1"/>
  <c r="O125" i="20"/>
  <c r="P125" i="20" s="1"/>
  <c r="R125" i="20" s="1"/>
  <c r="O127" i="20"/>
  <c r="P127" i="20" s="1"/>
  <c r="R127" i="20" s="1"/>
  <c r="O129" i="20"/>
  <c r="P129" i="20" s="1"/>
  <c r="R129" i="20" s="1"/>
  <c r="O131" i="20"/>
  <c r="P131" i="20" s="1"/>
  <c r="R131" i="20" s="1"/>
  <c r="O133" i="20"/>
  <c r="P133" i="20" s="1"/>
  <c r="R133" i="20" s="1"/>
  <c r="O135" i="20"/>
  <c r="P135" i="20" s="1"/>
  <c r="R135" i="20" s="1"/>
  <c r="O137" i="20"/>
  <c r="P137" i="20" s="1"/>
  <c r="R137" i="20" s="1"/>
  <c r="O139" i="20"/>
  <c r="P139" i="20" s="1"/>
  <c r="O141" i="20"/>
  <c r="P141" i="20" s="1"/>
  <c r="R141" i="20" s="1"/>
  <c r="O143" i="20"/>
  <c r="P143" i="20" s="1"/>
  <c r="R143" i="20" s="1"/>
  <c r="O145" i="20"/>
  <c r="P145" i="20" s="1"/>
  <c r="R145" i="20" s="1"/>
  <c r="O147" i="20"/>
  <c r="P147" i="20" s="1"/>
  <c r="R147" i="20" s="1"/>
  <c r="O149" i="20"/>
  <c r="P149" i="20" s="1"/>
  <c r="R149" i="20" s="1"/>
  <c r="O151" i="20"/>
  <c r="P151" i="20" s="1"/>
  <c r="R151" i="20" s="1"/>
  <c r="O153" i="20"/>
  <c r="P153" i="20" s="1"/>
  <c r="R153" i="20" s="1"/>
  <c r="O155" i="20"/>
  <c r="P155" i="20" s="1"/>
  <c r="R155" i="20" s="1"/>
  <c r="O157" i="20"/>
  <c r="P157" i="20" s="1"/>
  <c r="R157" i="20" s="1"/>
  <c r="O159" i="20"/>
  <c r="P159" i="20" s="1"/>
  <c r="R159" i="20" s="1"/>
  <c r="O161" i="20"/>
  <c r="P161" i="20" s="1"/>
  <c r="R161" i="20" s="1"/>
  <c r="O164" i="20"/>
  <c r="P164" i="20" s="1"/>
  <c r="R164" i="20" s="1"/>
  <c r="O168" i="20"/>
  <c r="P168" i="20" s="1"/>
  <c r="R168" i="20" s="1"/>
  <c r="O172" i="20"/>
  <c r="P172" i="20" s="1"/>
  <c r="R172" i="20" s="1"/>
  <c r="O175" i="20"/>
  <c r="P175" i="20" s="1"/>
  <c r="R175" i="20" s="1"/>
  <c r="O178" i="20"/>
  <c r="P178" i="20" s="1"/>
  <c r="R178" i="20" s="1"/>
  <c r="O182" i="20"/>
  <c r="P182" i="20" s="1"/>
  <c r="R182" i="20" s="1"/>
  <c r="O185" i="20"/>
  <c r="P185" i="20" s="1"/>
  <c r="R185" i="20" s="1"/>
  <c r="O189" i="20"/>
  <c r="P189" i="20" s="1"/>
  <c r="R189" i="20" s="1"/>
  <c r="O192" i="20"/>
  <c r="P192" i="20" s="1"/>
  <c r="R192" i="20" s="1"/>
  <c r="O165" i="20"/>
  <c r="P165" i="20" s="1"/>
  <c r="R165" i="20" s="1"/>
  <c r="O169" i="20"/>
  <c r="P169" i="20" s="1"/>
  <c r="R169" i="20" s="1"/>
  <c r="O176" i="20"/>
  <c r="P176" i="20" s="1"/>
  <c r="R176" i="20" s="1"/>
  <c r="O179" i="20"/>
  <c r="P179" i="20" s="1"/>
  <c r="R179" i="20" s="1"/>
  <c r="O183" i="20"/>
  <c r="P183" i="20" s="1"/>
  <c r="R183" i="20" s="1"/>
  <c r="O186" i="20"/>
  <c r="P186" i="20" s="1"/>
  <c r="R186" i="20" s="1"/>
  <c r="O190" i="20"/>
  <c r="P190" i="20" s="1"/>
  <c r="O193" i="20"/>
  <c r="P193" i="20" s="1"/>
  <c r="R193" i="20" s="1"/>
  <c r="O110" i="20"/>
  <c r="P110" i="20" s="1"/>
  <c r="R110" i="20" s="1"/>
  <c r="O112" i="20"/>
  <c r="P112" i="20" s="1"/>
  <c r="R112" i="20" s="1"/>
  <c r="O114" i="20"/>
  <c r="P114" i="20" s="1"/>
  <c r="R114" i="20" s="1"/>
  <c r="O116" i="20"/>
  <c r="P116" i="20" s="1"/>
  <c r="R116" i="20" s="1"/>
  <c r="O118" i="20"/>
  <c r="P118" i="20" s="1"/>
  <c r="R118" i="20" s="1"/>
  <c r="O120" i="20"/>
  <c r="P120" i="20" s="1"/>
  <c r="R120" i="20" s="1"/>
  <c r="O122" i="20"/>
  <c r="P122" i="20" s="1"/>
  <c r="R122" i="20" s="1"/>
  <c r="O124" i="20"/>
  <c r="P124" i="20" s="1"/>
  <c r="R124" i="20" s="1"/>
  <c r="O126" i="20"/>
  <c r="P126" i="20" s="1"/>
  <c r="R126" i="20" s="1"/>
  <c r="O128" i="20"/>
  <c r="P128" i="20" s="1"/>
  <c r="R128" i="20" s="1"/>
  <c r="O130" i="20"/>
  <c r="P130" i="20" s="1"/>
  <c r="R130" i="20" s="1"/>
  <c r="O132" i="20"/>
  <c r="P132" i="20" s="1"/>
  <c r="R132" i="20" s="1"/>
  <c r="O134" i="20"/>
  <c r="P134" i="20" s="1"/>
  <c r="R134" i="20" s="1"/>
  <c r="O136" i="20"/>
  <c r="P136" i="20" s="1"/>
  <c r="R136" i="20" s="1"/>
  <c r="O138" i="20"/>
  <c r="P138" i="20" s="1"/>
  <c r="R138" i="20" s="1"/>
  <c r="O140" i="20"/>
  <c r="P140" i="20" s="1"/>
  <c r="R140" i="20" s="1"/>
  <c r="O142" i="20"/>
  <c r="P142" i="20" s="1"/>
  <c r="R142" i="20" s="1"/>
  <c r="O144" i="20"/>
  <c r="P144" i="20" s="1"/>
  <c r="R144" i="20" s="1"/>
  <c r="O146" i="20"/>
  <c r="P146" i="20" s="1"/>
  <c r="R146" i="20" s="1"/>
  <c r="O148" i="20"/>
  <c r="P148" i="20" s="1"/>
  <c r="R148" i="20" s="1"/>
  <c r="O150" i="20"/>
  <c r="P150" i="20" s="1"/>
  <c r="R150" i="20" s="1"/>
  <c r="O152" i="20"/>
  <c r="P152" i="20" s="1"/>
  <c r="R152" i="20" s="1"/>
  <c r="O154" i="20"/>
  <c r="P154" i="20" s="1"/>
  <c r="R154" i="20" s="1"/>
  <c r="O156" i="20"/>
  <c r="P156" i="20" s="1"/>
  <c r="R156" i="20" s="1"/>
  <c r="O158" i="20"/>
  <c r="P158" i="20" s="1"/>
  <c r="R158" i="20" s="1"/>
  <c r="O160" i="20"/>
  <c r="P160" i="20" s="1"/>
  <c r="R160" i="20" s="1"/>
  <c r="O162" i="20"/>
  <c r="P162" i="20" s="1"/>
  <c r="R162" i="20" s="1"/>
  <c r="O166" i="20"/>
  <c r="P166" i="20" s="1"/>
  <c r="R166" i="20" s="1"/>
  <c r="O170" i="20"/>
  <c r="P170" i="20" s="1"/>
  <c r="R170" i="20" s="1"/>
  <c r="O173" i="20"/>
  <c r="P173" i="20" s="1"/>
  <c r="R173" i="20" s="1"/>
  <c r="O177" i="20"/>
  <c r="P177" i="20" s="1"/>
  <c r="R177" i="20" s="1"/>
  <c r="O180" i="20"/>
  <c r="P180" i="20" s="1"/>
  <c r="R180" i="20" s="1"/>
  <c r="O187" i="20"/>
  <c r="P187" i="20" s="1"/>
  <c r="R187" i="20" s="1"/>
  <c r="O194" i="20"/>
  <c r="P194" i="20" s="1"/>
  <c r="R194" i="20" s="1"/>
  <c r="O5" i="20"/>
  <c r="P5" i="20" s="1"/>
  <c r="Q375" i="5"/>
  <c r="Q368" i="5"/>
  <c r="Q348" i="5"/>
  <c r="Q345" i="5"/>
  <c r="Q340" i="5"/>
  <c r="Q339" i="5"/>
  <c r="Q331" i="5"/>
  <c r="Q321" i="5"/>
  <c r="Q281" i="5"/>
  <c r="Q272" i="5"/>
  <c r="Q271" i="5"/>
  <c r="Q269" i="5"/>
  <c r="Q267" i="5"/>
  <c r="Q264" i="5"/>
  <c r="Q262" i="5"/>
  <c r="Q261" i="5"/>
  <c r="Q260" i="5"/>
  <c r="Q257" i="5"/>
  <c r="Q246" i="5"/>
  <c r="Q243" i="5"/>
  <c r="Q238" i="5"/>
  <c r="Q234" i="5"/>
  <c r="Q229" i="5"/>
  <c r="Q227" i="5"/>
  <c r="Q220" i="5"/>
  <c r="Q218" i="5"/>
  <c r="Q217" i="5"/>
  <c r="Q216" i="5"/>
  <c r="Q215" i="5"/>
  <c r="Q214" i="5"/>
  <c r="Q213" i="5"/>
  <c r="Q212" i="5"/>
  <c r="Q211" i="5"/>
  <c r="Q210" i="5"/>
  <c r="Q209" i="5"/>
  <c r="Q208" i="5"/>
  <c r="Q207" i="5"/>
  <c r="Q206" i="5"/>
  <c r="Q205" i="5"/>
  <c r="Q204" i="5"/>
  <c r="Q203" i="5"/>
  <c r="Q189" i="5"/>
  <c r="Q187" i="5"/>
  <c r="Q186" i="5"/>
  <c r="Q185" i="5"/>
  <c r="Q181" i="5"/>
  <c r="Q180" i="5"/>
  <c r="Q178" i="5"/>
  <c r="Q176" i="5"/>
  <c r="Q174" i="5"/>
  <c r="Q173" i="5"/>
  <c r="Q172" i="5"/>
  <c r="Q171" i="5"/>
  <c r="Q169" i="5"/>
  <c r="Q168" i="5"/>
  <c r="Q165" i="5"/>
  <c r="Q164" i="5"/>
  <c r="Q163" i="5"/>
  <c r="Q162" i="5"/>
  <c r="Q160" i="5"/>
  <c r="Q159" i="5"/>
  <c r="Q157" i="5"/>
  <c r="Q153" i="5"/>
  <c r="Q151" i="5"/>
  <c r="Q150" i="5"/>
  <c r="Q148" i="5"/>
  <c r="Q146" i="5"/>
  <c r="Q145" i="5"/>
  <c r="Q143" i="5"/>
  <c r="Q142" i="5"/>
  <c r="Q140" i="5"/>
  <c r="Q138" i="5"/>
  <c r="Q137" i="5"/>
  <c r="Q136" i="5"/>
  <c r="Q135" i="5"/>
  <c r="Q133" i="5"/>
  <c r="Q131" i="5"/>
  <c r="Q130" i="5"/>
  <c r="Q129" i="5"/>
  <c r="Q122" i="5"/>
  <c r="Q121" i="5"/>
  <c r="Q118" i="5"/>
  <c r="Q115" i="5"/>
  <c r="Q111" i="5"/>
  <c r="Q108" i="5"/>
  <c r="Q98" i="5"/>
  <c r="Q96" i="5"/>
  <c r="Q95" i="5"/>
  <c r="Q93" i="5"/>
  <c r="Q91" i="5"/>
  <c r="Q90" i="5"/>
  <c r="Q88" i="5"/>
  <c r="Q87" i="5"/>
  <c r="Q84" i="5"/>
  <c r="Q83" i="5"/>
  <c r="Q82" i="5"/>
  <c r="Q79" i="5"/>
  <c r="Q78" i="5"/>
  <c r="Q77" i="5"/>
  <c r="Q76" i="5"/>
  <c r="Q74" i="5"/>
  <c r="Q73" i="5"/>
  <c r="Q72" i="5"/>
  <c r="Q71" i="5"/>
  <c r="Q68" i="5"/>
  <c r="Q67" i="5"/>
  <c r="Q65" i="5"/>
  <c r="Q37" i="5"/>
  <c r="Q9" i="5"/>
  <c r="Q8" i="5"/>
  <c r="Q7" i="5"/>
  <c r="Q6" i="5"/>
  <c r="Q446" i="8"/>
  <c r="Q445" i="8"/>
  <c r="Q443" i="8"/>
  <c r="Q425" i="8"/>
  <c r="Q419" i="8"/>
  <c r="Q406" i="8"/>
  <c r="Q283" i="8"/>
  <c r="Q279" i="8"/>
  <c r="Q252" i="8"/>
  <c r="Q243" i="8"/>
  <c r="Q238" i="8"/>
  <c r="Q212" i="8"/>
  <c r="Q207" i="8"/>
  <c r="Q206" i="8"/>
  <c r="Q191" i="8"/>
  <c r="Q188" i="8"/>
  <c r="Q179" i="8"/>
  <c r="Q139" i="8"/>
  <c r="Q138" i="8"/>
  <c r="Q128" i="8"/>
  <c r="Q126" i="8"/>
  <c r="Q125" i="8"/>
  <c r="Q124" i="8"/>
  <c r="Q123" i="8"/>
  <c r="Q122" i="8"/>
  <c r="Q121" i="8"/>
  <c r="Q120" i="8"/>
  <c r="Q119" i="8"/>
  <c r="Q118" i="8"/>
  <c r="Q117" i="8"/>
  <c r="Q116" i="8"/>
  <c r="Q115" i="8"/>
  <c r="Q105" i="8"/>
  <c r="Q103" i="8"/>
  <c r="Q102" i="8"/>
  <c r="Q101" i="8"/>
  <c r="Q87" i="8"/>
  <c r="Q85" i="8"/>
  <c r="Q78" i="8"/>
  <c r="Q77" i="8"/>
  <c r="Q76" i="8"/>
  <c r="Q75" i="8"/>
  <c r="Q74" i="8"/>
  <c r="Q46" i="8"/>
  <c r="Q37" i="8"/>
  <c r="Q40" i="6"/>
  <c r="Q18" i="6"/>
  <c r="Q11" i="6"/>
  <c r="Q209" i="7"/>
  <c r="Q208" i="7"/>
  <c r="Q205" i="7"/>
  <c r="Q195" i="7"/>
  <c r="Q192" i="7"/>
  <c r="Q191" i="7"/>
  <c r="Q186" i="7"/>
  <c r="Q183" i="7"/>
  <c r="Q180" i="7"/>
  <c r="Q175" i="7"/>
  <c r="Q174" i="7"/>
  <c r="Q173" i="7"/>
  <c r="Q163" i="7"/>
  <c r="Q162" i="7"/>
  <c r="Q161" i="7"/>
  <c r="Q160" i="7"/>
  <c r="Q155" i="7"/>
  <c r="Q153" i="7"/>
  <c r="Q152" i="7"/>
  <c r="Q151" i="7"/>
  <c r="Q149" i="7"/>
  <c r="Q148" i="7"/>
  <c r="Q143" i="7"/>
  <c r="Q142" i="7"/>
  <c r="Q141" i="7"/>
  <c r="Q140" i="7"/>
  <c r="Q139" i="7"/>
  <c r="Q137" i="7"/>
  <c r="Q136" i="7"/>
  <c r="Q135" i="7"/>
  <c r="Q134" i="7"/>
  <c r="Q133" i="7"/>
  <c r="Q132" i="7"/>
  <c r="Q131" i="7"/>
  <c r="Q130" i="7"/>
  <c r="Q129" i="7"/>
  <c r="Q128" i="7"/>
  <c r="Q127" i="7"/>
  <c r="Q126" i="7"/>
  <c r="Q125" i="7"/>
  <c r="Q123" i="7"/>
  <c r="Q122" i="7"/>
  <c r="Q121" i="7"/>
  <c r="Q117" i="7"/>
  <c r="Q116" i="7"/>
  <c r="Q114" i="7"/>
  <c r="Q113" i="7"/>
  <c r="Q112" i="7"/>
  <c r="Q111" i="7"/>
  <c r="Q110" i="7"/>
  <c r="Q108" i="7"/>
  <c r="Q106" i="7"/>
  <c r="Q105" i="7"/>
  <c r="Q104" i="7"/>
  <c r="Q103" i="7"/>
  <c r="Q102" i="7"/>
  <c r="Q101" i="7"/>
  <c r="Q100" i="7"/>
  <c r="Q99" i="7"/>
  <c r="Q96" i="7"/>
  <c r="Q95" i="7"/>
  <c r="Q94" i="7"/>
  <c r="Q93" i="7"/>
  <c r="Q91" i="7"/>
  <c r="Q90" i="7"/>
  <c r="Q88" i="7"/>
  <c r="Q87" i="7"/>
  <c r="Q86" i="7"/>
  <c r="Q85" i="7"/>
  <c r="Q81"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8" i="7"/>
  <c r="Q46" i="7"/>
  <c r="Q45" i="7"/>
  <c r="Q44"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P6" i="33"/>
  <c r="P5" i="33"/>
  <c r="N14" i="34"/>
  <c r="N13" i="34"/>
  <c r="N12" i="34"/>
  <c r="N6" i="34"/>
  <c r="N18" i="34"/>
  <c r="N16" i="34"/>
  <c r="N10" i="34"/>
  <c r="N8" i="34"/>
  <c r="J36" i="34"/>
  <c r="J35" i="34"/>
  <c r="J34" i="34"/>
  <c r="J33" i="34"/>
  <c r="J32" i="34"/>
  <c r="J31" i="34"/>
  <c r="J29" i="34"/>
  <c r="J30" i="34"/>
  <c r="H85" i="7"/>
  <c r="R19" i="34"/>
  <c r="R15" i="34"/>
  <c r="R13" i="34"/>
  <c r="R12" i="34"/>
  <c r="R10" i="34"/>
  <c r="N19" i="34"/>
  <c r="N17" i="34"/>
  <c r="N15" i="34"/>
  <c r="N11" i="34"/>
  <c r="N9" i="34"/>
  <c r="N7" i="34"/>
  <c r="J19" i="34"/>
  <c r="G19" i="34"/>
  <c r="J18" i="34"/>
  <c r="G18" i="34"/>
  <c r="J17" i="34"/>
  <c r="G17" i="34"/>
  <c r="J16" i="34"/>
  <c r="G16" i="34"/>
  <c r="J15" i="34"/>
  <c r="G15" i="34"/>
  <c r="J14" i="34"/>
  <c r="G14" i="34"/>
  <c r="J13" i="34"/>
  <c r="G13" i="34"/>
  <c r="J12" i="34"/>
  <c r="G12" i="34"/>
  <c r="J11" i="34"/>
  <c r="G11" i="34"/>
  <c r="J10" i="34"/>
  <c r="G10" i="34"/>
  <c r="J9" i="34"/>
  <c r="G9" i="34"/>
  <c r="J8" i="34"/>
  <c r="G8" i="34"/>
  <c r="J7" i="34"/>
  <c r="G7" i="34"/>
  <c r="J6" i="34"/>
  <c r="G6" i="34"/>
  <c r="P7" i="33"/>
  <c r="L7" i="33"/>
  <c r="I7" i="33"/>
  <c r="L6" i="33"/>
  <c r="I6" i="33"/>
  <c r="L5" i="33"/>
  <c r="I5" i="33"/>
  <c r="K244" i="7"/>
  <c r="H244" i="7"/>
  <c r="K243" i="7"/>
  <c r="H243" i="7"/>
  <c r="K242" i="7"/>
  <c r="H242" i="7"/>
  <c r="K241" i="7"/>
  <c r="H241" i="7"/>
  <c r="K240" i="7"/>
  <c r="H240" i="7"/>
  <c r="K239" i="7"/>
  <c r="H239" i="7"/>
  <c r="K238" i="7"/>
  <c r="H238" i="7"/>
  <c r="K237" i="7"/>
  <c r="H237" i="7"/>
  <c r="K236" i="7"/>
  <c r="H236" i="7"/>
  <c r="K235" i="7"/>
  <c r="H235" i="7"/>
  <c r="K234" i="7"/>
  <c r="H234" i="7"/>
  <c r="K233" i="7"/>
  <c r="H233" i="7"/>
  <c r="K232" i="7"/>
  <c r="H232" i="7"/>
  <c r="K231" i="7"/>
  <c r="H231" i="7"/>
  <c r="K230" i="7"/>
  <c r="H230" i="7"/>
  <c r="K229" i="7"/>
  <c r="H229" i="7"/>
  <c r="K228" i="7"/>
  <c r="H228" i="7"/>
  <c r="K227" i="7"/>
  <c r="H227" i="7"/>
  <c r="K226" i="7"/>
  <c r="H226" i="7"/>
  <c r="K225" i="7"/>
  <c r="H225" i="7"/>
  <c r="K224" i="7"/>
  <c r="H224" i="7"/>
  <c r="K223" i="7"/>
  <c r="H223" i="7"/>
  <c r="K222" i="7"/>
  <c r="H222" i="7"/>
  <c r="K221" i="7"/>
  <c r="H221" i="7"/>
  <c r="K220" i="7"/>
  <c r="H220" i="7"/>
  <c r="K219" i="7"/>
  <c r="H219" i="7"/>
  <c r="K218" i="7"/>
  <c r="H218" i="7"/>
  <c r="K217" i="7"/>
  <c r="H217" i="7"/>
  <c r="K216" i="7"/>
  <c r="H216" i="7"/>
  <c r="K215" i="7"/>
  <c r="H215" i="7"/>
  <c r="K214" i="7"/>
  <c r="H214" i="7"/>
  <c r="K213" i="7"/>
  <c r="H213" i="7"/>
  <c r="K212" i="7"/>
  <c r="H212" i="7"/>
  <c r="K211" i="7"/>
  <c r="H211" i="7"/>
  <c r="K210" i="7"/>
  <c r="H210" i="7"/>
  <c r="K209" i="7"/>
  <c r="H209" i="7"/>
  <c r="K208" i="7"/>
  <c r="H208" i="7"/>
  <c r="K207" i="7"/>
  <c r="H207" i="7"/>
  <c r="K206" i="7"/>
  <c r="H206" i="7"/>
  <c r="K205" i="7"/>
  <c r="H205" i="7"/>
  <c r="K204" i="7"/>
  <c r="H204" i="7"/>
  <c r="K203" i="7"/>
  <c r="H203" i="7"/>
  <c r="K202" i="7"/>
  <c r="H202" i="7"/>
  <c r="K201" i="7"/>
  <c r="H201" i="7"/>
  <c r="K200" i="7"/>
  <c r="H200" i="7"/>
  <c r="K199" i="7"/>
  <c r="H199" i="7"/>
  <c r="K198" i="7"/>
  <c r="H198" i="7"/>
  <c r="K197" i="7"/>
  <c r="H197" i="7"/>
  <c r="K196" i="7"/>
  <c r="H196" i="7"/>
  <c r="K195" i="7"/>
  <c r="H195" i="7"/>
  <c r="K194" i="7"/>
  <c r="H194" i="7"/>
  <c r="K193" i="7"/>
  <c r="H193" i="7"/>
  <c r="K192" i="7"/>
  <c r="H192" i="7"/>
  <c r="K191" i="7"/>
  <c r="H191" i="7"/>
  <c r="K190" i="7"/>
  <c r="H190" i="7"/>
  <c r="K189" i="7"/>
  <c r="H189" i="7"/>
  <c r="K188" i="7"/>
  <c r="H188" i="7"/>
  <c r="K187" i="7"/>
  <c r="H187" i="7"/>
  <c r="K186" i="7"/>
  <c r="H186" i="7"/>
  <c r="K185" i="7"/>
  <c r="H185" i="7"/>
  <c r="K184" i="7"/>
  <c r="H184" i="7"/>
  <c r="K183" i="7"/>
  <c r="H183" i="7"/>
  <c r="K182" i="7"/>
  <c r="H182" i="7"/>
  <c r="K181" i="7"/>
  <c r="H181" i="7"/>
  <c r="K180" i="7"/>
  <c r="H180" i="7"/>
  <c r="K179" i="7"/>
  <c r="H179" i="7"/>
  <c r="K178" i="7"/>
  <c r="H178" i="7"/>
  <c r="K177" i="7"/>
  <c r="H177" i="7"/>
  <c r="K176" i="7"/>
  <c r="H176" i="7"/>
  <c r="K175" i="7"/>
  <c r="H175" i="7"/>
  <c r="K174" i="7"/>
  <c r="H174" i="7"/>
  <c r="K173" i="7"/>
  <c r="H173" i="7"/>
  <c r="K172" i="7"/>
  <c r="H172" i="7"/>
  <c r="K171" i="7"/>
  <c r="H171" i="7"/>
  <c r="K170" i="7"/>
  <c r="H170" i="7"/>
  <c r="K169" i="7"/>
  <c r="H169" i="7"/>
  <c r="K168" i="7"/>
  <c r="H168" i="7"/>
  <c r="K167" i="7"/>
  <c r="H167" i="7"/>
  <c r="K166" i="7"/>
  <c r="H166" i="7"/>
  <c r="K165" i="7"/>
  <c r="H165" i="7"/>
  <c r="K164" i="7"/>
  <c r="H164" i="7"/>
  <c r="K163" i="7"/>
  <c r="H163" i="7"/>
  <c r="K162" i="7"/>
  <c r="H162" i="7"/>
  <c r="K161" i="7"/>
  <c r="H161" i="7"/>
  <c r="K160" i="7"/>
  <c r="H160" i="7"/>
  <c r="K159" i="7"/>
  <c r="H159" i="7"/>
  <c r="K158" i="7"/>
  <c r="H158" i="7"/>
  <c r="K157" i="7"/>
  <c r="H157" i="7"/>
  <c r="K156" i="7"/>
  <c r="H156" i="7"/>
  <c r="K155" i="7"/>
  <c r="H155" i="7"/>
  <c r="K154" i="7"/>
  <c r="H154" i="7"/>
  <c r="K153" i="7"/>
  <c r="H153" i="7"/>
  <c r="K152" i="7"/>
  <c r="H152" i="7"/>
  <c r="K151" i="7"/>
  <c r="H151" i="7"/>
  <c r="K150" i="7"/>
  <c r="H150" i="7"/>
  <c r="K149" i="7"/>
  <c r="H149" i="7"/>
  <c r="K148" i="7"/>
  <c r="H148" i="7"/>
  <c r="K147" i="7"/>
  <c r="H147" i="7"/>
  <c r="K146" i="7"/>
  <c r="H146" i="7"/>
  <c r="K145" i="7"/>
  <c r="H145" i="7"/>
  <c r="K144" i="7"/>
  <c r="H144" i="7"/>
  <c r="K143" i="7"/>
  <c r="H143" i="7"/>
  <c r="K142" i="7"/>
  <c r="H142" i="7"/>
  <c r="K141" i="7"/>
  <c r="H141" i="7"/>
  <c r="K140" i="7"/>
  <c r="H140" i="7"/>
  <c r="K139" i="7"/>
  <c r="H139" i="7"/>
  <c r="K138" i="7"/>
  <c r="H138" i="7"/>
  <c r="K137" i="7"/>
  <c r="H137" i="7"/>
  <c r="K136" i="7"/>
  <c r="H136" i="7"/>
  <c r="K135" i="7"/>
  <c r="H135" i="7"/>
  <c r="K134" i="7"/>
  <c r="H134" i="7"/>
  <c r="K133" i="7"/>
  <c r="H133" i="7"/>
  <c r="K132" i="7"/>
  <c r="H132" i="7"/>
  <c r="K131" i="7"/>
  <c r="H131" i="7"/>
  <c r="K130" i="7"/>
  <c r="H130" i="7"/>
  <c r="K129" i="7"/>
  <c r="H129" i="7"/>
  <c r="K128" i="7"/>
  <c r="H128" i="7"/>
  <c r="K127" i="7"/>
  <c r="H127" i="7"/>
  <c r="K126" i="7"/>
  <c r="H126" i="7"/>
  <c r="K125" i="7"/>
  <c r="H125" i="7"/>
  <c r="K124" i="7"/>
  <c r="H124" i="7"/>
  <c r="K123" i="7"/>
  <c r="H123" i="7"/>
  <c r="K122" i="7"/>
  <c r="H122" i="7"/>
  <c r="K121" i="7"/>
  <c r="H121" i="7"/>
  <c r="K120" i="7"/>
  <c r="H120" i="7"/>
  <c r="K119" i="7"/>
  <c r="H119" i="7"/>
  <c r="K118" i="7"/>
  <c r="H118" i="7"/>
  <c r="K117" i="7"/>
  <c r="H117" i="7"/>
  <c r="K116" i="7"/>
  <c r="H116" i="7"/>
  <c r="K115" i="7"/>
  <c r="H115" i="7"/>
  <c r="K114" i="7"/>
  <c r="H114" i="7"/>
  <c r="K113" i="7"/>
  <c r="H113" i="7"/>
  <c r="K112" i="7"/>
  <c r="H112" i="7"/>
  <c r="K111" i="7"/>
  <c r="H111" i="7"/>
  <c r="K110" i="7"/>
  <c r="H110" i="7"/>
  <c r="K109" i="7"/>
  <c r="H109" i="7"/>
  <c r="K108" i="7"/>
  <c r="H108" i="7"/>
  <c r="K107" i="7"/>
  <c r="H107" i="7"/>
  <c r="K106" i="7"/>
  <c r="H106" i="7"/>
  <c r="K105" i="7"/>
  <c r="H105" i="7"/>
  <c r="K104" i="7"/>
  <c r="H104" i="7"/>
  <c r="K103" i="7"/>
  <c r="H103" i="7"/>
  <c r="K102" i="7"/>
  <c r="H102" i="7"/>
  <c r="K101" i="7"/>
  <c r="H101" i="7"/>
  <c r="K100" i="7"/>
  <c r="H100" i="7"/>
  <c r="K99" i="7"/>
  <c r="H99" i="7"/>
  <c r="K98" i="7"/>
  <c r="H98" i="7"/>
  <c r="K97" i="7"/>
  <c r="H97" i="7"/>
  <c r="K96" i="7"/>
  <c r="H96" i="7"/>
  <c r="K95" i="7"/>
  <c r="H95" i="7"/>
  <c r="K94" i="7"/>
  <c r="H94" i="7"/>
  <c r="K93" i="7"/>
  <c r="H93" i="7"/>
  <c r="K92" i="7"/>
  <c r="H92" i="7"/>
  <c r="K91" i="7"/>
  <c r="H91" i="7"/>
  <c r="K90" i="7"/>
  <c r="H90" i="7"/>
  <c r="K89" i="7"/>
  <c r="H89" i="7"/>
  <c r="K88" i="7"/>
  <c r="H88" i="7"/>
  <c r="K87" i="7"/>
  <c r="H87" i="7"/>
  <c r="K86" i="7"/>
  <c r="H86" i="7"/>
  <c r="K85" i="7"/>
  <c r="N85" i="7" s="1"/>
  <c r="O85" i="7" s="1"/>
  <c r="K84" i="7"/>
  <c r="H84" i="7"/>
  <c r="K83" i="7"/>
  <c r="H83" i="7"/>
  <c r="N83" i="7" s="1"/>
  <c r="O83" i="7" s="1"/>
  <c r="Q83" i="7" s="1"/>
  <c r="K82" i="7"/>
  <c r="H82" i="7"/>
  <c r="K81" i="7"/>
  <c r="H81" i="7"/>
  <c r="N81" i="7" s="1"/>
  <c r="O81" i="7" s="1"/>
  <c r="K80" i="7"/>
  <c r="H80" i="7"/>
  <c r="K79" i="7"/>
  <c r="H79" i="7"/>
  <c r="N79" i="7" s="1"/>
  <c r="O79" i="7" s="1"/>
  <c r="Q79" i="7" s="1"/>
  <c r="K78" i="7"/>
  <c r="H78" i="7"/>
  <c r="K77" i="7"/>
  <c r="H77" i="7"/>
  <c r="K76" i="7"/>
  <c r="H76" i="7"/>
  <c r="K75" i="7"/>
  <c r="H75" i="7"/>
  <c r="K74" i="7"/>
  <c r="H74" i="7"/>
  <c r="K73" i="7"/>
  <c r="H73" i="7"/>
  <c r="K72" i="7"/>
  <c r="H72" i="7"/>
  <c r="K71" i="7"/>
  <c r="H71" i="7"/>
  <c r="K70" i="7"/>
  <c r="H70" i="7"/>
  <c r="K69" i="7"/>
  <c r="H69" i="7"/>
  <c r="K68" i="7"/>
  <c r="H68" i="7"/>
  <c r="K67" i="7"/>
  <c r="H67" i="7"/>
  <c r="K66" i="7"/>
  <c r="H66" i="7"/>
  <c r="K65" i="7"/>
  <c r="H65" i="7"/>
  <c r="K64" i="7"/>
  <c r="H64" i="7"/>
  <c r="K63" i="7"/>
  <c r="H63" i="7"/>
  <c r="K62" i="7"/>
  <c r="H62" i="7"/>
  <c r="K61" i="7"/>
  <c r="H61" i="7"/>
  <c r="K60" i="7"/>
  <c r="H60" i="7"/>
  <c r="K59" i="7"/>
  <c r="H59" i="7"/>
  <c r="K58" i="7"/>
  <c r="H58" i="7"/>
  <c r="K57" i="7"/>
  <c r="H57" i="7"/>
  <c r="N57" i="7" s="1"/>
  <c r="O57" i="7" s="1"/>
  <c r="K56" i="7"/>
  <c r="H56" i="7"/>
  <c r="K55" i="7"/>
  <c r="H55" i="7"/>
  <c r="N55" i="7" s="1"/>
  <c r="O55" i="7" s="1"/>
  <c r="K54" i="7"/>
  <c r="H54" i="7"/>
  <c r="K53" i="7"/>
  <c r="H53" i="7"/>
  <c r="N53" i="7" s="1"/>
  <c r="O53" i="7" s="1"/>
  <c r="K52" i="7"/>
  <c r="H52" i="7"/>
  <c r="K51" i="7"/>
  <c r="H51" i="7"/>
  <c r="N51" i="7" s="1"/>
  <c r="O51" i="7" s="1"/>
  <c r="K50" i="7"/>
  <c r="H50" i="7"/>
  <c r="K49" i="7"/>
  <c r="H49" i="7"/>
  <c r="N49" i="7" s="1"/>
  <c r="O49" i="7" s="1"/>
  <c r="Q49" i="7" s="1"/>
  <c r="K48" i="7"/>
  <c r="H48" i="7"/>
  <c r="K47" i="7"/>
  <c r="H47" i="7"/>
  <c r="N47" i="7" s="1"/>
  <c r="O47" i="7" s="1"/>
  <c r="Q47" i="7" s="1"/>
  <c r="K46" i="7"/>
  <c r="H46" i="7"/>
  <c r="K45" i="7"/>
  <c r="H45" i="7"/>
  <c r="N45" i="7" s="1"/>
  <c r="O45" i="7" s="1"/>
  <c r="K44" i="7"/>
  <c r="H44" i="7"/>
  <c r="K43" i="7"/>
  <c r="H43" i="7"/>
  <c r="N43" i="7" s="1"/>
  <c r="O43" i="7" s="1"/>
  <c r="Q43" i="7" s="1"/>
  <c r="K42" i="7"/>
  <c r="H42" i="7"/>
  <c r="K41" i="7"/>
  <c r="H41" i="7"/>
  <c r="N41" i="7" s="1"/>
  <c r="O41" i="7" s="1"/>
  <c r="Q41" i="7" s="1"/>
  <c r="K40" i="7"/>
  <c r="H40" i="7"/>
  <c r="K39" i="7"/>
  <c r="H39" i="7"/>
  <c r="N39" i="7" s="1"/>
  <c r="O39" i="7" s="1"/>
  <c r="K38" i="7"/>
  <c r="H38" i="7"/>
  <c r="K37" i="7"/>
  <c r="H37" i="7"/>
  <c r="N37" i="7" s="1"/>
  <c r="O37" i="7" s="1"/>
  <c r="K36" i="7"/>
  <c r="H36" i="7"/>
  <c r="K35" i="7"/>
  <c r="H35" i="7"/>
  <c r="N35" i="7" s="1"/>
  <c r="O35" i="7" s="1"/>
  <c r="K34" i="7"/>
  <c r="H34" i="7"/>
  <c r="K33" i="7"/>
  <c r="H33" i="7"/>
  <c r="N33" i="7" s="1"/>
  <c r="O33" i="7" s="1"/>
  <c r="K32" i="7"/>
  <c r="H32" i="7"/>
  <c r="K31" i="7"/>
  <c r="H31" i="7"/>
  <c r="N31" i="7" s="1"/>
  <c r="O31" i="7" s="1"/>
  <c r="K30" i="7"/>
  <c r="H30" i="7"/>
  <c r="K29" i="7"/>
  <c r="H29" i="7"/>
  <c r="N29" i="7" s="1"/>
  <c r="O29" i="7" s="1"/>
  <c r="K28" i="7"/>
  <c r="H28" i="7"/>
  <c r="K27" i="7"/>
  <c r="H27" i="7"/>
  <c r="N27" i="7" s="1"/>
  <c r="O27" i="7" s="1"/>
  <c r="K26" i="7"/>
  <c r="H26" i="7"/>
  <c r="K25" i="7"/>
  <c r="H25" i="7"/>
  <c r="N25" i="7" s="1"/>
  <c r="O25" i="7" s="1"/>
  <c r="K24" i="7"/>
  <c r="H24" i="7"/>
  <c r="K23" i="7"/>
  <c r="H23" i="7"/>
  <c r="N23" i="7" s="1"/>
  <c r="O23" i="7" s="1"/>
  <c r="K22" i="7"/>
  <c r="H22" i="7"/>
  <c r="K21" i="7"/>
  <c r="H21" i="7"/>
  <c r="N21" i="7" s="1"/>
  <c r="O21" i="7" s="1"/>
  <c r="K20" i="7"/>
  <c r="H20" i="7"/>
  <c r="K19" i="7"/>
  <c r="H19" i="7"/>
  <c r="N19" i="7" s="1"/>
  <c r="O19" i="7" s="1"/>
  <c r="K18" i="7"/>
  <c r="H18" i="7"/>
  <c r="K17" i="7"/>
  <c r="H17" i="7"/>
  <c r="N17" i="7" s="1"/>
  <c r="O17" i="7" s="1"/>
  <c r="K16" i="7"/>
  <c r="H16" i="7"/>
  <c r="K15" i="7"/>
  <c r="H15" i="7"/>
  <c r="N15" i="7" s="1"/>
  <c r="O15" i="7" s="1"/>
  <c r="K14" i="7"/>
  <c r="H14" i="7"/>
  <c r="K13" i="7"/>
  <c r="H13" i="7"/>
  <c r="N13" i="7" s="1"/>
  <c r="O13" i="7" s="1"/>
  <c r="K12" i="7"/>
  <c r="H12" i="7"/>
  <c r="K11" i="7"/>
  <c r="H11" i="7"/>
  <c r="N11" i="7" s="1"/>
  <c r="O11" i="7" s="1"/>
  <c r="K10" i="7"/>
  <c r="H10" i="7"/>
  <c r="K9" i="7"/>
  <c r="H9" i="7"/>
  <c r="N9" i="7" s="1"/>
  <c r="O9" i="7" s="1"/>
  <c r="K8" i="7"/>
  <c r="H8" i="7"/>
  <c r="K7" i="7"/>
  <c r="H7" i="7"/>
  <c r="N7" i="7" s="1"/>
  <c r="O7" i="7" s="1"/>
  <c r="K6" i="7"/>
  <c r="H6" i="7"/>
  <c r="K5" i="7"/>
  <c r="H5" i="7"/>
  <c r="N5" i="7" s="1"/>
  <c r="O5" i="7" s="1"/>
  <c r="K4" i="7"/>
  <c r="H4" i="7"/>
  <c r="K71" i="6"/>
  <c r="H71" i="6"/>
  <c r="K70" i="6"/>
  <c r="H70" i="6"/>
  <c r="K69" i="6"/>
  <c r="H69" i="6"/>
  <c r="K68" i="6"/>
  <c r="H68" i="6"/>
  <c r="K67" i="6"/>
  <c r="H67" i="6"/>
  <c r="K66" i="6"/>
  <c r="H66" i="6"/>
  <c r="K65" i="6"/>
  <c r="H65" i="6"/>
  <c r="K64" i="6"/>
  <c r="H64" i="6"/>
  <c r="K63" i="6"/>
  <c r="H63" i="6"/>
  <c r="K62" i="6"/>
  <c r="H62" i="6"/>
  <c r="K61" i="6"/>
  <c r="H61" i="6"/>
  <c r="K60" i="6"/>
  <c r="H60" i="6"/>
  <c r="K59" i="6"/>
  <c r="H59" i="6"/>
  <c r="K58" i="6"/>
  <c r="H58" i="6"/>
  <c r="K57" i="6"/>
  <c r="H57" i="6"/>
  <c r="K56" i="6"/>
  <c r="H56" i="6"/>
  <c r="K55" i="6"/>
  <c r="H55" i="6"/>
  <c r="K54" i="6"/>
  <c r="H54" i="6"/>
  <c r="K53" i="6"/>
  <c r="H53" i="6"/>
  <c r="K52" i="6"/>
  <c r="H52" i="6"/>
  <c r="K51" i="6"/>
  <c r="H51" i="6"/>
  <c r="K50" i="6"/>
  <c r="H50" i="6"/>
  <c r="K49" i="6"/>
  <c r="H49" i="6"/>
  <c r="K48" i="6"/>
  <c r="H48" i="6"/>
  <c r="K47" i="6"/>
  <c r="H47" i="6"/>
  <c r="K46" i="6"/>
  <c r="H46" i="6"/>
  <c r="K45" i="6"/>
  <c r="H45" i="6"/>
  <c r="K44" i="6"/>
  <c r="H44" i="6"/>
  <c r="K43" i="6"/>
  <c r="H43" i="6"/>
  <c r="K42" i="6"/>
  <c r="H42" i="6"/>
  <c r="K41" i="6"/>
  <c r="H41" i="6"/>
  <c r="K40" i="6"/>
  <c r="H40" i="6"/>
  <c r="K39" i="6"/>
  <c r="H39" i="6"/>
  <c r="K38" i="6"/>
  <c r="H38" i="6"/>
  <c r="K37" i="6"/>
  <c r="H37" i="6"/>
  <c r="K36" i="6"/>
  <c r="H36" i="6"/>
  <c r="K35" i="6"/>
  <c r="H35" i="6"/>
  <c r="K34" i="6"/>
  <c r="H34" i="6"/>
  <c r="K33" i="6"/>
  <c r="H33" i="6"/>
  <c r="K32" i="6"/>
  <c r="H32" i="6"/>
  <c r="K31" i="6"/>
  <c r="H31" i="6"/>
  <c r="K30" i="6"/>
  <c r="H30" i="6"/>
  <c r="K29" i="6"/>
  <c r="H29" i="6"/>
  <c r="K28" i="6"/>
  <c r="H28" i="6"/>
  <c r="K27" i="6"/>
  <c r="H27" i="6"/>
  <c r="K26" i="6"/>
  <c r="H26" i="6"/>
  <c r="K25" i="6"/>
  <c r="H25" i="6"/>
  <c r="K24" i="6"/>
  <c r="H24" i="6"/>
  <c r="K23" i="6"/>
  <c r="H23" i="6"/>
  <c r="K22" i="6"/>
  <c r="H22" i="6"/>
  <c r="K21" i="6"/>
  <c r="H21" i="6"/>
  <c r="K20" i="6"/>
  <c r="H20" i="6"/>
  <c r="K19" i="6"/>
  <c r="H19" i="6"/>
  <c r="K18" i="6"/>
  <c r="H18" i="6"/>
  <c r="K17" i="6"/>
  <c r="H17" i="6"/>
  <c r="K16" i="6"/>
  <c r="H16" i="6"/>
  <c r="K15" i="6"/>
  <c r="H15" i="6"/>
  <c r="K14" i="6"/>
  <c r="H14" i="6"/>
  <c r="K13" i="6"/>
  <c r="H13" i="6"/>
  <c r="K12" i="6"/>
  <c r="H12" i="6"/>
  <c r="K11" i="6"/>
  <c r="H11" i="6"/>
  <c r="K10" i="6"/>
  <c r="H10" i="6"/>
  <c r="K9" i="6"/>
  <c r="H9" i="6"/>
  <c r="K8" i="6"/>
  <c r="H8" i="6"/>
  <c r="K7" i="6"/>
  <c r="H7" i="6"/>
  <c r="K6" i="6"/>
  <c r="H6" i="6"/>
  <c r="K5" i="6"/>
  <c r="H5" i="6"/>
  <c r="K4" i="6"/>
  <c r="H4" i="6"/>
  <c r="K485" i="8"/>
  <c r="H485" i="8"/>
  <c r="K484" i="8"/>
  <c r="H484" i="8"/>
  <c r="K483" i="8"/>
  <c r="H483" i="8"/>
  <c r="K482" i="8"/>
  <c r="H482" i="8"/>
  <c r="K481" i="8"/>
  <c r="H481" i="8"/>
  <c r="K480" i="8"/>
  <c r="H480" i="8"/>
  <c r="K479" i="8"/>
  <c r="H479" i="8"/>
  <c r="K478" i="8"/>
  <c r="H478" i="8"/>
  <c r="K477" i="8"/>
  <c r="H477" i="8"/>
  <c r="K476" i="8"/>
  <c r="H476" i="8"/>
  <c r="K475" i="8"/>
  <c r="H475" i="8"/>
  <c r="K474" i="8"/>
  <c r="H474" i="8"/>
  <c r="K473" i="8"/>
  <c r="H473" i="8"/>
  <c r="K472" i="8"/>
  <c r="H472" i="8"/>
  <c r="K471" i="8"/>
  <c r="H471" i="8"/>
  <c r="K470" i="8"/>
  <c r="H470" i="8"/>
  <c r="K469" i="8"/>
  <c r="H469" i="8"/>
  <c r="K468" i="8"/>
  <c r="H468" i="8"/>
  <c r="K467" i="8"/>
  <c r="H467" i="8"/>
  <c r="K466" i="8"/>
  <c r="H466" i="8"/>
  <c r="K465" i="8"/>
  <c r="H465" i="8"/>
  <c r="K464" i="8"/>
  <c r="H464" i="8"/>
  <c r="K463" i="8"/>
  <c r="H463" i="8"/>
  <c r="K462" i="8"/>
  <c r="H462" i="8"/>
  <c r="K461" i="8"/>
  <c r="H461" i="8"/>
  <c r="K460" i="8"/>
  <c r="H460" i="8"/>
  <c r="K459" i="8"/>
  <c r="H459" i="8"/>
  <c r="K458" i="8"/>
  <c r="H458" i="8"/>
  <c r="K457" i="8"/>
  <c r="H457" i="8"/>
  <c r="K456" i="8"/>
  <c r="H456" i="8"/>
  <c r="K455" i="8"/>
  <c r="H455" i="8"/>
  <c r="K454" i="8"/>
  <c r="H454" i="8"/>
  <c r="K453" i="8"/>
  <c r="H453" i="8"/>
  <c r="K452" i="8"/>
  <c r="H452" i="8"/>
  <c r="K451" i="8"/>
  <c r="H451" i="8"/>
  <c r="K450" i="8"/>
  <c r="H450" i="8"/>
  <c r="K449" i="8"/>
  <c r="H449" i="8"/>
  <c r="K448" i="8"/>
  <c r="H448" i="8"/>
  <c r="K447" i="8"/>
  <c r="H447" i="8"/>
  <c r="K446" i="8"/>
  <c r="H446" i="8"/>
  <c r="K445" i="8"/>
  <c r="H445" i="8"/>
  <c r="K444" i="8"/>
  <c r="H444" i="8"/>
  <c r="K443" i="8"/>
  <c r="H443" i="8"/>
  <c r="K442" i="8"/>
  <c r="H442" i="8"/>
  <c r="K441" i="8"/>
  <c r="H441" i="8"/>
  <c r="K440" i="8"/>
  <c r="H440" i="8"/>
  <c r="K439" i="8"/>
  <c r="H439" i="8"/>
  <c r="K438" i="8"/>
  <c r="H438" i="8"/>
  <c r="K437" i="8"/>
  <c r="H437" i="8"/>
  <c r="K436" i="8"/>
  <c r="H436" i="8"/>
  <c r="K435" i="8"/>
  <c r="H435" i="8"/>
  <c r="K434" i="8"/>
  <c r="H434" i="8"/>
  <c r="K433" i="8"/>
  <c r="H433" i="8"/>
  <c r="K432" i="8"/>
  <c r="H432" i="8"/>
  <c r="K431" i="8"/>
  <c r="H431" i="8"/>
  <c r="K430" i="8"/>
  <c r="H430" i="8"/>
  <c r="K429" i="8"/>
  <c r="H429" i="8"/>
  <c r="K428" i="8"/>
  <c r="H428" i="8"/>
  <c r="K427" i="8"/>
  <c r="H427" i="8"/>
  <c r="K426" i="8"/>
  <c r="H426" i="8"/>
  <c r="K425" i="8"/>
  <c r="H425" i="8"/>
  <c r="K424" i="8"/>
  <c r="H424" i="8"/>
  <c r="K423" i="8"/>
  <c r="H423" i="8"/>
  <c r="K422" i="8"/>
  <c r="H422" i="8"/>
  <c r="K421" i="8"/>
  <c r="H421" i="8"/>
  <c r="K420" i="8"/>
  <c r="H420" i="8"/>
  <c r="K419" i="8"/>
  <c r="H419" i="8"/>
  <c r="K418" i="8"/>
  <c r="H418" i="8"/>
  <c r="K417" i="8"/>
  <c r="H417" i="8"/>
  <c r="K416" i="8"/>
  <c r="H416" i="8"/>
  <c r="K415" i="8"/>
  <c r="H415" i="8"/>
  <c r="K414" i="8"/>
  <c r="H414" i="8"/>
  <c r="K413" i="8"/>
  <c r="H413" i="8"/>
  <c r="K412" i="8"/>
  <c r="H412" i="8"/>
  <c r="K411" i="8"/>
  <c r="H411" i="8"/>
  <c r="K410" i="8"/>
  <c r="H410" i="8"/>
  <c r="K409" i="8"/>
  <c r="H409" i="8"/>
  <c r="K408" i="8"/>
  <c r="H408" i="8"/>
  <c r="K407" i="8"/>
  <c r="H407" i="8"/>
  <c r="K406" i="8"/>
  <c r="H406" i="8"/>
  <c r="K405" i="8"/>
  <c r="H405" i="8"/>
  <c r="K404" i="8"/>
  <c r="H404" i="8"/>
  <c r="K403" i="8"/>
  <c r="H403" i="8"/>
  <c r="K402" i="8"/>
  <c r="H402" i="8"/>
  <c r="K401" i="8"/>
  <c r="H401" i="8"/>
  <c r="K400" i="8"/>
  <c r="H400" i="8"/>
  <c r="K399" i="8"/>
  <c r="H399" i="8"/>
  <c r="K398" i="8"/>
  <c r="H398" i="8"/>
  <c r="K397" i="8"/>
  <c r="H397" i="8"/>
  <c r="K396" i="8"/>
  <c r="H396" i="8"/>
  <c r="K395" i="8"/>
  <c r="H395" i="8"/>
  <c r="K394" i="8"/>
  <c r="H394" i="8"/>
  <c r="K393" i="8"/>
  <c r="H393" i="8"/>
  <c r="K392" i="8"/>
  <c r="H392" i="8"/>
  <c r="K391" i="8"/>
  <c r="H391" i="8"/>
  <c r="K390" i="8"/>
  <c r="H390" i="8"/>
  <c r="K389" i="8"/>
  <c r="H389" i="8"/>
  <c r="K388" i="8"/>
  <c r="H388" i="8"/>
  <c r="K387" i="8"/>
  <c r="H387" i="8"/>
  <c r="K386" i="8"/>
  <c r="H386" i="8"/>
  <c r="K385" i="8"/>
  <c r="H385" i="8"/>
  <c r="K384" i="8"/>
  <c r="H384" i="8"/>
  <c r="K383" i="8"/>
  <c r="H383" i="8"/>
  <c r="K382" i="8"/>
  <c r="H382" i="8"/>
  <c r="K381" i="8"/>
  <c r="H381" i="8"/>
  <c r="K380" i="8"/>
  <c r="H380" i="8"/>
  <c r="K379" i="8"/>
  <c r="H379" i="8"/>
  <c r="K378" i="8"/>
  <c r="H378" i="8"/>
  <c r="K377" i="8"/>
  <c r="H377" i="8"/>
  <c r="K376" i="8"/>
  <c r="H376" i="8"/>
  <c r="K375" i="8"/>
  <c r="H375" i="8"/>
  <c r="K374" i="8"/>
  <c r="H374" i="8"/>
  <c r="K373" i="8"/>
  <c r="H373" i="8"/>
  <c r="K372" i="8"/>
  <c r="H372" i="8"/>
  <c r="K371" i="8"/>
  <c r="H371" i="8"/>
  <c r="K370" i="8"/>
  <c r="H370" i="8"/>
  <c r="K369" i="8"/>
  <c r="H369" i="8"/>
  <c r="K368" i="8"/>
  <c r="H368" i="8"/>
  <c r="K367" i="8"/>
  <c r="H367" i="8"/>
  <c r="K366" i="8"/>
  <c r="H366" i="8"/>
  <c r="K365" i="8"/>
  <c r="H365" i="8"/>
  <c r="K364" i="8"/>
  <c r="H364" i="8"/>
  <c r="K363" i="8"/>
  <c r="H363" i="8"/>
  <c r="K362" i="8"/>
  <c r="H362" i="8"/>
  <c r="K361" i="8"/>
  <c r="H361" i="8"/>
  <c r="K360" i="8"/>
  <c r="H360" i="8"/>
  <c r="K359" i="8"/>
  <c r="H359" i="8"/>
  <c r="K358" i="8"/>
  <c r="H358" i="8"/>
  <c r="K357" i="8"/>
  <c r="H357" i="8"/>
  <c r="K356" i="8"/>
  <c r="H356" i="8"/>
  <c r="K355" i="8"/>
  <c r="H355" i="8"/>
  <c r="K354" i="8"/>
  <c r="H354" i="8"/>
  <c r="K353" i="8"/>
  <c r="H353" i="8"/>
  <c r="K352" i="8"/>
  <c r="H352" i="8"/>
  <c r="K351" i="8"/>
  <c r="H351" i="8"/>
  <c r="K350" i="8"/>
  <c r="H350" i="8"/>
  <c r="K349" i="8"/>
  <c r="H349" i="8"/>
  <c r="K348" i="8"/>
  <c r="H348" i="8"/>
  <c r="K347" i="8"/>
  <c r="H347" i="8"/>
  <c r="K346" i="8"/>
  <c r="H346" i="8"/>
  <c r="K345" i="8"/>
  <c r="H345" i="8"/>
  <c r="K344" i="8"/>
  <c r="H344" i="8"/>
  <c r="K343" i="8"/>
  <c r="H343" i="8"/>
  <c r="K342" i="8"/>
  <c r="H342" i="8"/>
  <c r="K341" i="8"/>
  <c r="H341" i="8"/>
  <c r="K340" i="8"/>
  <c r="H340" i="8"/>
  <c r="K339" i="8"/>
  <c r="H339" i="8"/>
  <c r="K338" i="8"/>
  <c r="H338" i="8"/>
  <c r="K337" i="8"/>
  <c r="H337" i="8"/>
  <c r="K336" i="8"/>
  <c r="H336" i="8"/>
  <c r="K335" i="8"/>
  <c r="H335" i="8"/>
  <c r="K334" i="8"/>
  <c r="H334" i="8"/>
  <c r="K333" i="8"/>
  <c r="H333" i="8"/>
  <c r="K332" i="8"/>
  <c r="H332" i="8"/>
  <c r="K331" i="8"/>
  <c r="H331" i="8"/>
  <c r="K330" i="8"/>
  <c r="H330" i="8"/>
  <c r="K329" i="8"/>
  <c r="H329" i="8"/>
  <c r="K328" i="8"/>
  <c r="H328" i="8"/>
  <c r="K327" i="8"/>
  <c r="H327" i="8"/>
  <c r="K326" i="8"/>
  <c r="H326" i="8"/>
  <c r="K325" i="8"/>
  <c r="H325" i="8"/>
  <c r="K324" i="8"/>
  <c r="H324" i="8"/>
  <c r="K323" i="8"/>
  <c r="H323" i="8"/>
  <c r="K322" i="8"/>
  <c r="H322" i="8"/>
  <c r="K321" i="8"/>
  <c r="H321" i="8"/>
  <c r="K320" i="8"/>
  <c r="H320" i="8"/>
  <c r="K319" i="8"/>
  <c r="H319" i="8"/>
  <c r="K318" i="8"/>
  <c r="H318" i="8"/>
  <c r="K317" i="8"/>
  <c r="H317" i="8"/>
  <c r="K316" i="8"/>
  <c r="H316" i="8"/>
  <c r="K315" i="8"/>
  <c r="H315" i="8"/>
  <c r="K314" i="8"/>
  <c r="H314" i="8"/>
  <c r="K313" i="8"/>
  <c r="H313" i="8"/>
  <c r="K312" i="8"/>
  <c r="H312" i="8"/>
  <c r="K311" i="8"/>
  <c r="H311" i="8"/>
  <c r="K310" i="8"/>
  <c r="H310" i="8"/>
  <c r="K309" i="8"/>
  <c r="H309" i="8"/>
  <c r="K308" i="8"/>
  <c r="H308" i="8"/>
  <c r="K307" i="8"/>
  <c r="H307" i="8"/>
  <c r="K306" i="8"/>
  <c r="H306" i="8"/>
  <c r="K305" i="8"/>
  <c r="H305" i="8"/>
  <c r="K304" i="8"/>
  <c r="H304" i="8"/>
  <c r="K303" i="8"/>
  <c r="H303" i="8"/>
  <c r="K302" i="8"/>
  <c r="H302" i="8"/>
  <c r="K301" i="8"/>
  <c r="H301" i="8"/>
  <c r="K300" i="8"/>
  <c r="H300" i="8"/>
  <c r="K299" i="8"/>
  <c r="H299" i="8"/>
  <c r="K298" i="8"/>
  <c r="H298" i="8"/>
  <c r="K297" i="8"/>
  <c r="H297" i="8"/>
  <c r="K296" i="8"/>
  <c r="H296" i="8"/>
  <c r="K295" i="8"/>
  <c r="H295" i="8"/>
  <c r="K294" i="8"/>
  <c r="H294" i="8"/>
  <c r="K293" i="8"/>
  <c r="H293" i="8"/>
  <c r="K292" i="8"/>
  <c r="H292" i="8"/>
  <c r="K291" i="8"/>
  <c r="H291" i="8"/>
  <c r="K290" i="8"/>
  <c r="H290" i="8"/>
  <c r="K289" i="8"/>
  <c r="H289" i="8"/>
  <c r="K288" i="8"/>
  <c r="H288" i="8"/>
  <c r="K287" i="8"/>
  <c r="H287" i="8"/>
  <c r="K286" i="8"/>
  <c r="H286" i="8"/>
  <c r="K285" i="8"/>
  <c r="H285" i="8"/>
  <c r="K284" i="8"/>
  <c r="H284" i="8"/>
  <c r="K283" i="8"/>
  <c r="H283" i="8"/>
  <c r="K282" i="8"/>
  <c r="H282" i="8"/>
  <c r="K281" i="8"/>
  <c r="H281" i="8"/>
  <c r="K280" i="8"/>
  <c r="H280" i="8"/>
  <c r="K279" i="8"/>
  <c r="H279" i="8"/>
  <c r="K278" i="8"/>
  <c r="H278" i="8"/>
  <c r="K277" i="8"/>
  <c r="H277" i="8"/>
  <c r="K276" i="8"/>
  <c r="H276" i="8"/>
  <c r="K275" i="8"/>
  <c r="H275" i="8"/>
  <c r="K274" i="8"/>
  <c r="H274" i="8"/>
  <c r="K273" i="8"/>
  <c r="H273" i="8"/>
  <c r="K272" i="8"/>
  <c r="H272" i="8"/>
  <c r="K271" i="8"/>
  <c r="H271" i="8"/>
  <c r="K270" i="8"/>
  <c r="H270" i="8"/>
  <c r="K269" i="8"/>
  <c r="H269" i="8"/>
  <c r="K268" i="8"/>
  <c r="H268" i="8"/>
  <c r="K267" i="8"/>
  <c r="H267" i="8"/>
  <c r="K266" i="8"/>
  <c r="H266" i="8"/>
  <c r="K265" i="8"/>
  <c r="H265" i="8"/>
  <c r="K264" i="8"/>
  <c r="H264" i="8"/>
  <c r="K263" i="8"/>
  <c r="H263" i="8"/>
  <c r="K262" i="8"/>
  <c r="H262" i="8"/>
  <c r="K261" i="8"/>
  <c r="H261" i="8"/>
  <c r="K260" i="8"/>
  <c r="H260" i="8"/>
  <c r="K259" i="8"/>
  <c r="H259" i="8"/>
  <c r="K258" i="8"/>
  <c r="H258" i="8"/>
  <c r="K257" i="8"/>
  <c r="H257" i="8"/>
  <c r="K256" i="8"/>
  <c r="H256" i="8"/>
  <c r="K255" i="8"/>
  <c r="H255" i="8"/>
  <c r="K254" i="8"/>
  <c r="H254" i="8"/>
  <c r="K253" i="8"/>
  <c r="H253" i="8"/>
  <c r="K252" i="8"/>
  <c r="H252" i="8"/>
  <c r="K251" i="8"/>
  <c r="H251" i="8"/>
  <c r="K250" i="8"/>
  <c r="H250" i="8"/>
  <c r="K249" i="8"/>
  <c r="H249" i="8"/>
  <c r="K248" i="8"/>
  <c r="H248" i="8"/>
  <c r="K247" i="8"/>
  <c r="H247" i="8"/>
  <c r="K246" i="8"/>
  <c r="H246" i="8"/>
  <c r="K245" i="8"/>
  <c r="H245" i="8"/>
  <c r="K244" i="8"/>
  <c r="H244" i="8"/>
  <c r="K243" i="8"/>
  <c r="H243" i="8"/>
  <c r="K242" i="8"/>
  <c r="H242" i="8"/>
  <c r="K241" i="8"/>
  <c r="H241" i="8"/>
  <c r="K240" i="8"/>
  <c r="H240" i="8"/>
  <c r="K239" i="8"/>
  <c r="H239" i="8"/>
  <c r="K238" i="8"/>
  <c r="H238" i="8"/>
  <c r="K237" i="8"/>
  <c r="H237" i="8"/>
  <c r="K236" i="8"/>
  <c r="H236" i="8"/>
  <c r="K235" i="8"/>
  <c r="H235" i="8"/>
  <c r="K234" i="8"/>
  <c r="H234" i="8"/>
  <c r="K233" i="8"/>
  <c r="H233" i="8"/>
  <c r="K232" i="8"/>
  <c r="H232" i="8"/>
  <c r="K231" i="8"/>
  <c r="H231" i="8"/>
  <c r="K230" i="8"/>
  <c r="H230" i="8"/>
  <c r="K229" i="8"/>
  <c r="H229" i="8"/>
  <c r="K228" i="8"/>
  <c r="H228" i="8"/>
  <c r="K227" i="8"/>
  <c r="H227" i="8"/>
  <c r="K226" i="8"/>
  <c r="H226" i="8"/>
  <c r="K225" i="8"/>
  <c r="H225" i="8"/>
  <c r="K224" i="8"/>
  <c r="H224" i="8"/>
  <c r="K223" i="8"/>
  <c r="H223" i="8"/>
  <c r="K222" i="8"/>
  <c r="H222" i="8"/>
  <c r="K221" i="8"/>
  <c r="H221" i="8"/>
  <c r="K220" i="8"/>
  <c r="H220" i="8"/>
  <c r="K219" i="8"/>
  <c r="H219" i="8"/>
  <c r="K218" i="8"/>
  <c r="H218" i="8"/>
  <c r="K217" i="8"/>
  <c r="H217" i="8"/>
  <c r="K216" i="8"/>
  <c r="H216" i="8"/>
  <c r="K215" i="8"/>
  <c r="H215" i="8"/>
  <c r="K214" i="8"/>
  <c r="H214" i="8"/>
  <c r="K213" i="8"/>
  <c r="H213" i="8"/>
  <c r="K212" i="8"/>
  <c r="H212" i="8"/>
  <c r="K211" i="8"/>
  <c r="H211" i="8"/>
  <c r="K210" i="8"/>
  <c r="H210" i="8"/>
  <c r="K209" i="8"/>
  <c r="H209" i="8"/>
  <c r="K208" i="8"/>
  <c r="H208" i="8"/>
  <c r="K207" i="8"/>
  <c r="H207" i="8"/>
  <c r="K206" i="8"/>
  <c r="H206" i="8"/>
  <c r="K205" i="8"/>
  <c r="H205" i="8"/>
  <c r="K204" i="8"/>
  <c r="H204" i="8"/>
  <c r="K203" i="8"/>
  <c r="H203" i="8"/>
  <c r="K202" i="8"/>
  <c r="H202" i="8"/>
  <c r="K201" i="8"/>
  <c r="H201" i="8"/>
  <c r="K200" i="8"/>
  <c r="H200" i="8"/>
  <c r="K199" i="8"/>
  <c r="H199" i="8"/>
  <c r="K198" i="8"/>
  <c r="H198" i="8"/>
  <c r="K197" i="8"/>
  <c r="H197" i="8"/>
  <c r="K196" i="8"/>
  <c r="H196" i="8"/>
  <c r="K195" i="8"/>
  <c r="H195" i="8"/>
  <c r="K194" i="8"/>
  <c r="H194" i="8"/>
  <c r="K193" i="8"/>
  <c r="H193" i="8"/>
  <c r="K192" i="8"/>
  <c r="H192" i="8"/>
  <c r="K191" i="8"/>
  <c r="H191" i="8"/>
  <c r="K190" i="8"/>
  <c r="H190" i="8"/>
  <c r="K189" i="8"/>
  <c r="H189" i="8"/>
  <c r="K188" i="8"/>
  <c r="H188" i="8"/>
  <c r="K187" i="8"/>
  <c r="H187" i="8"/>
  <c r="K186" i="8"/>
  <c r="H186" i="8"/>
  <c r="K185" i="8"/>
  <c r="H185" i="8"/>
  <c r="K184" i="8"/>
  <c r="H184" i="8"/>
  <c r="K183" i="8"/>
  <c r="H183" i="8"/>
  <c r="K182" i="8"/>
  <c r="H182" i="8"/>
  <c r="K181" i="8"/>
  <c r="H181" i="8"/>
  <c r="K180" i="8"/>
  <c r="H180" i="8"/>
  <c r="K179" i="8"/>
  <c r="H179" i="8"/>
  <c r="K178" i="8"/>
  <c r="H178" i="8"/>
  <c r="K177" i="8"/>
  <c r="H177" i="8"/>
  <c r="K176" i="8"/>
  <c r="H176" i="8"/>
  <c r="K175" i="8"/>
  <c r="H175" i="8"/>
  <c r="K174" i="8"/>
  <c r="H174" i="8"/>
  <c r="K173" i="8"/>
  <c r="H173" i="8"/>
  <c r="K172" i="8"/>
  <c r="H172" i="8"/>
  <c r="K171" i="8"/>
  <c r="H171" i="8"/>
  <c r="K170" i="8"/>
  <c r="H170" i="8"/>
  <c r="K169" i="8"/>
  <c r="H169" i="8"/>
  <c r="K168" i="8"/>
  <c r="H168" i="8"/>
  <c r="K167" i="8"/>
  <c r="H167" i="8"/>
  <c r="K166" i="8"/>
  <c r="H166" i="8"/>
  <c r="K165" i="8"/>
  <c r="H165" i="8"/>
  <c r="K164" i="8"/>
  <c r="H164" i="8"/>
  <c r="K163" i="8"/>
  <c r="H163" i="8"/>
  <c r="K162" i="8"/>
  <c r="H162" i="8"/>
  <c r="K161" i="8"/>
  <c r="H161" i="8"/>
  <c r="K160" i="8"/>
  <c r="H160" i="8"/>
  <c r="K159" i="8"/>
  <c r="H159" i="8"/>
  <c r="K158" i="8"/>
  <c r="H158" i="8"/>
  <c r="K157" i="8"/>
  <c r="H157" i="8"/>
  <c r="K156" i="8"/>
  <c r="H156" i="8"/>
  <c r="K155" i="8"/>
  <c r="H155" i="8"/>
  <c r="K154" i="8"/>
  <c r="H154" i="8"/>
  <c r="K153" i="8"/>
  <c r="H153" i="8"/>
  <c r="K152" i="8"/>
  <c r="H152" i="8"/>
  <c r="K151" i="8"/>
  <c r="H151" i="8"/>
  <c r="K150" i="8"/>
  <c r="H150" i="8"/>
  <c r="K149" i="8"/>
  <c r="H149" i="8"/>
  <c r="K148" i="8"/>
  <c r="H148" i="8"/>
  <c r="K147" i="8"/>
  <c r="H147" i="8"/>
  <c r="K146" i="8"/>
  <c r="H146" i="8"/>
  <c r="K145" i="8"/>
  <c r="H145" i="8"/>
  <c r="K144" i="8"/>
  <c r="H144" i="8"/>
  <c r="K143" i="8"/>
  <c r="H143" i="8"/>
  <c r="K142" i="8"/>
  <c r="H142" i="8"/>
  <c r="K141" i="8"/>
  <c r="H141" i="8"/>
  <c r="K140" i="8"/>
  <c r="H140" i="8"/>
  <c r="K139" i="8"/>
  <c r="H139" i="8"/>
  <c r="K138" i="8"/>
  <c r="H138" i="8"/>
  <c r="K137" i="8"/>
  <c r="H137" i="8"/>
  <c r="K136" i="8"/>
  <c r="H136" i="8"/>
  <c r="K135" i="8"/>
  <c r="H135" i="8"/>
  <c r="K134" i="8"/>
  <c r="H134" i="8"/>
  <c r="K133" i="8"/>
  <c r="H133" i="8"/>
  <c r="K132" i="8"/>
  <c r="H132" i="8"/>
  <c r="K131" i="8"/>
  <c r="H131" i="8"/>
  <c r="K130" i="8"/>
  <c r="H130" i="8"/>
  <c r="K129" i="8"/>
  <c r="H129" i="8"/>
  <c r="K128" i="8"/>
  <c r="H128" i="8"/>
  <c r="K127" i="8"/>
  <c r="H127" i="8"/>
  <c r="K126" i="8"/>
  <c r="H126" i="8"/>
  <c r="K125" i="8"/>
  <c r="H125" i="8"/>
  <c r="K124" i="8"/>
  <c r="H124" i="8"/>
  <c r="K123" i="8"/>
  <c r="H123" i="8"/>
  <c r="K122" i="8"/>
  <c r="H122" i="8"/>
  <c r="K121" i="8"/>
  <c r="H121" i="8"/>
  <c r="K120" i="8"/>
  <c r="H120" i="8"/>
  <c r="K119" i="8"/>
  <c r="H119" i="8"/>
  <c r="K118" i="8"/>
  <c r="H118" i="8"/>
  <c r="K117" i="8"/>
  <c r="H117" i="8"/>
  <c r="K116" i="8"/>
  <c r="H116" i="8"/>
  <c r="K115" i="8"/>
  <c r="H115" i="8"/>
  <c r="K114" i="8"/>
  <c r="H114" i="8"/>
  <c r="K113" i="8"/>
  <c r="H113" i="8"/>
  <c r="K112" i="8"/>
  <c r="H112" i="8"/>
  <c r="K111" i="8"/>
  <c r="H111" i="8"/>
  <c r="K110" i="8"/>
  <c r="H110" i="8"/>
  <c r="K109" i="8"/>
  <c r="H109" i="8"/>
  <c r="K108" i="8"/>
  <c r="H108" i="8"/>
  <c r="K107" i="8"/>
  <c r="H107" i="8"/>
  <c r="K106" i="8"/>
  <c r="H106" i="8"/>
  <c r="K105" i="8"/>
  <c r="H105" i="8"/>
  <c r="K104" i="8"/>
  <c r="H104" i="8"/>
  <c r="K103" i="8"/>
  <c r="H103" i="8"/>
  <c r="K102" i="8"/>
  <c r="H102" i="8"/>
  <c r="K101" i="8"/>
  <c r="H101" i="8"/>
  <c r="K100" i="8"/>
  <c r="H100" i="8"/>
  <c r="K99" i="8"/>
  <c r="H99" i="8"/>
  <c r="K98" i="8"/>
  <c r="H98" i="8"/>
  <c r="K97" i="8"/>
  <c r="H97" i="8"/>
  <c r="K96" i="8"/>
  <c r="H96" i="8"/>
  <c r="K95" i="8"/>
  <c r="H95" i="8"/>
  <c r="K94" i="8"/>
  <c r="H94" i="8"/>
  <c r="K93" i="8"/>
  <c r="H93" i="8"/>
  <c r="K92" i="8"/>
  <c r="H92" i="8"/>
  <c r="K91" i="8"/>
  <c r="H91" i="8"/>
  <c r="K90" i="8"/>
  <c r="H90" i="8"/>
  <c r="K89" i="8"/>
  <c r="H89" i="8"/>
  <c r="K88" i="8"/>
  <c r="H88" i="8"/>
  <c r="K87" i="8"/>
  <c r="H87" i="8"/>
  <c r="K86" i="8"/>
  <c r="H86" i="8"/>
  <c r="K85" i="8"/>
  <c r="H85" i="8"/>
  <c r="K84" i="8"/>
  <c r="H84" i="8"/>
  <c r="K83" i="8"/>
  <c r="H83" i="8"/>
  <c r="K82" i="8"/>
  <c r="H82" i="8"/>
  <c r="K81" i="8"/>
  <c r="H81" i="8"/>
  <c r="K80" i="8"/>
  <c r="H80" i="8"/>
  <c r="K79" i="8"/>
  <c r="H79" i="8"/>
  <c r="K78" i="8"/>
  <c r="H78" i="8"/>
  <c r="K77" i="8"/>
  <c r="H77" i="8"/>
  <c r="K76" i="8"/>
  <c r="H76" i="8"/>
  <c r="K75" i="8"/>
  <c r="H75" i="8"/>
  <c r="K74" i="8"/>
  <c r="H74" i="8"/>
  <c r="K73" i="8"/>
  <c r="H73" i="8"/>
  <c r="K72" i="8"/>
  <c r="H72" i="8"/>
  <c r="K71" i="8"/>
  <c r="H71" i="8"/>
  <c r="K70" i="8"/>
  <c r="H70" i="8"/>
  <c r="K69" i="8"/>
  <c r="H69" i="8"/>
  <c r="K68" i="8"/>
  <c r="H68" i="8"/>
  <c r="K67" i="8"/>
  <c r="H67" i="8"/>
  <c r="K66" i="8"/>
  <c r="H66" i="8"/>
  <c r="K65" i="8"/>
  <c r="H65" i="8"/>
  <c r="K64" i="8"/>
  <c r="H64" i="8"/>
  <c r="K63" i="8"/>
  <c r="H63" i="8"/>
  <c r="K62" i="8"/>
  <c r="H62" i="8"/>
  <c r="K61" i="8"/>
  <c r="H61" i="8"/>
  <c r="K60" i="8"/>
  <c r="H60" i="8"/>
  <c r="K59" i="8"/>
  <c r="H59" i="8"/>
  <c r="K58" i="8"/>
  <c r="H58" i="8"/>
  <c r="K57" i="8"/>
  <c r="H57" i="8"/>
  <c r="K56" i="8"/>
  <c r="H56" i="8"/>
  <c r="K55" i="8"/>
  <c r="H55" i="8"/>
  <c r="K54" i="8"/>
  <c r="H54" i="8"/>
  <c r="K53" i="8"/>
  <c r="H53" i="8"/>
  <c r="K52" i="8"/>
  <c r="H52" i="8"/>
  <c r="K51" i="8"/>
  <c r="H51" i="8"/>
  <c r="K50" i="8"/>
  <c r="H50" i="8"/>
  <c r="K49" i="8"/>
  <c r="H49" i="8"/>
  <c r="K48" i="8"/>
  <c r="H48" i="8"/>
  <c r="K47" i="8"/>
  <c r="H47" i="8"/>
  <c r="K46" i="8"/>
  <c r="H46" i="8"/>
  <c r="K45" i="8"/>
  <c r="H45" i="8"/>
  <c r="K44" i="8"/>
  <c r="H44" i="8"/>
  <c r="K43" i="8"/>
  <c r="H43" i="8"/>
  <c r="K42" i="8"/>
  <c r="H42" i="8"/>
  <c r="K41" i="8"/>
  <c r="H41" i="8"/>
  <c r="K40" i="8"/>
  <c r="H40" i="8"/>
  <c r="K39" i="8"/>
  <c r="H39" i="8"/>
  <c r="K38" i="8"/>
  <c r="H38" i="8"/>
  <c r="K37" i="8"/>
  <c r="H37" i="8"/>
  <c r="K36" i="8"/>
  <c r="H36" i="8"/>
  <c r="K35" i="8"/>
  <c r="H35" i="8"/>
  <c r="K34" i="8"/>
  <c r="H34" i="8"/>
  <c r="K33" i="8"/>
  <c r="H33" i="8"/>
  <c r="K32" i="8"/>
  <c r="H32" i="8"/>
  <c r="K31" i="8"/>
  <c r="H31" i="8"/>
  <c r="K30" i="8"/>
  <c r="H30" i="8"/>
  <c r="K29" i="8"/>
  <c r="H29" i="8"/>
  <c r="K28" i="8"/>
  <c r="H28" i="8"/>
  <c r="K27" i="8"/>
  <c r="H27" i="8"/>
  <c r="K26" i="8"/>
  <c r="H26" i="8"/>
  <c r="K25" i="8"/>
  <c r="H25" i="8"/>
  <c r="K24" i="8"/>
  <c r="H24" i="8"/>
  <c r="K23" i="8"/>
  <c r="H23" i="8"/>
  <c r="K22" i="8"/>
  <c r="H22" i="8"/>
  <c r="K21" i="8"/>
  <c r="H21" i="8"/>
  <c r="K20" i="8"/>
  <c r="H20" i="8"/>
  <c r="K19" i="8"/>
  <c r="H19" i="8"/>
  <c r="K18" i="8"/>
  <c r="H18" i="8"/>
  <c r="K17" i="8"/>
  <c r="H17" i="8"/>
  <c r="K16" i="8"/>
  <c r="H16" i="8"/>
  <c r="K15" i="8"/>
  <c r="H15" i="8"/>
  <c r="K14" i="8"/>
  <c r="H14" i="8"/>
  <c r="K13" i="8"/>
  <c r="H13" i="8"/>
  <c r="K12" i="8"/>
  <c r="H12" i="8"/>
  <c r="K11" i="8"/>
  <c r="H11" i="8"/>
  <c r="K10" i="8"/>
  <c r="H10" i="8"/>
  <c r="K9" i="8"/>
  <c r="H9" i="8"/>
  <c r="K8" i="8"/>
  <c r="H8" i="8"/>
  <c r="K7" i="8"/>
  <c r="H7" i="8"/>
  <c r="K6" i="8"/>
  <c r="H6" i="8"/>
  <c r="K5" i="8"/>
  <c r="H5" i="8"/>
  <c r="K4" i="8"/>
  <c r="H4" i="8"/>
  <c r="R195" i="20" l="1"/>
  <c r="J4" i="19" s="1"/>
  <c r="N4" i="6"/>
  <c r="O4" i="6" s="1"/>
  <c r="Q4" i="6" s="1"/>
  <c r="N6" i="6"/>
  <c r="O6" i="6" s="1"/>
  <c r="Q6" i="6" s="1"/>
  <c r="N8" i="6"/>
  <c r="O8" i="6" s="1"/>
  <c r="Q8" i="6" s="1"/>
  <c r="N10" i="6"/>
  <c r="O10" i="6" s="1"/>
  <c r="Q10" i="6" s="1"/>
  <c r="N12" i="6"/>
  <c r="O12" i="6" s="1"/>
  <c r="Q12" i="6" s="1"/>
  <c r="N14" i="6"/>
  <c r="O14" i="6" s="1"/>
  <c r="Q14" i="6" s="1"/>
  <c r="N16" i="6"/>
  <c r="O16" i="6" s="1"/>
  <c r="Q16" i="6" s="1"/>
  <c r="N18" i="6"/>
  <c r="O18" i="6" s="1"/>
  <c r="N20" i="6"/>
  <c r="O20" i="6" s="1"/>
  <c r="Q20" i="6" s="1"/>
  <c r="N22" i="6"/>
  <c r="O22" i="6" s="1"/>
  <c r="Q22" i="6" s="1"/>
  <c r="N24" i="6"/>
  <c r="O24" i="6" s="1"/>
  <c r="Q24" i="6" s="1"/>
  <c r="N26" i="6"/>
  <c r="O26" i="6" s="1"/>
  <c r="Q26" i="6" s="1"/>
  <c r="N28" i="6"/>
  <c r="O28" i="6" s="1"/>
  <c r="Q28" i="6" s="1"/>
  <c r="N30" i="6"/>
  <c r="O30" i="6" s="1"/>
  <c r="Q30" i="6" s="1"/>
  <c r="N32" i="6"/>
  <c r="O32" i="6" s="1"/>
  <c r="Q32" i="6" s="1"/>
  <c r="N34" i="6"/>
  <c r="O34" i="6" s="1"/>
  <c r="Q34" i="6" s="1"/>
  <c r="N36" i="6"/>
  <c r="O36" i="6" s="1"/>
  <c r="Q36" i="6" s="1"/>
  <c r="N38" i="6"/>
  <c r="O38" i="6" s="1"/>
  <c r="Q38" i="6" s="1"/>
  <c r="N40" i="6"/>
  <c r="O40" i="6" s="1"/>
  <c r="N42" i="6"/>
  <c r="O42" i="6" s="1"/>
  <c r="Q42" i="6" s="1"/>
  <c r="N44" i="6"/>
  <c r="O44" i="6" s="1"/>
  <c r="Q44" i="6" s="1"/>
  <c r="N46" i="6"/>
  <c r="O46" i="6" s="1"/>
  <c r="Q46" i="6" s="1"/>
  <c r="N48" i="6"/>
  <c r="O48" i="6" s="1"/>
  <c r="Q48" i="6" s="1"/>
  <c r="N50" i="6"/>
  <c r="O50" i="6" s="1"/>
  <c r="Q50" i="6" s="1"/>
  <c r="N52" i="6"/>
  <c r="O52" i="6" s="1"/>
  <c r="Q52" i="6" s="1"/>
  <c r="N54" i="6"/>
  <c r="O54" i="6" s="1"/>
  <c r="Q54" i="6" s="1"/>
  <c r="N56" i="6"/>
  <c r="O56" i="6" s="1"/>
  <c r="Q56" i="6" s="1"/>
  <c r="N58" i="6"/>
  <c r="O58" i="6" s="1"/>
  <c r="Q58" i="6" s="1"/>
  <c r="N60" i="6"/>
  <c r="O60" i="6" s="1"/>
  <c r="Q60" i="6" s="1"/>
  <c r="N62" i="6"/>
  <c r="O62" i="6" s="1"/>
  <c r="Q62" i="6" s="1"/>
  <c r="N64" i="6"/>
  <c r="O64" i="6" s="1"/>
  <c r="Q64" i="6" s="1"/>
  <c r="N66" i="6"/>
  <c r="O66" i="6" s="1"/>
  <c r="Q66" i="6" s="1"/>
  <c r="N68" i="6"/>
  <c r="O68" i="6" s="1"/>
  <c r="Q68" i="6" s="1"/>
  <c r="N70" i="6"/>
  <c r="O70" i="6" s="1"/>
  <c r="Q70" i="6" s="1"/>
  <c r="Q5" i="33"/>
  <c r="R5" i="33" s="1"/>
  <c r="T5" i="33" s="1"/>
  <c r="N5" i="8"/>
  <c r="O5" i="8" s="1"/>
  <c r="Q5" i="8" s="1"/>
  <c r="N9" i="8"/>
  <c r="O9" i="8" s="1"/>
  <c r="Q9" i="8" s="1"/>
  <c r="N13" i="8"/>
  <c r="O13" i="8" s="1"/>
  <c r="Q13" i="8" s="1"/>
  <c r="N17" i="8"/>
  <c r="O17" i="8" s="1"/>
  <c r="Q17" i="8" s="1"/>
  <c r="N21" i="8"/>
  <c r="O21" i="8" s="1"/>
  <c r="Q21" i="8" s="1"/>
  <c r="N25" i="8"/>
  <c r="O25" i="8" s="1"/>
  <c r="Q25" i="8" s="1"/>
  <c r="N29" i="8"/>
  <c r="O29" i="8" s="1"/>
  <c r="Q29" i="8" s="1"/>
  <c r="N33" i="8"/>
  <c r="O33" i="8" s="1"/>
  <c r="Q33" i="8" s="1"/>
  <c r="N37" i="8"/>
  <c r="O37" i="8" s="1"/>
  <c r="N41" i="8"/>
  <c r="O41" i="8" s="1"/>
  <c r="Q41" i="8" s="1"/>
  <c r="N45" i="8"/>
  <c r="O45" i="8" s="1"/>
  <c r="Q45" i="8" s="1"/>
  <c r="N49" i="8"/>
  <c r="O49" i="8" s="1"/>
  <c r="Q49" i="8" s="1"/>
  <c r="N53" i="8"/>
  <c r="O53" i="8" s="1"/>
  <c r="Q53" i="8" s="1"/>
  <c r="N57" i="8"/>
  <c r="O57" i="8" s="1"/>
  <c r="Q57" i="8" s="1"/>
  <c r="N61" i="8"/>
  <c r="O61" i="8" s="1"/>
  <c r="Q61" i="8" s="1"/>
  <c r="N65" i="8"/>
  <c r="O65" i="8" s="1"/>
  <c r="Q65" i="8" s="1"/>
  <c r="N69" i="8"/>
  <c r="O69" i="8" s="1"/>
  <c r="Q69" i="8" s="1"/>
  <c r="N73" i="8"/>
  <c r="O73" i="8" s="1"/>
  <c r="Q73" i="8" s="1"/>
  <c r="N77" i="8"/>
  <c r="O77" i="8" s="1"/>
  <c r="N81" i="8"/>
  <c r="O81" i="8" s="1"/>
  <c r="Q81" i="8" s="1"/>
  <c r="N85" i="8"/>
  <c r="O85" i="8" s="1"/>
  <c r="N89" i="8"/>
  <c r="O89" i="8" s="1"/>
  <c r="Q89" i="8" s="1"/>
  <c r="N93" i="8"/>
  <c r="O93" i="8" s="1"/>
  <c r="Q93" i="8" s="1"/>
  <c r="N97" i="8"/>
  <c r="O97" i="8" s="1"/>
  <c r="Q97" i="8" s="1"/>
  <c r="N101" i="8"/>
  <c r="O101" i="8" s="1"/>
  <c r="N105" i="8"/>
  <c r="O105" i="8" s="1"/>
  <c r="N109" i="8"/>
  <c r="O109" i="8" s="1"/>
  <c r="Q109" i="8" s="1"/>
  <c r="N113" i="8"/>
  <c r="O113" i="8" s="1"/>
  <c r="Q113" i="8" s="1"/>
  <c r="N117" i="8"/>
  <c r="O117" i="8" s="1"/>
  <c r="N121" i="8"/>
  <c r="O121" i="8" s="1"/>
  <c r="N127" i="8"/>
  <c r="O127" i="8" s="1"/>
  <c r="Q127" i="8" s="1"/>
  <c r="N131" i="8"/>
  <c r="O131" i="8" s="1"/>
  <c r="Q131" i="8" s="1"/>
  <c r="N137" i="8"/>
  <c r="O137" i="8" s="1"/>
  <c r="Q137" i="8" s="1"/>
  <c r="N141" i="8"/>
  <c r="O141" i="8" s="1"/>
  <c r="Q141" i="8" s="1"/>
  <c r="N145" i="8"/>
  <c r="O145" i="8" s="1"/>
  <c r="Q145" i="8" s="1"/>
  <c r="N149" i="8"/>
  <c r="O149" i="8" s="1"/>
  <c r="Q149" i="8" s="1"/>
  <c r="N153" i="8"/>
  <c r="O153" i="8" s="1"/>
  <c r="Q153" i="8" s="1"/>
  <c r="N157" i="8"/>
  <c r="O157" i="8" s="1"/>
  <c r="Q157" i="8" s="1"/>
  <c r="N161" i="8"/>
  <c r="O161" i="8" s="1"/>
  <c r="Q161" i="8" s="1"/>
  <c r="N165" i="8"/>
  <c r="O165" i="8" s="1"/>
  <c r="Q165" i="8" s="1"/>
  <c r="N169" i="8"/>
  <c r="O169" i="8" s="1"/>
  <c r="Q169" i="8" s="1"/>
  <c r="N173" i="8"/>
  <c r="O173" i="8" s="1"/>
  <c r="Q173" i="8" s="1"/>
  <c r="N7" i="8"/>
  <c r="O7" i="8" s="1"/>
  <c r="Q7" i="8" s="1"/>
  <c r="N11" i="8"/>
  <c r="O11" i="8" s="1"/>
  <c r="Q11" i="8" s="1"/>
  <c r="N15" i="8"/>
  <c r="O15" i="8" s="1"/>
  <c r="Q15" i="8" s="1"/>
  <c r="N19" i="8"/>
  <c r="O19" i="8" s="1"/>
  <c r="Q19" i="8" s="1"/>
  <c r="N23" i="8"/>
  <c r="O23" i="8" s="1"/>
  <c r="Q23" i="8" s="1"/>
  <c r="N27" i="8"/>
  <c r="O27" i="8" s="1"/>
  <c r="Q27" i="8" s="1"/>
  <c r="N31" i="8"/>
  <c r="O31" i="8" s="1"/>
  <c r="Q31" i="8" s="1"/>
  <c r="N35" i="8"/>
  <c r="O35" i="8" s="1"/>
  <c r="Q35" i="8" s="1"/>
  <c r="N39" i="8"/>
  <c r="O39" i="8" s="1"/>
  <c r="Q39" i="8" s="1"/>
  <c r="N43" i="8"/>
  <c r="O43" i="8" s="1"/>
  <c r="Q43" i="8" s="1"/>
  <c r="N47" i="8"/>
  <c r="O47" i="8" s="1"/>
  <c r="Q47" i="8" s="1"/>
  <c r="N51" i="8"/>
  <c r="O51" i="8" s="1"/>
  <c r="Q51" i="8" s="1"/>
  <c r="N55" i="8"/>
  <c r="O55" i="8" s="1"/>
  <c r="Q55" i="8" s="1"/>
  <c r="N59" i="8"/>
  <c r="O59" i="8" s="1"/>
  <c r="Q59" i="8" s="1"/>
  <c r="N63" i="8"/>
  <c r="O63" i="8" s="1"/>
  <c r="Q63" i="8" s="1"/>
  <c r="N67" i="8"/>
  <c r="O67" i="8" s="1"/>
  <c r="Q67" i="8" s="1"/>
  <c r="N71" i="8"/>
  <c r="O71" i="8" s="1"/>
  <c r="Q71" i="8" s="1"/>
  <c r="N75" i="8"/>
  <c r="O75" i="8" s="1"/>
  <c r="N79" i="8"/>
  <c r="O79" i="8" s="1"/>
  <c r="Q79" i="8" s="1"/>
  <c r="N83" i="8"/>
  <c r="O83" i="8" s="1"/>
  <c r="Q83" i="8" s="1"/>
  <c r="N87" i="8"/>
  <c r="O87" i="8" s="1"/>
  <c r="N91" i="8"/>
  <c r="O91" i="8" s="1"/>
  <c r="Q91" i="8" s="1"/>
  <c r="N95" i="8"/>
  <c r="O95" i="8" s="1"/>
  <c r="Q95" i="8" s="1"/>
  <c r="N99" i="8"/>
  <c r="O99" i="8" s="1"/>
  <c r="Q99" i="8" s="1"/>
  <c r="N103" i="8"/>
  <c r="O103" i="8" s="1"/>
  <c r="N107" i="8"/>
  <c r="O107" i="8" s="1"/>
  <c r="Q107" i="8" s="1"/>
  <c r="N111" i="8"/>
  <c r="O111" i="8" s="1"/>
  <c r="Q111" i="8" s="1"/>
  <c r="N115" i="8"/>
  <c r="O115" i="8" s="1"/>
  <c r="N119" i="8"/>
  <c r="O119" i="8" s="1"/>
  <c r="N123" i="8"/>
  <c r="O123" i="8" s="1"/>
  <c r="N125" i="8"/>
  <c r="O125" i="8" s="1"/>
  <c r="N129" i="8"/>
  <c r="O129" i="8" s="1"/>
  <c r="Q129" i="8" s="1"/>
  <c r="N133" i="8"/>
  <c r="O133" i="8" s="1"/>
  <c r="Q133" i="8" s="1"/>
  <c r="N135" i="8"/>
  <c r="O135" i="8" s="1"/>
  <c r="Q135" i="8" s="1"/>
  <c r="N139" i="8"/>
  <c r="O139" i="8" s="1"/>
  <c r="N143" i="8"/>
  <c r="O143" i="8" s="1"/>
  <c r="Q143" i="8" s="1"/>
  <c r="N147" i="8"/>
  <c r="O147" i="8" s="1"/>
  <c r="Q147" i="8" s="1"/>
  <c r="N151" i="8"/>
  <c r="O151" i="8" s="1"/>
  <c r="Q151" i="8" s="1"/>
  <c r="N155" i="8"/>
  <c r="O155" i="8" s="1"/>
  <c r="Q155" i="8" s="1"/>
  <c r="N159" i="8"/>
  <c r="O159" i="8" s="1"/>
  <c r="Q159" i="8" s="1"/>
  <c r="N163" i="8"/>
  <c r="O163" i="8" s="1"/>
  <c r="Q163" i="8" s="1"/>
  <c r="N167" i="8"/>
  <c r="O167" i="8" s="1"/>
  <c r="Q167" i="8" s="1"/>
  <c r="N171" i="8"/>
  <c r="O171" i="8" s="1"/>
  <c r="Q171" i="8" s="1"/>
  <c r="N175" i="8"/>
  <c r="O175" i="8" s="1"/>
  <c r="Q175" i="8" s="1"/>
  <c r="N435" i="8"/>
  <c r="O435" i="8" s="1"/>
  <c r="Q435" i="8" s="1"/>
  <c r="N6" i="8"/>
  <c r="O6" i="8" s="1"/>
  <c r="Q6" i="8" s="1"/>
  <c r="N16" i="8"/>
  <c r="O16" i="8" s="1"/>
  <c r="Q16" i="8" s="1"/>
  <c r="N38" i="8"/>
  <c r="O38" i="8" s="1"/>
  <c r="Q38" i="8" s="1"/>
  <c r="N100" i="8"/>
  <c r="O100" i="8" s="1"/>
  <c r="Q100" i="8" s="1"/>
  <c r="N126" i="8"/>
  <c r="O126" i="8" s="1"/>
  <c r="N314" i="8"/>
  <c r="O314" i="8" s="1"/>
  <c r="Q314" i="8" s="1"/>
  <c r="N172" i="8"/>
  <c r="O172" i="8" s="1"/>
  <c r="Q172" i="8" s="1"/>
  <c r="N182" i="8"/>
  <c r="O182" i="8" s="1"/>
  <c r="Q182" i="8" s="1"/>
  <c r="N222" i="8"/>
  <c r="O222" i="8" s="1"/>
  <c r="Q222" i="8" s="1"/>
  <c r="N224" i="8"/>
  <c r="O224" i="8" s="1"/>
  <c r="Q224" i="8" s="1"/>
  <c r="N226" i="8"/>
  <c r="O226" i="8" s="1"/>
  <c r="Q226" i="8" s="1"/>
  <c r="N228" i="8"/>
  <c r="O228" i="8" s="1"/>
  <c r="Q228" i="8" s="1"/>
  <c r="N230" i="8"/>
  <c r="O230" i="8" s="1"/>
  <c r="Q230" i="8" s="1"/>
  <c r="N232" i="8"/>
  <c r="O232" i="8" s="1"/>
  <c r="Q232" i="8" s="1"/>
  <c r="N234" i="8"/>
  <c r="O234" i="8" s="1"/>
  <c r="Q234" i="8" s="1"/>
  <c r="N236" i="8"/>
  <c r="O236" i="8" s="1"/>
  <c r="Q236" i="8" s="1"/>
  <c r="N238" i="8"/>
  <c r="O238" i="8" s="1"/>
  <c r="N240" i="8"/>
  <c r="O240" i="8" s="1"/>
  <c r="Q240" i="8" s="1"/>
  <c r="N242" i="8"/>
  <c r="O242" i="8" s="1"/>
  <c r="Q242" i="8" s="1"/>
  <c r="N244" i="8"/>
  <c r="O244" i="8" s="1"/>
  <c r="Q244" i="8" s="1"/>
  <c r="N246" i="8"/>
  <c r="O246" i="8" s="1"/>
  <c r="Q246" i="8" s="1"/>
  <c r="N248" i="8"/>
  <c r="O248" i="8" s="1"/>
  <c r="Q248" i="8" s="1"/>
  <c r="N250" i="8"/>
  <c r="O250" i="8" s="1"/>
  <c r="Q250" i="8" s="1"/>
  <c r="N252" i="8"/>
  <c r="O252" i="8" s="1"/>
  <c r="N254" i="8"/>
  <c r="O254" i="8" s="1"/>
  <c r="Q254" i="8" s="1"/>
  <c r="N256" i="8"/>
  <c r="O256" i="8" s="1"/>
  <c r="Q256" i="8" s="1"/>
  <c r="N258" i="8"/>
  <c r="O258" i="8" s="1"/>
  <c r="Q258" i="8" s="1"/>
  <c r="N260" i="8"/>
  <c r="O260" i="8" s="1"/>
  <c r="Q260" i="8" s="1"/>
  <c r="N262" i="8"/>
  <c r="O262" i="8" s="1"/>
  <c r="Q262" i="8" s="1"/>
  <c r="N264" i="8"/>
  <c r="O264" i="8" s="1"/>
  <c r="Q264" i="8" s="1"/>
  <c r="N266" i="8"/>
  <c r="O266" i="8" s="1"/>
  <c r="Q266" i="8" s="1"/>
  <c r="N268" i="8"/>
  <c r="O268" i="8" s="1"/>
  <c r="Q268" i="8" s="1"/>
  <c r="N270" i="8"/>
  <c r="O270" i="8" s="1"/>
  <c r="Q270" i="8" s="1"/>
  <c r="N272" i="8"/>
  <c r="O272" i="8" s="1"/>
  <c r="Q272" i="8" s="1"/>
  <c r="N274" i="8"/>
  <c r="O274" i="8" s="1"/>
  <c r="Q274" i="8" s="1"/>
  <c r="N276" i="8"/>
  <c r="O276" i="8" s="1"/>
  <c r="Q276" i="8" s="1"/>
  <c r="N278" i="8"/>
  <c r="O278" i="8" s="1"/>
  <c r="Q278" i="8" s="1"/>
  <c r="N280" i="8"/>
  <c r="O280" i="8" s="1"/>
  <c r="Q280" i="8" s="1"/>
  <c r="N282" i="8"/>
  <c r="O282" i="8" s="1"/>
  <c r="Q282" i="8" s="1"/>
  <c r="N284" i="8"/>
  <c r="O284" i="8" s="1"/>
  <c r="Q284" i="8" s="1"/>
  <c r="N286" i="8"/>
  <c r="O286" i="8" s="1"/>
  <c r="Q286" i="8" s="1"/>
  <c r="N288" i="8"/>
  <c r="O288" i="8" s="1"/>
  <c r="Q288" i="8" s="1"/>
  <c r="N290" i="8"/>
  <c r="O290" i="8" s="1"/>
  <c r="Q290" i="8" s="1"/>
  <c r="N292" i="8"/>
  <c r="O292" i="8" s="1"/>
  <c r="Q292" i="8" s="1"/>
  <c r="N294" i="8"/>
  <c r="O294" i="8" s="1"/>
  <c r="Q294" i="8" s="1"/>
  <c r="N296" i="8"/>
  <c r="O296" i="8" s="1"/>
  <c r="Q296" i="8" s="1"/>
  <c r="N298" i="8"/>
  <c r="O298" i="8" s="1"/>
  <c r="Q298" i="8" s="1"/>
  <c r="N300" i="8"/>
  <c r="O300" i="8" s="1"/>
  <c r="Q300" i="8" s="1"/>
  <c r="N302" i="8"/>
  <c r="O302" i="8" s="1"/>
  <c r="Q302" i="8" s="1"/>
  <c r="N304" i="8"/>
  <c r="O304" i="8" s="1"/>
  <c r="Q304" i="8" s="1"/>
  <c r="N306" i="8"/>
  <c r="O306" i="8" s="1"/>
  <c r="Q306" i="8" s="1"/>
  <c r="N308" i="8"/>
  <c r="O308" i="8" s="1"/>
  <c r="Q308" i="8" s="1"/>
  <c r="N310" i="8"/>
  <c r="O310" i="8" s="1"/>
  <c r="Q310" i="8" s="1"/>
  <c r="N312" i="8"/>
  <c r="O312" i="8" s="1"/>
  <c r="Q312" i="8" s="1"/>
  <c r="N316" i="8"/>
  <c r="O316" i="8" s="1"/>
  <c r="Q316" i="8" s="1"/>
  <c r="N318" i="8"/>
  <c r="O318" i="8" s="1"/>
  <c r="Q318" i="8" s="1"/>
  <c r="N320" i="8"/>
  <c r="O320" i="8" s="1"/>
  <c r="Q320" i="8" s="1"/>
  <c r="N322" i="8"/>
  <c r="O322" i="8" s="1"/>
  <c r="Q322" i="8" s="1"/>
  <c r="N324" i="8"/>
  <c r="O324" i="8" s="1"/>
  <c r="Q324" i="8" s="1"/>
  <c r="N326" i="8"/>
  <c r="O326" i="8" s="1"/>
  <c r="Q326" i="8" s="1"/>
  <c r="N328" i="8"/>
  <c r="O328" i="8" s="1"/>
  <c r="Q328" i="8" s="1"/>
  <c r="N330" i="8"/>
  <c r="O330" i="8" s="1"/>
  <c r="Q330" i="8" s="1"/>
  <c r="N332" i="8"/>
  <c r="O332" i="8" s="1"/>
  <c r="Q332" i="8" s="1"/>
  <c r="N334" i="8"/>
  <c r="O334" i="8" s="1"/>
  <c r="Q334" i="8" s="1"/>
  <c r="N336" i="8"/>
  <c r="O336" i="8" s="1"/>
  <c r="Q336" i="8" s="1"/>
  <c r="N338" i="8"/>
  <c r="O338" i="8" s="1"/>
  <c r="Q338" i="8" s="1"/>
  <c r="N340" i="8"/>
  <c r="O340" i="8" s="1"/>
  <c r="Q340" i="8" s="1"/>
  <c r="N342" i="8"/>
  <c r="O342" i="8" s="1"/>
  <c r="Q342" i="8" s="1"/>
  <c r="N344" i="8"/>
  <c r="O344" i="8" s="1"/>
  <c r="Q344" i="8" s="1"/>
  <c r="N346" i="8"/>
  <c r="O346" i="8" s="1"/>
  <c r="Q346" i="8" s="1"/>
  <c r="N348" i="8"/>
  <c r="O348" i="8" s="1"/>
  <c r="Q348" i="8" s="1"/>
  <c r="N350" i="8"/>
  <c r="O350" i="8" s="1"/>
  <c r="Q350" i="8" s="1"/>
  <c r="N352" i="8"/>
  <c r="O352" i="8" s="1"/>
  <c r="Q352" i="8" s="1"/>
  <c r="N354" i="8"/>
  <c r="O354" i="8" s="1"/>
  <c r="Q354" i="8" s="1"/>
  <c r="N356" i="8"/>
  <c r="O356" i="8" s="1"/>
  <c r="Q356" i="8" s="1"/>
  <c r="N358" i="8"/>
  <c r="O358" i="8" s="1"/>
  <c r="Q358" i="8" s="1"/>
  <c r="N360" i="8"/>
  <c r="O360" i="8" s="1"/>
  <c r="Q360" i="8" s="1"/>
  <c r="N362" i="8"/>
  <c r="O362" i="8" s="1"/>
  <c r="Q362" i="8" s="1"/>
  <c r="N364" i="8"/>
  <c r="O364" i="8" s="1"/>
  <c r="Q364" i="8" s="1"/>
  <c r="N366" i="8"/>
  <c r="O366" i="8" s="1"/>
  <c r="Q366" i="8" s="1"/>
  <c r="N368" i="8"/>
  <c r="O368" i="8" s="1"/>
  <c r="Q368" i="8" s="1"/>
  <c r="N370" i="8"/>
  <c r="O370" i="8" s="1"/>
  <c r="Q370" i="8" s="1"/>
  <c r="N372" i="8"/>
  <c r="O372" i="8" s="1"/>
  <c r="Q372" i="8" s="1"/>
  <c r="N374" i="8"/>
  <c r="O374" i="8" s="1"/>
  <c r="Q374" i="8" s="1"/>
  <c r="N376" i="8"/>
  <c r="O376" i="8" s="1"/>
  <c r="Q376" i="8" s="1"/>
  <c r="N378" i="8"/>
  <c r="O378" i="8" s="1"/>
  <c r="Q378" i="8" s="1"/>
  <c r="N380" i="8"/>
  <c r="O380" i="8" s="1"/>
  <c r="Q380" i="8" s="1"/>
  <c r="N382" i="8"/>
  <c r="O382" i="8" s="1"/>
  <c r="Q382" i="8" s="1"/>
  <c r="N384" i="8"/>
  <c r="O384" i="8" s="1"/>
  <c r="Q384" i="8" s="1"/>
  <c r="N386" i="8"/>
  <c r="O386" i="8" s="1"/>
  <c r="Q386" i="8" s="1"/>
  <c r="N388" i="8"/>
  <c r="O388" i="8" s="1"/>
  <c r="Q388" i="8" s="1"/>
  <c r="N390" i="8"/>
  <c r="O390" i="8" s="1"/>
  <c r="Q390" i="8" s="1"/>
  <c r="N392" i="8"/>
  <c r="O392" i="8" s="1"/>
  <c r="Q392" i="8" s="1"/>
  <c r="N394" i="8"/>
  <c r="O394" i="8" s="1"/>
  <c r="Q394" i="8" s="1"/>
  <c r="N396" i="8"/>
  <c r="O396" i="8" s="1"/>
  <c r="Q396" i="8" s="1"/>
  <c r="N398" i="8"/>
  <c r="O398" i="8" s="1"/>
  <c r="Q398" i="8" s="1"/>
  <c r="N400" i="8"/>
  <c r="O400" i="8" s="1"/>
  <c r="Q400" i="8" s="1"/>
  <c r="N402" i="8"/>
  <c r="O402" i="8" s="1"/>
  <c r="Q402" i="8" s="1"/>
  <c r="N404" i="8"/>
  <c r="O404" i="8" s="1"/>
  <c r="Q404" i="8" s="1"/>
  <c r="N406" i="8"/>
  <c r="O406" i="8" s="1"/>
  <c r="N408" i="8"/>
  <c r="O408" i="8" s="1"/>
  <c r="Q408" i="8" s="1"/>
  <c r="N410" i="8"/>
  <c r="O410" i="8" s="1"/>
  <c r="Q410" i="8" s="1"/>
  <c r="N412" i="8"/>
  <c r="O412" i="8" s="1"/>
  <c r="Q412" i="8" s="1"/>
  <c r="N414" i="8"/>
  <c r="O414" i="8" s="1"/>
  <c r="Q414" i="8" s="1"/>
  <c r="N416" i="8"/>
  <c r="O416" i="8" s="1"/>
  <c r="Q416" i="8" s="1"/>
  <c r="N418" i="8"/>
  <c r="O418" i="8" s="1"/>
  <c r="Q418" i="8" s="1"/>
  <c r="N420" i="8"/>
  <c r="O420" i="8" s="1"/>
  <c r="Q420" i="8" s="1"/>
  <c r="N422" i="8"/>
  <c r="O422" i="8" s="1"/>
  <c r="Q422" i="8" s="1"/>
  <c r="N424" i="8"/>
  <c r="O424" i="8" s="1"/>
  <c r="Q424" i="8" s="1"/>
  <c r="N426" i="8"/>
  <c r="O426" i="8" s="1"/>
  <c r="Q426" i="8" s="1"/>
  <c r="N428" i="8"/>
  <c r="O428" i="8" s="1"/>
  <c r="Q428" i="8" s="1"/>
  <c r="N430" i="8"/>
  <c r="O430" i="8" s="1"/>
  <c r="Q430" i="8" s="1"/>
  <c r="N432" i="8"/>
  <c r="O432" i="8" s="1"/>
  <c r="Q432" i="8" s="1"/>
  <c r="N434" i="8"/>
  <c r="O434" i="8" s="1"/>
  <c r="Q434" i="8" s="1"/>
  <c r="N436" i="8"/>
  <c r="O436" i="8" s="1"/>
  <c r="Q436" i="8" s="1"/>
  <c r="N438" i="8"/>
  <c r="O438" i="8" s="1"/>
  <c r="Q438" i="8" s="1"/>
  <c r="N440" i="8"/>
  <c r="O440" i="8" s="1"/>
  <c r="Q440" i="8" s="1"/>
  <c r="N442" i="8"/>
  <c r="O442" i="8" s="1"/>
  <c r="Q442" i="8" s="1"/>
  <c r="N444" i="8"/>
  <c r="O444" i="8" s="1"/>
  <c r="Q444" i="8" s="1"/>
  <c r="N446" i="8"/>
  <c r="O446" i="8" s="1"/>
  <c r="N448" i="8"/>
  <c r="O448" i="8" s="1"/>
  <c r="Q448" i="8" s="1"/>
  <c r="N450" i="8"/>
  <c r="O450" i="8" s="1"/>
  <c r="Q450" i="8" s="1"/>
  <c r="N452" i="8"/>
  <c r="O452" i="8" s="1"/>
  <c r="Q452" i="8" s="1"/>
  <c r="N454" i="8"/>
  <c r="O454" i="8" s="1"/>
  <c r="Q454" i="8" s="1"/>
  <c r="N456" i="8"/>
  <c r="O456" i="8" s="1"/>
  <c r="Q456" i="8" s="1"/>
  <c r="N458" i="8"/>
  <c r="O458" i="8" s="1"/>
  <c r="Q458" i="8" s="1"/>
  <c r="N460" i="8"/>
  <c r="O460" i="8" s="1"/>
  <c r="Q460" i="8" s="1"/>
  <c r="N462" i="8"/>
  <c r="O462" i="8" s="1"/>
  <c r="Q462" i="8" s="1"/>
  <c r="N464" i="8"/>
  <c r="O464" i="8" s="1"/>
  <c r="Q464" i="8" s="1"/>
  <c r="N466" i="8"/>
  <c r="O466" i="8" s="1"/>
  <c r="Q466" i="8" s="1"/>
  <c r="N468" i="8"/>
  <c r="O468" i="8" s="1"/>
  <c r="Q468" i="8" s="1"/>
  <c r="N470" i="8"/>
  <c r="O470" i="8" s="1"/>
  <c r="Q470" i="8" s="1"/>
  <c r="N472" i="8"/>
  <c r="O472" i="8" s="1"/>
  <c r="Q472" i="8" s="1"/>
  <c r="N474" i="8"/>
  <c r="O474" i="8" s="1"/>
  <c r="Q474" i="8" s="1"/>
  <c r="N476" i="8"/>
  <c r="O476" i="8" s="1"/>
  <c r="Q476" i="8" s="1"/>
  <c r="N478" i="8"/>
  <c r="O478" i="8" s="1"/>
  <c r="Q478" i="8" s="1"/>
  <c r="N480" i="8"/>
  <c r="O480" i="8" s="1"/>
  <c r="Q480" i="8" s="1"/>
  <c r="N482" i="8"/>
  <c r="O482" i="8" s="1"/>
  <c r="Q482" i="8" s="1"/>
  <c r="N484" i="8"/>
  <c r="O484" i="8" s="1"/>
  <c r="Q484" i="8" s="1"/>
  <c r="N309" i="8"/>
  <c r="O309" i="8" s="1"/>
  <c r="Q309" i="8" s="1"/>
  <c r="N319" i="8"/>
  <c r="O319" i="8" s="1"/>
  <c r="Q319" i="8" s="1"/>
  <c r="N327" i="8"/>
  <c r="O327" i="8" s="1"/>
  <c r="Q327" i="8" s="1"/>
  <c r="N335" i="8"/>
  <c r="O335" i="8" s="1"/>
  <c r="Q335" i="8" s="1"/>
  <c r="N365" i="8"/>
  <c r="O365" i="8" s="1"/>
  <c r="Q365" i="8" s="1"/>
  <c r="N397" i="8"/>
  <c r="O397" i="8" s="1"/>
  <c r="Q397" i="8" s="1"/>
  <c r="N409" i="8"/>
  <c r="O409" i="8" s="1"/>
  <c r="Q409" i="8" s="1"/>
  <c r="N473" i="8"/>
  <c r="O473" i="8" s="1"/>
  <c r="Q473" i="8" s="1"/>
  <c r="N22" i="8"/>
  <c r="O22" i="8" s="1"/>
  <c r="Q22" i="8" s="1"/>
  <c r="N32" i="8"/>
  <c r="O32" i="8" s="1"/>
  <c r="Q32" i="8" s="1"/>
  <c r="N44" i="8"/>
  <c r="O44" i="8" s="1"/>
  <c r="Q44" i="8" s="1"/>
  <c r="N94" i="8"/>
  <c r="O94" i="8" s="1"/>
  <c r="Q94" i="8" s="1"/>
  <c r="N110" i="8"/>
  <c r="O110" i="8" s="1"/>
  <c r="Q110" i="8" s="1"/>
  <c r="N122" i="8"/>
  <c r="O122" i="8" s="1"/>
  <c r="N130" i="8"/>
  <c r="O130" i="8" s="1"/>
  <c r="Q130" i="8" s="1"/>
  <c r="N134" i="8"/>
  <c r="O134" i="8" s="1"/>
  <c r="Q134" i="8" s="1"/>
  <c r="N140" i="8"/>
  <c r="O140" i="8" s="1"/>
  <c r="Q140" i="8" s="1"/>
  <c r="N144" i="8"/>
  <c r="O144" i="8" s="1"/>
  <c r="Q144" i="8" s="1"/>
  <c r="N148" i="8"/>
  <c r="O148" i="8" s="1"/>
  <c r="Q148" i="8" s="1"/>
  <c r="N152" i="8"/>
  <c r="O152" i="8" s="1"/>
  <c r="Q152" i="8" s="1"/>
  <c r="N158" i="8"/>
  <c r="O158" i="8" s="1"/>
  <c r="Q158" i="8" s="1"/>
  <c r="N162" i="8"/>
  <c r="O162" i="8" s="1"/>
  <c r="Q162" i="8" s="1"/>
  <c r="N168" i="8"/>
  <c r="O168" i="8" s="1"/>
  <c r="Q168" i="8" s="1"/>
  <c r="N174" i="8"/>
  <c r="O174" i="8" s="1"/>
  <c r="Q174" i="8" s="1"/>
  <c r="N178" i="8"/>
  <c r="O178" i="8" s="1"/>
  <c r="Q178" i="8" s="1"/>
  <c r="N184" i="8"/>
  <c r="O184" i="8" s="1"/>
  <c r="Q184" i="8" s="1"/>
  <c r="N188" i="8"/>
  <c r="O188" i="8" s="1"/>
  <c r="N192" i="8"/>
  <c r="O192" i="8" s="1"/>
  <c r="Q192" i="8" s="1"/>
  <c r="N198" i="8"/>
  <c r="O198" i="8" s="1"/>
  <c r="Q198" i="8" s="1"/>
  <c r="N202" i="8"/>
  <c r="O202" i="8" s="1"/>
  <c r="Q202" i="8" s="1"/>
  <c r="N206" i="8"/>
  <c r="O206" i="8" s="1"/>
  <c r="N212" i="8"/>
  <c r="O212" i="8" s="1"/>
  <c r="N216" i="8"/>
  <c r="O216" i="8" s="1"/>
  <c r="Q216" i="8" s="1"/>
  <c r="N8" i="8"/>
  <c r="O8" i="8" s="1"/>
  <c r="Q8" i="8" s="1"/>
  <c r="N14" i="8"/>
  <c r="O14" i="8" s="1"/>
  <c r="Q14" i="8" s="1"/>
  <c r="N24" i="8"/>
  <c r="O24" i="8" s="1"/>
  <c r="Q24" i="8" s="1"/>
  <c r="N30" i="8"/>
  <c r="O30" i="8" s="1"/>
  <c r="Q30" i="8" s="1"/>
  <c r="N54" i="8"/>
  <c r="O54" i="8" s="1"/>
  <c r="Q54" i="8" s="1"/>
  <c r="N116" i="8"/>
  <c r="O116" i="8" s="1"/>
  <c r="N124" i="8"/>
  <c r="O124" i="8" s="1"/>
  <c r="N128" i="8"/>
  <c r="O128" i="8" s="1"/>
  <c r="N132" i="8"/>
  <c r="O132" i="8" s="1"/>
  <c r="Q132" i="8" s="1"/>
  <c r="N136" i="8"/>
  <c r="O136" i="8" s="1"/>
  <c r="Q136" i="8" s="1"/>
  <c r="N138" i="8"/>
  <c r="O138" i="8" s="1"/>
  <c r="N142" i="8"/>
  <c r="O142" i="8" s="1"/>
  <c r="Q142" i="8" s="1"/>
  <c r="N146" i="8"/>
  <c r="O146" i="8" s="1"/>
  <c r="Q146" i="8" s="1"/>
  <c r="N150" i="8"/>
  <c r="O150" i="8" s="1"/>
  <c r="Q150" i="8" s="1"/>
  <c r="N154" i="8"/>
  <c r="O154" i="8" s="1"/>
  <c r="Q154" i="8" s="1"/>
  <c r="N156" i="8"/>
  <c r="O156" i="8" s="1"/>
  <c r="Q156" i="8" s="1"/>
  <c r="N160" i="8"/>
  <c r="O160" i="8" s="1"/>
  <c r="Q160" i="8" s="1"/>
  <c r="N164" i="8"/>
  <c r="O164" i="8" s="1"/>
  <c r="Q164" i="8" s="1"/>
  <c r="N166" i="8"/>
  <c r="O166" i="8" s="1"/>
  <c r="Q166" i="8" s="1"/>
  <c r="N170" i="8"/>
  <c r="O170" i="8" s="1"/>
  <c r="Q170" i="8" s="1"/>
  <c r="N176" i="8"/>
  <c r="O176" i="8" s="1"/>
  <c r="Q176" i="8" s="1"/>
  <c r="N180" i="8"/>
  <c r="O180" i="8" s="1"/>
  <c r="Q180" i="8" s="1"/>
  <c r="N186" i="8"/>
  <c r="O186" i="8" s="1"/>
  <c r="Q186" i="8" s="1"/>
  <c r="N190" i="8"/>
  <c r="O190" i="8" s="1"/>
  <c r="Q190" i="8" s="1"/>
  <c r="N194" i="8"/>
  <c r="O194" i="8" s="1"/>
  <c r="Q194" i="8" s="1"/>
  <c r="N196" i="8"/>
  <c r="O196" i="8" s="1"/>
  <c r="Q196" i="8" s="1"/>
  <c r="N200" i="8"/>
  <c r="O200" i="8" s="1"/>
  <c r="Q200" i="8" s="1"/>
  <c r="N204" i="8"/>
  <c r="O204" i="8" s="1"/>
  <c r="Q204" i="8" s="1"/>
  <c r="N208" i="8"/>
  <c r="O208" i="8" s="1"/>
  <c r="Q208" i="8" s="1"/>
  <c r="N210" i="8"/>
  <c r="O210" i="8" s="1"/>
  <c r="Q210" i="8" s="1"/>
  <c r="N214" i="8"/>
  <c r="O214" i="8" s="1"/>
  <c r="Q214" i="8" s="1"/>
  <c r="N218" i="8"/>
  <c r="O218" i="8" s="1"/>
  <c r="Q218" i="8" s="1"/>
  <c r="N220" i="8"/>
  <c r="O220" i="8" s="1"/>
  <c r="Q220" i="8" s="1"/>
  <c r="N177" i="8"/>
  <c r="O177" i="8" s="1"/>
  <c r="Q177" i="8" s="1"/>
  <c r="N179" i="8"/>
  <c r="O179" i="8" s="1"/>
  <c r="N181" i="8"/>
  <c r="O181" i="8" s="1"/>
  <c r="Q181" i="8" s="1"/>
  <c r="N183" i="8"/>
  <c r="O183" i="8" s="1"/>
  <c r="Q183" i="8" s="1"/>
  <c r="N193" i="8"/>
  <c r="O193" i="8" s="1"/>
  <c r="Q193" i="8" s="1"/>
  <c r="N203" i="8"/>
  <c r="O203" i="8" s="1"/>
  <c r="Q203" i="8" s="1"/>
  <c r="N235" i="8"/>
  <c r="O235" i="8" s="1"/>
  <c r="Q235" i="8" s="1"/>
  <c r="N185" i="8"/>
  <c r="O185" i="8" s="1"/>
  <c r="Q185" i="8" s="1"/>
  <c r="N187" i="8"/>
  <c r="O187" i="8" s="1"/>
  <c r="Q187" i="8" s="1"/>
  <c r="N189" i="8"/>
  <c r="O189" i="8" s="1"/>
  <c r="Q189" i="8" s="1"/>
  <c r="N191" i="8"/>
  <c r="O191" i="8" s="1"/>
  <c r="N195" i="8"/>
  <c r="O195" i="8" s="1"/>
  <c r="Q195" i="8" s="1"/>
  <c r="N197" i="8"/>
  <c r="O197" i="8" s="1"/>
  <c r="Q197" i="8" s="1"/>
  <c r="N199" i="8"/>
  <c r="O199" i="8" s="1"/>
  <c r="Q199" i="8" s="1"/>
  <c r="N201" i="8"/>
  <c r="O201" i="8" s="1"/>
  <c r="Q201" i="8" s="1"/>
  <c r="N205" i="8"/>
  <c r="O205" i="8" s="1"/>
  <c r="Q205" i="8" s="1"/>
  <c r="N207" i="8"/>
  <c r="O207" i="8" s="1"/>
  <c r="N209" i="8"/>
  <c r="O209" i="8" s="1"/>
  <c r="Q209" i="8" s="1"/>
  <c r="N211" i="8"/>
  <c r="O211" i="8" s="1"/>
  <c r="Q211" i="8" s="1"/>
  <c r="N213" i="8"/>
  <c r="O213" i="8" s="1"/>
  <c r="Q213" i="8" s="1"/>
  <c r="N215" i="8"/>
  <c r="O215" i="8" s="1"/>
  <c r="Q215" i="8" s="1"/>
  <c r="N217" i="8"/>
  <c r="O217" i="8" s="1"/>
  <c r="Q217" i="8" s="1"/>
  <c r="N219" i="8"/>
  <c r="O219" i="8" s="1"/>
  <c r="Q219" i="8" s="1"/>
  <c r="N221" i="8"/>
  <c r="O221" i="8" s="1"/>
  <c r="Q221" i="8" s="1"/>
  <c r="N223" i="8"/>
  <c r="O223" i="8" s="1"/>
  <c r="Q223" i="8" s="1"/>
  <c r="N225" i="8"/>
  <c r="O225" i="8" s="1"/>
  <c r="Q225" i="8" s="1"/>
  <c r="N227" i="8"/>
  <c r="O227" i="8" s="1"/>
  <c r="Q227" i="8" s="1"/>
  <c r="N229" i="8"/>
  <c r="O229" i="8" s="1"/>
  <c r="Q229" i="8" s="1"/>
  <c r="N231" i="8"/>
  <c r="O231" i="8" s="1"/>
  <c r="Q231" i="8" s="1"/>
  <c r="N233" i="8"/>
  <c r="O233" i="8" s="1"/>
  <c r="Q233" i="8" s="1"/>
  <c r="N237" i="8"/>
  <c r="O237" i="8" s="1"/>
  <c r="Q237" i="8" s="1"/>
  <c r="N239" i="8"/>
  <c r="O239" i="8" s="1"/>
  <c r="Q239" i="8" s="1"/>
  <c r="N241" i="8"/>
  <c r="O241" i="8" s="1"/>
  <c r="Q241" i="8" s="1"/>
  <c r="N243" i="8"/>
  <c r="O243" i="8" s="1"/>
  <c r="N245" i="8"/>
  <c r="O245" i="8" s="1"/>
  <c r="Q245" i="8" s="1"/>
  <c r="N247" i="8"/>
  <c r="O247" i="8" s="1"/>
  <c r="Q247" i="8" s="1"/>
  <c r="N249" i="8"/>
  <c r="O249" i="8" s="1"/>
  <c r="Q249" i="8" s="1"/>
  <c r="N251" i="8"/>
  <c r="O251" i="8" s="1"/>
  <c r="Q251" i="8" s="1"/>
  <c r="N253" i="8"/>
  <c r="O253" i="8" s="1"/>
  <c r="Q253" i="8" s="1"/>
  <c r="N255" i="8"/>
  <c r="O255" i="8" s="1"/>
  <c r="Q255" i="8" s="1"/>
  <c r="N257" i="8"/>
  <c r="O257" i="8" s="1"/>
  <c r="Q257" i="8" s="1"/>
  <c r="N259" i="8"/>
  <c r="O259" i="8" s="1"/>
  <c r="Q259" i="8" s="1"/>
  <c r="N261" i="8"/>
  <c r="O261" i="8" s="1"/>
  <c r="Q261" i="8" s="1"/>
  <c r="N263" i="8"/>
  <c r="O263" i="8" s="1"/>
  <c r="Q263" i="8" s="1"/>
  <c r="N265" i="8"/>
  <c r="O265" i="8" s="1"/>
  <c r="Q265" i="8" s="1"/>
  <c r="N267" i="8"/>
  <c r="O267" i="8" s="1"/>
  <c r="Q267" i="8" s="1"/>
  <c r="N269" i="8"/>
  <c r="O269" i="8" s="1"/>
  <c r="Q269" i="8" s="1"/>
  <c r="N271" i="8"/>
  <c r="O271" i="8" s="1"/>
  <c r="Q271" i="8" s="1"/>
  <c r="N273" i="8"/>
  <c r="O273" i="8" s="1"/>
  <c r="Q273" i="8" s="1"/>
  <c r="N275" i="8"/>
  <c r="O275" i="8" s="1"/>
  <c r="Q275" i="8" s="1"/>
  <c r="N277" i="8"/>
  <c r="O277" i="8" s="1"/>
  <c r="Q277" i="8" s="1"/>
  <c r="N279" i="8"/>
  <c r="O279" i="8" s="1"/>
  <c r="N281" i="8"/>
  <c r="O281" i="8" s="1"/>
  <c r="Q281" i="8" s="1"/>
  <c r="N283" i="8"/>
  <c r="O283" i="8" s="1"/>
  <c r="N285" i="8"/>
  <c r="O285" i="8" s="1"/>
  <c r="Q285" i="8" s="1"/>
  <c r="N287" i="8"/>
  <c r="O287" i="8" s="1"/>
  <c r="Q287" i="8" s="1"/>
  <c r="N289" i="8"/>
  <c r="O289" i="8" s="1"/>
  <c r="Q289" i="8" s="1"/>
  <c r="N291" i="8"/>
  <c r="O291" i="8" s="1"/>
  <c r="Q291" i="8" s="1"/>
  <c r="N293" i="8"/>
  <c r="O293" i="8" s="1"/>
  <c r="Q293" i="8" s="1"/>
  <c r="N295" i="8"/>
  <c r="O295" i="8" s="1"/>
  <c r="Q295" i="8" s="1"/>
  <c r="N297" i="8"/>
  <c r="O297" i="8" s="1"/>
  <c r="Q297" i="8" s="1"/>
  <c r="N299" i="8"/>
  <c r="O299" i="8" s="1"/>
  <c r="Q299" i="8" s="1"/>
  <c r="N301" i="8"/>
  <c r="O301" i="8" s="1"/>
  <c r="Q301" i="8" s="1"/>
  <c r="N303" i="8"/>
  <c r="O303" i="8" s="1"/>
  <c r="Q303" i="8" s="1"/>
  <c r="N305" i="8"/>
  <c r="O305" i="8" s="1"/>
  <c r="Q305" i="8" s="1"/>
  <c r="N317" i="8"/>
  <c r="O317" i="8" s="1"/>
  <c r="Q317" i="8" s="1"/>
  <c r="N321" i="8"/>
  <c r="O321" i="8" s="1"/>
  <c r="Q321" i="8" s="1"/>
  <c r="N323" i="8"/>
  <c r="O323" i="8" s="1"/>
  <c r="Q323" i="8" s="1"/>
  <c r="N325" i="8"/>
  <c r="O325" i="8" s="1"/>
  <c r="Q325" i="8" s="1"/>
  <c r="N329" i="8"/>
  <c r="O329" i="8" s="1"/>
  <c r="Q329" i="8" s="1"/>
  <c r="N331" i="8"/>
  <c r="O331" i="8" s="1"/>
  <c r="Q331" i="8" s="1"/>
  <c r="N333" i="8"/>
  <c r="O333" i="8" s="1"/>
  <c r="Q333" i="8" s="1"/>
  <c r="N337" i="8"/>
  <c r="O337" i="8" s="1"/>
  <c r="Q337" i="8" s="1"/>
  <c r="N339" i="8"/>
  <c r="O339" i="8" s="1"/>
  <c r="Q339" i="8" s="1"/>
  <c r="N341" i="8"/>
  <c r="O341" i="8" s="1"/>
  <c r="Q341" i="8" s="1"/>
  <c r="N349" i="8"/>
  <c r="O349" i="8" s="1"/>
  <c r="Q349" i="8" s="1"/>
  <c r="N357" i="8"/>
  <c r="O357" i="8" s="1"/>
  <c r="Q357" i="8" s="1"/>
  <c r="N373" i="8"/>
  <c r="O373" i="8" s="1"/>
  <c r="Q373" i="8" s="1"/>
  <c r="N381" i="8"/>
  <c r="O381" i="8" s="1"/>
  <c r="Q381" i="8" s="1"/>
  <c r="N389" i="8"/>
  <c r="O389" i="8" s="1"/>
  <c r="Q389" i="8" s="1"/>
  <c r="N403" i="8"/>
  <c r="O403" i="8" s="1"/>
  <c r="Q403" i="8" s="1"/>
  <c r="N419" i="8"/>
  <c r="O419" i="8" s="1"/>
  <c r="N425" i="8"/>
  <c r="O425" i="8" s="1"/>
  <c r="N441" i="8"/>
  <c r="O441" i="8" s="1"/>
  <c r="Q441" i="8" s="1"/>
  <c r="N451" i="8"/>
  <c r="O451" i="8" s="1"/>
  <c r="Q451" i="8" s="1"/>
  <c r="N457" i="8"/>
  <c r="O457" i="8" s="1"/>
  <c r="Q457" i="8" s="1"/>
  <c r="N467" i="8"/>
  <c r="O467" i="8" s="1"/>
  <c r="Q467" i="8" s="1"/>
  <c r="N483" i="8"/>
  <c r="O483" i="8" s="1"/>
  <c r="Q483" i="8" s="1"/>
  <c r="N5" i="6"/>
  <c r="O5" i="6" s="1"/>
  <c r="Q5" i="6" s="1"/>
  <c r="N9" i="6"/>
  <c r="O9" i="6" s="1"/>
  <c r="Q9" i="6" s="1"/>
  <c r="N13" i="6"/>
  <c r="O13" i="6" s="1"/>
  <c r="Q13" i="6" s="1"/>
  <c r="N19" i="6"/>
  <c r="O19" i="6" s="1"/>
  <c r="Q19" i="6" s="1"/>
  <c r="N25" i="6"/>
  <c r="O25" i="6" s="1"/>
  <c r="Q25" i="6" s="1"/>
  <c r="N29" i="6"/>
  <c r="O29" i="6" s="1"/>
  <c r="Q29" i="6" s="1"/>
  <c r="N31" i="6"/>
  <c r="O31" i="6" s="1"/>
  <c r="Q31" i="6" s="1"/>
  <c r="N33" i="6"/>
  <c r="O33" i="6" s="1"/>
  <c r="Q33" i="6" s="1"/>
  <c r="N35" i="6"/>
  <c r="O35" i="6" s="1"/>
  <c r="Q35" i="6" s="1"/>
  <c r="N37" i="6"/>
  <c r="O37" i="6" s="1"/>
  <c r="Q37" i="6" s="1"/>
  <c r="N41" i="6"/>
  <c r="O41" i="6" s="1"/>
  <c r="Q41" i="6" s="1"/>
  <c r="N43" i="6"/>
  <c r="O43" i="6" s="1"/>
  <c r="Q43" i="6" s="1"/>
  <c r="N45" i="6"/>
  <c r="O45" i="6" s="1"/>
  <c r="Q45" i="6" s="1"/>
  <c r="N47" i="6"/>
  <c r="O47" i="6" s="1"/>
  <c r="Q47" i="6" s="1"/>
  <c r="N49" i="6"/>
  <c r="O49" i="6" s="1"/>
  <c r="Q49" i="6" s="1"/>
  <c r="N51" i="6"/>
  <c r="O51" i="6" s="1"/>
  <c r="Q51" i="6" s="1"/>
  <c r="N53" i="6"/>
  <c r="O53" i="6" s="1"/>
  <c r="Q53" i="6" s="1"/>
  <c r="N55" i="6"/>
  <c r="O55" i="6" s="1"/>
  <c r="Q55" i="6" s="1"/>
  <c r="N57" i="6"/>
  <c r="O57" i="6" s="1"/>
  <c r="Q57" i="6" s="1"/>
  <c r="N59" i="6"/>
  <c r="O59" i="6" s="1"/>
  <c r="Q59" i="6" s="1"/>
  <c r="N61" i="6"/>
  <c r="O61" i="6" s="1"/>
  <c r="Q61" i="6" s="1"/>
  <c r="N63" i="6"/>
  <c r="O63" i="6" s="1"/>
  <c r="Q63" i="6" s="1"/>
  <c r="N65" i="6"/>
  <c r="O65" i="6" s="1"/>
  <c r="Q65" i="6" s="1"/>
  <c r="N67" i="6"/>
  <c r="O67" i="6" s="1"/>
  <c r="Q67" i="6" s="1"/>
  <c r="N69" i="6"/>
  <c r="O69" i="6" s="1"/>
  <c r="Q69" i="6" s="1"/>
  <c r="N71" i="6"/>
  <c r="O71" i="6" s="1"/>
  <c r="Q71" i="6" s="1"/>
  <c r="N7" i="6"/>
  <c r="O7" i="6" s="1"/>
  <c r="Q7" i="6" s="1"/>
  <c r="N11" i="6"/>
  <c r="O11" i="6" s="1"/>
  <c r="N15" i="6"/>
  <c r="O15" i="6" s="1"/>
  <c r="Q15" i="6" s="1"/>
  <c r="N17" i="6"/>
  <c r="O17" i="6" s="1"/>
  <c r="Q17" i="6" s="1"/>
  <c r="N21" i="6"/>
  <c r="O21" i="6" s="1"/>
  <c r="Q21" i="6" s="1"/>
  <c r="N23" i="6"/>
  <c r="O23" i="6" s="1"/>
  <c r="Q23" i="6" s="1"/>
  <c r="N27" i="6"/>
  <c r="O27" i="6" s="1"/>
  <c r="Q27" i="6" s="1"/>
  <c r="N39" i="6"/>
  <c r="O39" i="6" s="1"/>
  <c r="Q39" i="6" s="1"/>
  <c r="N89" i="7"/>
  <c r="O89" i="7" s="1"/>
  <c r="Q89" i="7" s="1"/>
  <c r="N91" i="7"/>
  <c r="O91" i="7" s="1"/>
  <c r="N95" i="7"/>
  <c r="O95" i="7" s="1"/>
  <c r="N97" i="7"/>
  <c r="O97" i="7" s="1"/>
  <c r="Q97" i="7" s="1"/>
  <c r="N99" i="7"/>
  <c r="O99" i="7" s="1"/>
  <c r="N105" i="7"/>
  <c r="O105" i="7" s="1"/>
  <c r="N107" i="7"/>
  <c r="O107" i="7" s="1"/>
  <c r="Q107" i="7" s="1"/>
  <c r="N109" i="7"/>
  <c r="O109" i="7" s="1"/>
  <c r="Q109" i="7" s="1"/>
  <c r="N111" i="7"/>
  <c r="O111" i="7" s="1"/>
  <c r="N113" i="7"/>
  <c r="O113" i="7" s="1"/>
  <c r="N93" i="7"/>
  <c r="O93" i="7" s="1"/>
  <c r="N101" i="7"/>
  <c r="O101" i="7" s="1"/>
  <c r="N59" i="7"/>
  <c r="O59" i="7" s="1"/>
  <c r="N61" i="7"/>
  <c r="O61" i="7" s="1"/>
  <c r="N63" i="7"/>
  <c r="O63" i="7" s="1"/>
  <c r="N65" i="7"/>
  <c r="O65" i="7" s="1"/>
  <c r="N67" i="7"/>
  <c r="O67" i="7" s="1"/>
  <c r="N69" i="7"/>
  <c r="O69" i="7" s="1"/>
  <c r="N71" i="7"/>
  <c r="O71" i="7" s="1"/>
  <c r="N73" i="7"/>
  <c r="O73" i="7" s="1"/>
  <c r="N75" i="7"/>
  <c r="O75" i="7" s="1"/>
  <c r="N77" i="7"/>
  <c r="O77" i="7" s="1"/>
  <c r="N87" i="7"/>
  <c r="O87" i="7" s="1"/>
  <c r="N103" i="7"/>
  <c r="O103" i="7" s="1"/>
  <c r="N4" i="7"/>
  <c r="O4" i="7" s="1"/>
  <c r="N6" i="7"/>
  <c r="O6" i="7" s="1"/>
  <c r="N8" i="7"/>
  <c r="O8" i="7" s="1"/>
  <c r="N10" i="7"/>
  <c r="O10" i="7" s="1"/>
  <c r="N12" i="7"/>
  <c r="O12" i="7" s="1"/>
  <c r="N14" i="7"/>
  <c r="O14" i="7" s="1"/>
  <c r="N16" i="7"/>
  <c r="O16" i="7" s="1"/>
  <c r="N18" i="7"/>
  <c r="O18" i="7" s="1"/>
  <c r="N20" i="7"/>
  <c r="O20" i="7" s="1"/>
  <c r="N22" i="7"/>
  <c r="O22" i="7" s="1"/>
  <c r="N24" i="7"/>
  <c r="O24" i="7" s="1"/>
  <c r="N26" i="7"/>
  <c r="O26" i="7" s="1"/>
  <c r="N28" i="7"/>
  <c r="O28" i="7" s="1"/>
  <c r="N30" i="7"/>
  <c r="O30" i="7" s="1"/>
  <c r="N32" i="7"/>
  <c r="O32" i="7" s="1"/>
  <c r="N34" i="7"/>
  <c r="O34" i="7" s="1"/>
  <c r="N36" i="7"/>
  <c r="O36" i="7" s="1"/>
  <c r="N38" i="7"/>
  <c r="O38" i="7" s="1"/>
  <c r="N40" i="7"/>
  <c r="O40" i="7" s="1"/>
  <c r="N42" i="7"/>
  <c r="O42" i="7" s="1"/>
  <c r="Q42" i="7" s="1"/>
  <c r="N44" i="7"/>
  <c r="O44" i="7" s="1"/>
  <c r="N46" i="7"/>
  <c r="O46" i="7" s="1"/>
  <c r="N48" i="7"/>
  <c r="O48" i="7" s="1"/>
  <c r="N50" i="7"/>
  <c r="O50" i="7" s="1"/>
  <c r="N52" i="7"/>
  <c r="O52" i="7" s="1"/>
  <c r="N54" i="7"/>
  <c r="O54" i="7" s="1"/>
  <c r="N56" i="7"/>
  <c r="O56" i="7" s="1"/>
  <c r="N58" i="7"/>
  <c r="O58" i="7" s="1"/>
  <c r="N60" i="7"/>
  <c r="O60" i="7" s="1"/>
  <c r="N115" i="7"/>
  <c r="O115" i="7" s="1"/>
  <c r="Q115" i="7" s="1"/>
  <c r="N117" i="7"/>
  <c r="O117" i="7" s="1"/>
  <c r="N119" i="7"/>
  <c r="O119" i="7" s="1"/>
  <c r="Q119" i="7" s="1"/>
  <c r="N121" i="7"/>
  <c r="O121" i="7" s="1"/>
  <c r="N123" i="7"/>
  <c r="O123" i="7" s="1"/>
  <c r="N125" i="7"/>
  <c r="O125" i="7" s="1"/>
  <c r="N127" i="7"/>
  <c r="O127" i="7" s="1"/>
  <c r="N129" i="7"/>
  <c r="O129" i="7" s="1"/>
  <c r="N131" i="7"/>
  <c r="O131" i="7" s="1"/>
  <c r="N133" i="7"/>
  <c r="O133" i="7" s="1"/>
  <c r="N135" i="7"/>
  <c r="O135" i="7" s="1"/>
  <c r="N137" i="7"/>
  <c r="O137" i="7" s="1"/>
  <c r="N139" i="7"/>
  <c r="O139" i="7" s="1"/>
  <c r="N141" i="7"/>
  <c r="O141" i="7" s="1"/>
  <c r="N143" i="7"/>
  <c r="O143" i="7" s="1"/>
  <c r="N145" i="7"/>
  <c r="O145" i="7" s="1"/>
  <c r="Q145" i="7" s="1"/>
  <c r="N147" i="7"/>
  <c r="O147" i="7" s="1"/>
  <c r="Q147" i="7" s="1"/>
  <c r="N149" i="7"/>
  <c r="O149" i="7" s="1"/>
  <c r="N151" i="7"/>
  <c r="O151" i="7" s="1"/>
  <c r="N153" i="7"/>
  <c r="O153" i="7" s="1"/>
  <c r="N155" i="7"/>
  <c r="O155" i="7" s="1"/>
  <c r="N157" i="7"/>
  <c r="O157" i="7" s="1"/>
  <c r="Q157" i="7" s="1"/>
  <c r="N159" i="7"/>
  <c r="O159" i="7" s="1"/>
  <c r="Q159" i="7" s="1"/>
  <c r="N161" i="7"/>
  <c r="O161" i="7" s="1"/>
  <c r="N163" i="7"/>
  <c r="O163" i="7" s="1"/>
  <c r="N165" i="7"/>
  <c r="O165" i="7" s="1"/>
  <c r="Q165" i="7" s="1"/>
  <c r="N167" i="7"/>
  <c r="O167" i="7" s="1"/>
  <c r="Q167" i="7" s="1"/>
  <c r="N169" i="7"/>
  <c r="O169" i="7" s="1"/>
  <c r="Q169" i="7" s="1"/>
  <c r="N171" i="7"/>
  <c r="O171" i="7" s="1"/>
  <c r="Q171" i="7" s="1"/>
  <c r="N173" i="7"/>
  <c r="O173" i="7" s="1"/>
  <c r="N175" i="7"/>
  <c r="O175" i="7" s="1"/>
  <c r="N177" i="7"/>
  <c r="O177" i="7" s="1"/>
  <c r="Q177" i="7" s="1"/>
  <c r="N179" i="7"/>
  <c r="O179" i="7" s="1"/>
  <c r="Q179" i="7" s="1"/>
  <c r="N181" i="7"/>
  <c r="O181" i="7" s="1"/>
  <c r="Q181" i="7" s="1"/>
  <c r="N183" i="7"/>
  <c r="O183" i="7" s="1"/>
  <c r="N185" i="7"/>
  <c r="O185" i="7" s="1"/>
  <c r="Q185" i="7" s="1"/>
  <c r="N187" i="7"/>
  <c r="O187" i="7" s="1"/>
  <c r="Q187" i="7" s="1"/>
  <c r="N189" i="7"/>
  <c r="O189" i="7" s="1"/>
  <c r="Q189" i="7" s="1"/>
  <c r="N191" i="7"/>
  <c r="O191" i="7" s="1"/>
  <c r="N193" i="7"/>
  <c r="O193" i="7" s="1"/>
  <c r="Q193" i="7" s="1"/>
  <c r="N195" i="7"/>
  <c r="O195" i="7" s="1"/>
  <c r="N197" i="7"/>
  <c r="O197" i="7" s="1"/>
  <c r="Q197" i="7" s="1"/>
  <c r="N199" i="7"/>
  <c r="O199" i="7" s="1"/>
  <c r="Q199" i="7" s="1"/>
  <c r="N201" i="7"/>
  <c r="O201" i="7" s="1"/>
  <c r="Q201" i="7" s="1"/>
  <c r="N203" i="7"/>
  <c r="O203" i="7" s="1"/>
  <c r="Q203" i="7" s="1"/>
  <c r="N205" i="7"/>
  <c r="O205" i="7" s="1"/>
  <c r="N207" i="7"/>
  <c r="O207" i="7" s="1"/>
  <c r="Q207" i="7" s="1"/>
  <c r="N209" i="7"/>
  <c r="O209" i="7" s="1"/>
  <c r="N211" i="7"/>
  <c r="O211" i="7" s="1"/>
  <c r="Q211" i="7" s="1"/>
  <c r="N213" i="7"/>
  <c r="O213" i="7" s="1"/>
  <c r="Q213" i="7" s="1"/>
  <c r="N215" i="7"/>
  <c r="O215" i="7" s="1"/>
  <c r="Q215" i="7" s="1"/>
  <c r="N217" i="7"/>
  <c r="O217" i="7" s="1"/>
  <c r="Q217" i="7" s="1"/>
  <c r="N219" i="7"/>
  <c r="O219" i="7" s="1"/>
  <c r="Q219" i="7" s="1"/>
  <c r="N62" i="7"/>
  <c r="O62" i="7" s="1"/>
  <c r="N64" i="7"/>
  <c r="O64" i="7" s="1"/>
  <c r="N66" i="7"/>
  <c r="O66" i="7" s="1"/>
  <c r="N68" i="7"/>
  <c r="O68" i="7" s="1"/>
  <c r="N70" i="7"/>
  <c r="O70" i="7" s="1"/>
  <c r="N72" i="7"/>
  <c r="O72" i="7" s="1"/>
  <c r="N74" i="7"/>
  <c r="O74" i="7" s="1"/>
  <c r="N76" i="7"/>
  <c r="O76" i="7" s="1"/>
  <c r="N78" i="7"/>
  <c r="O78" i="7" s="1"/>
  <c r="Q78" i="7" s="1"/>
  <c r="N80" i="7"/>
  <c r="O80" i="7" s="1"/>
  <c r="Q80" i="7" s="1"/>
  <c r="N82" i="7"/>
  <c r="O82" i="7" s="1"/>
  <c r="Q82" i="7" s="1"/>
  <c r="N84" i="7"/>
  <c r="O84" i="7" s="1"/>
  <c r="Q84" i="7" s="1"/>
  <c r="N86" i="7"/>
  <c r="O86" i="7" s="1"/>
  <c r="N88" i="7"/>
  <c r="O88" i="7" s="1"/>
  <c r="N90" i="7"/>
  <c r="O90" i="7" s="1"/>
  <c r="N92" i="7"/>
  <c r="O92" i="7" s="1"/>
  <c r="Q92" i="7" s="1"/>
  <c r="N94" i="7"/>
  <c r="O94" i="7" s="1"/>
  <c r="N96" i="7"/>
  <c r="O96" i="7" s="1"/>
  <c r="N98" i="7"/>
  <c r="O98" i="7" s="1"/>
  <c r="Q98" i="7" s="1"/>
  <c r="N100" i="7"/>
  <c r="O100" i="7" s="1"/>
  <c r="N102" i="7"/>
  <c r="O102" i="7" s="1"/>
  <c r="N104" i="7"/>
  <c r="O104" i="7" s="1"/>
  <c r="N106" i="7"/>
  <c r="O106" i="7" s="1"/>
  <c r="N108" i="7"/>
  <c r="O108" i="7" s="1"/>
  <c r="N110" i="7"/>
  <c r="O110" i="7" s="1"/>
  <c r="N112" i="7"/>
  <c r="O112" i="7" s="1"/>
  <c r="N114" i="7"/>
  <c r="O114" i="7" s="1"/>
  <c r="N116" i="7"/>
  <c r="O116" i="7" s="1"/>
  <c r="N118" i="7"/>
  <c r="O118" i="7" s="1"/>
  <c r="Q118" i="7" s="1"/>
  <c r="N120" i="7"/>
  <c r="O120" i="7" s="1"/>
  <c r="Q120" i="7" s="1"/>
  <c r="N122" i="7"/>
  <c r="O122" i="7" s="1"/>
  <c r="N124" i="7"/>
  <c r="O124" i="7" s="1"/>
  <c r="Q124" i="7" s="1"/>
  <c r="N126" i="7"/>
  <c r="O126" i="7" s="1"/>
  <c r="N128" i="7"/>
  <c r="O128" i="7" s="1"/>
  <c r="N130" i="7"/>
  <c r="O130" i="7" s="1"/>
  <c r="N132" i="7"/>
  <c r="O132" i="7" s="1"/>
  <c r="N134" i="7"/>
  <c r="O134" i="7" s="1"/>
  <c r="N136" i="7"/>
  <c r="O136" i="7" s="1"/>
  <c r="N138" i="7"/>
  <c r="O138" i="7" s="1"/>
  <c r="Q138" i="7" s="1"/>
  <c r="N140" i="7"/>
  <c r="O140" i="7" s="1"/>
  <c r="N142" i="7"/>
  <c r="O142" i="7" s="1"/>
  <c r="N144" i="7"/>
  <c r="O144" i="7" s="1"/>
  <c r="Q144" i="7" s="1"/>
  <c r="N146" i="7"/>
  <c r="O146" i="7" s="1"/>
  <c r="Q146" i="7" s="1"/>
  <c r="N148" i="7"/>
  <c r="O148" i="7" s="1"/>
  <c r="N150" i="7"/>
  <c r="O150" i="7" s="1"/>
  <c r="Q150" i="7" s="1"/>
  <c r="N152" i="7"/>
  <c r="O152" i="7" s="1"/>
  <c r="N154" i="7"/>
  <c r="O154" i="7" s="1"/>
  <c r="Q154" i="7" s="1"/>
  <c r="N156" i="7"/>
  <c r="O156" i="7" s="1"/>
  <c r="Q156" i="7" s="1"/>
  <c r="N158" i="7"/>
  <c r="O158" i="7" s="1"/>
  <c r="Q158" i="7" s="1"/>
  <c r="N160" i="7"/>
  <c r="O160" i="7" s="1"/>
  <c r="N162" i="7"/>
  <c r="O162" i="7" s="1"/>
  <c r="N164" i="7"/>
  <c r="O164" i="7" s="1"/>
  <c r="Q164" i="7" s="1"/>
  <c r="N166" i="7"/>
  <c r="O166" i="7" s="1"/>
  <c r="Q166" i="7" s="1"/>
  <c r="N168" i="7"/>
  <c r="O168" i="7" s="1"/>
  <c r="Q168" i="7" s="1"/>
  <c r="N170" i="7"/>
  <c r="O170" i="7" s="1"/>
  <c r="Q170" i="7" s="1"/>
  <c r="N172" i="7"/>
  <c r="O172" i="7" s="1"/>
  <c r="Q172" i="7" s="1"/>
  <c r="N174" i="7"/>
  <c r="O174" i="7" s="1"/>
  <c r="N176" i="7"/>
  <c r="O176" i="7" s="1"/>
  <c r="Q176" i="7" s="1"/>
  <c r="N178" i="7"/>
  <c r="O178" i="7" s="1"/>
  <c r="Q178" i="7" s="1"/>
  <c r="N180" i="7"/>
  <c r="O180" i="7" s="1"/>
  <c r="N182" i="7"/>
  <c r="O182" i="7" s="1"/>
  <c r="Q182" i="7" s="1"/>
  <c r="N184" i="7"/>
  <c r="O184" i="7" s="1"/>
  <c r="Q184" i="7" s="1"/>
  <c r="N186" i="7"/>
  <c r="O186" i="7" s="1"/>
  <c r="N188" i="7"/>
  <c r="O188" i="7" s="1"/>
  <c r="Q188" i="7" s="1"/>
  <c r="N190" i="7"/>
  <c r="O190" i="7" s="1"/>
  <c r="Q190" i="7" s="1"/>
  <c r="N192" i="7"/>
  <c r="O192" i="7" s="1"/>
  <c r="N194" i="7"/>
  <c r="O194" i="7" s="1"/>
  <c r="Q194" i="7" s="1"/>
  <c r="N196" i="7"/>
  <c r="O196" i="7" s="1"/>
  <c r="Q196" i="7" s="1"/>
  <c r="N198" i="7"/>
  <c r="O198" i="7" s="1"/>
  <c r="Q198" i="7" s="1"/>
  <c r="N200" i="7"/>
  <c r="O200" i="7" s="1"/>
  <c r="Q200" i="7" s="1"/>
  <c r="N202" i="7"/>
  <c r="O202" i="7" s="1"/>
  <c r="Q202" i="7" s="1"/>
  <c r="N204" i="7"/>
  <c r="O204" i="7" s="1"/>
  <c r="Q204" i="7" s="1"/>
  <c r="N206" i="7"/>
  <c r="O206" i="7" s="1"/>
  <c r="Q206" i="7" s="1"/>
  <c r="N208" i="7"/>
  <c r="O208" i="7" s="1"/>
  <c r="N210" i="7"/>
  <c r="O210" i="7" s="1"/>
  <c r="Q210" i="7" s="1"/>
  <c r="N212" i="7"/>
  <c r="O212" i="7" s="1"/>
  <c r="Q212" i="7" s="1"/>
  <c r="N214" i="7"/>
  <c r="O214" i="7" s="1"/>
  <c r="Q214" i="7" s="1"/>
  <c r="N216" i="7"/>
  <c r="O216" i="7" s="1"/>
  <c r="Q216" i="7" s="1"/>
  <c r="N218" i="7"/>
  <c r="O218" i="7" s="1"/>
  <c r="Q218" i="7" s="1"/>
  <c r="N220" i="7"/>
  <c r="O220" i="7" s="1"/>
  <c r="Q220" i="7" s="1"/>
  <c r="N222" i="7"/>
  <c r="O222" i="7" s="1"/>
  <c r="Q222" i="7" s="1"/>
  <c r="N224" i="7"/>
  <c r="O224" i="7" s="1"/>
  <c r="Q224" i="7" s="1"/>
  <c r="N226" i="7"/>
  <c r="O226" i="7" s="1"/>
  <c r="Q226" i="7" s="1"/>
  <c r="N228" i="7"/>
  <c r="O228" i="7" s="1"/>
  <c r="Q228" i="7" s="1"/>
  <c r="N230" i="7"/>
  <c r="O230" i="7" s="1"/>
  <c r="Q230" i="7" s="1"/>
  <c r="O7" i="34"/>
  <c r="P7" i="34" s="1"/>
  <c r="R7" i="34" s="1"/>
  <c r="O8" i="34"/>
  <c r="P8" i="34" s="1"/>
  <c r="R8" i="34" s="1"/>
  <c r="O9" i="34"/>
  <c r="P9" i="34" s="1"/>
  <c r="R9" i="34" s="1"/>
  <c r="O10" i="34"/>
  <c r="P10" i="34" s="1"/>
  <c r="O11" i="34"/>
  <c r="P11" i="34" s="1"/>
  <c r="R11" i="34" s="1"/>
  <c r="O12" i="34"/>
  <c r="P12" i="34" s="1"/>
  <c r="O13" i="34"/>
  <c r="P13" i="34" s="1"/>
  <c r="O14" i="34"/>
  <c r="P14" i="34" s="1"/>
  <c r="R14" i="34" s="1"/>
  <c r="O15" i="34"/>
  <c r="P15" i="34" s="1"/>
  <c r="O16" i="34"/>
  <c r="P16" i="34" s="1"/>
  <c r="R16" i="34" s="1"/>
  <c r="O17" i="34"/>
  <c r="P17" i="34" s="1"/>
  <c r="R17" i="34" s="1"/>
  <c r="O18" i="34"/>
  <c r="P18" i="34" s="1"/>
  <c r="R18" i="34" s="1"/>
  <c r="O19" i="34"/>
  <c r="P19" i="34" s="1"/>
  <c r="O6" i="34"/>
  <c r="P6" i="34" s="1"/>
  <c r="R6" i="34" s="1"/>
  <c r="Q6" i="33"/>
  <c r="R6" i="33" s="1"/>
  <c r="T6" i="33" s="1"/>
  <c r="Q7" i="33"/>
  <c r="R7" i="33" s="1"/>
  <c r="T7" i="33" s="1"/>
  <c r="N232" i="7"/>
  <c r="O232" i="7" s="1"/>
  <c r="Q232" i="7" s="1"/>
  <c r="N234" i="7"/>
  <c r="O234" i="7" s="1"/>
  <c r="Q234" i="7" s="1"/>
  <c r="N236" i="7"/>
  <c r="O236" i="7" s="1"/>
  <c r="Q236" i="7" s="1"/>
  <c r="N238" i="7"/>
  <c r="O238" i="7" s="1"/>
  <c r="Q238" i="7" s="1"/>
  <c r="N240" i="7"/>
  <c r="O240" i="7" s="1"/>
  <c r="Q240" i="7" s="1"/>
  <c r="N242" i="7"/>
  <c r="O242" i="7" s="1"/>
  <c r="Q242" i="7" s="1"/>
  <c r="N244" i="7"/>
  <c r="O244" i="7" s="1"/>
  <c r="Q244" i="7" s="1"/>
  <c r="N221" i="7"/>
  <c r="O221" i="7" s="1"/>
  <c r="Q221" i="7" s="1"/>
  <c r="N223" i="7"/>
  <c r="O223" i="7" s="1"/>
  <c r="Q223" i="7" s="1"/>
  <c r="N225" i="7"/>
  <c r="O225" i="7" s="1"/>
  <c r="Q225" i="7" s="1"/>
  <c r="N227" i="7"/>
  <c r="O227" i="7" s="1"/>
  <c r="Q227" i="7" s="1"/>
  <c r="N229" i="7"/>
  <c r="O229" i="7" s="1"/>
  <c r="Q229" i="7" s="1"/>
  <c r="N231" i="7"/>
  <c r="O231" i="7" s="1"/>
  <c r="Q231" i="7" s="1"/>
  <c r="N233" i="7"/>
  <c r="O233" i="7" s="1"/>
  <c r="Q233" i="7" s="1"/>
  <c r="N235" i="7"/>
  <c r="O235" i="7" s="1"/>
  <c r="Q235" i="7" s="1"/>
  <c r="N237" i="7"/>
  <c r="O237" i="7" s="1"/>
  <c r="Q237" i="7" s="1"/>
  <c r="N239" i="7"/>
  <c r="O239" i="7" s="1"/>
  <c r="Q239" i="7" s="1"/>
  <c r="N241" i="7"/>
  <c r="O241" i="7" s="1"/>
  <c r="Q241" i="7" s="1"/>
  <c r="N243" i="7"/>
  <c r="O243" i="7" s="1"/>
  <c r="Q243" i="7" s="1"/>
  <c r="N4" i="8"/>
  <c r="O4" i="8" s="1"/>
  <c r="Q4" i="8" s="1"/>
  <c r="N12" i="8"/>
  <c r="O12" i="8" s="1"/>
  <c r="Q12" i="8" s="1"/>
  <c r="N20" i="8"/>
  <c r="O20" i="8" s="1"/>
  <c r="Q20" i="8" s="1"/>
  <c r="N28" i="8"/>
  <c r="O28" i="8" s="1"/>
  <c r="Q28" i="8" s="1"/>
  <c r="N36" i="8"/>
  <c r="O36" i="8" s="1"/>
  <c r="Q36" i="8" s="1"/>
  <c r="N40" i="8"/>
  <c r="O40" i="8" s="1"/>
  <c r="Q40" i="8" s="1"/>
  <c r="N48" i="8"/>
  <c r="O48" i="8" s="1"/>
  <c r="Q48" i="8" s="1"/>
  <c r="N52" i="8"/>
  <c r="O52" i="8" s="1"/>
  <c r="Q52" i="8" s="1"/>
  <c r="N60" i="8"/>
  <c r="O60" i="8" s="1"/>
  <c r="Q60" i="8" s="1"/>
  <c r="N64" i="8"/>
  <c r="O64" i="8" s="1"/>
  <c r="Q64" i="8" s="1"/>
  <c r="N68" i="8"/>
  <c r="O68" i="8" s="1"/>
  <c r="Q68" i="8" s="1"/>
  <c r="N70" i="8"/>
  <c r="O70" i="8" s="1"/>
  <c r="Q70" i="8" s="1"/>
  <c r="N74" i="8"/>
  <c r="O74" i="8" s="1"/>
  <c r="N78" i="8"/>
  <c r="O78" i="8" s="1"/>
  <c r="N82" i="8"/>
  <c r="O82" i="8" s="1"/>
  <c r="Q82" i="8" s="1"/>
  <c r="N86" i="8"/>
  <c r="O86" i="8" s="1"/>
  <c r="Q86" i="8" s="1"/>
  <c r="N90" i="8"/>
  <c r="O90" i="8" s="1"/>
  <c r="Q90" i="8" s="1"/>
  <c r="N98" i="8"/>
  <c r="O98" i="8" s="1"/>
  <c r="Q98" i="8" s="1"/>
  <c r="N102" i="8"/>
  <c r="O102" i="8" s="1"/>
  <c r="N106" i="8"/>
  <c r="O106" i="8" s="1"/>
  <c r="Q106" i="8" s="1"/>
  <c r="N112" i="8"/>
  <c r="O112" i="8" s="1"/>
  <c r="Q112" i="8" s="1"/>
  <c r="N118" i="8"/>
  <c r="O118" i="8" s="1"/>
  <c r="N10" i="8"/>
  <c r="O10" i="8" s="1"/>
  <c r="Q10" i="8" s="1"/>
  <c r="N18" i="8"/>
  <c r="O18" i="8" s="1"/>
  <c r="Q18" i="8" s="1"/>
  <c r="N26" i="8"/>
  <c r="O26" i="8" s="1"/>
  <c r="Q26" i="8" s="1"/>
  <c r="N34" i="8"/>
  <c r="O34" i="8" s="1"/>
  <c r="Q34" i="8" s="1"/>
  <c r="N42" i="8"/>
  <c r="O42" i="8" s="1"/>
  <c r="Q42" i="8" s="1"/>
  <c r="N46" i="8"/>
  <c r="O46" i="8" s="1"/>
  <c r="N50" i="8"/>
  <c r="O50" i="8" s="1"/>
  <c r="Q50" i="8" s="1"/>
  <c r="N56" i="8"/>
  <c r="O56" i="8" s="1"/>
  <c r="Q56" i="8" s="1"/>
  <c r="N58" i="8"/>
  <c r="O58" i="8" s="1"/>
  <c r="Q58" i="8" s="1"/>
  <c r="N62" i="8"/>
  <c r="O62" i="8" s="1"/>
  <c r="Q62" i="8" s="1"/>
  <c r="N66" i="8"/>
  <c r="O66" i="8" s="1"/>
  <c r="Q66" i="8" s="1"/>
  <c r="N72" i="8"/>
  <c r="O72" i="8" s="1"/>
  <c r="Q72" i="8" s="1"/>
  <c r="N76" i="8"/>
  <c r="O76" i="8" s="1"/>
  <c r="N80" i="8"/>
  <c r="O80" i="8" s="1"/>
  <c r="Q80" i="8" s="1"/>
  <c r="N84" i="8"/>
  <c r="O84" i="8" s="1"/>
  <c r="Q84" i="8" s="1"/>
  <c r="N88" i="8"/>
  <c r="O88" i="8" s="1"/>
  <c r="Q88" i="8" s="1"/>
  <c r="N92" i="8"/>
  <c r="O92" i="8" s="1"/>
  <c r="Q92" i="8" s="1"/>
  <c r="N96" i="8"/>
  <c r="O96" i="8" s="1"/>
  <c r="Q96" i="8" s="1"/>
  <c r="N104" i="8"/>
  <c r="O104" i="8" s="1"/>
  <c r="Q104" i="8" s="1"/>
  <c r="N108" i="8"/>
  <c r="O108" i="8" s="1"/>
  <c r="Q108" i="8" s="1"/>
  <c r="N114" i="8"/>
  <c r="O114" i="8" s="1"/>
  <c r="Q114" i="8" s="1"/>
  <c r="N120" i="8"/>
  <c r="O120" i="8" s="1"/>
  <c r="N307" i="8"/>
  <c r="O307" i="8" s="1"/>
  <c r="Q307" i="8" s="1"/>
  <c r="N311" i="8"/>
  <c r="O311" i="8" s="1"/>
  <c r="Q311" i="8" s="1"/>
  <c r="N313" i="8"/>
  <c r="O313" i="8" s="1"/>
  <c r="Q313" i="8" s="1"/>
  <c r="N315" i="8"/>
  <c r="O315" i="8" s="1"/>
  <c r="Q315" i="8" s="1"/>
  <c r="N343" i="8"/>
  <c r="O343" i="8" s="1"/>
  <c r="Q343" i="8" s="1"/>
  <c r="N345" i="8"/>
  <c r="O345" i="8" s="1"/>
  <c r="Q345" i="8" s="1"/>
  <c r="N347" i="8"/>
  <c r="O347" i="8" s="1"/>
  <c r="Q347" i="8" s="1"/>
  <c r="N351" i="8"/>
  <c r="O351" i="8" s="1"/>
  <c r="Q351" i="8" s="1"/>
  <c r="N353" i="8"/>
  <c r="O353" i="8" s="1"/>
  <c r="N355" i="8"/>
  <c r="O355" i="8" s="1"/>
  <c r="Q355" i="8" s="1"/>
  <c r="N359" i="8"/>
  <c r="O359" i="8" s="1"/>
  <c r="Q359" i="8" s="1"/>
  <c r="N361" i="8"/>
  <c r="O361" i="8" s="1"/>
  <c r="Q361" i="8" s="1"/>
  <c r="N363" i="8"/>
  <c r="O363" i="8" s="1"/>
  <c r="Q363" i="8" s="1"/>
  <c r="N367" i="8"/>
  <c r="O367" i="8" s="1"/>
  <c r="Q367" i="8" s="1"/>
  <c r="N369" i="8"/>
  <c r="O369" i="8" s="1"/>
  <c r="Q369" i="8" s="1"/>
  <c r="N371" i="8"/>
  <c r="O371" i="8" s="1"/>
  <c r="Q371" i="8" s="1"/>
  <c r="N375" i="8"/>
  <c r="O375" i="8" s="1"/>
  <c r="Q375" i="8" s="1"/>
  <c r="N377" i="8"/>
  <c r="O377" i="8" s="1"/>
  <c r="Q377" i="8" s="1"/>
  <c r="N379" i="8"/>
  <c r="O379" i="8" s="1"/>
  <c r="Q379" i="8" s="1"/>
  <c r="N383" i="8"/>
  <c r="O383" i="8" s="1"/>
  <c r="Q383" i="8" s="1"/>
  <c r="N385" i="8"/>
  <c r="O385" i="8" s="1"/>
  <c r="Q385" i="8" s="1"/>
  <c r="N387" i="8"/>
  <c r="O387" i="8" s="1"/>
  <c r="Q387" i="8" s="1"/>
  <c r="N391" i="8"/>
  <c r="O391" i="8" s="1"/>
  <c r="Q391" i="8" s="1"/>
  <c r="N393" i="8"/>
  <c r="O393" i="8" s="1"/>
  <c r="Q393" i="8" s="1"/>
  <c r="N395" i="8"/>
  <c r="O395" i="8" s="1"/>
  <c r="Q395" i="8" s="1"/>
  <c r="N399" i="8"/>
  <c r="O399" i="8" s="1"/>
  <c r="Q399" i="8" s="1"/>
  <c r="N401" i="8"/>
  <c r="O401" i="8" s="1"/>
  <c r="Q401" i="8" s="1"/>
  <c r="N405" i="8"/>
  <c r="O405" i="8" s="1"/>
  <c r="Q405" i="8" s="1"/>
  <c r="N407" i="8"/>
  <c r="O407" i="8" s="1"/>
  <c r="Q407" i="8" s="1"/>
  <c r="N411" i="8"/>
  <c r="O411" i="8" s="1"/>
  <c r="Q411" i="8" s="1"/>
  <c r="N413" i="8"/>
  <c r="O413" i="8" s="1"/>
  <c r="Q413" i="8" s="1"/>
  <c r="N415" i="8"/>
  <c r="O415" i="8" s="1"/>
  <c r="Q415" i="8" s="1"/>
  <c r="N417" i="8"/>
  <c r="O417" i="8" s="1"/>
  <c r="Q417" i="8" s="1"/>
  <c r="N421" i="8"/>
  <c r="O421" i="8" s="1"/>
  <c r="Q421" i="8" s="1"/>
  <c r="N423" i="8"/>
  <c r="O423" i="8" s="1"/>
  <c r="Q423" i="8" s="1"/>
  <c r="N427" i="8"/>
  <c r="O427" i="8" s="1"/>
  <c r="Q427" i="8" s="1"/>
  <c r="N429" i="8"/>
  <c r="O429" i="8" s="1"/>
  <c r="Q429" i="8" s="1"/>
  <c r="N431" i="8"/>
  <c r="O431" i="8" s="1"/>
  <c r="Q431" i="8" s="1"/>
  <c r="N433" i="8"/>
  <c r="O433" i="8" s="1"/>
  <c r="Q433" i="8" s="1"/>
  <c r="N437" i="8"/>
  <c r="O437" i="8" s="1"/>
  <c r="Q437" i="8" s="1"/>
  <c r="N439" i="8"/>
  <c r="O439" i="8" s="1"/>
  <c r="Q439" i="8" s="1"/>
  <c r="N443" i="8"/>
  <c r="O443" i="8" s="1"/>
  <c r="N445" i="8"/>
  <c r="O445" i="8" s="1"/>
  <c r="N447" i="8"/>
  <c r="O447" i="8" s="1"/>
  <c r="Q447" i="8" s="1"/>
  <c r="N449" i="8"/>
  <c r="O449" i="8" s="1"/>
  <c r="Q449" i="8" s="1"/>
  <c r="N453" i="8"/>
  <c r="O453" i="8" s="1"/>
  <c r="Q453" i="8" s="1"/>
  <c r="N455" i="8"/>
  <c r="O455" i="8" s="1"/>
  <c r="Q455" i="8" s="1"/>
  <c r="N459" i="8"/>
  <c r="O459" i="8" s="1"/>
  <c r="Q459" i="8" s="1"/>
  <c r="N461" i="8"/>
  <c r="O461" i="8" s="1"/>
  <c r="Q461" i="8" s="1"/>
  <c r="N463" i="8"/>
  <c r="O463" i="8" s="1"/>
  <c r="Q463" i="8" s="1"/>
  <c r="N465" i="8"/>
  <c r="O465" i="8" s="1"/>
  <c r="Q465" i="8" s="1"/>
  <c r="N469" i="8"/>
  <c r="O469" i="8" s="1"/>
  <c r="Q469" i="8" s="1"/>
  <c r="N471" i="8"/>
  <c r="O471" i="8" s="1"/>
  <c r="Q471" i="8" s="1"/>
  <c r="N475" i="8"/>
  <c r="O475" i="8" s="1"/>
  <c r="Q475" i="8" s="1"/>
  <c r="N477" i="8"/>
  <c r="O477" i="8" s="1"/>
  <c r="Q477" i="8" s="1"/>
  <c r="N479" i="8"/>
  <c r="O479" i="8" s="1"/>
  <c r="Q479" i="8" s="1"/>
  <c r="N481" i="8"/>
  <c r="O481" i="8" s="1"/>
  <c r="Q481" i="8" s="1"/>
  <c r="N485" i="8"/>
  <c r="O485" i="8" s="1"/>
  <c r="Q485" i="8" s="1"/>
  <c r="K580" i="5" l="1"/>
  <c r="H580" i="5"/>
  <c r="K579" i="5"/>
  <c r="H579" i="5"/>
  <c r="K578" i="5"/>
  <c r="H578" i="5"/>
  <c r="K577" i="5"/>
  <c r="H577" i="5"/>
  <c r="K576" i="5"/>
  <c r="H576" i="5"/>
  <c r="K575" i="5"/>
  <c r="H575" i="5"/>
  <c r="K574" i="5"/>
  <c r="H574" i="5"/>
  <c r="K573" i="5"/>
  <c r="H573" i="5"/>
  <c r="K572" i="5"/>
  <c r="H572" i="5"/>
  <c r="K571" i="5"/>
  <c r="H571" i="5"/>
  <c r="K570" i="5"/>
  <c r="H570" i="5"/>
  <c r="K569" i="5"/>
  <c r="H569" i="5"/>
  <c r="K568" i="5"/>
  <c r="H568" i="5"/>
  <c r="K567" i="5"/>
  <c r="H567" i="5"/>
  <c r="K566" i="5"/>
  <c r="H566" i="5"/>
  <c r="K565" i="5"/>
  <c r="H565" i="5"/>
  <c r="K564" i="5"/>
  <c r="H564" i="5"/>
  <c r="K563" i="5"/>
  <c r="H563" i="5"/>
  <c r="K562" i="5"/>
  <c r="H562" i="5"/>
  <c r="K561" i="5"/>
  <c r="H561" i="5"/>
  <c r="K560" i="5"/>
  <c r="H560" i="5"/>
  <c r="K559" i="5"/>
  <c r="H559" i="5"/>
  <c r="K558" i="5"/>
  <c r="H558" i="5"/>
  <c r="K557" i="5"/>
  <c r="H557" i="5"/>
  <c r="K556" i="5"/>
  <c r="H556" i="5"/>
  <c r="K555" i="5"/>
  <c r="H555" i="5"/>
  <c r="K554" i="5"/>
  <c r="H554" i="5"/>
  <c r="K553" i="5"/>
  <c r="H553" i="5"/>
  <c r="K552" i="5"/>
  <c r="H552" i="5"/>
  <c r="K551" i="5"/>
  <c r="H551" i="5"/>
  <c r="K550" i="5"/>
  <c r="H550" i="5"/>
  <c r="K549" i="5"/>
  <c r="H549" i="5"/>
  <c r="K548" i="5"/>
  <c r="H548" i="5"/>
  <c r="K547" i="5"/>
  <c r="H547" i="5"/>
  <c r="K546" i="5"/>
  <c r="H546" i="5"/>
  <c r="K545" i="5"/>
  <c r="H545" i="5"/>
  <c r="K544" i="5"/>
  <c r="H544" i="5"/>
  <c r="K543" i="5"/>
  <c r="H543" i="5"/>
  <c r="K542" i="5"/>
  <c r="H542" i="5"/>
  <c r="K541" i="5"/>
  <c r="H541" i="5"/>
  <c r="K540" i="5"/>
  <c r="H540" i="5"/>
  <c r="K539" i="5"/>
  <c r="H539" i="5"/>
  <c r="K538" i="5"/>
  <c r="H538" i="5"/>
  <c r="K537" i="5"/>
  <c r="H537" i="5"/>
  <c r="K536" i="5"/>
  <c r="H536" i="5"/>
  <c r="K535" i="5"/>
  <c r="H535" i="5"/>
  <c r="K534" i="5"/>
  <c r="H534" i="5"/>
  <c r="K533" i="5"/>
  <c r="H533" i="5"/>
  <c r="K532" i="5"/>
  <c r="H532" i="5"/>
  <c r="K531" i="5"/>
  <c r="H531" i="5"/>
  <c r="K530" i="5"/>
  <c r="H530" i="5"/>
  <c r="K529" i="5"/>
  <c r="H529" i="5"/>
  <c r="K528" i="5"/>
  <c r="H528" i="5"/>
  <c r="K527" i="5"/>
  <c r="H527" i="5"/>
  <c r="K526" i="5"/>
  <c r="H526" i="5"/>
  <c r="K525" i="5"/>
  <c r="H525" i="5"/>
  <c r="K524" i="5"/>
  <c r="H524" i="5"/>
  <c r="K523" i="5"/>
  <c r="H523" i="5"/>
  <c r="K522" i="5"/>
  <c r="H522" i="5"/>
  <c r="K521" i="5"/>
  <c r="H521" i="5"/>
  <c r="K520" i="5"/>
  <c r="H520" i="5"/>
  <c r="K519" i="5"/>
  <c r="H519" i="5"/>
  <c r="K518" i="5"/>
  <c r="H518" i="5"/>
  <c r="K517" i="5"/>
  <c r="H517" i="5"/>
  <c r="K516" i="5"/>
  <c r="H516" i="5"/>
  <c r="K515" i="5"/>
  <c r="H515" i="5"/>
  <c r="K514" i="5"/>
  <c r="H514" i="5"/>
  <c r="K513" i="5"/>
  <c r="H513" i="5"/>
  <c r="K512" i="5"/>
  <c r="H512" i="5"/>
  <c r="K511" i="5"/>
  <c r="H511" i="5"/>
  <c r="K510" i="5"/>
  <c r="H510" i="5"/>
  <c r="K509" i="5"/>
  <c r="H509" i="5"/>
  <c r="K508" i="5"/>
  <c r="H508" i="5"/>
  <c r="K507" i="5"/>
  <c r="H507" i="5"/>
  <c r="K506" i="5"/>
  <c r="H506" i="5"/>
  <c r="K505" i="5"/>
  <c r="H505" i="5"/>
  <c r="K504" i="5"/>
  <c r="H504" i="5"/>
  <c r="K503" i="5"/>
  <c r="H503" i="5"/>
  <c r="K502" i="5"/>
  <c r="H502" i="5"/>
  <c r="K501" i="5"/>
  <c r="H501" i="5"/>
  <c r="K500" i="5"/>
  <c r="H500" i="5"/>
  <c r="K499" i="5"/>
  <c r="H499" i="5"/>
  <c r="K498" i="5"/>
  <c r="H498" i="5"/>
  <c r="K497" i="5"/>
  <c r="H497" i="5"/>
  <c r="K496" i="5"/>
  <c r="H496" i="5"/>
  <c r="K495" i="5"/>
  <c r="H495" i="5"/>
  <c r="K494" i="5"/>
  <c r="H494" i="5"/>
  <c r="K493" i="5"/>
  <c r="H493" i="5"/>
  <c r="K492" i="5"/>
  <c r="H492" i="5"/>
  <c r="K491" i="5"/>
  <c r="H491" i="5"/>
  <c r="K490" i="5"/>
  <c r="H490" i="5"/>
  <c r="K489" i="5"/>
  <c r="H489" i="5"/>
  <c r="K488" i="5"/>
  <c r="H488" i="5"/>
  <c r="K487" i="5"/>
  <c r="H487" i="5"/>
  <c r="K486" i="5"/>
  <c r="H486" i="5"/>
  <c r="K485" i="5"/>
  <c r="H485" i="5"/>
  <c r="K484" i="5"/>
  <c r="H484" i="5"/>
  <c r="K483" i="5"/>
  <c r="H483" i="5"/>
  <c r="K482" i="5"/>
  <c r="H482" i="5"/>
  <c r="K481" i="5"/>
  <c r="H481" i="5"/>
  <c r="K480" i="5"/>
  <c r="H480" i="5"/>
  <c r="K479" i="5"/>
  <c r="H479" i="5"/>
  <c r="K478" i="5"/>
  <c r="H478" i="5"/>
  <c r="K477" i="5"/>
  <c r="H477" i="5"/>
  <c r="K476" i="5"/>
  <c r="H476" i="5"/>
  <c r="K475" i="5"/>
  <c r="H475" i="5"/>
  <c r="K474" i="5"/>
  <c r="H474" i="5"/>
  <c r="K473" i="5"/>
  <c r="H473" i="5"/>
  <c r="K472" i="5"/>
  <c r="H472" i="5"/>
  <c r="K471" i="5"/>
  <c r="H471" i="5"/>
  <c r="K470" i="5"/>
  <c r="H470" i="5"/>
  <c r="K469" i="5"/>
  <c r="H469" i="5"/>
  <c r="K468" i="5"/>
  <c r="H468" i="5"/>
  <c r="K467" i="5"/>
  <c r="H467" i="5"/>
  <c r="K466" i="5"/>
  <c r="H466" i="5"/>
  <c r="K465" i="5"/>
  <c r="H465" i="5"/>
  <c r="K464" i="5"/>
  <c r="H464" i="5"/>
  <c r="K463" i="5"/>
  <c r="H463" i="5"/>
  <c r="K462" i="5"/>
  <c r="H462" i="5"/>
  <c r="K461" i="5"/>
  <c r="H461" i="5"/>
  <c r="K460" i="5"/>
  <c r="H460" i="5"/>
  <c r="K459" i="5"/>
  <c r="H459" i="5"/>
  <c r="K458" i="5"/>
  <c r="H458" i="5"/>
  <c r="K457" i="5"/>
  <c r="H457" i="5"/>
  <c r="K456" i="5"/>
  <c r="H456" i="5"/>
  <c r="K455" i="5"/>
  <c r="H455" i="5"/>
  <c r="K454" i="5"/>
  <c r="H454" i="5"/>
  <c r="K453" i="5"/>
  <c r="H453" i="5"/>
  <c r="K452" i="5"/>
  <c r="H452" i="5"/>
  <c r="K451" i="5"/>
  <c r="H451" i="5"/>
  <c r="K450" i="5"/>
  <c r="H450" i="5"/>
  <c r="K449" i="5"/>
  <c r="H449" i="5"/>
  <c r="K448" i="5"/>
  <c r="H448" i="5"/>
  <c r="K447" i="5"/>
  <c r="H447" i="5"/>
  <c r="K446" i="5"/>
  <c r="H446" i="5"/>
  <c r="K445" i="5"/>
  <c r="H445" i="5"/>
  <c r="K444" i="5"/>
  <c r="H444" i="5"/>
  <c r="K443" i="5"/>
  <c r="H443" i="5"/>
  <c r="K442" i="5"/>
  <c r="H442" i="5"/>
  <c r="K441" i="5"/>
  <c r="H441" i="5"/>
  <c r="K440" i="5"/>
  <c r="H440" i="5"/>
  <c r="K439" i="5"/>
  <c r="H439" i="5"/>
  <c r="K438" i="5"/>
  <c r="H438" i="5"/>
  <c r="K437" i="5"/>
  <c r="H437" i="5"/>
  <c r="K436" i="5"/>
  <c r="H436" i="5"/>
  <c r="K435" i="5"/>
  <c r="H435" i="5"/>
  <c r="K434" i="5"/>
  <c r="H434" i="5"/>
  <c r="K433" i="5"/>
  <c r="H433" i="5"/>
  <c r="K432" i="5"/>
  <c r="H432" i="5"/>
  <c r="K431" i="5"/>
  <c r="H431" i="5"/>
  <c r="K430" i="5"/>
  <c r="H430" i="5"/>
  <c r="K429" i="5"/>
  <c r="H429" i="5"/>
  <c r="K428" i="5"/>
  <c r="H428" i="5"/>
  <c r="K427" i="5"/>
  <c r="H427" i="5"/>
  <c r="K426" i="5"/>
  <c r="H426" i="5"/>
  <c r="K425" i="5"/>
  <c r="H425" i="5"/>
  <c r="K424" i="5"/>
  <c r="H424" i="5"/>
  <c r="K423" i="5"/>
  <c r="H423" i="5"/>
  <c r="K422" i="5"/>
  <c r="H422" i="5"/>
  <c r="K421" i="5"/>
  <c r="H421" i="5"/>
  <c r="K420" i="5"/>
  <c r="H420" i="5"/>
  <c r="K419" i="5"/>
  <c r="H419" i="5"/>
  <c r="K418" i="5"/>
  <c r="H418" i="5"/>
  <c r="K417" i="5"/>
  <c r="H417" i="5"/>
  <c r="K416" i="5"/>
  <c r="H416" i="5"/>
  <c r="K415" i="5"/>
  <c r="H415" i="5"/>
  <c r="K414" i="5"/>
  <c r="H414" i="5"/>
  <c r="K413" i="5"/>
  <c r="H413" i="5"/>
  <c r="K412" i="5"/>
  <c r="H412" i="5"/>
  <c r="K411" i="5"/>
  <c r="H411" i="5"/>
  <c r="K410" i="5"/>
  <c r="H410" i="5"/>
  <c r="K409" i="5"/>
  <c r="H409" i="5"/>
  <c r="K408" i="5"/>
  <c r="H408" i="5"/>
  <c r="K407" i="5"/>
  <c r="H407" i="5"/>
  <c r="K406" i="5"/>
  <c r="H406" i="5"/>
  <c r="K405" i="5"/>
  <c r="H405" i="5"/>
  <c r="K404" i="5"/>
  <c r="H404" i="5"/>
  <c r="K403" i="5"/>
  <c r="H403" i="5"/>
  <c r="K402" i="5"/>
  <c r="H402" i="5"/>
  <c r="K401" i="5"/>
  <c r="H401" i="5"/>
  <c r="K400" i="5"/>
  <c r="H400" i="5"/>
  <c r="K399" i="5"/>
  <c r="H399" i="5"/>
  <c r="K398" i="5"/>
  <c r="H398" i="5"/>
  <c r="K397" i="5"/>
  <c r="H397" i="5"/>
  <c r="K396" i="5"/>
  <c r="H396" i="5"/>
  <c r="K395" i="5"/>
  <c r="H395" i="5"/>
  <c r="K394" i="5"/>
  <c r="H394" i="5"/>
  <c r="K393" i="5"/>
  <c r="H393" i="5"/>
  <c r="K392" i="5"/>
  <c r="H392" i="5"/>
  <c r="K391" i="5"/>
  <c r="H391" i="5"/>
  <c r="K390" i="5"/>
  <c r="H390" i="5"/>
  <c r="K389" i="5"/>
  <c r="H389" i="5"/>
  <c r="K388" i="5"/>
  <c r="H388" i="5"/>
  <c r="K387" i="5"/>
  <c r="H387" i="5"/>
  <c r="K386" i="5"/>
  <c r="H386" i="5"/>
  <c r="K385" i="5"/>
  <c r="H385" i="5"/>
  <c r="K384" i="5"/>
  <c r="H384" i="5"/>
  <c r="K383" i="5"/>
  <c r="H383" i="5"/>
  <c r="K382" i="5"/>
  <c r="H382" i="5"/>
  <c r="K381" i="5"/>
  <c r="H381" i="5"/>
  <c r="K380" i="5"/>
  <c r="H380" i="5"/>
  <c r="K379" i="5"/>
  <c r="H379" i="5"/>
  <c r="K378" i="5"/>
  <c r="H378" i="5"/>
  <c r="K377" i="5"/>
  <c r="H377" i="5"/>
  <c r="K376" i="5"/>
  <c r="H376" i="5"/>
  <c r="K375" i="5"/>
  <c r="H375" i="5"/>
  <c r="K374" i="5"/>
  <c r="H374" i="5"/>
  <c r="K373" i="5"/>
  <c r="H373" i="5"/>
  <c r="K372" i="5"/>
  <c r="H372" i="5"/>
  <c r="K371" i="5"/>
  <c r="H371" i="5"/>
  <c r="K370" i="5"/>
  <c r="H370" i="5"/>
  <c r="K369" i="5"/>
  <c r="H369" i="5"/>
  <c r="K368" i="5"/>
  <c r="H368" i="5"/>
  <c r="K367" i="5"/>
  <c r="H367" i="5"/>
  <c r="K366" i="5"/>
  <c r="H366" i="5"/>
  <c r="K365" i="5"/>
  <c r="H365" i="5"/>
  <c r="K364" i="5"/>
  <c r="H364" i="5"/>
  <c r="K363" i="5"/>
  <c r="H363" i="5"/>
  <c r="K362" i="5"/>
  <c r="H362" i="5"/>
  <c r="K361" i="5"/>
  <c r="H361" i="5"/>
  <c r="K360" i="5"/>
  <c r="H360" i="5"/>
  <c r="K359" i="5"/>
  <c r="H359" i="5"/>
  <c r="K358" i="5"/>
  <c r="H358" i="5"/>
  <c r="K357" i="5"/>
  <c r="H357" i="5"/>
  <c r="K356" i="5"/>
  <c r="H356" i="5"/>
  <c r="K355" i="5"/>
  <c r="H355" i="5"/>
  <c r="K354" i="5"/>
  <c r="H354" i="5"/>
  <c r="K353" i="5"/>
  <c r="H353" i="5"/>
  <c r="K352" i="5"/>
  <c r="H352" i="5"/>
  <c r="K351" i="5"/>
  <c r="H351" i="5"/>
  <c r="K350" i="5"/>
  <c r="H350" i="5"/>
  <c r="K349" i="5"/>
  <c r="H349" i="5"/>
  <c r="K348" i="5"/>
  <c r="H348" i="5"/>
  <c r="K347" i="5"/>
  <c r="H347" i="5"/>
  <c r="K346" i="5"/>
  <c r="H346" i="5"/>
  <c r="K345" i="5"/>
  <c r="H345" i="5"/>
  <c r="K344" i="5"/>
  <c r="H344" i="5"/>
  <c r="K343" i="5"/>
  <c r="H343" i="5"/>
  <c r="K342" i="5"/>
  <c r="H342" i="5"/>
  <c r="K341" i="5"/>
  <c r="H341" i="5"/>
  <c r="K340" i="5"/>
  <c r="H340" i="5"/>
  <c r="K339" i="5"/>
  <c r="H339" i="5"/>
  <c r="K338" i="5"/>
  <c r="H338" i="5"/>
  <c r="K337" i="5"/>
  <c r="H337" i="5"/>
  <c r="K336" i="5"/>
  <c r="H336" i="5"/>
  <c r="K335" i="5"/>
  <c r="H335" i="5"/>
  <c r="K334" i="5"/>
  <c r="H334" i="5"/>
  <c r="K333" i="5"/>
  <c r="H333" i="5"/>
  <c r="K332" i="5"/>
  <c r="H332" i="5"/>
  <c r="K331" i="5"/>
  <c r="H331" i="5"/>
  <c r="K330" i="5"/>
  <c r="H330" i="5"/>
  <c r="K329" i="5"/>
  <c r="H329" i="5"/>
  <c r="K328" i="5"/>
  <c r="H328" i="5"/>
  <c r="K327" i="5"/>
  <c r="H327" i="5"/>
  <c r="K326" i="5"/>
  <c r="H326" i="5"/>
  <c r="K325" i="5"/>
  <c r="H325" i="5"/>
  <c r="K324" i="5"/>
  <c r="H324" i="5"/>
  <c r="K323" i="5"/>
  <c r="H323" i="5"/>
  <c r="K322" i="5"/>
  <c r="H322" i="5"/>
  <c r="K321" i="5"/>
  <c r="H321" i="5"/>
  <c r="K320" i="5"/>
  <c r="H320" i="5"/>
  <c r="K319" i="5"/>
  <c r="H319" i="5"/>
  <c r="K318" i="5"/>
  <c r="H318" i="5"/>
  <c r="K317" i="5"/>
  <c r="H317" i="5"/>
  <c r="K316" i="5"/>
  <c r="H316" i="5"/>
  <c r="K315" i="5"/>
  <c r="H315" i="5"/>
  <c r="K314" i="5"/>
  <c r="H314" i="5"/>
  <c r="K313" i="5"/>
  <c r="H313" i="5"/>
  <c r="K312" i="5"/>
  <c r="H312" i="5"/>
  <c r="K311" i="5"/>
  <c r="H311" i="5"/>
  <c r="K310" i="5"/>
  <c r="H310" i="5"/>
  <c r="K309" i="5"/>
  <c r="H309" i="5"/>
  <c r="K308" i="5"/>
  <c r="H308" i="5"/>
  <c r="K307" i="5"/>
  <c r="H307" i="5"/>
  <c r="K306" i="5"/>
  <c r="H306" i="5"/>
  <c r="K305" i="5"/>
  <c r="H305" i="5"/>
  <c r="K304" i="5"/>
  <c r="H304" i="5"/>
  <c r="K303" i="5"/>
  <c r="H303" i="5"/>
  <c r="K302" i="5"/>
  <c r="H302" i="5"/>
  <c r="K301" i="5"/>
  <c r="H301" i="5"/>
  <c r="K300" i="5"/>
  <c r="H300" i="5"/>
  <c r="K299" i="5"/>
  <c r="H299" i="5"/>
  <c r="K298" i="5"/>
  <c r="H298" i="5"/>
  <c r="K297" i="5"/>
  <c r="H297" i="5"/>
  <c r="K296" i="5"/>
  <c r="H296" i="5"/>
  <c r="K295" i="5"/>
  <c r="H295" i="5"/>
  <c r="K294" i="5"/>
  <c r="H294" i="5"/>
  <c r="K293" i="5"/>
  <c r="H293" i="5"/>
  <c r="K292" i="5"/>
  <c r="H292" i="5"/>
  <c r="K291" i="5"/>
  <c r="H291" i="5"/>
  <c r="K290" i="5"/>
  <c r="H290" i="5"/>
  <c r="K289" i="5"/>
  <c r="H289" i="5"/>
  <c r="K288" i="5"/>
  <c r="H288" i="5"/>
  <c r="K287" i="5"/>
  <c r="H287" i="5"/>
  <c r="K286" i="5"/>
  <c r="H286" i="5"/>
  <c r="K285" i="5"/>
  <c r="H285" i="5"/>
  <c r="K284" i="5"/>
  <c r="H284" i="5"/>
  <c r="K283" i="5"/>
  <c r="H283" i="5"/>
  <c r="K282" i="5"/>
  <c r="H282" i="5"/>
  <c r="K281" i="5"/>
  <c r="H281" i="5"/>
  <c r="K280" i="5"/>
  <c r="H280" i="5"/>
  <c r="K279" i="5"/>
  <c r="H279" i="5"/>
  <c r="K278" i="5"/>
  <c r="H278" i="5"/>
  <c r="K277" i="5"/>
  <c r="H277" i="5"/>
  <c r="K276" i="5"/>
  <c r="H276" i="5"/>
  <c r="K275" i="5"/>
  <c r="H275" i="5"/>
  <c r="K274" i="5"/>
  <c r="H274" i="5"/>
  <c r="K273" i="5"/>
  <c r="H273" i="5"/>
  <c r="K272" i="5"/>
  <c r="H272" i="5"/>
  <c r="K271" i="5"/>
  <c r="H271" i="5"/>
  <c r="K270" i="5"/>
  <c r="H270" i="5"/>
  <c r="K269" i="5"/>
  <c r="H269" i="5"/>
  <c r="K268" i="5"/>
  <c r="H268" i="5"/>
  <c r="K267" i="5"/>
  <c r="H267" i="5"/>
  <c r="K266" i="5"/>
  <c r="H266" i="5"/>
  <c r="K265" i="5"/>
  <c r="H265" i="5"/>
  <c r="K264" i="5"/>
  <c r="H264" i="5"/>
  <c r="K263" i="5"/>
  <c r="H263" i="5"/>
  <c r="K262" i="5"/>
  <c r="H262" i="5"/>
  <c r="K261" i="5"/>
  <c r="H261" i="5"/>
  <c r="K260" i="5"/>
  <c r="H260" i="5"/>
  <c r="K259" i="5"/>
  <c r="H259" i="5"/>
  <c r="K258" i="5"/>
  <c r="H258" i="5"/>
  <c r="K257" i="5"/>
  <c r="H257" i="5"/>
  <c r="K256" i="5"/>
  <c r="H256" i="5"/>
  <c r="K255" i="5"/>
  <c r="H255" i="5"/>
  <c r="K254" i="5"/>
  <c r="H254" i="5"/>
  <c r="K253" i="5"/>
  <c r="H253" i="5"/>
  <c r="K252" i="5"/>
  <c r="H252" i="5"/>
  <c r="K251" i="5"/>
  <c r="H251" i="5"/>
  <c r="K250" i="5"/>
  <c r="H250" i="5"/>
  <c r="K249" i="5"/>
  <c r="H249" i="5"/>
  <c r="K248" i="5"/>
  <c r="H248" i="5"/>
  <c r="K247" i="5"/>
  <c r="H247" i="5"/>
  <c r="K246" i="5"/>
  <c r="H246" i="5"/>
  <c r="K245" i="5"/>
  <c r="H245" i="5"/>
  <c r="K244" i="5"/>
  <c r="H244" i="5"/>
  <c r="K243" i="5"/>
  <c r="H243" i="5"/>
  <c r="K242" i="5"/>
  <c r="H242" i="5"/>
  <c r="K241" i="5"/>
  <c r="H241" i="5"/>
  <c r="K240" i="5"/>
  <c r="H240" i="5"/>
  <c r="K239" i="5"/>
  <c r="H239" i="5"/>
  <c r="K238" i="5"/>
  <c r="H238" i="5"/>
  <c r="K237" i="5"/>
  <c r="H237" i="5"/>
  <c r="K236" i="5"/>
  <c r="H236" i="5"/>
  <c r="K235" i="5"/>
  <c r="H235" i="5"/>
  <c r="K234" i="5"/>
  <c r="H234" i="5"/>
  <c r="K233" i="5"/>
  <c r="H233" i="5"/>
  <c r="K232" i="5"/>
  <c r="H232" i="5"/>
  <c r="K231" i="5"/>
  <c r="H231" i="5"/>
  <c r="K230" i="5"/>
  <c r="H230" i="5"/>
  <c r="K229" i="5"/>
  <c r="H229" i="5"/>
  <c r="K228" i="5"/>
  <c r="H228" i="5"/>
  <c r="K227" i="5"/>
  <c r="H227" i="5"/>
  <c r="K226" i="5"/>
  <c r="H226" i="5"/>
  <c r="K225" i="5"/>
  <c r="H225" i="5"/>
  <c r="K224" i="5"/>
  <c r="H224" i="5"/>
  <c r="K223" i="5"/>
  <c r="H223" i="5"/>
  <c r="K222" i="5"/>
  <c r="H222" i="5"/>
  <c r="K221" i="5"/>
  <c r="H221" i="5"/>
  <c r="K220" i="5"/>
  <c r="H220" i="5"/>
  <c r="K219" i="5"/>
  <c r="H219" i="5"/>
  <c r="K218" i="5"/>
  <c r="H218" i="5"/>
  <c r="K217" i="5"/>
  <c r="H217" i="5"/>
  <c r="K216" i="5"/>
  <c r="H216" i="5"/>
  <c r="K215" i="5"/>
  <c r="H215" i="5"/>
  <c r="K214" i="5"/>
  <c r="H214" i="5"/>
  <c r="K213" i="5"/>
  <c r="H213" i="5"/>
  <c r="K212" i="5"/>
  <c r="H212" i="5"/>
  <c r="K211" i="5"/>
  <c r="H211" i="5"/>
  <c r="K210" i="5"/>
  <c r="H210" i="5"/>
  <c r="K209" i="5"/>
  <c r="H209" i="5"/>
  <c r="K208" i="5"/>
  <c r="H208" i="5"/>
  <c r="K207" i="5"/>
  <c r="H207" i="5"/>
  <c r="K206" i="5"/>
  <c r="H206" i="5"/>
  <c r="K205" i="5"/>
  <c r="H205" i="5"/>
  <c r="K204" i="5"/>
  <c r="H204" i="5"/>
  <c r="K203" i="5"/>
  <c r="H203" i="5"/>
  <c r="K202" i="5"/>
  <c r="H202" i="5"/>
  <c r="K201" i="5"/>
  <c r="H201" i="5"/>
  <c r="K200" i="5"/>
  <c r="H200" i="5"/>
  <c r="K199" i="5"/>
  <c r="H199" i="5"/>
  <c r="K198" i="5"/>
  <c r="H198" i="5"/>
  <c r="K197" i="5"/>
  <c r="H197" i="5"/>
  <c r="K196" i="5"/>
  <c r="H196" i="5"/>
  <c r="K195" i="5"/>
  <c r="H195" i="5"/>
  <c r="K194" i="5"/>
  <c r="H194" i="5"/>
  <c r="K193" i="5"/>
  <c r="H193" i="5"/>
  <c r="K192" i="5"/>
  <c r="H192" i="5"/>
  <c r="K191" i="5"/>
  <c r="H191" i="5"/>
  <c r="K190" i="5"/>
  <c r="H190" i="5"/>
  <c r="K189" i="5"/>
  <c r="H189" i="5"/>
  <c r="K188" i="5"/>
  <c r="H188" i="5"/>
  <c r="K187" i="5"/>
  <c r="H187" i="5"/>
  <c r="K186" i="5"/>
  <c r="H186" i="5"/>
  <c r="K185" i="5"/>
  <c r="H185" i="5"/>
  <c r="K184" i="5"/>
  <c r="H184" i="5"/>
  <c r="K183" i="5"/>
  <c r="H183" i="5"/>
  <c r="K182" i="5"/>
  <c r="H182" i="5"/>
  <c r="K181" i="5"/>
  <c r="H181" i="5"/>
  <c r="K180" i="5"/>
  <c r="H180" i="5"/>
  <c r="K179" i="5"/>
  <c r="H179" i="5"/>
  <c r="K178" i="5"/>
  <c r="H178" i="5"/>
  <c r="K177" i="5"/>
  <c r="H177" i="5"/>
  <c r="K176" i="5"/>
  <c r="H176" i="5"/>
  <c r="K175" i="5"/>
  <c r="H175" i="5"/>
  <c r="K174" i="5"/>
  <c r="H174" i="5"/>
  <c r="K173" i="5"/>
  <c r="H173" i="5"/>
  <c r="K172" i="5"/>
  <c r="H172" i="5"/>
  <c r="K171" i="5"/>
  <c r="H171" i="5"/>
  <c r="K170" i="5"/>
  <c r="H170" i="5"/>
  <c r="K169" i="5"/>
  <c r="H169" i="5"/>
  <c r="K168" i="5"/>
  <c r="H168" i="5"/>
  <c r="K167" i="5"/>
  <c r="H167" i="5"/>
  <c r="K166" i="5"/>
  <c r="H166" i="5"/>
  <c r="K165" i="5"/>
  <c r="H165" i="5"/>
  <c r="K164" i="5"/>
  <c r="H164" i="5"/>
  <c r="K163" i="5"/>
  <c r="H163" i="5"/>
  <c r="K162" i="5"/>
  <c r="H162" i="5"/>
  <c r="K161" i="5"/>
  <c r="H161" i="5"/>
  <c r="K160" i="5"/>
  <c r="H160" i="5"/>
  <c r="K159" i="5"/>
  <c r="H159" i="5"/>
  <c r="K158" i="5"/>
  <c r="H158" i="5"/>
  <c r="K157" i="5"/>
  <c r="H157" i="5"/>
  <c r="K156" i="5"/>
  <c r="H156" i="5"/>
  <c r="K155" i="5"/>
  <c r="H155" i="5"/>
  <c r="K154" i="5"/>
  <c r="H154" i="5"/>
  <c r="K153" i="5"/>
  <c r="H153" i="5"/>
  <c r="K152" i="5"/>
  <c r="H152" i="5"/>
  <c r="K151" i="5"/>
  <c r="H151" i="5"/>
  <c r="K150" i="5"/>
  <c r="H150" i="5"/>
  <c r="K149" i="5"/>
  <c r="H149" i="5"/>
  <c r="K148" i="5"/>
  <c r="H148" i="5"/>
  <c r="K147" i="5"/>
  <c r="H147" i="5"/>
  <c r="K146" i="5"/>
  <c r="H146" i="5"/>
  <c r="K145" i="5"/>
  <c r="H145" i="5"/>
  <c r="K144" i="5"/>
  <c r="H144" i="5"/>
  <c r="K143" i="5"/>
  <c r="H143" i="5"/>
  <c r="K142" i="5"/>
  <c r="H142" i="5"/>
  <c r="K141" i="5"/>
  <c r="H141" i="5"/>
  <c r="K140" i="5"/>
  <c r="H140" i="5"/>
  <c r="K139" i="5"/>
  <c r="H139" i="5"/>
  <c r="K138" i="5"/>
  <c r="H138" i="5"/>
  <c r="K137" i="5"/>
  <c r="H137" i="5"/>
  <c r="K136" i="5"/>
  <c r="H136" i="5"/>
  <c r="K135" i="5"/>
  <c r="H135" i="5"/>
  <c r="K134" i="5"/>
  <c r="H134" i="5"/>
  <c r="K133" i="5"/>
  <c r="H133" i="5"/>
  <c r="K132" i="5"/>
  <c r="H132" i="5"/>
  <c r="K131" i="5"/>
  <c r="H131" i="5"/>
  <c r="K130" i="5"/>
  <c r="H130" i="5"/>
  <c r="K129" i="5"/>
  <c r="H129" i="5"/>
  <c r="K128" i="5"/>
  <c r="H128" i="5"/>
  <c r="K127" i="5"/>
  <c r="H127" i="5"/>
  <c r="K126" i="5"/>
  <c r="H126" i="5"/>
  <c r="K125" i="5"/>
  <c r="H125" i="5"/>
  <c r="K124" i="5"/>
  <c r="H124" i="5"/>
  <c r="K123" i="5"/>
  <c r="H123" i="5"/>
  <c r="K122" i="5"/>
  <c r="H122" i="5"/>
  <c r="K121" i="5"/>
  <c r="H121" i="5"/>
  <c r="K120" i="5"/>
  <c r="H120" i="5"/>
  <c r="K119" i="5"/>
  <c r="H119" i="5"/>
  <c r="K118" i="5"/>
  <c r="H118" i="5"/>
  <c r="K117" i="5"/>
  <c r="H117" i="5"/>
  <c r="K116" i="5"/>
  <c r="H116" i="5"/>
  <c r="K115" i="5"/>
  <c r="H115" i="5"/>
  <c r="K114" i="5"/>
  <c r="H114" i="5"/>
  <c r="K113" i="5"/>
  <c r="H113" i="5"/>
  <c r="K112" i="5"/>
  <c r="H112" i="5"/>
  <c r="K111" i="5"/>
  <c r="H111" i="5"/>
  <c r="K110" i="5"/>
  <c r="H110" i="5"/>
  <c r="K109" i="5"/>
  <c r="H109" i="5"/>
  <c r="K108" i="5"/>
  <c r="H108" i="5"/>
  <c r="K107" i="5"/>
  <c r="H107" i="5"/>
  <c r="K106" i="5"/>
  <c r="H106" i="5"/>
  <c r="K105" i="5"/>
  <c r="H105" i="5"/>
  <c r="K104" i="5"/>
  <c r="H104" i="5"/>
  <c r="K103" i="5"/>
  <c r="H103" i="5"/>
  <c r="K102" i="5"/>
  <c r="H102" i="5"/>
  <c r="K101" i="5"/>
  <c r="H101" i="5"/>
  <c r="K100" i="5"/>
  <c r="H100" i="5"/>
  <c r="K99" i="5"/>
  <c r="H99" i="5"/>
  <c r="K98" i="5"/>
  <c r="H98" i="5"/>
  <c r="K97" i="5"/>
  <c r="H97" i="5"/>
  <c r="K96" i="5"/>
  <c r="H96" i="5"/>
  <c r="K95" i="5"/>
  <c r="H95" i="5"/>
  <c r="K94" i="5"/>
  <c r="H94" i="5"/>
  <c r="K93" i="5"/>
  <c r="H93" i="5"/>
  <c r="K92" i="5"/>
  <c r="H92" i="5"/>
  <c r="K91" i="5"/>
  <c r="H91" i="5"/>
  <c r="K90" i="5"/>
  <c r="H90" i="5"/>
  <c r="K89" i="5"/>
  <c r="H89" i="5"/>
  <c r="K88" i="5"/>
  <c r="H88" i="5"/>
  <c r="K87" i="5"/>
  <c r="H87" i="5"/>
  <c r="K86" i="5"/>
  <c r="H86" i="5"/>
  <c r="K85" i="5"/>
  <c r="H85" i="5"/>
  <c r="K84" i="5"/>
  <c r="H84" i="5"/>
  <c r="K83" i="5"/>
  <c r="H83" i="5"/>
  <c r="K82" i="5"/>
  <c r="H82" i="5"/>
  <c r="K81" i="5"/>
  <c r="H81" i="5"/>
  <c r="K80" i="5"/>
  <c r="H80" i="5"/>
  <c r="K79" i="5"/>
  <c r="H79" i="5"/>
  <c r="K78" i="5"/>
  <c r="H78" i="5"/>
  <c r="K77" i="5"/>
  <c r="H77" i="5"/>
  <c r="K76" i="5"/>
  <c r="H76" i="5"/>
  <c r="K75" i="5"/>
  <c r="H75" i="5"/>
  <c r="K74" i="5"/>
  <c r="H74" i="5"/>
  <c r="K73" i="5"/>
  <c r="H73" i="5"/>
  <c r="K72" i="5"/>
  <c r="H72" i="5"/>
  <c r="K71" i="5"/>
  <c r="H71" i="5"/>
  <c r="K70" i="5"/>
  <c r="H70" i="5"/>
  <c r="K69" i="5"/>
  <c r="H69" i="5"/>
  <c r="K68" i="5"/>
  <c r="H68" i="5"/>
  <c r="K67" i="5"/>
  <c r="H67" i="5"/>
  <c r="K66" i="5"/>
  <c r="H66" i="5"/>
  <c r="K65" i="5"/>
  <c r="H65" i="5"/>
  <c r="K64" i="5"/>
  <c r="H64" i="5"/>
  <c r="K63" i="5"/>
  <c r="H63" i="5"/>
  <c r="K62" i="5"/>
  <c r="H62" i="5"/>
  <c r="K61" i="5"/>
  <c r="H61" i="5"/>
  <c r="K60" i="5"/>
  <c r="H60" i="5"/>
  <c r="K59" i="5"/>
  <c r="H59" i="5"/>
  <c r="K58" i="5"/>
  <c r="H58" i="5"/>
  <c r="K57" i="5"/>
  <c r="H57" i="5"/>
  <c r="K56" i="5"/>
  <c r="H56" i="5"/>
  <c r="K55" i="5"/>
  <c r="H55" i="5"/>
  <c r="K54" i="5"/>
  <c r="H54" i="5"/>
  <c r="K53" i="5"/>
  <c r="H53" i="5"/>
  <c r="K52" i="5"/>
  <c r="H52" i="5"/>
  <c r="K51" i="5"/>
  <c r="H51" i="5"/>
  <c r="K50" i="5"/>
  <c r="H50" i="5"/>
  <c r="K49" i="5"/>
  <c r="H49" i="5"/>
  <c r="K48" i="5"/>
  <c r="H48" i="5"/>
  <c r="K47" i="5"/>
  <c r="H47" i="5"/>
  <c r="K46" i="5"/>
  <c r="H46" i="5"/>
  <c r="K45" i="5"/>
  <c r="H45" i="5"/>
  <c r="K44" i="5"/>
  <c r="H44" i="5"/>
  <c r="K43" i="5"/>
  <c r="H43" i="5"/>
  <c r="K42" i="5"/>
  <c r="H42" i="5"/>
  <c r="K41" i="5"/>
  <c r="H41" i="5"/>
  <c r="K40" i="5"/>
  <c r="H40" i="5"/>
  <c r="K39" i="5"/>
  <c r="H39" i="5"/>
  <c r="K38" i="5"/>
  <c r="H38" i="5"/>
  <c r="K37" i="5"/>
  <c r="H37" i="5"/>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K15" i="5"/>
  <c r="H15" i="5"/>
  <c r="K14" i="5"/>
  <c r="H14" i="5"/>
  <c r="K13" i="5"/>
  <c r="H13" i="5"/>
  <c r="K12" i="5"/>
  <c r="H12" i="5"/>
  <c r="K11" i="5"/>
  <c r="H11" i="5"/>
  <c r="K10" i="5"/>
  <c r="H10" i="5"/>
  <c r="K9" i="5"/>
  <c r="H9" i="5"/>
  <c r="K8" i="5"/>
  <c r="H8" i="5"/>
  <c r="K7" i="5"/>
  <c r="H7" i="5"/>
  <c r="K6" i="5"/>
  <c r="H6" i="5"/>
  <c r="K5" i="5"/>
  <c r="H5" i="5"/>
  <c r="N5" i="3"/>
  <c r="J1536" i="3"/>
  <c r="J1535" i="3"/>
  <c r="J1534" i="3"/>
  <c r="J1533" i="3"/>
  <c r="J1532" i="3"/>
  <c r="J1531" i="3"/>
  <c r="J1530" i="3"/>
  <c r="J1529" i="3"/>
  <c r="J1528" i="3"/>
  <c r="J1527" i="3"/>
  <c r="J1526" i="3"/>
  <c r="J1525" i="3"/>
  <c r="J1524" i="3"/>
  <c r="J1523" i="3"/>
  <c r="J1522" i="3"/>
  <c r="J1521" i="3"/>
  <c r="J1520" i="3"/>
  <c r="J1519" i="3"/>
  <c r="J1518" i="3"/>
  <c r="J1517" i="3"/>
  <c r="J1516" i="3"/>
  <c r="J1515" i="3"/>
  <c r="J1514" i="3"/>
  <c r="J1513" i="3"/>
  <c r="J1512" i="3"/>
  <c r="J1511" i="3"/>
  <c r="J1510" i="3"/>
  <c r="J1509" i="3"/>
  <c r="J1508" i="3"/>
  <c r="J1507" i="3"/>
  <c r="J1506" i="3"/>
  <c r="J1505" i="3"/>
  <c r="J1504" i="3"/>
  <c r="J1503" i="3"/>
  <c r="J1502" i="3"/>
  <c r="J1501" i="3"/>
  <c r="J1500" i="3"/>
  <c r="J1499" i="3"/>
  <c r="J1498" i="3"/>
  <c r="J1497" i="3"/>
  <c r="J1496" i="3"/>
  <c r="J1495" i="3"/>
  <c r="J1494" i="3"/>
  <c r="J1493" i="3"/>
  <c r="J1492" i="3"/>
  <c r="J1491" i="3"/>
  <c r="J1490" i="3"/>
  <c r="J1489" i="3"/>
  <c r="J1488" i="3"/>
  <c r="J1487" i="3"/>
  <c r="J1486" i="3"/>
  <c r="J1485" i="3"/>
  <c r="J1484" i="3"/>
  <c r="J1483" i="3"/>
  <c r="J1482" i="3"/>
  <c r="J1481" i="3"/>
  <c r="J1480" i="3"/>
  <c r="J1479" i="3"/>
  <c r="J1478" i="3"/>
  <c r="J1477" i="3"/>
  <c r="J1476" i="3"/>
  <c r="J1475" i="3"/>
  <c r="J1474" i="3"/>
  <c r="J1473" i="3"/>
  <c r="J1472" i="3"/>
  <c r="J1471" i="3"/>
  <c r="J1470" i="3"/>
  <c r="J1469" i="3"/>
  <c r="J1468" i="3"/>
  <c r="J1467" i="3"/>
  <c r="J1466" i="3"/>
  <c r="J1465" i="3"/>
  <c r="J1464" i="3"/>
  <c r="J1463" i="3"/>
  <c r="J1462" i="3"/>
  <c r="J1461" i="3"/>
  <c r="J1460" i="3"/>
  <c r="J1459" i="3"/>
  <c r="J1458" i="3"/>
  <c r="J1457" i="3"/>
  <c r="J1456" i="3"/>
  <c r="J1455" i="3"/>
  <c r="J1454" i="3"/>
  <c r="J1453" i="3"/>
  <c r="J1452" i="3"/>
  <c r="J1451" i="3"/>
  <c r="J1450" i="3"/>
  <c r="J1449" i="3"/>
  <c r="J1448" i="3"/>
  <c r="J1447" i="3"/>
  <c r="J1446" i="3"/>
  <c r="J1445" i="3"/>
  <c r="J1444" i="3"/>
  <c r="J1443" i="3"/>
  <c r="J1442" i="3"/>
  <c r="J1441" i="3"/>
  <c r="J1440" i="3"/>
  <c r="J1439" i="3"/>
  <c r="J1438" i="3"/>
  <c r="J1437" i="3"/>
  <c r="J1436" i="3"/>
  <c r="J1435" i="3"/>
  <c r="J1434" i="3"/>
  <c r="J1433" i="3"/>
  <c r="J1432" i="3"/>
  <c r="J1431" i="3"/>
  <c r="J1430" i="3"/>
  <c r="J1429" i="3"/>
  <c r="J1428" i="3"/>
  <c r="J1427" i="3"/>
  <c r="J1426" i="3"/>
  <c r="J1425" i="3"/>
  <c r="J1424" i="3"/>
  <c r="J1423" i="3"/>
  <c r="J1422" i="3"/>
  <c r="J1421" i="3"/>
  <c r="J1420" i="3"/>
  <c r="J1419" i="3"/>
  <c r="J1418" i="3"/>
  <c r="J1417" i="3"/>
  <c r="J1416" i="3"/>
  <c r="J1415" i="3"/>
  <c r="J1414" i="3"/>
  <c r="J1413" i="3"/>
  <c r="J1412" i="3"/>
  <c r="J1411" i="3"/>
  <c r="J1410" i="3"/>
  <c r="J1409" i="3"/>
  <c r="J1408" i="3"/>
  <c r="J1407" i="3"/>
  <c r="J1406" i="3"/>
  <c r="J1405" i="3"/>
  <c r="J1404" i="3"/>
  <c r="J1403" i="3"/>
  <c r="J1402" i="3"/>
  <c r="J1401" i="3"/>
  <c r="J1400" i="3"/>
  <c r="J1399" i="3"/>
  <c r="J1398" i="3"/>
  <c r="J1397" i="3"/>
  <c r="J1396" i="3"/>
  <c r="J1395" i="3"/>
  <c r="J1394" i="3"/>
  <c r="J1393" i="3"/>
  <c r="J1392" i="3"/>
  <c r="J1391" i="3"/>
  <c r="J1390" i="3"/>
  <c r="J1389" i="3"/>
  <c r="J1388" i="3"/>
  <c r="J1387" i="3"/>
  <c r="J1386" i="3"/>
  <c r="J1385" i="3"/>
  <c r="J1384" i="3"/>
  <c r="J1383" i="3"/>
  <c r="J1382" i="3"/>
  <c r="J1381" i="3"/>
  <c r="J1380" i="3"/>
  <c r="J1379" i="3"/>
  <c r="J1378" i="3"/>
  <c r="J1377" i="3"/>
  <c r="J1376" i="3"/>
  <c r="J1375" i="3"/>
  <c r="J1374" i="3"/>
  <c r="J1373" i="3"/>
  <c r="J1372" i="3"/>
  <c r="J1371" i="3"/>
  <c r="J1370" i="3"/>
  <c r="J1369" i="3"/>
  <c r="J1368" i="3"/>
  <c r="J1367" i="3"/>
  <c r="J1366" i="3"/>
  <c r="J1365" i="3"/>
  <c r="J1364" i="3"/>
  <c r="J1363" i="3"/>
  <c r="J1362" i="3"/>
  <c r="J1361" i="3"/>
  <c r="J1360" i="3"/>
  <c r="J1359" i="3"/>
  <c r="J1358" i="3"/>
  <c r="J1357" i="3"/>
  <c r="J1356" i="3"/>
  <c r="J1355" i="3"/>
  <c r="J1354" i="3"/>
  <c r="J1353" i="3"/>
  <c r="J1352" i="3"/>
  <c r="J1351" i="3"/>
  <c r="J1350" i="3"/>
  <c r="J1349" i="3"/>
  <c r="J1348" i="3"/>
  <c r="J1347" i="3"/>
  <c r="J1346" i="3"/>
  <c r="J1345" i="3"/>
  <c r="J1344" i="3"/>
  <c r="J1343" i="3"/>
  <c r="J1342" i="3"/>
  <c r="J1341" i="3"/>
  <c r="J1340" i="3"/>
  <c r="J1339" i="3"/>
  <c r="J1338" i="3"/>
  <c r="J1337" i="3"/>
  <c r="J1336" i="3"/>
  <c r="J1335" i="3"/>
  <c r="J1334" i="3"/>
  <c r="J1333" i="3"/>
  <c r="J1332" i="3"/>
  <c r="J1331" i="3"/>
  <c r="J1330" i="3"/>
  <c r="J1329" i="3"/>
  <c r="J1328" i="3"/>
  <c r="J1327" i="3"/>
  <c r="J1326" i="3"/>
  <c r="J1325" i="3"/>
  <c r="J1324" i="3"/>
  <c r="J1323" i="3"/>
  <c r="J1322" i="3"/>
  <c r="J1321" i="3"/>
  <c r="J1320" i="3"/>
  <c r="J1319" i="3"/>
  <c r="J1318" i="3"/>
  <c r="J1317" i="3"/>
  <c r="J1316" i="3"/>
  <c r="J1315" i="3"/>
  <c r="J1314" i="3"/>
  <c r="J1313" i="3"/>
  <c r="J1312" i="3"/>
  <c r="J1311" i="3"/>
  <c r="J1310" i="3"/>
  <c r="J1309" i="3"/>
  <c r="J1308" i="3"/>
  <c r="J1307" i="3"/>
  <c r="J1306" i="3"/>
  <c r="J1305" i="3"/>
  <c r="J1304" i="3"/>
  <c r="J1303" i="3"/>
  <c r="J1302" i="3"/>
  <c r="J1301" i="3"/>
  <c r="J1300" i="3"/>
  <c r="J1299" i="3"/>
  <c r="J1298" i="3"/>
  <c r="J1297" i="3"/>
  <c r="J1296" i="3"/>
  <c r="J1295" i="3"/>
  <c r="J1294" i="3"/>
  <c r="J1293" i="3"/>
  <c r="J1292" i="3"/>
  <c r="J1291" i="3"/>
  <c r="J1290" i="3"/>
  <c r="J1289" i="3"/>
  <c r="J1288" i="3"/>
  <c r="J1287" i="3"/>
  <c r="J1286" i="3"/>
  <c r="J1285" i="3"/>
  <c r="J1284" i="3"/>
  <c r="J1283" i="3"/>
  <c r="J1282" i="3"/>
  <c r="J1281" i="3"/>
  <c r="J1280" i="3"/>
  <c r="J1279" i="3"/>
  <c r="J1278" i="3"/>
  <c r="J1277" i="3"/>
  <c r="J1276" i="3"/>
  <c r="J1275" i="3"/>
  <c r="J1274" i="3"/>
  <c r="J1273" i="3"/>
  <c r="J1272" i="3"/>
  <c r="J1271" i="3"/>
  <c r="J1270" i="3"/>
  <c r="J1269" i="3"/>
  <c r="J1268" i="3"/>
  <c r="J1267" i="3"/>
  <c r="J1266" i="3"/>
  <c r="J1265" i="3"/>
  <c r="J1264" i="3"/>
  <c r="J1263" i="3"/>
  <c r="J1262" i="3"/>
  <c r="J1261" i="3"/>
  <c r="J1260" i="3"/>
  <c r="J1259" i="3"/>
  <c r="J1258" i="3"/>
  <c r="J1257" i="3"/>
  <c r="J1256" i="3"/>
  <c r="J1255" i="3"/>
  <c r="J1254" i="3"/>
  <c r="J1253" i="3"/>
  <c r="J1252" i="3"/>
  <c r="J1251" i="3"/>
  <c r="J1250" i="3"/>
  <c r="J1249" i="3"/>
  <c r="J1248" i="3"/>
  <c r="J1247" i="3"/>
  <c r="J1246" i="3"/>
  <c r="J1245" i="3"/>
  <c r="J1244" i="3"/>
  <c r="J1243" i="3"/>
  <c r="J1242" i="3"/>
  <c r="J1241" i="3"/>
  <c r="J1240" i="3"/>
  <c r="J1239" i="3"/>
  <c r="J1238" i="3"/>
  <c r="J1237" i="3"/>
  <c r="J1236" i="3"/>
  <c r="J1235" i="3"/>
  <c r="J1234" i="3"/>
  <c r="J1233" i="3"/>
  <c r="J1232" i="3"/>
  <c r="J1231" i="3"/>
  <c r="J1230" i="3"/>
  <c r="J1229" i="3"/>
  <c r="J1228" i="3"/>
  <c r="J1227" i="3"/>
  <c r="J1226" i="3"/>
  <c r="J1225" i="3"/>
  <c r="J1224" i="3"/>
  <c r="J1223" i="3"/>
  <c r="J1222" i="3"/>
  <c r="J1221" i="3"/>
  <c r="J1220" i="3"/>
  <c r="J1219" i="3"/>
  <c r="J1218" i="3"/>
  <c r="J1217" i="3"/>
  <c r="J1216" i="3"/>
  <c r="J1215" i="3"/>
  <c r="J1214" i="3"/>
  <c r="J1213" i="3"/>
  <c r="J1212" i="3"/>
  <c r="J1211" i="3"/>
  <c r="J1210" i="3"/>
  <c r="J1209" i="3"/>
  <c r="J1208" i="3"/>
  <c r="J1207" i="3"/>
  <c r="J1206" i="3"/>
  <c r="J1205" i="3"/>
  <c r="J1204" i="3"/>
  <c r="J1203" i="3"/>
  <c r="J1202" i="3"/>
  <c r="J1201" i="3"/>
  <c r="J1200" i="3"/>
  <c r="J1199" i="3"/>
  <c r="J1198" i="3"/>
  <c r="J1197" i="3"/>
  <c r="J1196" i="3"/>
  <c r="J1195" i="3"/>
  <c r="J1194" i="3"/>
  <c r="J1193" i="3"/>
  <c r="J1192" i="3"/>
  <c r="J1191" i="3"/>
  <c r="J1190" i="3"/>
  <c r="J1189" i="3"/>
  <c r="J1188" i="3"/>
  <c r="J1187" i="3"/>
  <c r="J1186" i="3"/>
  <c r="J1185" i="3"/>
  <c r="J1184" i="3"/>
  <c r="J1183" i="3"/>
  <c r="J1182" i="3"/>
  <c r="J1181" i="3"/>
  <c r="J1180" i="3"/>
  <c r="J1179" i="3"/>
  <c r="J1178" i="3"/>
  <c r="J1177" i="3"/>
  <c r="J1176" i="3"/>
  <c r="J1175" i="3"/>
  <c r="J1174" i="3"/>
  <c r="J1173" i="3"/>
  <c r="J1172" i="3"/>
  <c r="J1171" i="3"/>
  <c r="J1170" i="3"/>
  <c r="J1169" i="3"/>
  <c r="J1168" i="3"/>
  <c r="J1167" i="3"/>
  <c r="J1166" i="3"/>
  <c r="J1165" i="3"/>
  <c r="J1164" i="3"/>
  <c r="J1163" i="3"/>
  <c r="J1162" i="3"/>
  <c r="J1161" i="3"/>
  <c r="J1160" i="3"/>
  <c r="J1159" i="3"/>
  <c r="J1158" i="3"/>
  <c r="J1157" i="3"/>
  <c r="J1156" i="3"/>
  <c r="J1155" i="3"/>
  <c r="J1154" i="3"/>
  <c r="J1153" i="3"/>
  <c r="J1152" i="3"/>
  <c r="J1151" i="3"/>
  <c r="J1150" i="3"/>
  <c r="J1149" i="3"/>
  <c r="J1148" i="3"/>
  <c r="J1147" i="3"/>
  <c r="J1146" i="3"/>
  <c r="J1145" i="3"/>
  <c r="J1144" i="3"/>
  <c r="J1143" i="3"/>
  <c r="J1142" i="3"/>
  <c r="J1141" i="3"/>
  <c r="J1140" i="3"/>
  <c r="J1139" i="3"/>
  <c r="J1138" i="3"/>
  <c r="J1137" i="3"/>
  <c r="J1136" i="3"/>
  <c r="J1135" i="3"/>
  <c r="J1134" i="3"/>
  <c r="J1133" i="3"/>
  <c r="J1132" i="3"/>
  <c r="J1131" i="3"/>
  <c r="J1130" i="3"/>
  <c r="J1129" i="3"/>
  <c r="J1128" i="3"/>
  <c r="J1127" i="3"/>
  <c r="J1126" i="3"/>
  <c r="J1125" i="3"/>
  <c r="J1124" i="3"/>
  <c r="J1123" i="3"/>
  <c r="J1122" i="3"/>
  <c r="J1121" i="3"/>
  <c r="J1120" i="3"/>
  <c r="J1119" i="3"/>
  <c r="J1118" i="3"/>
  <c r="J1117" i="3"/>
  <c r="J1116" i="3"/>
  <c r="J1115" i="3"/>
  <c r="J1114" i="3"/>
  <c r="J1113" i="3"/>
  <c r="J1112" i="3"/>
  <c r="J1111" i="3"/>
  <c r="J1110" i="3"/>
  <c r="J1109" i="3"/>
  <c r="J1108" i="3"/>
  <c r="J1107" i="3"/>
  <c r="J1106" i="3"/>
  <c r="J1105" i="3"/>
  <c r="J1104" i="3"/>
  <c r="J1103" i="3"/>
  <c r="J1102" i="3"/>
  <c r="J1101" i="3"/>
  <c r="J1100" i="3"/>
  <c r="J1099" i="3"/>
  <c r="J1098" i="3"/>
  <c r="J1097" i="3"/>
  <c r="J1096" i="3"/>
  <c r="J1095" i="3"/>
  <c r="J1094" i="3"/>
  <c r="J1093" i="3"/>
  <c r="J1092" i="3"/>
  <c r="J1091" i="3"/>
  <c r="J1090" i="3"/>
  <c r="J1089" i="3"/>
  <c r="J1088" i="3"/>
  <c r="J1087" i="3"/>
  <c r="J1086" i="3"/>
  <c r="J1085" i="3"/>
  <c r="J1084" i="3"/>
  <c r="J1083" i="3"/>
  <c r="J1082" i="3"/>
  <c r="J1081" i="3"/>
  <c r="J1080" i="3"/>
  <c r="J1079" i="3"/>
  <c r="J1078" i="3"/>
  <c r="J1077" i="3"/>
  <c r="J1076" i="3"/>
  <c r="J1075" i="3"/>
  <c r="J1074" i="3"/>
  <c r="J1073" i="3"/>
  <c r="J1072" i="3"/>
  <c r="J1071" i="3"/>
  <c r="J1070" i="3"/>
  <c r="J1069" i="3"/>
  <c r="J1068" i="3"/>
  <c r="J1067" i="3"/>
  <c r="J1066" i="3"/>
  <c r="J1065" i="3"/>
  <c r="J1064" i="3"/>
  <c r="J1063" i="3"/>
  <c r="J1062" i="3"/>
  <c r="J1061" i="3"/>
  <c r="J1060" i="3"/>
  <c r="J1059" i="3"/>
  <c r="J1058" i="3"/>
  <c r="J1057" i="3"/>
  <c r="J1056" i="3"/>
  <c r="J1055" i="3"/>
  <c r="J1054" i="3"/>
  <c r="J1053" i="3"/>
  <c r="J1052" i="3"/>
  <c r="J1051" i="3"/>
  <c r="J1050" i="3"/>
  <c r="J1049" i="3"/>
  <c r="J1048" i="3"/>
  <c r="J1047" i="3"/>
  <c r="J1046" i="3"/>
  <c r="J1045" i="3"/>
  <c r="J1044" i="3"/>
  <c r="J1043" i="3"/>
  <c r="J1042" i="3"/>
  <c r="J1041" i="3"/>
  <c r="J1040" i="3"/>
  <c r="J1039" i="3"/>
  <c r="J1038" i="3"/>
  <c r="J1037" i="3"/>
  <c r="J1036" i="3"/>
  <c r="J1035" i="3"/>
  <c r="J1034" i="3"/>
  <c r="J1033" i="3"/>
  <c r="J1032" i="3"/>
  <c r="J1031" i="3"/>
  <c r="J1030" i="3"/>
  <c r="J1029" i="3"/>
  <c r="J1028" i="3"/>
  <c r="J1027" i="3"/>
  <c r="J1026" i="3"/>
  <c r="J1025" i="3"/>
  <c r="J1024" i="3"/>
  <c r="J1023" i="3"/>
  <c r="J1022" i="3"/>
  <c r="J1021" i="3"/>
  <c r="J1020" i="3"/>
  <c r="J1019" i="3"/>
  <c r="J1018" i="3"/>
  <c r="J1017" i="3"/>
  <c r="J1016" i="3"/>
  <c r="J1015" i="3"/>
  <c r="J1014" i="3"/>
  <c r="J1013" i="3"/>
  <c r="J1012" i="3"/>
  <c r="J1011" i="3"/>
  <c r="J1010" i="3"/>
  <c r="J1009" i="3"/>
  <c r="J1008" i="3"/>
  <c r="J1007" i="3"/>
  <c r="J1006" i="3"/>
  <c r="J1005" i="3"/>
  <c r="J1004" i="3"/>
  <c r="J1003" i="3"/>
  <c r="J1002" i="3"/>
  <c r="J1001" i="3"/>
  <c r="J1000" i="3"/>
  <c r="J999" i="3"/>
  <c r="J998" i="3"/>
  <c r="J997" i="3"/>
  <c r="J996" i="3"/>
  <c r="J995" i="3"/>
  <c r="J994" i="3"/>
  <c r="J993" i="3"/>
  <c r="J992" i="3"/>
  <c r="J991" i="3"/>
  <c r="J990" i="3"/>
  <c r="J989" i="3"/>
  <c r="J988" i="3"/>
  <c r="J987" i="3"/>
  <c r="J986" i="3"/>
  <c r="J985" i="3"/>
  <c r="J984" i="3"/>
  <c r="J983" i="3"/>
  <c r="J982" i="3"/>
  <c r="J981" i="3"/>
  <c r="J980" i="3"/>
  <c r="J979" i="3"/>
  <c r="J978" i="3"/>
  <c r="J977" i="3"/>
  <c r="J976" i="3"/>
  <c r="J975" i="3"/>
  <c r="J974" i="3"/>
  <c r="J973" i="3"/>
  <c r="J972" i="3"/>
  <c r="J971" i="3"/>
  <c r="J970" i="3"/>
  <c r="J969" i="3"/>
  <c r="J968" i="3"/>
  <c r="J967" i="3"/>
  <c r="J966" i="3"/>
  <c r="J965" i="3"/>
  <c r="J964" i="3"/>
  <c r="J963" i="3"/>
  <c r="J962" i="3"/>
  <c r="J961" i="3"/>
  <c r="J960" i="3"/>
  <c r="J959" i="3"/>
  <c r="J958" i="3"/>
  <c r="J957" i="3"/>
  <c r="J956" i="3"/>
  <c r="J955" i="3"/>
  <c r="J954" i="3"/>
  <c r="J953" i="3"/>
  <c r="J952" i="3"/>
  <c r="J951" i="3"/>
  <c r="J950" i="3"/>
  <c r="J949" i="3"/>
  <c r="J948" i="3"/>
  <c r="J947" i="3"/>
  <c r="J946" i="3"/>
  <c r="J945" i="3"/>
  <c r="J944" i="3"/>
  <c r="J943" i="3"/>
  <c r="J942" i="3"/>
  <c r="J941" i="3"/>
  <c r="J940" i="3"/>
  <c r="J939" i="3"/>
  <c r="J938" i="3"/>
  <c r="J937" i="3"/>
  <c r="J936" i="3"/>
  <c r="J935" i="3"/>
  <c r="J934" i="3"/>
  <c r="J933" i="3"/>
  <c r="J932" i="3"/>
  <c r="J931" i="3"/>
  <c r="J930" i="3"/>
  <c r="J929" i="3"/>
  <c r="J928" i="3"/>
  <c r="J927" i="3"/>
  <c r="J926" i="3"/>
  <c r="J925" i="3"/>
  <c r="J924" i="3"/>
  <c r="J923" i="3"/>
  <c r="J922" i="3"/>
  <c r="J921" i="3"/>
  <c r="J920" i="3"/>
  <c r="J919" i="3"/>
  <c r="J918" i="3"/>
  <c r="J917" i="3"/>
  <c r="J916" i="3"/>
  <c r="J915" i="3"/>
  <c r="J914" i="3"/>
  <c r="J913" i="3"/>
  <c r="J912" i="3"/>
  <c r="J911" i="3"/>
  <c r="J910" i="3"/>
  <c r="J909" i="3"/>
  <c r="J908" i="3"/>
  <c r="J907" i="3"/>
  <c r="J906" i="3"/>
  <c r="J905" i="3"/>
  <c r="J904" i="3"/>
  <c r="J903" i="3"/>
  <c r="J902" i="3"/>
  <c r="J901" i="3"/>
  <c r="J900" i="3"/>
  <c r="J899" i="3"/>
  <c r="J898" i="3"/>
  <c r="J897" i="3"/>
  <c r="J896" i="3"/>
  <c r="J895" i="3"/>
  <c r="J894" i="3"/>
  <c r="J893" i="3"/>
  <c r="J892" i="3"/>
  <c r="J891" i="3"/>
  <c r="J890" i="3"/>
  <c r="J889" i="3"/>
  <c r="J888" i="3"/>
  <c r="J887" i="3"/>
  <c r="J886" i="3"/>
  <c r="J885" i="3"/>
  <c r="J884" i="3"/>
  <c r="J883" i="3"/>
  <c r="J882" i="3"/>
  <c r="J881" i="3"/>
  <c r="J880" i="3"/>
  <c r="J879" i="3"/>
  <c r="J878" i="3"/>
  <c r="J877" i="3"/>
  <c r="J876" i="3"/>
  <c r="J875" i="3"/>
  <c r="J874" i="3"/>
  <c r="J873" i="3"/>
  <c r="J872" i="3"/>
  <c r="J871" i="3"/>
  <c r="J870" i="3"/>
  <c r="J869" i="3"/>
  <c r="J868" i="3"/>
  <c r="J867" i="3"/>
  <c r="J866" i="3"/>
  <c r="J865" i="3"/>
  <c r="J864" i="3"/>
  <c r="J863" i="3"/>
  <c r="J862" i="3"/>
  <c r="J861" i="3"/>
  <c r="J860" i="3"/>
  <c r="J859" i="3"/>
  <c r="J858" i="3"/>
  <c r="J857" i="3"/>
  <c r="J856" i="3"/>
  <c r="J855" i="3"/>
  <c r="J854" i="3"/>
  <c r="J853" i="3"/>
  <c r="J852" i="3"/>
  <c r="J851" i="3"/>
  <c r="J850" i="3"/>
  <c r="J849" i="3"/>
  <c r="J848" i="3"/>
  <c r="J847" i="3"/>
  <c r="J846" i="3"/>
  <c r="J845" i="3"/>
  <c r="J844" i="3"/>
  <c r="J843" i="3"/>
  <c r="J842" i="3"/>
  <c r="J841" i="3"/>
  <c r="J840" i="3"/>
  <c r="J839" i="3"/>
  <c r="J838" i="3"/>
  <c r="J837" i="3"/>
  <c r="J836" i="3"/>
  <c r="J835" i="3"/>
  <c r="J834" i="3"/>
  <c r="J833" i="3"/>
  <c r="J832" i="3"/>
  <c r="J831" i="3"/>
  <c r="J830" i="3"/>
  <c r="J829" i="3"/>
  <c r="J828" i="3"/>
  <c r="J827" i="3"/>
  <c r="J826" i="3"/>
  <c r="J825" i="3"/>
  <c r="J824" i="3"/>
  <c r="J823" i="3"/>
  <c r="J822" i="3"/>
  <c r="J821" i="3"/>
  <c r="J820" i="3"/>
  <c r="J819" i="3"/>
  <c r="J818" i="3"/>
  <c r="J817" i="3"/>
  <c r="J816" i="3"/>
  <c r="J815" i="3"/>
  <c r="J814" i="3"/>
  <c r="J813" i="3"/>
  <c r="J812" i="3"/>
  <c r="J811" i="3"/>
  <c r="J810" i="3"/>
  <c r="J809" i="3"/>
  <c r="J808" i="3"/>
  <c r="J807" i="3"/>
  <c r="J806" i="3"/>
  <c r="J805" i="3"/>
  <c r="J804" i="3"/>
  <c r="J803" i="3"/>
  <c r="J802" i="3"/>
  <c r="J801" i="3"/>
  <c r="J800" i="3"/>
  <c r="J799" i="3"/>
  <c r="J798" i="3"/>
  <c r="J797" i="3"/>
  <c r="J796" i="3"/>
  <c r="J795" i="3"/>
  <c r="J794" i="3"/>
  <c r="J793" i="3"/>
  <c r="J792" i="3"/>
  <c r="J791" i="3"/>
  <c r="J790" i="3"/>
  <c r="J789" i="3"/>
  <c r="J788" i="3"/>
  <c r="J787" i="3"/>
  <c r="J786" i="3"/>
  <c r="J785" i="3"/>
  <c r="J784" i="3"/>
  <c r="J783" i="3"/>
  <c r="J782" i="3"/>
  <c r="J781" i="3"/>
  <c r="J780" i="3"/>
  <c r="J779" i="3"/>
  <c r="J778" i="3"/>
  <c r="J777" i="3"/>
  <c r="J776" i="3"/>
  <c r="J775" i="3"/>
  <c r="J774" i="3"/>
  <c r="J773" i="3"/>
  <c r="J772" i="3"/>
  <c r="J771" i="3"/>
  <c r="J770" i="3"/>
  <c r="J769" i="3"/>
  <c r="J768" i="3"/>
  <c r="J767" i="3"/>
  <c r="J766" i="3"/>
  <c r="J765" i="3"/>
  <c r="J764" i="3"/>
  <c r="J763" i="3"/>
  <c r="J762" i="3"/>
  <c r="J761" i="3"/>
  <c r="J760" i="3"/>
  <c r="J759" i="3"/>
  <c r="J758" i="3"/>
  <c r="J757" i="3"/>
  <c r="J756" i="3"/>
  <c r="J755" i="3"/>
  <c r="J754" i="3"/>
  <c r="J753" i="3"/>
  <c r="J752" i="3"/>
  <c r="J751" i="3"/>
  <c r="J750" i="3"/>
  <c r="J749" i="3"/>
  <c r="J748" i="3"/>
  <c r="J747" i="3"/>
  <c r="J746" i="3"/>
  <c r="J745" i="3"/>
  <c r="J744" i="3"/>
  <c r="J743" i="3"/>
  <c r="J742" i="3"/>
  <c r="J741" i="3"/>
  <c r="J740" i="3"/>
  <c r="J739" i="3"/>
  <c r="J738" i="3"/>
  <c r="J737" i="3"/>
  <c r="J736" i="3"/>
  <c r="J735" i="3"/>
  <c r="J734" i="3"/>
  <c r="J733" i="3"/>
  <c r="J732" i="3"/>
  <c r="J731" i="3"/>
  <c r="J730" i="3"/>
  <c r="J729" i="3"/>
  <c r="J728" i="3"/>
  <c r="J727" i="3"/>
  <c r="J726" i="3"/>
  <c r="J725" i="3"/>
  <c r="J724" i="3"/>
  <c r="J723" i="3"/>
  <c r="J722" i="3"/>
  <c r="J721" i="3"/>
  <c r="J720" i="3"/>
  <c r="J719" i="3"/>
  <c r="J718" i="3"/>
  <c r="J717" i="3"/>
  <c r="J716" i="3"/>
  <c r="J715" i="3"/>
  <c r="J714" i="3"/>
  <c r="J713" i="3"/>
  <c r="J712" i="3"/>
  <c r="J711" i="3"/>
  <c r="J710" i="3"/>
  <c r="J709" i="3"/>
  <c r="J708" i="3"/>
  <c r="J707" i="3"/>
  <c r="J706" i="3"/>
  <c r="J705" i="3"/>
  <c r="J704" i="3"/>
  <c r="J703" i="3"/>
  <c r="J702" i="3"/>
  <c r="J701" i="3"/>
  <c r="J700" i="3"/>
  <c r="J699" i="3"/>
  <c r="J698" i="3"/>
  <c r="J697" i="3"/>
  <c r="J696" i="3"/>
  <c r="J695" i="3"/>
  <c r="J694" i="3"/>
  <c r="J693" i="3"/>
  <c r="J692" i="3"/>
  <c r="J691" i="3"/>
  <c r="J690" i="3"/>
  <c r="J689" i="3"/>
  <c r="J688" i="3"/>
  <c r="J687" i="3"/>
  <c r="J686" i="3"/>
  <c r="J685" i="3"/>
  <c r="J684" i="3"/>
  <c r="J683" i="3"/>
  <c r="J682" i="3"/>
  <c r="J681" i="3"/>
  <c r="J680" i="3"/>
  <c r="J679" i="3"/>
  <c r="J678" i="3"/>
  <c r="J677" i="3"/>
  <c r="J676" i="3"/>
  <c r="J675" i="3"/>
  <c r="J674" i="3"/>
  <c r="J673" i="3"/>
  <c r="J672" i="3"/>
  <c r="J671" i="3"/>
  <c r="J670" i="3"/>
  <c r="J669" i="3"/>
  <c r="J668" i="3"/>
  <c r="J667" i="3"/>
  <c r="J666" i="3"/>
  <c r="J665" i="3"/>
  <c r="J664" i="3"/>
  <c r="J663" i="3"/>
  <c r="J662" i="3"/>
  <c r="J661" i="3"/>
  <c r="J660" i="3"/>
  <c r="J659" i="3"/>
  <c r="J658" i="3"/>
  <c r="J657" i="3"/>
  <c r="J656" i="3"/>
  <c r="J655" i="3"/>
  <c r="J654" i="3"/>
  <c r="J653" i="3"/>
  <c r="J652" i="3"/>
  <c r="J651" i="3"/>
  <c r="J650" i="3"/>
  <c r="J649" i="3"/>
  <c r="J648" i="3"/>
  <c r="J647" i="3"/>
  <c r="J646" i="3"/>
  <c r="J645" i="3"/>
  <c r="J644" i="3"/>
  <c r="J643" i="3"/>
  <c r="J642" i="3"/>
  <c r="J641" i="3"/>
  <c r="J640" i="3"/>
  <c r="J639" i="3"/>
  <c r="J638" i="3"/>
  <c r="J637" i="3"/>
  <c r="J636" i="3"/>
  <c r="J635" i="3"/>
  <c r="J634" i="3"/>
  <c r="J633" i="3"/>
  <c r="J632" i="3"/>
  <c r="J631" i="3"/>
  <c r="J630" i="3"/>
  <c r="J629" i="3"/>
  <c r="J628" i="3"/>
  <c r="J627" i="3"/>
  <c r="J626" i="3"/>
  <c r="J625" i="3"/>
  <c r="J624" i="3"/>
  <c r="J623" i="3"/>
  <c r="J622" i="3"/>
  <c r="J621" i="3"/>
  <c r="J620" i="3"/>
  <c r="J619" i="3"/>
  <c r="J618" i="3"/>
  <c r="J617" i="3"/>
  <c r="J616" i="3"/>
  <c r="J615" i="3"/>
  <c r="J614" i="3"/>
  <c r="J613" i="3"/>
  <c r="J612" i="3"/>
  <c r="J611" i="3"/>
  <c r="J610" i="3"/>
  <c r="J609" i="3"/>
  <c r="J608" i="3"/>
  <c r="J607" i="3"/>
  <c r="J606" i="3"/>
  <c r="J605" i="3"/>
  <c r="J604" i="3"/>
  <c r="J603" i="3"/>
  <c r="J602" i="3"/>
  <c r="J601" i="3"/>
  <c r="J600" i="3"/>
  <c r="J599" i="3"/>
  <c r="J598" i="3"/>
  <c r="J597" i="3"/>
  <c r="J596" i="3"/>
  <c r="J595" i="3"/>
  <c r="J594" i="3"/>
  <c r="J593" i="3"/>
  <c r="J592" i="3"/>
  <c r="J591" i="3"/>
  <c r="J590" i="3"/>
  <c r="J589" i="3"/>
  <c r="J588" i="3"/>
  <c r="J587" i="3"/>
  <c r="J586" i="3"/>
  <c r="J585" i="3"/>
  <c r="J584" i="3"/>
  <c r="J583" i="3"/>
  <c r="J582" i="3"/>
  <c r="J581" i="3"/>
  <c r="J580" i="3"/>
  <c r="J579" i="3"/>
  <c r="J578" i="3"/>
  <c r="J577" i="3"/>
  <c r="J576" i="3"/>
  <c r="J575" i="3"/>
  <c r="J574" i="3"/>
  <c r="J573" i="3"/>
  <c r="J572" i="3"/>
  <c r="J571" i="3"/>
  <c r="J570" i="3"/>
  <c r="J569" i="3"/>
  <c r="J568" i="3"/>
  <c r="J567" i="3"/>
  <c r="J566" i="3"/>
  <c r="J565" i="3"/>
  <c r="J564" i="3"/>
  <c r="J563" i="3"/>
  <c r="J562" i="3"/>
  <c r="J561" i="3"/>
  <c r="J560" i="3"/>
  <c r="J559" i="3"/>
  <c r="J558" i="3"/>
  <c r="J557" i="3"/>
  <c r="J556" i="3"/>
  <c r="J555" i="3"/>
  <c r="J554" i="3"/>
  <c r="J553" i="3"/>
  <c r="J552" i="3"/>
  <c r="J551" i="3"/>
  <c r="J550" i="3"/>
  <c r="J549" i="3"/>
  <c r="J548" i="3"/>
  <c r="J547" i="3"/>
  <c r="J546" i="3"/>
  <c r="J545" i="3"/>
  <c r="J544" i="3"/>
  <c r="J543" i="3"/>
  <c r="J542" i="3"/>
  <c r="J541" i="3"/>
  <c r="J540" i="3"/>
  <c r="J539" i="3"/>
  <c r="J538" i="3"/>
  <c r="J537" i="3"/>
  <c r="J536" i="3"/>
  <c r="J535" i="3"/>
  <c r="J534" i="3"/>
  <c r="J533" i="3"/>
  <c r="J532" i="3"/>
  <c r="J531"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6" i="3"/>
  <c r="J415" i="3"/>
  <c r="J414" i="3"/>
  <c r="J413" i="3"/>
  <c r="J412" i="3"/>
  <c r="J411" i="3"/>
  <c r="J410" i="3"/>
  <c r="J409" i="3"/>
  <c r="J408" i="3"/>
  <c r="J407" i="3"/>
  <c r="J406" i="3"/>
  <c r="J405" i="3"/>
  <c r="J404" i="3"/>
  <c r="J403" i="3"/>
  <c r="J402" i="3"/>
  <c r="J401" i="3"/>
  <c r="J400" i="3"/>
  <c r="J399" i="3"/>
  <c r="J398" i="3"/>
  <c r="J397" i="3"/>
  <c r="J396" i="3"/>
  <c r="J395" i="3"/>
  <c r="J394" i="3"/>
  <c r="J393" i="3"/>
  <c r="J392" i="3"/>
  <c r="J391" i="3"/>
  <c r="J390" i="3"/>
  <c r="J389" i="3"/>
  <c r="J388" i="3"/>
  <c r="J387" i="3"/>
  <c r="J386" i="3"/>
  <c r="J385" i="3"/>
  <c r="J384" i="3"/>
  <c r="J383" i="3"/>
  <c r="J382" i="3"/>
  <c r="J381" i="3"/>
  <c r="J380" i="3"/>
  <c r="J379" i="3"/>
  <c r="J378" i="3"/>
  <c r="J377" i="3"/>
  <c r="J376" i="3"/>
  <c r="J375" i="3"/>
  <c r="J374" i="3"/>
  <c r="J373" i="3"/>
  <c r="J372" i="3"/>
  <c r="J371" i="3"/>
  <c r="J370" i="3"/>
  <c r="J369" i="3"/>
  <c r="J368" i="3"/>
  <c r="J367" i="3"/>
  <c r="J366" i="3"/>
  <c r="J365" i="3"/>
  <c r="J364" i="3"/>
  <c r="J363" i="3"/>
  <c r="J362" i="3"/>
  <c r="J361" i="3"/>
  <c r="J360" i="3"/>
  <c r="J359" i="3"/>
  <c r="J358" i="3"/>
  <c r="J357" i="3"/>
  <c r="J356" i="3"/>
  <c r="J355" i="3"/>
  <c r="J354" i="3"/>
  <c r="J353" i="3"/>
  <c r="J352" i="3"/>
  <c r="J351" i="3"/>
  <c r="J350" i="3"/>
  <c r="J349" i="3"/>
  <c r="J348" i="3"/>
  <c r="J347" i="3"/>
  <c r="J346" i="3"/>
  <c r="J345" i="3"/>
  <c r="J344" i="3"/>
  <c r="J343" i="3"/>
  <c r="J342" i="3"/>
  <c r="J341" i="3"/>
  <c r="J340" i="3"/>
  <c r="J339" i="3"/>
  <c r="J338" i="3"/>
  <c r="J337" i="3"/>
  <c r="J336" i="3"/>
  <c r="J335" i="3"/>
  <c r="J334" i="3"/>
  <c r="J333" i="3"/>
  <c r="J332" i="3"/>
  <c r="J331" i="3"/>
  <c r="J330" i="3"/>
  <c r="J329" i="3"/>
  <c r="J328" i="3"/>
  <c r="J327" i="3"/>
  <c r="J326" i="3"/>
  <c r="J325" i="3"/>
  <c r="J324" i="3"/>
  <c r="J323" i="3"/>
  <c r="J322" i="3"/>
  <c r="J321" i="3"/>
  <c r="J320" i="3"/>
  <c r="J319" i="3"/>
  <c r="J318" i="3"/>
  <c r="J317" i="3"/>
  <c r="J316" i="3"/>
  <c r="J315" i="3"/>
  <c r="J314" i="3"/>
  <c r="J313" i="3"/>
  <c r="J312" i="3"/>
  <c r="J311" i="3"/>
  <c r="J310" i="3"/>
  <c r="J309" i="3"/>
  <c r="J308" i="3"/>
  <c r="J307"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3" i="3"/>
  <c r="J262" i="3"/>
  <c r="J261" i="3"/>
  <c r="J260" i="3"/>
  <c r="J259" i="3"/>
  <c r="J258" i="3"/>
  <c r="J257" i="3"/>
  <c r="J256"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16" i="17"/>
  <c r="L11" i="17"/>
  <c r="K11" i="17"/>
  <c r="J11" i="17"/>
  <c r="I11" i="17"/>
  <c r="R20" i="34"/>
  <c r="L16" i="17" s="1"/>
  <c r="N20" i="34"/>
  <c r="K16" i="17" s="1"/>
  <c r="L20" i="34"/>
  <c r="K20" i="34"/>
  <c r="I16" i="17" s="1"/>
  <c r="T8" i="33"/>
  <c r="L15" i="17" s="1"/>
  <c r="P8" i="33"/>
  <c r="K15" i="17" s="1"/>
  <c r="N8" i="33"/>
  <c r="J15" i="17" s="1"/>
  <c r="M8" i="33"/>
  <c r="I15" i="17" s="1"/>
  <c r="Q245" i="7"/>
  <c r="L14" i="17" s="1"/>
  <c r="M245" i="7"/>
  <c r="J14" i="17" s="1"/>
  <c r="L245" i="7"/>
  <c r="I14" i="17" s="1"/>
  <c r="Q72" i="6"/>
  <c r="L13" i="17" s="1"/>
  <c r="M72" i="6"/>
  <c r="J13" i="17" s="1"/>
  <c r="L72" i="6"/>
  <c r="I13" i="17" s="1"/>
  <c r="Q486" i="8"/>
  <c r="L12" i="17" s="1"/>
  <c r="M486" i="8"/>
  <c r="J12" i="17" s="1"/>
  <c r="L486" i="8"/>
  <c r="I12" i="17" s="1"/>
  <c r="N11" i="12"/>
  <c r="K11" i="12"/>
  <c r="J11" i="12"/>
  <c r="M581" i="5"/>
  <c r="J10" i="17" s="1"/>
  <c r="L581" i="5"/>
  <c r="I10" i="17" s="1"/>
  <c r="L1537" i="3"/>
  <c r="K1537" i="3"/>
  <c r="I9" i="17" l="1"/>
  <c r="K1539" i="3"/>
  <c r="J9" i="17"/>
  <c r="L1539" i="3"/>
  <c r="O909" i="3"/>
  <c r="P909" i="3" s="1"/>
  <c r="R909" i="3" s="1"/>
  <c r="O1061" i="3"/>
  <c r="P1061" i="3" s="1"/>
  <c r="R1061" i="3" s="1"/>
  <c r="O886" i="3"/>
  <c r="P886" i="3" s="1"/>
  <c r="R886" i="3" s="1"/>
  <c r="O916" i="3"/>
  <c r="O948" i="3"/>
  <c r="P948" i="3" s="1"/>
  <c r="R948" i="3" s="1"/>
  <c r="O980" i="3"/>
  <c r="P980" i="3" s="1"/>
  <c r="R980" i="3" s="1"/>
  <c r="O870" i="3"/>
  <c r="P870" i="3" s="1"/>
  <c r="R870" i="3" s="1"/>
  <c r="O874" i="3"/>
  <c r="O878" i="3"/>
  <c r="P878" i="3" s="1"/>
  <c r="R878" i="3" s="1"/>
  <c r="O890" i="3"/>
  <c r="P890" i="3" s="1"/>
  <c r="R890" i="3" s="1"/>
  <c r="O894" i="3"/>
  <c r="P894" i="3" s="1"/>
  <c r="R894" i="3" s="1"/>
  <c r="O1012" i="3"/>
  <c r="P1012" i="3" s="1"/>
  <c r="R1012" i="3" s="1"/>
  <c r="O1044" i="3"/>
  <c r="P1044" i="3" s="1"/>
  <c r="R1044" i="3" s="1"/>
  <c r="O1076" i="3"/>
  <c r="P1076" i="3" s="1"/>
  <c r="R1076" i="3" s="1"/>
  <c r="O1088" i="3"/>
  <c r="P1088" i="3" s="1"/>
  <c r="R1088" i="3" s="1"/>
  <c r="O1096" i="3"/>
  <c r="P1096" i="3" s="1"/>
  <c r="R1096" i="3" s="1"/>
  <c r="O1104" i="3"/>
  <c r="P1104" i="3" s="1"/>
  <c r="R1104" i="3" s="1"/>
  <c r="O1120" i="3"/>
  <c r="P1120" i="3" s="1"/>
  <c r="O1132" i="3"/>
  <c r="P1132" i="3" s="1"/>
  <c r="R1132" i="3" s="1"/>
  <c r="O1140" i="3"/>
  <c r="P1140" i="3" s="1"/>
  <c r="R1140" i="3" s="1"/>
  <c r="O1148" i="3"/>
  <c r="P1148" i="3" s="1"/>
  <c r="R1148" i="3" s="1"/>
  <c r="O1156" i="3"/>
  <c r="P1156" i="3" s="1"/>
  <c r="O1164" i="3"/>
  <c r="P1164" i="3" s="1"/>
  <c r="R1164" i="3" s="1"/>
  <c r="O1168" i="3"/>
  <c r="O1176" i="3"/>
  <c r="O1228" i="3"/>
  <c r="P1228" i="3" s="1"/>
  <c r="R1228" i="3" s="1"/>
  <c r="O1234" i="3"/>
  <c r="P1234" i="3" s="1"/>
  <c r="R1234" i="3" s="1"/>
  <c r="O1236" i="3"/>
  <c r="P1236" i="3" s="1"/>
  <c r="R1236" i="3" s="1"/>
  <c r="O1240" i="3"/>
  <c r="P1240" i="3" s="1"/>
  <c r="O1244" i="3"/>
  <c r="P1244" i="3" s="1"/>
  <c r="R1244" i="3" s="1"/>
  <c r="O1248" i="3"/>
  <c r="P1248" i="3" s="1"/>
  <c r="R1248" i="3" s="1"/>
  <c r="O1254" i="3"/>
  <c r="P1254" i="3" s="1"/>
  <c r="R1254" i="3" s="1"/>
  <c r="O1258" i="3"/>
  <c r="P1258" i="3" s="1"/>
  <c r="R1258" i="3" s="1"/>
  <c r="O1262" i="3"/>
  <c r="P1262" i="3" s="1"/>
  <c r="R1262" i="3" s="1"/>
  <c r="O1264" i="3"/>
  <c r="P1264" i="3" s="1"/>
  <c r="R1264" i="3" s="1"/>
  <c r="O1270" i="3"/>
  <c r="P1270" i="3" s="1"/>
  <c r="R1270" i="3" s="1"/>
  <c r="O1274" i="3"/>
  <c r="P1274" i="3" s="1"/>
  <c r="O1278" i="3"/>
  <c r="P1278" i="3" s="1"/>
  <c r="R1278" i="3" s="1"/>
  <c r="O1284" i="3"/>
  <c r="P1284" i="3" s="1"/>
  <c r="R1284" i="3" s="1"/>
  <c r="O1286" i="3"/>
  <c r="P1286" i="3" s="1"/>
  <c r="R1286" i="3" s="1"/>
  <c r="O1292" i="3"/>
  <c r="P1292" i="3" s="1"/>
  <c r="R1292" i="3" s="1"/>
  <c r="O1294" i="3"/>
  <c r="P1294" i="3" s="1"/>
  <c r="R1294" i="3" s="1"/>
  <c r="O1296" i="3"/>
  <c r="P1296" i="3" s="1"/>
  <c r="R1296" i="3" s="1"/>
  <c r="O1324" i="3"/>
  <c r="P1324" i="3" s="1"/>
  <c r="O900" i="3"/>
  <c r="P900" i="3" s="1"/>
  <c r="R900" i="3" s="1"/>
  <c r="O1112" i="3"/>
  <c r="P1112" i="3" s="1"/>
  <c r="O1202" i="3"/>
  <c r="P1202" i="3" s="1"/>
  <c r="R1202" i="3" s="1"/>
  <c r="O879" i="3"/>
  <c r="P879" i="3" s="1"/>
  <c r="R879" i="3" s="1"/>
  <c r="O897" i="3"/>
  <c r="P897" i="3" s="1"/>
  <c r="O901" i="3"/>
  <c r="P901" i="3" s="1"/>
  <c r="R901" i="3" s="1"/>
  <c r="O953" i="3"/>
  <c r="P953" i="3" s="1"/>
  <c r="O973" i="3"/>
  <c r="P973" i="3" s="1"/>
  <c r="R973" i="3" s="1"/>
  <c r="O997" i="3"/>
  <c r="P997" i="3" s="1"/>
  <c r="R997" i="3" s="1"/>
  <c r="O1037" i="3"/>
  <c r="P1037" i="3" s="1"/>
  <c r="R1037" i="3" s="1"/>
  <c r="O1081" i="3"/>
  <c r="O1091" i="3"/>
  <c r="O1115" i="3"/>
  <c r="P1115" i="3" s="1"/>
  <c r="R1115" i="3" s="1"/>
  <c r="O1123" i="3"/>
  <c r="P1123" i="3" s="1"/>
  <c r="R1123" i="3" s="1"/>
  <c r="O1287" i="3"/>
  <c r="P1287" i="3" s="1"/>
  <c r="R1287" i="3" s="1"/>
  <c r="O932" i="3"/>
  <c r="P932" i="3" s="1"/>
  <c r="R932" i="3" s="1"/>
  <c r="O944" i="3"/>
  <c r="P944" i="3" s="1"/>
  <c r="R944" i="3" s="1"/>
  <c r="O992" i="3"/>
  <c r="P992" i="3" s="1"/>
  <c r="R992" i="3" s="1"/>
  <c r="O996" i="3"/>
  <c r="P996" i="3" s="1"/>
  <c r="R996" i="3" s="1"/>
  <c r="O1206" i="3"/>
  <c r="O895" i="3"/>
  <c r="P895" i="3" s="1"/>
  <c r="R895" i="3" s="1"/>
  <c r="O933" i="3"/>
  <c r="P933" i="3" s="1"/>
  <c r="R933" i="3" s="1"/>
  <c r="O1017" i="3"/>
  <c r="O1099" i="3"/>
  <c r="O1107" i="3"/>
  <c r="P1107" i="3" s="1"/>
  <c r="R1107" i="3" s="1"/>
  <c r="O1137" i="3"/>
  <c r="P1137" i="3" s="1"/>
  <c r="R1137" i="3" s="1"/>
  <c r="O1153" i="3"/>
  <c r="P1153" i="3" s="1"/>
  <c r="R1153" i="3" s="1"/>
  <c r="O1259" i="3"/>
  <c r="P1259" i="3" s="1"/>
  <c r="R1259" i="3" s="1"/>
  <c r="O1311" i="3"/>
  <c r="P1311" i="3" s="1"/>
  <c r="R1311" i="3" s="1"/>
  <c r="N111" i="5"/>
  <c r="O111" i="5" s="1"/>
  <c r="N175" i="5"/>
  <c r="O175" i="5" s="1"/>
  <c r="Q175" i="5" s="1"/>
  <c r="N197" i="5"/>
  <c r="O197" i="5" s="1"/>
  <c r="Q197" i="5" s="1"/>
  <c r="N345" i="5"/>
  <c r="O345" i="5" s="1"/>
  <c r="N411" i="5"/>
  <c r="O411" i="5" s="1"/>
  <c r="Q411" i="5" s="1"/>
  <c r="N437" i="5"/>
  <c r="O437" i="5" s="1"/>
  <c r="Q437" i="5" s="1"/>
  <c r="N481" i="5"/>
  <c r="O481" i="5" s="1"/>
  <c r="Q481" i="5" s="1"/>
  <c r="N501" i="5"/>
  <c r="O501" i="5" s="1"/>
  <c r="Q501" i="5" s="1"/>
  <c r="N578" i="5"/>
  <c r="O578" i="5" s="1"/>
  <c r="Q578" i="5" s="1"/>
  <c r="N139" i="5"/>
  <c r="O139" i="5" s="1"/>
  <c r="Q139" i="5" s="1"/>
  <c r="N6" i="5"/>
  <c r="O6" i="5" s="1"/>
  <c r="N8" i="5"/>
  <c r="O8" i="5" s="1"/>
  <c r="N10" i="5"/>
  <c r="O10" i="5" s="1"/>
  <c r="Q10" i="5" s="1"/>
  <c r="N12" i="5"/>
  <c r="O12" i="5" s="1"/>
  <c r="Q12" i="5" s="1"/>
  <c r="N14" i="5"/>
  <c r="O14" i="5" s="1"/>
  <c r="Q14" i="5" s="1"/>
  <c r="N16" i="5"/>
  <c r="O16" i="5" s="1"/>
  <c r="Q16" i="5" s="1"/>
  <c r="N18" i="5"/>
  <c r="O18" i="5" s="1"/>
  <c r="Q18" i="5" s="1"/>
  <c r="N20" i="5"/>
  <c r="O20" i="5" s="1"/>
  <c r="Q20" i="5" s="1"/>
  <c r="N22" i="5"/>
  <c r="O22" i="5" s="1"/>
  <c r="Q22" i="5" s="1"/>
  <c r="N24" i="5"/>
  <c r="O24" i="5" s="1"/>
  <c r="Q24" i="5" s="1"/>
  <c r="N26" i="5"/>
  <c r="O26" i="5" s="1"/>
  <c r="Q26" i="5" s="1"/>
  <c r="N28" i="5"/>
  <c r="O28" i="5" s="1"/>
  <c r="Q28" i="5" s="1"/>
  <c r="N30" i="5"/>
  <c r="O30" i="5" s="1"/>
  <c r="Q30" i="5" s="1"/>
  <c r="N32" i="5"/>
  <c r="O32" i="5" s="1"/>
  <c r="Q32" i="5" s="1"/>
  <c r="N34" i="5"/>
  <c r="O34" i="5" s="1"/>
  <c r="Q34" i="5" s="1"/>
  <c r="N36" i="5"/>
  <c r="O36" i="5" s="1"/>
  <c r="Q36" i="5" s="1"/>
  <c r="N38" i="5"/>
  <c r="O38" i="5" s="1"/>
  <c r="Q38" i="5" s="1"/>
  <c r="N40" i="5"/>
  <c r="O40" i="5" s="1"/>
  <c r="Q40" i="5" s="1"/>
  <c r="N42" i="5"/>
  <c r="O42" i="5" s="1"/>
  <c r="Q42" i="5" s="1"/>
  <c r="N27" i="5"/>
  <c r="O27" i="5" s="1"/>
  <c r="Q27" i="5" s="1"/>
  <c r="N33" i="5"/>
  <c r="O33" i="5" s="1"/>
  <c r="Q33" i="5" s="1"/>
  <c r="N75" i="5"/>
  <c r="O75" i="5" s="1"/>
  <c r="Q75" i="5" s="1"/>
  <c r="N285" i="5"/>
  <c r="O285" i="5" s="1"/>
  <c r="N325" i="5"/>
  <c r="O325" i="5" s="1"/>
  <c r="Q325" i="5" s="1"/>
  <c r="N44" i="5"/>
  <c r="O44" i="5" s="1"/>
  <c r="Q44" i="5" s="1"/>
  <c r="N46" i="5"/>
  <c r="O46" i="5" s="1"/>
  <c r="Q46" i="5" s="1"/>
  <c r="N48" i="5"/>
  <c r="O48" i="5" s="1"/>
  <c r="Q48" i="5" s="1"/>
  <c r="N50" i="5"/>
  <c r="O50" i="5" s="1"/>
  <c r="Q50" i="5" s="1"/>
  <c r="N52" i="5"/>
  <c r="O52" i="5" s="1"/>
  <c r="Q52" i="5" s="1"/>
  <c r="N54" i="5"/>
  <c r="O54" i="5" s="1"/>
  <c r="Q54" i="5" s="1"/>
  <c r="N56" i="5"/>
  <c r="O56" i="5" s="1"/>
  <c r="Q56" i="5" s="1"/>
  <c r="N58" i="5"/>
  <c r="O58" i="5" s="1"/>
  <c r="Q58" i="5" s="1"/>
  <c r="N60" i="5"/>
  <c r="O60" i="5" s="1"/>
  <c r="Q60" i="5" s="1"/>
  <c r="N62" i="5"/>
  <c r="O62" i="5" s="1"/>
  <c r="Q62" i="5" s="1"/>
  <c r="N64" i="5"/>
  <c r="O64" i="5" s="1"/>
  <c r="Q64" i="5" s="1"/>
  <c r="N66" i="5"/>
  <c r="O66" i="5" s="1"/>
  <c r="Q66" i="5" s="1"/>
  <c r="N68" i="5"/>
  <c r="O68" i="5" s="1"/>
  <c r="N70" i="5"/>
  <c r="O70" i="5" s="1"/>
  <c r="Q70" i="5" s="1"/>
  <c r="N72" i="5"/>
  <c r="O72" i="5" s="1"/>
  <c r="N74" i="5"/>
  <c r="O74" i="5" s="1"/>
  <c r="N76" i="5"/>
  <c r="O76" i="5" s="1"/>
  <c r="N78" i="5"/>
  <c r="O78" i="5" s="1"/>
  <c r="N80" i="5"/>
  <c r="O80" i="5" s="1"/>
  <c r="Q80" i="5" s="1"/>
  <c r="N82" i="5"/>
  <c r="O82" i="5" s="1"/>
  <c r="N84" i="5"/>
  <c r="O84" i="5" s="1"/>
  <c r="N86" i="5"/>
  <c r="O86" i="5" s="1"/>
  <c r="Q86" i="5" s="1"/>
  <c r="N88" i="5"/>
  <c r="O88" i="5" s="1"/>
  <c r="N90" i="5"/>
  <c r="O90" i="5" s="1"/>
  <c r="N92" i="5"/>
  <c r="O92" i="5" s="1"/>
  <c r="Q92" i="5" s="1"/>
  <c r="N94" i="5"/>
  <c r="O94" i="5" s="1"/>
  <c r="Q94" i="5" s="1"/>
  <c r="N96" i="5"/>
  <c r="O96" i="5" s="1"/>
  <c r="N98" i="5"/>
  <c r="O98" i="5" s="1"/>
  <c r="N100" i="5"/>
  <c r="O100" i="5" s="1"/>
  <c r="Q100" i="5" s="1"/>
  <c r="N102" i="5"/>
  <c r="O102" i="5" s="1"/>
  <c r="Q102" i="5" s="1"/>
  <c r="N104" i="5"/>
  <c r="O104" i="5" s="1"/>
  <c r="Q104" i="5" s="1"/>
  <c r="N106" i="5"/>
  <c r="O106" i="5" s="1"/>
  <c r="Q106" i="5" s="1"/>
  <c r="N108" i="5"/>
  <c r="O108" i="5" s="1"/>
  <c r="N110" i="5"/>
  <c r="O110" i="5" s="1"/>
  <c r="Q110" i="5" s="1"/>
  <c r="N112" i="5"/>
  <c r="O112" i="5" s="1"/>
  <c r="Q112" i="5" s="1"/>
  <c r="N114" i="5"/>
  <c r="O114" i="5" s="1"/>
  <c r="Q114" i="5" s="1"/>
  <c r="N116" i="5"/>
  <c r="O116" i="5" s="1"/>
  <c r="Q116" i="5" s="1"/>
  <c r="N118" i="5"/>
  <c r="O118" i="5" s="1"/>
  <c r="N120" i="5"/>
  <c r="O120" i="5" s="1"/>
  <c r="Q120" i="5" s="1"/>
  <c r="N122" i="5"/>
  <c r="O122" i="5" s="1"/>
  <c r="N124" i="5"/>
  <c r="O124" i="5" s="1"/>
  <c r="Q124" i="5" s="1"/>
  <c r="N126" i="5"/>
  <c r="O126" i="5" s="1"/>
  <c r="Q126" i="5" s="1"/>
  <c r="N128" i="5"/>
  <c r="O128" i="5" s="1"/>
  <c r="Q128" i="5" s="1"/>
  <c r="N130" i="5"/>
  <c r="O130" i="5" s="1"/>
  <c r="N132" i="5"/>
  <c r="O132" i="5" s="1"/>
  <c r="Q132" i="5" s="1"/>
  <c r="N134" i="5"/>
  <c r="O134" i="5" s="1"/>
  <c r="Q134" i="5" s="1"/>
  <c r="N136" i="5"/>
  <c r="O136" i="5" s="1"/>
  <c r="N138" i="5"/>
  <c r="O138" i="5" s="1"/>
  <c r="N140" i="5"/>
  <c r="O140" i="5" s="1"/>
  <c r="N142" i="5"/>
  <c r="O142" i="5" s="1"/>
  <c r="N144" i="5"/>
  <c r="O144" i="5" s="1"/>
  <c r="Q144" i="5" s="1"/>
  <c r="N146" i="5"/>
  <c r="O146" i="5" s="1"/>
  <c r="N148" i="5"/>
  <c r="O148" i="5" s="1"/>
  <c r="N150" i="5"/>
  <c r="O150" i="5" s="1"/>
  <c r="N152" i="5"/>
  <c r="O152" i="5" s="1"/>
  <c r="Q152" i="5" s="1"/>
  <c r="N154" i="5"/>
  <c r="O154" i="5" s="1"/>
  <c r="Q154" i="5" s="1"/>
  <c r="N156" i="5"/>
  <c r="O156" i="5" s="1"/>
  <c r="Q156" i="5" s="1"/>
  <c r="N158" i="5"/>
  <c r="O158" i="5" s="1"/>
  <c r="Q158" i="5" s="1"/>
  <c r="N160" i="5"/>
  <c r="O160" i="5" s="1"/>
  <c r="N162" i="5"/>
  <c r="O162" i="5" s="1"/>
  <c r="N164" i="5"/>
  <c r="O164" i="5" s="1"/>
  <c r="N166" i="5"/>
  <c r="O166" i="5" s="1"/>
  <c r="Q166" i="5" s="1"/>
  <c r="N168" i="5"/>
  <c r="O168" i="5" s="1"/>
  <c r="N170" i="5"/>
  <c r="O170" i="5" s="1"/>
  <c r="Q170" i="5" s="1"/>
  <c r="N172" i="5"/>
  <c r="O172" i="5" s="1"/>
  <c r="N174" i="5"/>
  <c r="O174" i="5" s="1"/>
  <c r="N176" i="5"/>
  <c r="O176" i="5" s="1"/>
  <c r="N178" i="5"/>
  <c r="O178" i="5" s="1"/>
  <c r="N180" i="5"/>
  <c r="O180" i="5" s="1"/>
  <c r="N182" i="5"/>
  <c r="O182" i="5" s="1"/>
  <c r="Q182" i="5" s="1"/>
  <c r="N184" i="5"/>
  <c r="O184" i="5" s="1"/>
  <c r="Q184" i="5" s="1"/>
  <c r="N186" i="5"/>
  <c r="O186" i="5" s="1"/>
  <c r="N188" i="5"/>
  <c r="O188" i="5" s="1"/>
  <c r="Q188" i="5" s="1"/>
  <c r="N190" i="5"/>
  <c r="O190" i="5" s="1"/>
  <c r="Q190" i="5" s="1"/>
  <c r="N192" i="5"/>
  <c r="O192" i="5" s="1"/>
  <c r="Q192" i="5" s="1"/>
  <c r="N194" i="5"/>
  <c r="O194" i="5" s="1"/>
  <c r="Q194" i="5" s="1"/>
  <c r="N196" i="5"/>
  <c r="O196" i="5" s="1"/>
  <c r="Q196" i="5" s="1"/>
  <c r="N198" i="5"/>
  <c r="O198" i="5" s="1"/>
  <c r="Q198" i="5" s="1"/>
  <c r="N200" i="5"/>
  <c r="O200" i="5" s="1"/>
  <c r="Q200" i="5" s="1"/>
  <c r="N202" i="5"/>
  <c r="O202" i="5" s="1"/>
  <c r="Q202" i="5" s="1"/>
  <c r="N204" i="5"/>
  <c r="O204" i="5" s="1"/>
  <c r="N206" i="5"/>
  <c r="O206" i="5" s="1"/>
  <c r="N208" i="5"/>
  <c r="O208" i="5" s="1"/>
  <c r="N210" i="5"/>
  <c r="O210" i="5" s="1"/>
  <c r="N212" i="5"/>
  <c r="O212" i="5" s="1"/>
  <c r="N214" i="5"/>
  <c r="O214" i="5" s="1"/>
  <c r="N216" i="5"/>
  <c r="O216" i="5" s="1"/>
  <c r="N218" i="5"/>
  <c r="O218" i="5" s="1"/>
  <c r="N220" i="5"/>
  <c r="O220" i="5" s="1"/>
  <c r="N222" i="5"/>
  <c r="O222" i="5" s="1"/>
  <c r="Q222" i="5" s="1"/>
  <c r="N224" i="5"/>
  <c r="O224" i="5" s="1"/>
  <c r="Q224" i="5" s="1"/>
  <c r="N226" i="5"/>
  <c r="O226" i="5" s="1"/>
  <c r="Q226" i="5" s="1"/>
  <c r="N228" i="5"/>
  <c r="O228" i="5" s="1"/>
  <c r="Q228" i="5" s="1"/>
  <c r="N230" i="5"/>
  <c r="O230" i="5" s="1"/>
  <c r="Q230" i="5" s="1"/>
  <c r="N232" i="5"/>
  <c r="O232" i="5" s="1"/>
  <c r="Q232" i="5" s="1"/>
  <c r="N234" i="5"/>
  <c r="O234" i="5" s="1"/>
  <c r="N236" i="5"/>
  <c r="O236" i="5" s="1"/>
  <c r="Q236" i="5" s="1"/>
  <c r="N238" i="5"/>
  <c r="O238" i="5" s="1"/>
  <c r="N240" i="5"/>
  <c r="O240" i="5" s="1"/>
  <c r="Q240" i="5" s="1"/>
  <c r="N242" i="5"/>
  <c r="O242" i="5" s="1"/>
  <c r="Q242" i="5" s="1"/>
  <c r="N244" i="5"/>
  <c r="O244" i="5" s="1"/>
  <c r="Q244" i="5" s="1"/>
  <c r="N246" i="5"/>
  <c r="O246" i="5" s="1"/>
  <c r="N248" i="5"/>
  <c r="O248" i="5" s="1"/>
  <c r="Q248" i="5" s="1"/>
  <c r="N250" i="5"/>
  <c r="O250" i="5" s="1"/>
  <c r="Q250" i="5" s="1"/>
  <c r="N252" i="5"/>
  <c r="O252" i="5" s="1"/>
  <c r="Q252" i="5" s="1"/>
  <c r="N254" i="5"/>
  <c r="O254" i="5" s="1"/>
  <c r="Q254" i="5" s="1"/>
  <c r="N256" i="5"/>
  <c r="O256" i="5" s="1"/>
  <c r="Q256" i="5" s="1"/>
  <c r="N258" i="5"/>
  <c r="O258" i="5" s="1"/>
  <c r="Q258" i="5" s="1"/>
  <c r="N260" i="5"/>
  <c r="O260" i="5" s="1"/>
  <c r="N262" i="5"/>
  <c r="O262" i="5" s="1"/>
  <c r="N264" i="5"/>
  <c r="O264" i="5" s="1"/>
  <c r="N266" i="5"/>
  <c r="O266" i="5" s="1"/>
  <c r="Q266" i="5" s="1"/>
  <c r="N268" i="5"/>
  <c r="O268" i="5" s="1"/>
  <c r="Q268" i="5" s="1"/>
  <c r="N270" i="5"/>
  <c r="O270" i="5" s="1"/>
  <c r="Q270" i="5" s="1"/>
  <c r="N272" i="5"/>
  <c r="O272" i="5" s="1"/>
  <c r="N274" i="5"/>
  <c r="O274" i="5" s="1"/>
  <c r="Q274" i="5" s="1"/>
  <c r="N276" i="5"/>
  <c r="O276" i="5" s="1"/>
  <c r="Q276" i="5" s="1"/>
  <c r="N278" i="5"/>
  <c r="O278" i="5" s="1"/>
  <c r="Q278" i="5" s="1"/>
  <c r="N280" i="5"/>
  <c r="O280" i="5" s="1"/>
  <c r="Q280" i="5" s="1"/>
  <c r="N282" i="5"/>
  <c r="O282" i="5" s="1"/>
  <c r="Q282" i="5" s="1"/>
  <c r="N284" i="5"/>
  <c r="O284" i="5" s="1"/>
  <c r="Q284" i="5" s="1"/>
  <c r="N286" i="5"/>
  <c r="O286" i="5" s="1"/>
  <c r="Q286" i="5" s="1"/>
  <c r="N288" i="5"/>
  <c r="O288" i="5" s="1"/>
  <c r="Q288" i="5" s="1"/>
  <c r="N290" i="5"/>
  <c r="O290" i="5" s="1"/>
  <c r="Q290" i="5" s="1"/>
  <c r="N292" i="5"/>
  <c r="O292" i="5" s="1"/>
  <c r="Q292" i="5" s="1"/>
  <c r="N294" i="5"/>
  <c r="O294" i="5" s="1"/>
  <c r="Q294" i="5" s="1"/>
  <c r="N296" i="5"/>
  <c r="O296" i="5" s="1"/>
  <c r="Q296" i="5" s="1"/>
  <c r="N298" i="5"/>
  <c r="O298" i="5" s="1"/>
  <c r="Q298" i="5" s="1"/>
  <c r="N300" i="5"/>
  <c r="O300" i="5" s="1"/>
  <c r="Q300" i="5" s="1"/>
  <c r="N302" i="5"/>
  <c r="O302" i="5" s="1"/>
  <c r="Q302" i="5" s="1"/>
  <c r="N304" i="5"/>
  <c r="O304" i="5" s="1"/>
  <c r="Q304" i="5" s="1"/>
  <c r="N306" i="5"/>
  <c r="O306" i="5" s="1"/>
  <c r="Q306" i="5" s="1"/>
  <c r="N308" i="5"/>
  <c r="O308" i="5" s="1"/>
  <c r="Q308" i="5" s="1"/>
  <c r="N310" i="5"/>
  <c r="O310" i="5" s="1"/>
  <c r="Q310" i="5" s="1"/>
  <c r="N312" i="5"/>
  <c r="O312" i="5" s="1"/>
  <c r="Q312" i="5" s="1"/>
  <c r="N314" i="5"/>
  <c r="O314" i="5" s="1"/>
  <c r="Q314" i="5" s="1"/>
  <c r="N316" i="5"/>
  <c r="O316" i="5" s="1"/>
  <c r="Q316" i="5" s="1"/>
  <c r="N318" i="5"/>
  <c r="O318" i="5" s="1"/>
  <c r="Q318" i="5" s="1"/>
  <c r="N320" i="5"/>
  <c r="O320" i="5" s="1"/>
  <c r="Q320" i="5" s="1"/>
  <c r="N322" i="5"/>
  <c r="O322" i="5" s="1"/>
  <c r="Q322" i="5" s="1"/>
  <c r="N324" i="5"/>
  <c r="O324" i="5" s="1"/>
  <c r="Q324" i="5" s="1"/>
  <c r="N326" i="5"/>
  <c r="O326" i="5" s="1"/>
  <c r="Q326" i="5" s="1"/>
  <c r="N328" i="5"/>
  <c r="O328" i="5" s="1"/>
  <c r="Q328" i="5" s="1"/>
  <c r="N330" i="5"/>
  <c r="O330" i="5" s="1"/>
  <c r="Q330" i="5" s="1"/>
  <c r="N332" i="5"/>
  <c r="O332" i="5" s="1"/>
  <c r="Q332" i="5" s="1"/>
  <c r="N334" i="5"/>
  <c r="O334" i="5" s="1"/>
  <c r="Q334" i="5" s="1"/>
  <c r="N336" i="5"/>
  <c r="O336" i="5" s="1"/>
  <c r="Q336" i="5" s="1"/>
  <c r="N338" i="5"/>
  <c r="O338" i="5" s="1"/>
  <c r="Q338" i="5" s="1"/>
  <c r="N340" i="5"/>
  <c r="O340" i="5" s="1"/>
  <c r="N342" i="5"/>
  <c r="O342" i="5" s="1"/>
  <c r="Q342" i="5" s="1"/>
  <c r="N344" i="5"/>
  <c r="O344" i="5" s="1"/>
  <c r="Q344" i="5" s="1"/>
  <c r="N346" i="5"/>
  <c r="O346" i="5" s="1"/>
  <c r="Q346" i="5" s="1"/>
  <c r="N348" i="5"/>
  <c r="O348" i="5" s="1"/>
  <c r="N350" i="5"/>
  <c r="O350" i="5" s="1"/>
  <c r="Q350" i="5" s="1"/>
  <c r="N352" i="5"/>
  <c r="O352" i="5" s="1"/>
  <c r="Q352" i="5" s="1"/>
  <c r="N354" i="5"/>
  <c r="O354" i="5" s="1"/>
  <c r="Q354" i="5" s="1"/>
  <c r="N356" i="5"/>
  <c r="O356" i="5" s="1"/>
  <c r="Q356" i="5" s="1"/>
  <c r="N358" i="5"/>
  <c r="O358" i="5" s="1"/>
  <c r="Q358" i="5" s="1"/>
  <c r="N360" i="5"/>
  <c r="O360" i="5" s="1"/>
  <c r="Q360" i="5" s="1"/>
  <c r="N466" i="5"/>
  <c r="O466" i="5" s="1"/>
  <c r="Q466" i="5" s="1"/>
  <c r="N468" i="5"/>
  <c r="O468" i="5" s="1"/>
  <c r="Q468" i="5" s="1"/>
  <c r="N470" i="5"/>
  <c r="O470" i="5" s="1"/>
  <c r="Q470" i="5" s="1"/>
  <c r="N472" i="5"/>
  <c r="O472" i="5" s="1"/>
  <c r="Q472" i="5" s="1"/>
  <c r="N474" i="5"/>
  <c r="O474" i="5" s="1"/>
  <c r="Q474" i="5" s="1"/>
  <c r="N476" i="5"/>
  <c r="O476" i="5" s="1"/>
  <c r="Q476" i="5" s="1"/>
  <c r="N478" i="5"/>
  <c r="O478" i="5" s="1"/>
  <c r="Q478" i="5" s="1"/>
  <c r="N480" i="5"/>
  <c r="O480" i="5" s="1"/>
  <c r="Q480" i="5" s="1"/>
  <c r="N482" i="5"/>
  <c r="O482" i="5" s="1"/>
  <c r="Q482" i="5" s="1"/>
  <c r="N484" i="5"/>
  <c r="O484" i="5" s="1"/>
  <c r="Q484" i="5" s="1"/>
  <c r="N486" i="5"/>
  <c r="O486" i="5" s="1"/>
  <c r="Q486" i="5" s="1"/>
  <c r="N488" i="5"/>
  <c r="O488" i="5" s="1"/>
  <c r="Q488" i="5" s="1"/>
  <c r="N490" i="5"/>
  <c r="O490" i="5" s="1"/>
  <c r="Q490" i="5" s="1"/>
  <c r="N492" i="5"/>
  <c r="O492" i="5" s="1"/>
  <c r="Q492" i="5" s="1"/>
  <c r="N494" i="5"/>
  <c r="O494" i="5" s="1"/>
  <c r="Q494" i="5" s="1"/>
  <c r="N496" i="5"/>
  <c r="O496" i="5" s="1"/>
  <c r="Q496" i="5" s="1"/>
  <c r="N498" i="5"/>
  <c r="O498" i="5" s="1"/>
  <c r="Q498" i="5" s="1"/>
  <c r="N500" i="5"/>
  <c r="O500" i="5" s="1"/>
  <c r="Q500" i="5" s="1"/>
  <c r="N502" i="5"/>
  <c r="O502" i="5" s="1"/>
  <c r="Q502" i="5" s="1"/>
  <c r="N504" i="5"/>
  <c r="O504" i="5" s="1"/>
  <c r="Q504" i="5" s="1"/>
  <c r="N506" i="5"/>
  <c r="O506" i="5" s="1"/>
  <c r="Q506" i="5" s="1"/>
  <c r="N508" i="5"/>
  <c r="O508" i="5" s="1"/>
  <c r="Q508" i="5" s="1"/>
  <c r="N510" i="5"/>
  <c r="O510" i="5" s="1"/>
  <c r="Q510" i="5" s="1"/>
  <c r="N512" i="5"/>
  <c r="O512" i="5" s="1"/>
  <c r="Q512" i="5" s="1"/>
  <c r="N514" i="5"/>
  <c r="O514" i="5" s="1"/>
  <c r="Q514" i="5" s="1"/>
  <c r="N516" i="5"/>
  <c r="O516" i="5" s="1"/>
  <c r="Q516" i="5" s="1"/>
  <c r="N518" i="5"/>
  <c r="O518" i="5" s="1"/>
  <c r="Q518" i="5" s="1"/>
  <c r="N520" i="5"/>
  <c r="O520" i="5" s="1"/>
  <c r="Q520" i="5" s="1"/>
  <c r="N522" i="5"/>
  <c r="O522" i="5" s="1"/>
  <c r="Q522" i="5" s="1"/>
  <c r="N524" i="5"/>
  <c r="O524" i="5" s="1"/>
  <c r="Q524" i="5" s="1"/>
  <c r="N526" i="5"/>
  <c r="O526" i="5" s="1"/>
  <c r="Q526" i="5" s="1"/>
  <c r="N528" i="5"/>
  <c r="O528" i="5" s="1"/>
  <c r="Q528" i="5" s="1"/>
  <c r="N530" i="5"/>
  <c r="O530" i="5" s="1"/>
  <c r="Q530" i="5" s="1"/>
  <c r="N532" i="5"/>
  <c r="O532" i="5" s="1"/>
  <c r="Q532" i="5" s="1"/>
  <c r="N534" i="5"/>
  <c r="O534" i="5" s="1"/>
  <c r="Q534" i="5" s="1"/>
  <c r="N536" i="5"/>
  <c r="O536" i="5" s="1"/>
  <c r="Q536" i="5" s="1"/>
  <c r="N538" i="5"/>
  <c r="O538" i="5" s="1"/>
  <c r="Q538" i="5" s="1"/>
  <c r="N540" i="5"/>
  <c r="O540" i="5" s="1"/>
  <c r="Q540" i="5" s="1"/>
  <c r="N542" i="5"/>
  <c r="O542" i="5" s="1"/>
  <c r="Q542" i="5" s="1"/>
  <c r="N544" i="5"/>
  <c r="O544" i="5" s="1"/>
  <c r="Q544" i="5" s="1"/>
  <c r="N546" i="5"/>
  <c r="O546" i="5" s="1"/>
  <c r="Q546" i="5" s="1"/>
  <c r="N548" i="5"/>
  <c r="O548" i="5" s="1"/>
  <c r="Q548" i="5" s="1"/>
  <c r="N550" i="5"/>
  <c r="O550" i="5" s="1"/>
  <c r="Q550" i="5" s="1"/>
  <c r="N552" i="5"/>
  <c r="O552" i="5" s="1"/>
  <c r="Q552" i="5" s="1"/>
  <c r="N554" i="5"/>
  <c r="O554" i="5" s="1"/>
  <c r="Q554" i="5" s="1"/>
  <c r="N556" i="5"/>
  <c r="O556" i="5" s="1"/>
  <c r="Q556" i="5" s="1"/>
  <c r="N558" i="5"/>
  <c r="O558" i="5" s="1"/>
  <c r="Q558" i="5" s="1"/>
  <c r="N560" i="5"/>
  <c r="O560" i="5" s="1"/>
  <c r="Q560" i="5" s="1"/>
  <c r="N562" i="5"/>
  <c r="O562" i="5" s="1"/>
  <c r="Q562" i="5" s="1"/>
  <c r="N564" i="5"/>
  <c r="O564" i="5" s="1"/>
  <c r="Q564" i="5" s="1"/>
  <c r="N566" i="5"/>
  <c r="O566" i="5" s="1"/>
  <c r="Q566" i="5" s="1"/>
  <c r="N568" i="5"/>
  <c r="O568" i="5" s="1"/>
  <c r="Q568" i="5" s="1"/>
  <c r="N570" i="5"/>
  <c r="O570" i="5" s="1"/>
  <c r="Q570" i="5" s="1"/>
  <c r="N572" i="5"/>
  <c r="O572" i="5" s="1"/>
  <c r="Q572" i="5" s="1"/>
  <c r="N574" i="5"/>
  <c r="O574" i="5" s="1"/>
  <c r="Q574" i="5" s="1"/>
  <c r="N576" i="5"/>
  <c r="O576" i="5" s="1"/>
  <c r="Q576" i="5" s="1"/>
  <c r="N580" i="5"/>
  <c r="O580" i="5" s="1"/>
  <c r="Q580" i="5" s="1"/>
  <c r="N21" i="5"/>
  <c r="O21" i="5" s="1"/>
  <c r="Q21" i="5" s="1"/>
  <c r="N47" i="5"/>
  <c r="O47" i="5" s="1"/>
  <c r="Q47" i="5" s="1"/>
  <c r="N69" i="5"/>
  <c r="O69" i="5" s="1"/>
  <c r="Q69" i="5" s="1"/>
  <c r="N371" i="5"/>
  <c r="O371" i="5" s="1"/>
  <c r="Q371" i="5" s="1"/>
  <c r="N161" i="5"/>
  <c r="O161" i="5" s="1"/>
  <c r="Q161" i="5" s="1"/>
  <c r="N203" i="5"/>
  <c r="O203" i="5" s="1"/>
  <c r="N5" i="5"/>
  <c r="O5" i="5" s="1"/>
  <c r="Q5" i="5" s="1"/>
  <c r="N9" i="5"/>
  <c r="O9" i="5" s="1"/>
  <c r="N133" i="5"/>
  <c r="O133" i="5" s="1"/>
  <c r="N239" i="5"/>
  <c r="O239" i="5" s="1"/>
  <c r="Q239" i="5" s="1"/>
  <c r="N305" i="5"/>
  <c r="O305" i="5" s="1"/>
  <c r="Q305" i="5" s="1"/>
  <c r="N561" i="5"/>
  <c r="O561" i="5" s="1"/>
  <c r="Q561" i="5" s="1"/>
  <c r="N362" i="5"/>
  <c r="O362" i="5" s="1"/>
  <c r="Q362" i="5" s="1"/>
  <c r="N364" i="5"/>
  <c r="O364" i="5" s="1"/>
  <c r="Q364" i="5" s="1"/>
  <c r="N366" i="5"/>
  <c r="O366" i="5" s="1"/>
  <c r="Q366" i="5" s="1"/>
  <c r="N368" i="5"/>
  <c r="O368" i="5" s="1"/>
  <c r="N370" i="5"/>
  <c r="O370" i="5" s="1"/>
  <c r="Q370" i="5" s="1"/>
  <c r="N372" i="5"/>
  <c r="O372" i="5" s="1"/>
  <c r="Q372" i="5" s="1"/>
  <c r="N374" i="5"/>
  <c r="O374" i="5" s="1"/>
  <c r="Q374" i="5" s="1"/>
  <c r="N376" i="5"/>
  <c r="O376" i="5" s="1"/>
  <c r="Q376" i="5" s="1"/>
  <c r="N378" i="5"/>
  <c r="O378" i="5" s="1"/>
  <c r="Q378" i="5" s="1"/>
  <c r="N380" i="5"/>
  <c r="O380" i="5" s="1"/>
  <c r="Q380" i="5" s="1"/>
  <c r="N382" i="5"/>
  <c r="O382" i="5" s="1"/>
  <c r="Q382" i="5" s="1"/>
  <c r="N384" i="5"/>
  <c r="O384" i="5" s="1"/>
  <c r="Q384" i="5" s="1"/>
  <c r="N386" i="5"/>
  <c r="O386" i="5" s="1"/>
  <c r="Q386" i="5" s="1"/>
  <c r="N388" i="5"/>
  <c r="O388" i="5" s="1"/>
  <c r="Q388" i="5" s="1"/>
  <c r="N390" i="5"/>
  <c r="O390" i="5" s="1"/>
  <c r="Q390" i="5" s="1"/>
  <c r="N392" i="5"/>
  <c r="O392" i="5" s="1"/>
  <c r="Q392" i="5" s="1"/>
  <c r="N394" i="5"/>
  <c r="O394" i="5" s="1"/>
  <c r="Q394" i="5" s="1"/>
  <c r="N396" i="5"/>
  <c r="O396" i="5" s="1"/>
  <c r="Q396" i="5" s="1"/>
  <c r="N398" i="5"/>
  <c r="O398" i="5" s="1"/>
  <c r="Q398" i="5" s="1"/>
  <c r="N400" i="5"/>
  <c r="O400" i="5" s="1"/>
  <c r="Q400" i="5" s="1"/>
  <c r="N402" i="5"/>
  <c r="O402" i="5" s="1"/>
  <c r="Q402" i="5" s="1"/>
  <c r="N404" i="5"/>
  <c r="O404" i="5" s="1"/>
  <c r="Q404" i="5" s="1"/>
  <c r="N406" i="5"/>
  <c r="O406" i="5" s="1"/>
  <c r="Q406" i="5" s="1"/>
  <c r="N408" i="5"/>
  <c r="O408" i="5" s="1"/>
  <c r="Q408" i="5" s="1"/>
  <c r="N410" i="5"/>
  <c r="O410" i="5" s="1"/>
  <c r="Q410" i="5" s="1"/>
  <c r="N412" i="5"/>
  <c r="O412" i="5" s="1"/>
  <c r="Q412" i="5" s="1"/>
  <c r="N414" i="5"/>
  <c r="O414" i="5" s="1"/>
  <c r="Q414" i="5" s="1"/>
  <c r="N416" i="5"/>
  <c r="O416" i="5" s="1"/>
  <c r="Q416" i="5" s="1"/>
  <c r="N418" i="5"/>
  <c r="O418" i="5" s="1"/>
  <c r="Q418" i="5" s="1"/>
  <c r="N420" i="5"/>
  <c r="O420" i="5" s="1"/>
  <c r="Q420" i="5" s="1"/>
  <c r="N422" i="5"/>
  <c r="O422" i="5" s="1"/>
  <c r="Q422" i="5" s="1"/>
  <c r="N424" i="5"/>
  <c r="O424" i="5" s="1"/>
  <c r="Q424" i="5" s="1"/>
  <c r="N426" i="5"/>
  <c r="O426" i="5" s="1"/>
  <c r="Q426" i="5" s="1"/>
  <c r="N428" i="5"/>
  <c r="O428" i="5" s="1"/>
  <c r="Q428" i="5" s="1"/>
  <c r="N430" i="5"/>
  <c r="O430" i="5" s="1"/>
  <c r="Q430" i="5" s="1"/>
  <c r="N432" i="5"/>
  <c r="O432" i="5" s="1"/>
  <c r="Q432" i="5" s="1"/>
  <c r="N434" i="5"/>
  <c r="O434" i="5" s="1"/>
  <c r="Q434" i="5" s="1"/>
  <c r="N436" i="5"/>
  <c r="O436" i="5" s="1"/>
  <c r="Q436" i="5" s="1"/>
  <c r="N438" i="5"/>
  <c r="O438" i="5" s="1"/>
  <c r="Q438" i="5" s="1"/>
  <c r="N440" i="5"/>
  <c r="O440" i="5" s="1"/>
  <c r="Q440" i="5" s="1"/>
  <c r="N442" i="5"/>
  <c r="O442" i="5" s="1"/>
  <c r="Q442" i="5" s="1"/>
  <c r="N444" i="5"/>
  <c r="O444" i="5" s="1"/>
  <c r="Q444" i="5" s="1"/>
  <c r="N446" i="5"/>
  <c r="O446" i="5" s="1"/>
  <c r="Q446" i="5" s="1"/>
  <c r="N448" i="5"/>
  <c r="O448" i="5" s="1"/>
  <c r="Q448" i="5" s="1"/>
  <c r="N450" i="5"/>
  <c r="O450" i="5" s="1"/>
  <c r="Q450" i="5" s="1"/>
  <c r="N452" i="5"/>
  <c r="O452" i="5" s="1"/>
  <c r="Q452" i="5" s="1"/>
  <c r="N454" i="5"/>
  <c r="O454" i="5" s="1"/>
  <c r="Q454" i="5" s="1"/>
  <c r="N456" i="5"/>
  <c r="O456" i="5" s="1"/>
  <c r="Q456" i="5" s="1"/>
  <c r="N458" i="5"/>
  <c r="O458" i="5" s="1"/>
  <c r="Q458" i="5" s="1"/>
  <c r="N460" i="5"/>
  <c r="O460" i="5" s="1"/>
  <c r="Q460" i="5" s="1"/>
  <c r="N462" i="5"/>
  <c r="O462" i="5" s="1"/>
  <c r="Q462" i="5" s="1"/>
  <c r="N464" i="5"/>
  <c r="O464" i="5" s="1"/>
  <c r="Q464" i="5" s="1"/>
  <c r="N7" i="5"/>
  <c r="O7" i="5" s="1"/>
  <c r="N11" i="5"/>
  <c r="O11" i="5" s="1"/>
  <c r="Q11" i="5" s="1"/>
  <c r="N15" i="5"/>
  <c r="O15" i="5" s="1"/>
  <c r="Q15" i="5" s="1"/>
  <c r="N17" i="5"/>
  <c r="O17" i="5" s="1"/>
  <c r="Q17" i="5" s="1"/>
  <c r="N37" i="5"/>
  <c r="O37" i="5" s="1"/>
  <c r="N43" i="5"/>
  <c r="O43" i="5" s="1"/>
  <c r="Q43" i="5" s="1"/>
  <c r="N65" i="5"/>
  <c r="O65" i="5" s="1"/>
  <c r="N79" i="5"/>
  <c r="O79" i="5" s="1"/>
  <c r="N97" i="5"/>
  <c r="O97" i="5" s="1"/>
  <c r="Q97" i="5" s="1"/>
  <c r="N101" i="5"/>
  <c r="O101" i="5" s="1"/>
  <c r="Q101" i="5" s="1"/>
  <c r="N107" i="5"/>
  <c r="O107" i="5" s="1"/>
  <c r="Q107" i="5" s="1"/>
  <c r="N129" i="5"/>
  <c r="O129" i="5" s="1"/>
  <c r="N143" i="5"/>
  <c r="O143" i="5" s="1"/>
  <c r="N165" i="5"/>
  <c r="O165" i="5" s="1"/>
  <c r="N171" i="5"/>
  <c r="O171" i="5" s="1"/>
  <c r="N193" i="5"/>
  <c r="O193" i="5" s="1"/>
  <c r="Q193" i="5" s="1"/>
  <c r="N207" i="5"/>
  <c r="O207" i="5" s="1"/>
  <c r="N225" i="5"/>
  <c r="O225" i="5" s="1"/>
  <c r="Q225" i="5" s="1"/>
  <c r="N229" i="5"/>
  <c r="O229" i="5" s="1"/>
  <c r="N235" i="5"/>
  <c r="O235" i="5" s="1"/>
  <c r="Q235" i="5" s="1"/>
  <c r="N275" i="5"/>
  <c r="O275" i="5" s="1"/>
  <c r="Q275" i="5" s="1"/>
  <c r="N295" i="5"/>
  <c r="O295" i="5" s="1"/>
  <c r="Q295" i="5" s="1"/>
  <c r="N315" i="5"/>
  <c r="O315" i="5" s="1"/>
  <c r="Q315" i="5" s="1"/>
  <c r="N335" i="5"/>
  <c r="O335" i="5" s="1"/>
  <c r="Q335" i="5" s="1"/>
  <c r="N355" i="5"/>
  <c r="O355" i="5" s="1"/>
  <c r="Q355" i="5" s="1"/>
  <c r="N461" i="5"/>
  <c r="O461" i="5" s="1"/>
  <c r="Q461" i="5" s="1"/>
  <c r="I17" i="17"/>
  <c r="I18" i="17" s="1"/>
  <c r="J17" i="17"/>
  <c r="J18" i="17" s="1"/>
  <c r="N13" i="5"/>
  <c r="O13" i="5" s="1"/>
  <c r="Q13" i="5" s="1"/>
  <c r="N19" i="5"/>
  <c r="O19" i="5" s="1"/>
  <c r="Q19" i="5" s="1"/>
  <c r="N23" i="5"/>
  <c r="O23" i="5" s="1"/>
  <c r="Q23" i="5" s="1"/>
  <c r="N25" i="5"/>
  <c r="O25" i="5" s="1"/>
  <c r="Q25" i="5" s="1"/>
  <c r="N29" i="5"/>
  <c r="O29" i="5" s="1"/>
  <c r="Q29" i="5" s="1"/>
  <c r="N31" i="5"/>
  <c r="O31" i="5" s="1"/>
  <c r="Q31" i="5" s="1"/>
  <c r="N35" i="5"/>
  <c r="O35" i="5" s="1"/>
  <c r="Q35" i="5" s="1"/>
  <c r="N39" i="5"/>
  <c r="O39" i="5" s="1"/>
  <c r="Q39" i="5" s="1"/>
  <c r="N41" i="5"/>
  <c r="O41" i="5" s="1"/>
  <c r="Q41" i="5" s="1"/>
  <c r="N45" i="5"/>
  <c r="O45" i="5" s="1"/>
  <c r="Q45" i="5" s="1"/>
  <c r="N49" i="5"/>
  <c r="O49" i="5" s="1"/>
  <c r="Q49" i="5" s="1"/>
  <c r="N51" i="5"/>
  <c r="O51" i="5" s="1"/>
  <c r="Q51" i="5" s="1"/>
  <c r="N53" i="5"/>
  <c r="O53" i="5" s="1"/>
  <c r="Q53" i="5" s="1"/>
  <c r="N55" i="5"/>
  <c r="O55" i="5" s="1"/>
  <c r="Q55" i="5" s="1"/>
  <c r="N57" i="5"/>
  <c r="O57" i="5" s="1"/>
  <c r="Q57" i="5" s="1"/>
  <c r="N59" i="5"/>
  <c r="O59" i="5" s="1"/>
  <c r="Q59" i="5" s="1"/>
  <c r="N61" i="5"/>
  <c r="O61" i="5" s="1"/>
  <c r="Q61" i="5" s="1"/>
  <c r="N63" i="5"/>
  <c r="O63" i="5" s="1"/>
  <c r="Q63" i="5" s="1"/>
  <c r="N67" i="5"/>
  <c r="O67" i="5" s="1"/>
  <c r="N71" i="5"/>
  <c r="O71" i="5" s="1"/>
  <c r="N73" i="5"/>
  <c r="O73" i="5" s="1"/>
  <c r="N77" i="5"/>
  <c r="O77" i="5" s="1"/>
  <c r="N81" i="5"/>
  <c r="O81" i="5" s="1"/>
  <c r="Q81" i="5" s="1"/>
  <c r="N83" i="5"/>
  <c r="O83" i="5" s="1"/>
  <c r="N85" i="5"/>
  <c r="O85" i="5" s="1"/>
  <c r="Q85" i="5" s="1"/>
  <c r="N87" i="5"/>
  <c r="O87" i="5" s="1"/>
  <c r="N89" i="5"/>
  <c r="O89" i="5" s="1"/>
  <c r="Q89" i="5" s="1"/>
  <c r="N91" i="5"/>
  <c r="O91" i="5" s="1"/>
  <c r="N93" i="5"/>
  <c r="O93" i="5" s="1"/>
  <c r="N95" i="5"/>
  <c r="O95" i="5" s="1"/>
  <c r="N99" i="5"/>
  <c r="O99" i="5" s="1"/>
  <c r="Q99" i="5" s="1"/>
  <c r="N103" i="5"/>
  <c r="O103" i="5" s="1"/>
  <c r="Q103" i="5" s="1"/>
  <c r="N105" i="5"/>
  <c r="O105" i="5" s="1"/>
  <c r="Q105" i="5" s="1"/>
  <c r="N109" i="5"/>
  <c r="O109" i="5" s="1"/>
  <c r="Q109" i="5" s="1"/>
  <c r="N113" i="5"/>
  <c r="O113" i="5" s="1"/>
  <c r="Q113" i="5" s="1"/>
  <c r="N115" i="5"/>
  <c r="O115" i="5" s="1"/>
  <c r="N117" i="5"/>
  <c r="O117" i="5" s="1"/>
  <c r="Q117" i="5" s="1"/>
  <c r="N119" i="5"/>
  <c r="O119" i="5" s="1"/>
  <c r="Q119" i="5" s="1"/>
  <c r="N121" i="5"/>
  <c r="O121" i="5" s="1"/>
  <c r="N123" i="5"/>
  <c r="O123" i="5" s="1"/>
  <c r="Q123" i="5" s="1"/>
  <c r="N125" i="5"/>
  <c r="O125" i="5" s="1"/>
  <c r="Q125" i="5" s="1"/>
  <c r="N127" i="5"/>
  <c r="O127" i="5" s="1"/>
  <c r="Q127" i="5" s="1"/>
  <c r="N131" i="5"/>
  <c r="O131" i="5" s="1"/>
  <c r="N135" i="5"/>
  <c r="O135" i="5" s="1"/>
  <c r="N137" i="5"/>
  <c r="O137" i="5" s="1"/>
  <c r="N141" i="5"/>
  <c r="O141" i="5" s="1"/>
  <c r="Q141" i="5" s="1"/>
  <c r="N145" i="5"/>
  <c r="O145" i="5" s="1"/>
  <c r="N147" i="5"/>
  <c r="O147" i="5" s="1"/>
  <c r="Q147" i="5" s="1"/>
  <c r="N149" i="5"/>
  <c r="O149" i="5" s="1"/>
  <c r="Q149" i="5" s="1"/>
  <c r="N151" i="5"/>
  <c r="O151" i="5" s="1"/>
  <c r="N153" i="5"/>
  <c r="O153" i="5" s="1"/>
  <c r="N155" i="5"/>
  <c r="O155" i="5" s="1"/>
  <c r="Q155" i="5" s="1"/>
  <c r="N157" i="5"/>
  <c r="O157" i="5" s="1"/>
  <c r="N159" i="5"/>
  <c r="O159" i="5" s="1"/>
  <c r="N163" i="5"/>
  <c r="O163" i="5" s="1"/>
  <c r="N167" i="5"/>
  <c r="O167" i="5" s="1"/>
  <c r="Q167" i="5" s="1"/>
  <c r="N169" i="5"/>
  <c r="O169" i="5" s="1"/>
  <c r="N173" i="5"/>
  <c r="O173" i="5" s="1"/>
  <c r="N177" i="5"/>
  <c r="O177" i="5" s="1"/>
  <c r="Q177" i="5" s="1"/>
  <c r="N179" i="5"/>
  <c r="O179" i="5" s="1"/>
  <c r="Q179" i="5" s="1"/>
  <c r="N181" i="5"/>
  <c r="O181" i="5" s="1"/>
  <c r="N183" i="5"/>
  <c r="O183" i="5" s="1"/>
  <c r="Q183" i="5" s="1"/>
  <c r="N185" i="5"/>
  <c r="O185" i="5" s="1"/>
  <c r="N187" i="5"/>
  <c r="O187" i="5" s="1"/>
  <c r="N189" i="5"/>
  <c r="O189" i="5" s="1"/>
  <c r="N191" i="5"/>
  <c r="O191" i="5" s="1"/>
  <c r="Q191" i="5" s="1"/>
  <c r="N195" i="5"/>
  <c r="O195" i="5" s="1"/>
  <c r="Q195" i="5" s="1"/>
  <c r="N199" i="5"/>
  <c r="O199" i="5" s="1"/>
  <c r="Q199" i="5" s="1"/>
  <c r="N201" i="5"/>
  <c r="O201" i="5" s="1"/>
  <c r="Q201" i="5" s="1"/>
  <c r="N205" i="5"/>
  <c r="O205" i="5" s="1"/>
  <c r="N209" i="5"/>
  <c r="O209" i="5" s="1"/>
  <c r="N211" i="5"/>
  <c r="O211" i="5" s="1"/>
  <c r="N213" i="5"/>
  <c r="O213" i="5" s="1"/>
  <c r="N215" i="5"/>
  <c r="O215" i="5" s="1"/>
  <c r="N217" i="5"/>
  <c r="O217" i="5" s="1"/>
  <c r="N219" i="5"/>
  <c r="O219" i="5" s="1"/>
  <c r="Q219" i="5" s="1"/>
  <c r="N221" i="5"/>
  <c r="O221" i="5" s="1"/>
  <c r="Q221" i="5" s="1"/>
  <c r="N223" i="5"/>
  <c r="O223" i="5" s="1"/>
  <c r="Q223" i="5" s="1"/>
  <c r="N227" i="5"/>
  <c r="O227" i="5" s="1"/>
  <c r="N231" i="5"/>
  <c r="O231" i="5" s="1"/>
  <c r="Q231" i="5" s="1"/>
  <c r="N233" i="5"/>
  <c r="O233" i="5" s="1"/>
  <c r="Q233" i="5" s="1"/>
  <c r="N237" i="5"/>
  <c r="O237" i="5" s="1"/>
  <c r="Q237" i="5" s="1"/>
  <c r="N241" i="5"/>
  <c r="O241" i="5" s="1"/>
  <c r="Q241" i="5" s="1"/>
  <c r="N243" i="5"/>
  <c r="O243" i="5" s="1"/>
  <c r="N245" i="5"/>
  <c r="O245" i="5" s="1"/>
  <c r="Q245" i="5" s="1"/>
  <c r="N247" i="5"/>
  <c r="O247" i="5" s="1"/>
  <c r="Q247" i="5" s="1"/>
  <c r="N249" i="5"/>
  <c r="O249" i="5" s="1"/>
  <c r="Q249" i="5" s="1"/>
  <c r="N251" i="5"/>
  <c r="O251" i="5" s="1"/>
  <c r="Q251" i="5" s="1"/>
  <c r="N253" i="5"/>
  <c r="O253" i="5" s="1"/>
  <c r="Q253" i="5" s="1"/>
  <c r="N255" i="5"/>
  <c r="O255" i="5" s="1"/>
  <c r="Q255" i="5" s="1"/>
  <c r="N257" i="5"/>
  <c r="O257" i="5" s="1"/>
  <c r="N259" i="5"/>
  <c r="O259" i="5" s="1"/>
  <c r="Q259" i="5" s="1"/>
  <c r="N261" i="5"/>
  <c r="O261" i="5" s="1"/>
  <c r="N263" i="5"/>
  <c r="O263" i="5" s="1"/>
  <c r="Q263" i="5" s="1"/>
  <c r="N265" i="5"/>
  <c r="O265" i="5" s="1"/>
  <c r="Q265" i="5" s="1"/>
  <c r="N267" i="5"/>
  <c r="O267" i="5" s="1"/>
  <c r="N269" i="5"/>
  <c r="O269" i="5" s="1"/>
  <c r="N271" i="5"/>
  <c r="O271" i="5" s="1"/>
  <c r="N273" i="5"/>
  <c r="O273" i="5" s="1"/>
  <c r="Q273" i="5" s="1"/>
  <c r="N277" i="5"/>
  <c r="O277" i="5" s="1"/>
  <c r="Q277" i="5" s="1"/>
  <c r="N279" i="5"/>
  <c r="O279" i="5" s="1"/>
  <c r="Q279" i="5" s="1"/>
  <c r="N281" i="5"/>
  <c r="O281" i="5" s="1"/>
  <c r="N283" i="5"/>
  <c r="O283" i="5" s="1"/>
  <c r="Q283" i="5" s="1"/>
  <c r="N287" i="5"/>
  <c r="O287" i="5" s="1"/>
  <c r="Q287" i="5" s="1"/>
  <c r="N289" i="5"/>
  <c r="O289" i="5" s="1"/>
  <c r="Q289" i="5" s="1"/>
  <c r="N291" i="5"/>
  <c r="O291" i="5" s="1"/>
  <c r="Q291" i="5" s="1"/>
  <c r="N293" i="5"/>
  <c r="O293" i="5" s="1"/>
  <c r="Q293" i="5" s="1"/>
  <c r="N297" i="5"/>
  <c r="O297" i="5" s="1"/>
  <c r="Q297" i="5" s="1"/>
  <c r="N299" i="5"/>
  <c r="O299" i="5" s="1"/>
  <c r="Q299" i="5" s="1"/>
  <c r="N301" i="5"/>
  <c r="O301" i="5" s="1"/>
  <c r="Q301" i="5" s="1"/>
  <c r="N303" i="5"/>
  <c r="O303" i="5" s="1"/>
  <c r="Q303" i="5" s="1"/>
  <c r="N307" i="5"/>
  <c r="O307" i="5" s="1"/>
  <c r="Q307" i="5" s="1"/>
  <c r="N309" i="5"/>
  <c r="O309" i="5" s="1"/>
  <c r="Q309" i="5" s="1"/>
  <c r="N311" i="5"/>
  <c r="O311" i="5" s="1"/>
  <c r="Q311" i="5" s="1"/>
  <c r="N313" i="5"/>
  <c r="O313" i="5" s="1"/>
  <c r="Q313" i="5" s="1"/>
  <c r="N317" i="5"/>
  <c r="O317" i="5" s="1"/>
  <c r="Q317" i="5" s="1"/>
  <c r="N319" i="5"/>
  <c r="O319" i="5" s="1"/>
  <c r="Q319" i="5" s="1"/>
  <c r="N321" i="5"/>
  <c r="O321" i="5" s="1"/>
  <c r="N323" i="5"/>
  <c r="O323" i="5" s="1"/>
  <c r="Q323" i="5" s="1"/>
  <c r="N327" i="5"/>
  <c r="O327" i="5" s="1"/>
  <c r="Q327" i="5" s="1"/>
  <c r="N329" i="5"/>
  <c r="O329" i="5" s="1"/>
  <c r="Q329" i="5" s="1"/>
  <c r="N331" i="5"/>
  <c r="O331" i="5" s="1"/>
  <c r="N333" i="5"/>
  <c r="O333" i="5" s="1"/>
  <c r="Q333" i="5" s="1"/>
  <c r="N337" i="5"/>
  <c r="O337" i="5" s="1"/>
  <c r="Q337" i="5" s="1"/>
  <c r="N339" i="5"/>
  <c r="O339" i="5" s="1"/>
  <c r="N341" i="5"/>
  <c r="O341" i="5" s="1"/>
  <c r="Q341" i="5" s="1"/>
  <c r="N343" i="5"/>
  <c r="O343" i="5" s="1"/>
  <c r="Q343" i="5" s="1"/>
  <c r="N347" i="5"/>
  <c r="O347" i="5" s="1"/>
  <c r="Q347" i="5" s="1"/>
  <c r="N349" i="5"/>
  <c r="O349" i="5" s="1"/>
  <c r="Q349" i="5" s="1"/>
  <c r="N351" i="5"/>
  <c r="O351" i="5" s="1"/>
  <c r="Q351" i="5" s="1"/>
  <c r="N353" i="5"/>
  <c r="O353" i="5" s="1"/>
  <c r="Q353" i="5" s="1"/>
  <c r="N357" i="5"/>
  <c r="O357" i="5" s="1"/>
  <c r="Q357" i="5" s="1"/>
  <c r="N359" i="5"/>
  <c r="O359" i="5" s="1"/>
  <c r="Q359" i="5" s="1"/>
  <c r="N361" i="5"/>
  <c r="O361" i="5" s="1"/>
  <c r="Q361" i="5" s="1"/>
  <c r="N363" i="5"/>
  <c r="O363" i="5" s="1"/>
  <c r="Q363" i="5" s="1"/>
  <c r="N365" i="5"/>
  <c r="O365" i="5" s="1"/>
  <c r="Q365" i="5" s="1"/>
  <c r="N367" i="5"/>
  <c r="O367" i="5" s="1"/>
  <c r="Q367" i="5" s="1"/>
  <c r="N369" i="5"/>
  <c r="O369" i="5" s="1"/>
  <c r="Q369" i="5" s="1"/>
  <c r="N373" i="5"/>
  <c r="O373" i="5" s="1"/>
  <c r="Q373" i="5" s="1"/>
  <c r="N375" i="5"/>
  <c r="O375" i="5" s="1"/>
  <c r="N377" i="5"/>
  <c r="O377" i="5" s="1"/>
  <c r="Q377" i="5" s="1"/>
  <c r="N379" i="5"/>
  <c r="O379" i="5" s="1"/>
  <c r="Q379" i="5" s="1"/>
  <c r="N381" i="5"/>
  <c r="O381" i="5" s="1"/>
  <c r="Q381" i="5" s="1"/>
  <c r="N383" i="5"/>
  <c r="O383" i="5" s="1"/>
  <c r="Q383" i="5" s="1"/>
  <c r="N385" i="5"/>
  <c r="O385" i="5" s="1"/>
  <c r="Q385" i="5" s="1"/>
  <c r="N387" i="5"/>
  <c r="O387" i="5" s="1"/>
  <c r="Q387" i="5" s="1"/>
  <c r="N389" i="5"/>
  <c r="O389" i="5" s="1"/>
  <c r="Q389" i="5" s="1"/>
  <c r="N391" i="5"/>
  <c r="O391" i="5" s="1"/>
  <c r="Q391" i="5" s="1"/>
  <c r="N393" i="5"/>
  <c r="O393" i="5" s="1"/>
  <c r="Q393" i="5" s="1"/>
  <c r="N395" i="5"/>
  <c r="O395" i="5" s="1"/>
  <c r="Q395" i="5" s="1"/>
  <c r="N397" i="5"/>
  <c r="O397" i="5" s="1"/>
  <c r="Q397" i="5" s="1"/>
  <c r="N399" i="5"/>
  <c r="O399" i="5" s="1"/>
  <c r="Q399" i="5" s="1"/>
  <c r="N401" i="5"/>
  <c r="O401" i="5" s="1"/>
  <c r="Q401" i="5" s="1"/>
  <c r="N403" i="5"/>
  <c r="O403" i="5" s="1"/>
  <c r="Q403" i="5" s="1"/>
  <c r="N405" i="5"/>
  <c r="O405" i="5" s="1"/>
  <c r="Q405" i="5" s="1"/>
  <c r="N407" i="5"/>
  <c r="O407" i="5" s="1"/>
  <c r="Q407" i="5" s="1"/>
  <c r="N409" i="5"/>
  <c r="O409" i="5" s="1"/>
  <c r="Q409" i="5" s="1"/>
  <c r="N423" i="5"/>
  <c r="O423" i="5" s="1"/>
  <c r="Q423" i="5" s="1"/>
  <c r="N449" i="5"/>
  <c r="O449" i="5" s="1"/>
  <c r="Q449" i="5" s="1"/>
  <c r="N471" i="5"/>
  <c r="O471" i="5" s="1"/>
  <c r="Q471" i="5" s="1"/>
  <c r="N491" i="5"/>
  <c r="O491" i="5" s="1"/>
  <c r="Q491" i="5" s="1"/>
  <c r="N511" i="5"/>
  <c r="O511" i="5" s="1"/>
  <c r="Q511" i="5" s="1"/>
  <c r="N551" i="5"/>
  <c r="O551" i="5" s="1"/>
  <c r="Q551" i="5" s="1"/>
  <c r="N571" i="5"/>
  <c r="O571" i="5" s="1"/>
  <c r="Q571" i="5" s="1"/>
  <c r="N413" i="5"/>
  <c r="O413" i="5" s="1"/>
  <c r="Q413" i="5" s="1"/>
  <c r="N415" i="5"/>
  <c r="O415" i="5" s="1"/>
  <c r="Q415" i="5" s="1"/>
  <c r="N417" i="5"/>
  <c r="O417" i="5" s="1"/>
  <c r="Q417" i="5" s="1"/>
  <c r="N419" i="5"/>
  <c r="O419" i="5" s="1"/>
  <c r="Q419" i="5" s="1"/>
  <c r="N421" i="5"/>
  <c r="O421" i="5" s="1"/>
  <c r="Q421" i="5" s="1"/>
  <c r="N425" i="5"/>
  <c r="O425" i="5" s="1"/>
  <c r="Q425" i="5" s="1"/>
  <c r="N427" i="5"/>
  <c r="O427" i="5" s="1"/>
  <c r="Q427" i="5" s="1"/>
  <c r="N429" i="5"/>
  <c r="O429" i="5" s="1"/>
  <c r="Q429" i="5" s="1"/>
  <c r="N431" i="5"/>
  <c r="O431" i="5" s="1"/>
  <c r="Q431" i="5" s="1"/>
  <c r="N433" i="5"/>
  <c r="O433" i="5" s="1"/>
  <c r="Q433" i="5" s="1"/>
  <c r="N435" i="5"/>
  <c r="O435" i="5" s="1"/>
  <c r="Q435" i="5" s="1"/>
  <c r="N439" i="5"/>
  <c r="O439" i="5" s="1"/>
  <c r="Q439" i="5" s="1"/>
  <c r="N441" i="5"/>
  <c r="O441" i="5" s="1"/>
  <c r="Q441" i="5" s="1"/>
  <c r="N443" i="5"/>
  <c r="O443" i="5" s="1"/>
  <c r="Q443" i="5" s="1"/>
  <c r="N445" i="5"/>
  <c r="O445" i="5" s="1"/>
  <c r="Q445" i="5" s="1"/>
  <c r="N447" i="5"/>
  <c r="O447" i="5" s="1"/>
  <c r="Q447" i="5" s="1"/>
  <c r="N451" i="5"/>
  <c r="O451" i="5" s="1"/>
  <c r="Q451" i="5" s="1"/>
  <c r="N453" i="5"/>
  <c r="O453" i="5" s="1"/>
  <c r="Q453" i="5" s="1"/>
  <c r="N455" i="5"/>
  <c r="O455" i="5" s="1"/>
  <c r="Q455" i="5" s="1"/>
  <c r="N457" i="5"/>
  <c r="O457" i="5" s="1"/>
  <c r="Q457" i="5" s="1"/>
  <c r="N459" i="5"/>
  <c r="O459" i="5" s="1"/>
  <c r="Q459" i="5" s="1"/>
  <c r="N463" i="5"/>
  <c r="O463" i="5" s="1"/>
  <c r="Q463" i="5" s="1"/>
  <c r="N465" i="5"/>
  <c r="O465" i="5" s="1"/>
  <c r="Q465" i="5" s="1"/>
  <c r="N467" i="5"/>
  <c r="O467" i="5" s="1"/>
  <c r="Q467" i="5" s="1"/>
  <c r="N469" i="5"/>
  <c r="O469" i="5" s="1"/>
  <c r="Q469" i="5" s="1"/>
  <c r="N473" i="5"/>
  <c r="O473" i="5" s="1"/>
  <c r="Q473" i="5" s="1"/>
  <c r="N475" i="5"/>
  <c r="O475" i="5" s="1"/>
  <c r="Q475" i="5" s="1"/>
  <c r="N477" i="5"/>
  <c r="O477" i="5" s="1"/>
  <c r="Q477" i="5" s="1"/>
  <c r="N479" i="5"/>
  <c r="O479" i="5" s="1"/>
  <c r="Q479" i="5" s="1"/>
  <c r="N483" i="5"/>
  <c r="O483" i="5" s="1"/>
  <c r="Q483" i="5" s="1"/>
  <c r="N485" i="5"/>
  <c r="O485" i="5" s="1"/>
  <c r="Q485" i="5" s="1"/>
  <c r="N487" i="5"/>
  <c r="O487" i="5" s="1"/>
  <c r="Q487" i="5" s="1"/>
  <c r="N489" i="5"/>
  <c r="O489" i="5" s="1"/>
  <c r="Q489" i="5" s="1"/>
  <c r="N493" i="5"/>
  <c r="O493" i="5" s="1"/>
  <c r="Q493" i="5" s="1"/>
  <c r="N495" i="5"/>
  <c r="O495" i="5" s="1"/>
  <c r="Q495" i="5" s="1"/>
  <c r="N497" i="5"/>
  <c r="O497" i="5" s="1"/>
  <c r="Q497" i="5" s="1"/>
  <c r="N499" i="5"/>
  <c r="O499" i="5" s="1"/>
  <c r="Q499" i="5" s="1"/>
  <c r="N503" i="5"/>
  <c r="O503" i="5" s="1"/>
  <c r="Q503" i="5" s="1"/>
  <c r="N505" i="5"/>
  <c r="O505" i="5" s="1"/>
  <c r="Q505" i="5" s="1"/>
  <c r="N507" i="5"/>
  <c r="O507" i="5" s="1"/>
  <c r="Q507" i="5" s="1"/>
  <c r="N509" i="5"/>
  <c r="O509" i="5" s="1"/>
  <c r="Q509" i="5" s="1"/>
  <c r="N513" i="5"/>
  <c r="O513" i="5" s="1"/>
  <c r="Q513" i="5" s="1"/>
  <c r="N515" i="5"/>
  <c r="O515" i="5" s="1"/>
  <c r="Q515" i="5" s="1"/>
  <c r="N517" i="5"/>
  <c r="O517" i="5" s="1"/>
  <c r="Q517" i="5" s="1"/>
  <c r="N519" i="5"/>
  <c r="O519" i="5" s="1"/>
  <c r="Q519" i="5" s="1"/>
  <c r="N521" i="5"/>
  <c r="O521" i="5" s="1"/>
  <c r="Q521" i="5" s="1"/>
  <c r="N523" i="5"/>
  <c r="O523" i="5" s="1"/>
  <c r="Q523" i="5" s="1"/>
  <c r="N525" i="5"/>
  <c r="O525" i="5" s="1"/>
  <c r="Q525" i="5" s="1"/>
  <c r="N527" i="5"/>
  <c r="O527" i="5" s="1"/>
  <c r="Q527" i="5" s="1"/>
  <c r="N529" i="5"/>
  <c r="O529" i="5" s="1"/>
  <c r="Q529" i="5" s="1"/>
  <c r="N531" i="5"/>
  <c r="O531" i="5" s="1"/>
  <c r="Q531" i="5" s="1"/>
  <c r="N533" i="5"/>
  <c r="O533" i="5" s="1"/>
  <c r="Q533" i="5" s="1"/>
  <c r="N535" i="5"/>
  <c r="O535" i="5" s="1"/>
  <c r="Q535" i="5" s="1"/>
  <c r="N537" i="5"/>
  <c r="O537" i="5" s="1"/>
  <c r="Q537" i="5" s="1"/>
  <c r="N539" i="5"/>
  <c r="O539" i="5" s="1"/>
  <c r="Q539" i="5" s="1"/>
  <c r="N541" i="5"/>
  <c r="O541" i="5" s="1"/>
  <c r="Q541" i="5" s="1"/>
  <c r="N543" i="5"/>
  <c r="O543" i="5" s="1"/>
  <c r="Q543" i="5" s="1"/>
  <c r="N545" i="5"/>
  <c r="O545" i="5" s="1"/>
  <c r="Q545" i="5" s="1"/>
  <c r="N547" i="5"/>
  <c r="O547" i="5" s="1"/>
  <c r="Q547" i="5" s="1"/>
  <c r="N549" i="5"/>
  <c r="O549" i="5" s="1"/>
  <c r="Q549" i="5" s="1"/>
  <c r="N553" i="5"/>
  <c r="O553" i="5" s="1"/>
  <c r="Q553" i="5" s="1"/>
  <c r="N555" i="5"/>
  <c r="O555" i="5" s="1"/>
  <c r="Q555" i="5" s="1"/>
  <c r="N557" i="5"/>
  <c r="O557" i="5" s="1"/>
  <c r="Q557" i="5" s="1"/>
  <c r="N559" i="5"/>
  <c r="O559" i="5" s="1"/>
  <c r="Q559" i="5" s="1"/>
  <c r="N563" i="5"/>
  <c r="O563" i="5" s="1"/>
  <c r="Q563" i="5" s="1"/>
  <c r="N565" i="5"/>
  <c r="O565" i="5" s="1"/>
  <c r="Q565" i="5" s="1"/>
  <c r="N567" i="5"/>
  <c r="O567" i="5" s="1"/>
  <c r="Q567" i="5" s="1"/>
  <c r="N569" i="5"/>
  <c r="O569" i="5" s="1"/>
  <c r="Q569" i="5" s="1"/>
  <c r="N573" i="5"/>
  <c r="O573" i="5" s="1"/>
  <c r="Q573" i="5" s="1"/>
  <c r="N575" i="5"/>
  <c r="O575" i="5" s="1"/>
  <c r="Q575" i="5" s="1"/>
  <c r="N577" i="5"/>
  <c r="O577" i="5" s="1"/>
  <c r="Q577" i="5" s="1"/>
  <c r="N579" i="5"/>
  <c r="O579" i="5" s="1"/>
  <c r="Q579" i="5" s="1"/>
  <c r="O26" i="3"/>
  <c r="P26" i="3" s="1"/>
  <c r="R26" i="3" s="1"/>
  <c r="O58" i="3"/>
  <c r="P58" i="3" s="1"/>
  <c r="R58" i="3" s="1"/>
  <c r="O90" i="3"/>
  <c r="P90" i="3" s="1"/>
  <c r="R90" i="3" s="1"/>
  <c r="O122" i="3"/>
  <c r="O154" i="3"/>
  <c r="P154" i="3" s="1"/>
  <c r="R154" i="3" s="1"/>
  <c r="O438" i="3"/>
  <c r="P438" i="3" s="1"/>
  <c r="R438" i="3" s="1"/>
  <c r="O450" i="3"/>
  <c r="P450" i="3" s="1"/>
  <c r="R450" i="3" s="1"/>
  <c r="O470" i="3"/>
  <c r="P470" i="3" s="1"/>
  <c r="R470" i="3" s="1"/>
  <c r="O482" i="3"/>
  <c r="P482" i="3" s="1"/>
  <c r="R482" i="3" s="1"/>
  <c r="O502" i="3"/>
  <c r="P502" i="3" s="1"/>
  <c r="R502" i="3" s="1"/>
  <c r="O514" i="3"/>
  <c r="P514" i="3" s="1"/>
  <c r="R514" i="3" s="1"/>
  <c r="O534" i="3"/>
  <c r="P534" i="3" s="1"/>
  <c r="R534" i="3" s="1"/>
  <c r="O546" i="3"/>
  <c r="P546" i="3" s="1"/>
  <c r="R546" i="3" s="1"/>
  <c r="O1102" i="3"/>
  <c r="P1102" i="3" s="1"/>
  <c r="R1102" i="3" s="1"/>
  <c r="O906" i="3"/>
  <c r="P906" i="3" s="1"/>
  <c r="R906" i="3" s="1"/>
  <c r="O914" i="3"/>
  <c r="O950" i="3"/>
  <c r="P950" i="3" s="1"/>
  <c r="R950" i="3" s="1"/>
  <c r="O1118" i="3"/>
  <c r="P1118" i="3" s="1"/>
  <c r="R1118" i="3" s="1"/>
  <c r="O1172" i="3"/>
  <c r="P1172" i="3" s="1"/>
  <c r="R1172" i="3" s="1"/>
  <c r="O8" i="3"/>
  <c r="P8" i="3" s="1"/>
  <c r="R8" i="3" s="1"/>
  <c r="O40" i="3"/>
  <c r="P40" i="3" s="1"/>
  <c r="R40" i="3" s="1"/>
  <c r="O72" i="3"/>
  <c r="P72" i="3" s="1"/>
  <c r="R72" i="3" s="1"/>
  <c r="O104" i="3"/>
  <c r="P104" i="3" s="1"/>
  <c r="R104" i="3" s="1"/>
  <c r="O136" i="3"/>
  <c r="P136" i="3" s="1"/>
  <c r="O168" i="3"/>
  <c r="P168" i="3" s="1"/>
  <c r="R168" i="3" s="1"/>
  <c r="O1054" i="3"/>
  <c r="P1054" i="3" s="1"/>
  <c r="R1054" i="3" s="1"/>
  <c r="O15" i="3"/>
  <c r="P15" i="3" s="1"/>
  <c r="O79" i="3"/>
  <c r="P79" i="3" s="1"/>
  <c r="R79" i="3" s="1"/>
  <c r="O111" i="3"/>
  <c r="P111" i="3" s="1"/>
  <c r="R111" i="3" s="1"/>
  <c r="O889" i="3"/>
  <c r="P889" i="3" s="1"/>
  <c r="O913" i="3"/>
  <c r="P913" i="3" s="1"/>
  <c r="R913" i="3" s="1"/>
  <c r="O917" i="3"/>
  <c r="P917" i="3" s="1"/>
  <c r="R917" i="3" s="1"/>
  <c r="O1265" i="3"/>
  <c r="P1265" i="3" s="1"/>
  <c r="R1265" i="3" s="1"/>
  <c r="O1461" i="3"/>
  <c r="P1461" i="3" s="1"/>
  <c r="R1461" i="3" s="1"/>
  <c r="O941" i="3"/>
  <c r="P941" i="3" s="1"/>
  <c r="O965" i="3"/>
  <c r="P965" i="3" s="1"/>
  <c r="R965" i="3" s="1"/>
  <c r="O1069" i="3"/>
  <c r="P1069" i="3" s="1"/>
  <c r="R1069" i="3" s="1"/>
  <c r="O1093" i="3"/>
  <c r="P1093" i="3" s="1"/>
  <c r="R1093" i="3" s="1"/>
  <c r="O1109" i="3"/>
  <c r="O1127" i="3"/>
  <c r="P1127" i="3" s="1"/>
  <c r="R1127" i="3" s="1"/>
  <c r="O1135" i="3"/>
  <c r="P1135" i="3" s="1"/>
  <c r="R1135" i="3" s="1"/>
  <c r="O1145" i="3"/>
  <c r="P1145" i="3" s="1"/>
  <c r="R1145" i="3" s="1"/>
  <c r="O1161" i="3"/>
  <c r="P1161" i="3" s="1"/>
  <c r="R1161" i="3" s="1"/>
  <c r="O1173" i="3"/>
  <c r="P1173" i="3" s="1"/>
  <c r="R1173" i="3" s="1"/>
  <c r="O1195" i="3"/>
  <c r="O1239" i="3"/>
  <c r="P1239" i="3" s="1"/>
  <c r="R1239" i="3" s="1"/>
  <c r="O1255" i="3"/>
  <c r="P1255" i="3" s="1"/>
  <c r="R1255" i="3" s="1"/>
  <c r="O1261" i="3"/>
  <c r="P1261" i="3" s="1"/>
  <c r="R1261" i="3" s="1"/>
  <c r="O1267" i="3"/>
  <c r="P1267" i="3" s="1"/>
  <c r="R1267" i="3" s="1"/>
  <c r="O1271" i="3"/>
  <c r="P1271" i="3" s="1"/>
  <c r="R1271" i="3" s="1"/>
  <c r="O1275" i="3"/>
  <c r="P1275" i="3" s="1"/>
  <c r="R1275" i="3" s="1"/>
  <c r="O1279" i="3"/>
  <c r="O1285" i="3"/>
  <c r="O1293" i="3"/>
  <c r="P1293" i="3" s="1"/>
  <c r="O1297" i="3"/>
  <c r="P1297" i="3" s="1"/>
  <c r="R1297" i="3" s="1"/>
  <c r="O1299" i="3"/>
  <c r="P1299" i="3" s="1"/>
  <c r="O1303" i="3"/>
  <c r="P1303" i="3" s="1"/>
  <c r="R1303" i="3" s="1"/>
  <c r="O1309" i="3"/>
  <c r="P1309" i="3" s="1"/>
  <c r="R1309" i="3" s="1"/>
  <c r="O1317" i="3"/>
  <c r="P1317" i="3" s="1"/>
  <c r="R1317" i="3" s="1"/>
  <c r="O1319" i="3"/>
  <c r="P1319" i="3" s="1"/>
  <c r="O1325" i="3"/>
  <c r="P1325" i="3" s="1"/>
  <c r="R1325" i="3" s="1"/>
  <c r="O1377" i="3"/>
  <c r="P1377" i="3" s="1"/>
  <c r="R1377" i="3" s="1"/>
  <c r="O1385" i="3"/>
  <c r="P1385" i="3" s="1"/>
  <c r="R1385" i="3" s="1"/>
  <c r="O1395" i="3"/>
  <c r="P1395" i="3" s="1"/>
  <c r="R1395" i="3" s="1"/>
  <c r="O1397" i="3"/>
  <c r="P1397" i="3" s="1"/>
  <c r="R1397" i="3" s="1"/>
  <c r="O1399" i="3"/>
  <c r="P1399" i="3" s="1"/>
  <c r="R1399" i="3" s="1"/>
  <c r="O1401" i="3"/>
  <c r="P1401" i="3" s="1"/>
  <c r="R1401" i="3" s="1"/>
  <c r="O6" i="3"/>
  <c r="P6" i="3" s="1"/>
  <c r="R6" i="3" s="1"/>
  <c r="O9" i="3"/>
  <c r="P9" i="3" s="1"/>
  <c r="R9" i="3" s="1"/>
  <c r="O16" i="3"/>
  <c r="P16" i="3" s="1"/>
  <c r="R16" i="3" s="1"/>
  <c r="O23" i="3"/>
  <c r="P23" i="3" s="1"/>
  <c r="R23" i="3" s="1"/>
  <c r="O34" i="3"/>
  <c r="P34" i="3" s="1"/>
  <c r="R34" i="3" s="1"/>
  <c r="O37" i="3"/>
  <c r="P37" i="3" s="1"/>
  <c r="R37" i="3" s="1"/>
  <c r="O48" i="3"/>
  <c r="P48" i="3" s="1"/>
  <c r="R48" i="3" s="1"/>
  <c r="O55" i="3"/>
  <c r="P55" i="3" s="1"/>
  <c r="R55" i="3" s="1"/>
  <c r="O66" i="3"/>
  <c r="P66" i="3" s="1"/>
  <c r="R66" i="3" s="1"/>
  <c r="O69" i="3"/>
  <c r="P69" i="3" s="1"/>
  <c r="R69" i="3" s="1"/>
  <c r="O80" i="3"/>
  <c r="P80" i="3" s="1"/>
  <c r="R80" i="3" s="1"/>
  <c r="O87" i="3"/>
  <c r="P87" i="3" s="1"/>
  <c r="O98" i="3"/>
  <c r="P98" i="3" s="1"/>
  <c r="R98" i="3" s="1"/>
  <c r="O101" i="3"/>
  <c r="P101" i="3" s="1"/>
  <c r="R101" i="3" s="1"/>
  <c r="O112" i="3"/>
  <c r="P112" i="3" s="1"/>
  <c r="O119" i="3"/>
  <c r="P119" i="3" s="1"/>
  <c r="R119" i="3" s="1"/>
  <c r="O130" i="3"/>
  <c r="P130" i="3" s="1"/>
  <c r="R130" i="3" s="1"/>
  <c r="O133" i="3"/>
  <c r="P133" i="3" s="1"/>
  <c r="R133" i="3" s="1"/>
  <c r="O144" i="3"/>
  <c r="P144" i="3" s="1"/>
  <c r="R144" i="3" s="1"/>
  <c r="O151" i="3"/>
  <c r="P151" i="3" s="1"/>
  <c r="R151" i="3" s="1"/>
  <c r="O162" i="3"/>
  <c r="P162" i="3" s="1"/>
  <c r="R162" i="3" s="1"/>
  <c r="O165" i="3"/>
  <c r="P165" i="3" s="1"/>
  <c r="R165" i="3" s="1"/>
  <c r="O436" i="3"/>
  <c r="P436" i="3" s="1"/>
  <c r="R436" i="3" s="1"/>
  <c r="O448" i="3"/>
  <c r="P448" i="3" s="1"/>
  <c r="R448" i="3" s="1"/>
  <c r="O468" i="3"/>
  <c r="P468" i="3" s="1"/>
  <c r="R468" i="3" s="1"/>
  <c r="O480" i="3"/>
  <c r="P480" i="3" s="1"/>
  <c r="R480" i="3" s="1"/>
  <c r="O500" i="3"/>
  <c r="P500" i="3" s="1"/>
  <c r="R500" i="3" s="1"/>
  <c r="O512" i="3"/>
  <c r="P512" i="3" s="1"/>
  <c r="R512" i="3" s="1"/>
  <c r="O532" i="3"/>
  <c r="P532" i="3" s="1"/>
  <c r="O544" i="3"/>
  <c r="P544" i="3" s="1"/>
  <c r="R544" i="3" s="1"/>
  <c r="O873" i="3"/>
  <c r="P873" i="3" s="1"/>
  <c r="R873" i="3" s="1"/>
  <c r="O925" i="3"/>
  <c r="P925" i="3" s="1"/>
  <c r="R925" i="3" s="1"/>
  <c r="O929" i="3"/>
  <c r="P929" i="3" s="1"/>
  <c r="R929" i="3" s="1"/>
  <c r="O961" i="3"/>
  <c r="P961" i="3" s="1"/>
  <c r="R961" i="3" s="1"/>
  <c r="O1087" i="3"/>
  <c r="P1087" i="3" s="1"/>
  <c r="R1087" i="3" s="1"/>
  <c r="O1090" i="3"/>
  <c r="P1090" i="3" s="1"/>
  <c r="R1090" i="3" s="1"/>
  <c r="O1103" i="3"/>
  <c r="P1103" i="3" s="1"/>
  <c r="R1103" i="3" s="1"/>
  <c r="O1106" i="3"/>
  <c r="P1106" i="3" s="1"/>
  <c r="O1119" i="3"/>
  <c r="P1119" i="3" s="1"/>
  <c r="R1119" i="3" s="1"/>
  <c r="O1122" i="3"/>
  <c r="P1122" i="3" s="1"/>
  <c r="R1122" i="3" s="1"/>
  <c r="O1139" i="3"/>
  <c r="P1139" i="3" s="1"/>
  <c r="R1139" i="3" s="1"/>
  <c r="O1227" i="3"/>
  <c r="P1227" i="3" s="1"/>
  <c r="R1227" i="3" s="1"/>
  <c r="O1315" i="3"/>
  <c r="P1315" i="3" s="1"/>
  <c r="R1315" i="3" s="1"/>
  <c r="O883" i="3"/>
  <c r="O921" i="3"/>
  <c r="P921" i="3" s="1"/>
  <c r="R921" i="3" s="1"/>
  <c r="O985" i="3"/>
  <c r="O1005" i="3"/>
  <c r="P1005" i="3" s="1"/>
  <c r="R1005" i="3" s="1"/>
  <c r="O1029" i="3"/>
  <c r="P1029" i="3" s="1"/>
  <c r="R1029" i="3" s="1"/>
  <c r="O1049" i="3"/>
  <c r="P1049" i="3" s="1"/>
  <c r="O1101" i="3"/>
  <c r="P1101" i="3" s="1"/>
  <c r="R1101" i="3" s="1"/>
  <c r="O1117" i="3"/>
  <c r="P1117" i="3" s="1"/>
  <c r="R1117" i="3" s="1"/>
  <c r="O1129" i="3"/>
  <c r="P1129" i="3" s="1"/>
  <c r="R1129" i="3" s="1"/>
  <c r="O1143" i="3"/>
  <c r="P1143" i="3" s="1"/>
  <c r="R1143" i="3" s="1"/>
  <c r="O1151" i="3"/>
  <c r="P1151" i="3" s="1"/>
  <c r="R1151" i="3" s="1"/>
  <c r="O1159" i="3"/>
  <c r="P1159" i="3" s="1"/>
  <c r="R1159" i="3" s="1"/>
  <c r="O1171" i="3"/>
  <c r="P1171" i="3" s="1"/>
  <c r="R1171" i="3" s="1"/>
  <c r="O1179" i="3"/>
  <c r="P1179" i="3" s="1"/>
  <c r="R1179" i="3" s="1"/>
  <c r="O1183" i="3"/>
  <c r="P1183" i="3" s="1"/>
  <c r="R1183" i="3" s="1"/>
  <c r="O1199" i="3"/>
  <c r="P1199" i="3" s="1"/>
  <c r="R1199" i="3" s="1"/>
  <c r="O1211" i="3"/>
  <c r="P1211" i="3" s="1"/>
  <c r="R1211" i="3" s="1"/>
  <c r="O1215" i="3"/>
  <c r="O1231" i="3"/>
  <c r="P1231" i="3" s="1"/>
  <c r="R1231" i="3" s="1"/>
  <c r="O1251" i="3"/>
  <c r="P1251" i="3" s="1"/>
  <c r="R1251" i="3" s="1"/>
  <c r="O1253" i="3"/>
  <c r="O1257" i="3"/>
  <c r="P1257" i="3" s="1"/>
  <c r="R1257" i="3" s="1"/>
  <c r="O1269" i="3"/>
  <c r="P1269" i="3" s="1"/>
  <c r="R1269" i="3" s="1"/>
  <c r="O1273" i="3"/>
  <c r="P1273" i="3" s="1"/>
  <c r="R1273" i="3" s="1"/>
  <c r="O1277" i="3"/>
  <c r="O1381" i="3"/>
  <c r="P1381" i="3" s="1"/>
  <c r="R1381" i="3" s="1"/>
  <c r="O7" i="3"/>
  <c r="P7" i="3" s="1"/>
  <c r="R7" i="3" s="1"/>
  <c r="O10" i="3"/>
  <c r="P10" i="3" s="1"/>
  <c r="R10" i="3" s="1"/>
  <c r="O13" i="3"/>
  <c r="P13" i="3" s="1"/>
  <c r="O24" i="3"/>
  <c r="P24" i="3" s="1"/>
  <c r="R24" i="3" s="1"/>
  <c r="O31" i="3"/>
  <c r="P31" i="3" s="1"/>
  <c r="R31" i="3" s="1"/>
  <c r="O42" i="3"/>
  <c r="P42" i="3" s="1"/>
  <c r="R42" i="3" s="1"/>
  <c r="O45" i="3"/>
  <c r="P45" i="3" s="1"/>
  <c r="R45" i="3" s="1"/>
  <c r="O56" i="3"/>
  <c r="P56" i="3" s="1"/>
  <c r="R56" i="3" s="1"/>
  <c r="O63" i="3"/>
  <c r="P63" i="3" s="1"/>
  <c r="R63" i="3" s="1"/>
  <c r="O74" i="3"/>
  <c r="P74" i="3" s="1"/>
  <c r="O77" i="3"/>
  <c r="P77" i="3" s="1"/>
  <c r="R77" i="3" s="1"/>
  <c r="O88" i="3"/>
  <c r="P88" i="3" s="1"/>
  <c r="O95" i="3"/>
  <c r="P95" i="3" s="1"/>
  <c r="R95" i="3" s="1"/>
  <c r="O106" i="3"/>
  <c r="P106" i="3" s="1"/>
  <c r="R106" i="3" s="1"/>
  <c r="O109" i="3"/>
  <c r="P109" i="3" s="1"/>
  <c r="R109" i="3" s="1"/>
  <c r="O120" i="3"/>
  <c r="O127" i="3"/>
  <c r="P127" i="3" s="1"/>
  <c r="R127" i="3" s="1"/>
  <c r="O138" i="3"/>
  <c r="P138" i="3" s="1"/>
  <c r="R138" i="3" s="1"/>
  <c r="O141" i="3"/>
  <c r="P141" i="3" s="1"/>
  <c r="R141" i="3" s="1"/>
  <c r="O152" i="3"/>
  <c r="P152" i="3" s="1"/>
  <c r="R152" i="3" s="1"/>
  <c r="O159" i="3"/>
  <c r="P159" i="3" s="1"/>
  <c r="R159" i="3" s="1"/>
  <c r="O170" i="3"/>
  <c r="P170" i="3" s="1"/>
  <c r="R170" i="3" s="1"/>
  <c r="O173" i="3"/>
  <c r="P173" i="3" s="1"/>
  <c r="R173" i="3" s="1"/>
  <c r="O434" i="3"/>
  <c r="P434" i="3" s="1"/>
  <c r="O454" i="3"/>
  <c r="P454" i="3" s="1"/>
  <c r="R454" i="3" s="1"/>
  <c r="O466" i="3"/>
  <c r="P466" i="3" s="1"/>
  <c r="R466" i="3" s="1"/>
  <c r="O486" i="3"/>
  <c r="P486" i="3" s="1"/>
  <c r="R486" i="3" s="1"/>
  <c r="O498" i="3"/>
  <c r="P498" i="3" s="1"/>
  <c r="R498" i="3" s="1"/>
  <c r="O518" i="3"/>
  <c r="P518" i="3" s="1"/>
  <c r="R518" i="3" s="1"/>
  <c r="O530" i="3"/>
  <c r="P530" i="3" s="1"/>
  <c r="O550" i="3"/>
  <c r="P550" i="3" s="1"/>
  <c r="R550" i="3" s="1"/>
  <c r="O882" i="3"/>
  <c r="P882" i="3" s="1"/>
  <c r="R882" i="3" s="1"/>
  <c r="O893" i="3"/>
  <c r="P893" i="3" s="1"/>
  <c r="R893" i="3" s="1"/>
  <c r="O970" i="3"/>
  <c r="P970" i="3" s="1"/>
  <c r="R970" i="3" s="1"/>
  <c r="O977" i="3"/>
  <c r="P977" i="3" s="1"/>
  <c r="R977" i="3" s="1"/>
  <c r="O1008" i="3"/>
  <c r="P1008" i="3" s="1"/>
  <c r="R1008" i="3" s="1"/>
  <c r="O1014" i="3"/>
  <c r="P1014" i="3" s="1"/>
  <c r="R1014" i="3" s="1"/>
  <c r="O1025" i="3"/>
  <c r="P1025" i="3" s="1"/>
  <c r="O1056" i="3"/>
  <c r="P1056" i="3" s="1"/>
  <c r="R1056" i="3" s="1"/>
  <c r="O1060" i="3"/>
  <c r="O1094" i="3"/>
  <c r="P1094" i="3" s="1"/>
  <c r="R1094" i="3" s="1"/>
  <c r="O1110" i="3"/>
  <c r="P1110" i="3" s="1"/>
  <c r="R1110" i="3" s="1"/>
  <c r="O5" i="3"/>
  <c r="P5" i="3" s="1"/>
  <c r="R5" i="3" s="1"/>
  <c r="O29" i="3"/>
  <c r="P29" i="3" s="1"/>
  <c r="R29" i="3" s="1"/>
  <c r="O47" i="3"/>
  <c r="P47" i="3" s="1"/>
  <c r="R47" i="3" s="1"/>
  <c r="O61" i="3"/>
  <c r="P61" i="3" s="1"/>
  <c r="R61" i="3" s="1"/>
  <c r="O93" i="3"/>
  <c r="P93" i="3" s="1"/>
  <c r="R93" i="3" s="1"/>
  <c r="O125" i="3"/>
  <c r="P125" i="3" s="1"/>
  <c r="R125" i="3" s="1"/>
  <c r="O143" i="3"/>
  <c r="P143" i="3" s="1"/>
  <c r="R143" i="3" s="1"/>
  <c r="O157" i="3"/>
  <c r="P157" i="3" s="1"/>
  <c r="O1298" i="3"/>
  <c r="P1298" i="3" s="1"/>
  <c r="R1298" i="3" s="1"/>
  <c r="O1308" i="3"/>
  <c r="P1308" i="3" s="1"/>
  <c r="R1308" i="3" s="1"/>
  <c r="O1310" i="3"/>
  <c r="P1310" i="3" s="1"/>
  <c r="R1310" i="3" s="1"/>
  <c r="O1316" i="3"/>
  <c r="P1316" i="3" s="1"/>
  <c r="R1316" i="3" s="1"/>
  <c r="O1318" i="3"/>
  <c r="P1318" i="3" s="1"/>
  <c r="O1326" i="3"/>
  <c r="O1334" i="3"/>
  <c r="P1334" i="3" s="1"/>
  <c r="R1334" i="3" s="1"/>
  <c r="O1342" i="3"/>
  <c r="P1342" i="3" s="1"/>
  <c r="O1376" i="3"/>
  <c r="P1376" i="3" s="1"/>
  <c r="R1376" i="3" s="1"/>
  <c r="O1380" i="3"/>
  <c r="P1380" i="3" s="1"/>
  <c r="R1380" i="3" s="1"/>
  <c r="O1384" i="3"/>
  <c r="P1384" i="3" s="1"/>
  <c r="R1384" i="3" s="1"/>
  <c r="O1396" i="3"/>
  <c r="P1396" i="3" s="1"/>
  <c r="R1396" i="3" s="1"/>
  <c r="O1400" i="3"/>
  <c r="P1400" i="3" s="1"/>
  <c r="R1400" i="3" s="1"/>
  <c r="O1402" i="3"/>
  <c r="P1402" i="3" s="1"/>
  <c r="R1402" i="3" s="1"/>
  <c r="O11" i="3"/>
  <c r="P11" i="3" s="1"/>
  <c r="R11" i="3" s="1"/>
  <c r="O18" i="3"/>
  <c r="P18" i="3" s="1"/>
  <c r="R18" i="3" s="1"/>
  <c r="O21" i="3"/>
  <c r="P21" i="3" s="1"/>
  <c r="R21" i="3" s="1"/>
  <c r="O32" i="3"/>
  <c r="P32" i="3" s="1"/>
  <c r="R32" i="3" s="1"/>
  <c r="O39" i="3"/>
  <c r="P39" i="3" s="1"/>
  <c r="R39" i="3" s="1"/>
  <c r="O50" i="3"/>
  <c r="P50" i="3" s="1"/>
  <c r="O53" i="3"/>
  <c r="P53" i="3" s="1"/>
  <c r="R53" i="3" s="1"/>
  <c r="O64" i="3"/>
  <c r="P64" i="3" s="1"/>
  <c r="R64" i="3" s="1"/>
  <c r="O71" i="3"/>
  <c r="P71" i="3" s="1"/>
  <c r="R71" i="3" s="1"/>
  <c r="O82" i="3"/>
  <c r="P82" i="3" s="1"/>
  <c r="R82" i="3" s="1"/>
  <c r="O85" i="3"/>
  <c r="P85" i="3" s="1"/>
  <c r="R85" i="3" s="1"/>
  <c r="O96" i="3"/>
  <c r="P96" i="3" s="1"/>
  <c r="R96" i="3" s="1"/>
  <c r="O103" i="3"/>
  <c r="P103" i="3" s="1"/>
  <c r="R103" i="3" s="1"/>
  <c r="O114" i="3"/>
  <c r="P114" i="3" s="1"/>
  <c r="O117" i="3"/>
  <c r="P117" i="3" s="1"/>
  <c r="R117" i="3" s="1"/>
  <c r="O128" i="3"/>
  <c r="P128" i="3" s="1"/>
  <c r="R128" i="3" s="1"/>
  <c r="O135" i="3"/>
  <c r="P135" i="3" s="1"/>
  <c r="R135" i="3" s="1"/>
  <c r="O146" i="3"/>
  <c r="P146" i="3" s="1"/>
  <c r="R146" i="3" s="1"/>
  <c r="O149" i="3"/>
  <c r="P149" i="3" s="1"/>
  <c r="R149" i="3" s="1"/>
  <c r="O160" i="3"/>
  <c r="P160" i="3" s="1"/>
  <c r="R160" i="3" s="1"/>
  <c r="O167" i="3"/>
  <c r="P167" i="3" s="1"/>
  <c r="R167" i="3" s="1"/>
  <c r="O432" i="3"/>
  <c r="P432" i="3" s="1"/>
  <c r="R432" i="3" s="1"/>
  <c r="O452" i="3"/>
  <c r="P452" i="3" s="1"/>
  <c r="R452" i="3" s="1"/>
  <c r="O464" i="3"/>
  <c r="P464" i="3" s="1"/>
  <c r="R464" i="3" s="1"/>
  <c r="O484" i="3"/>
  <c r="P484" i="3" s="1"/>
  <c r="R484" i="3" s="1"/>
  <c r="O496" i="3"/>
  <c r="P496" i="3" s="1"/>
  <c r="R496" i="3" s="1"/>
  <c r="O516" i="3"/>
  <c r="P516" i="3" s="1"/>
  <c r="R516" i="3" s="1"/>
  <c r="O528" i="3"/>
  <c r="O548" i="3"/>
  <c r="P548" i="3" s="1"/>
  <c r="R548" i="3" s="1"/>
  <c r="O877" i="3"/>
  <c r="P877" i="3" s="1"/>
  <c r="R877" i="3" s="1"/>
  <c r="O912" i="3"/>
  <c r="P912" i="3" s="1"/>
  <c r="R912" i="3" s="1"/>
  <c r="O990" i="3"/>
  <c r="P990" i="3" s="1"/>
  <c r="R990" i="3" s="1"/>
  <c r="O1034" i="3"/>
  <c r="P1034" i="3" s="1"/>
  <c r="R1034" i="3" s="1"/>
  <c r="O1041" i="3"/>
  <c r="P1041" i="3" s="1"/>
  <c r="O1072" i="3"/>
  <c r="P1072" i="3" s="1"/>
  <c r="R1072" i="3" s="1"/>
  <c r="O1078" i="3"/>
  <c r="P1078" i="3" s="1"/>
  <c r="R1078" i="3" s="1"/>
  <c r="O1095" i="3"/>
  <c r="O1098" i="3"/>
  <c r="P1098" i="3" s="1"/>
  <c r="R1098" i="3" s="1"/>
  <c r="O1111" i="3"/>
  <c r="P1111" i="3" s="1"/>
  <c r="R1111" i="3" s="1"/>
  <c r="O1114" i="3"/>
  <c r="O1155" i="3"/>
  <c r="P1155" i="3" s="1"/>
  <c r="R1155" i="3" s="1"/>
  <c r="O1170" i="3"/>
  <c r="P1170" i="3" s="1"/>
  <c r="O1276" i="3"/>
  <c r="P1276" i="3" s="1"/>
  <c r="R1276" i="3" s="1"/>
  <c r="O1291" i="3"/>
  <c r="O1321" i="3"/>
  <c r="O14" i="3"/>
  <c r="P14" i="3" s="1"/>
  <c r="R14" i="3" s="1"/>
  <c r="O17" i="3"/>
  <c r="P17" i="3" s="1"/>
  <c r="R17" i="3" s="1"/>
  <c r="O20" i="3"/>
  <c r="P20" i="3" s="1"/>
  <c r="R20" i="3" s="1"/>
  <c r="O27" i="3"/>
  <c r="P27" i="3" s="1"/>
  <c r="O30" i="3"/>
  <c r="P30" i="3" s="1"/>
  <c r="R30" i="3" s="1"/>
  <c r="O33" i="3"/>
  <c r="P33" i="3" s="1"/>
  <c r="R33" i="3" s="1"/>
  <c r="O36" i="3"/>
  <c r="P36" i="3" s="1"/>
  <c r="R36" i="3" s="1"/>
  <c r="O43" i="3"/>
  <c r="P43" i="3" s="1"/>
  <c r="R43" i="3" s="1"/>
  <c r="O46" i="3"/>
  <c r="P46" i="3" s="1"/>
  <c r="R46" i="3" s="1"/>
  <c r="O49" i="3"/>
  <c r="P49" i="3" s="1"/>
  <c r="R49" i="3" s="1"/>
  <c r="O52" i="3"/>
  <c r="P52" i="3" s="1"/>
  <c r="R52" i="3" s="1"/>
  <c r="O59" i="3"/>
  <c r="P59" i="3" s="1"/>
  <c r="R59" i="3" s="1"/>
  <c r="O62" i="3"/>
  <c r="P62" i="3" s="1"/>
  <c r="R62" i="3" s="1"/>
  <c r="O65" i="3"/>
  <c r="P65" i="3" s="1"/>
  <c r="R65" i="3" s="1"/>
  <c r="O68" i="3"/>
  <c r="P68" i="3" s="1"/>
  <c r="R68" i="3" s="1"/>
  <c r="O75" i="3"/>
  <c r="P75" i="3" s="1"/>
  <c r="O78" i="3"/>
  <c r="P78" i="3" s="1"/>
  <c r="O81" i="3"/>
  <c r="P81" i="3" s="1"/>
  <c r="R81" i="3" s="1"/>
  <c r="O84" i="3"/>
  <c r="P84" i="3" s="1"/>
  <c r="R84" i="3" s="1"/>
  <c r="O91" i="3"/>
  <c r="P91" i="3" s="1"/>
  <c r="R91" i="3" s="1"/>
  <c r="O94" i="3"/>
  <c r="P94" i="3" s="1"/>
  <c r="R94" i="3" s="1"/>
  <c r="O97" i="3"/>
  <c r="P97" i="3" s="1"/>
  <c r="R97" i="3" s="1"/>
  <c r="O100" i="3"/>
  <c r="P100" i="3" s="1"/>
  <c r="O107" i="3"/>
  <c r="P107" i="3" s="1"/>
  <c r="R107" i="3" s="1"/>
  <c r="O110" i="3"/>
  <c r="O113" i="3"/>
  <c r="P113" i="3" s="1"/>
  <c r="R113" i="3" s="1"/>
  <c r="O116" i="3"/>
  <c r="P116" i="3" s="1"/>
  <c r="R116" i="3" s="1"/>
  <c r="O123" i="3"/>
  <c r="P123" i="3" s="1"/>
  <c r="R123" i="3" s="1"/>
  <c r="O126" i="3"/>
  <c r="P126" i="3" s="1"/>
  <c r="R126" i="3" s="1"/>
  <c r="O129" i="3"/>
  <c r="P129" i="3" s="1"/>
  <c r="R129" i="3" s="1"/>
  <c r="O132" i="3"/>
  <c r="O139" i="3"/>
  <c r="P139" i="3" s="1"/>
  <c r="R139" i="3" s="1"/>
  <c r="O142" i="3"/>
  <c r="O145" i="3"/>
  <c r="P145" i="3" s="1"/>
  <c r="R145" i="3" s="1"/>
  <c r="O148" i="3"/>
  <c r="P148" i="3" s="1"/>
  <c r="R148" i="3" s="1"/>
  <c r="O155" i="3"/>
  <c r="O158" i="3"/>
  <c r="P158" i="3" s="1"/>
  <c r="R158" i="3" s="1"/>
  <c r="O161" i="3"/>
  <c r="P161" i="3" s="1"/>
  <c r="R161" i="3" s="1"/>
  <c r="O164" i="3"/>
  <c r="P164" i="3" s="1"/>
  <c r="R164" i="3" s="1"/>
  <c r="O171" i="3"/>
  <c r="P171" i="3" s="1"/>
  <c r="R171" i="3" s="1"/>
  <c r="O430" i="3"/>
  <c r="P430" i="3" s="1"/>
  <c r="R430" i="3" s="1"/>
  <c r="O440" i="3"/>
  <c r="P440" i="3" s="1"/>
  <c r="R440" i="3" s="1"/>
  <c r="O442" i="3"/>
  <c r="P442" i="3" s="1"/>
  <c r="R442" i="3" s="1"/>
  <c r="O444" i="3"/>
  <c r="P444" i="3" s="1"/>
  <c r="R444" i="3" s="1"/>
  <c r="O446" i="3"/>
  <c r="P446" i="3" s="1"/>
  <c r="R446" i="3" s="1"/>
  <c r="O456" i="3"/>
  <c r="P456" i="3" s="1"/>
  <c r="R456" i="3" s="1"/>
  <c r="O458" i="3"/>
  <c r="P458" i="3" s="1"/>
  <c r="R458" i="3" s="1"/>
  <c r="O460" i="3"/>
  <c r="P460" i="3" s="1"/>
  <c r="R460" i="3" s="1"/>
  <c r="O462" i="3"/>
  <c r="P462" i="3" s="1"/>
  <c r="R462" i="3" s="1"/>
  <c r="O472" i="3"/>
  <c r="P472" i="3" s="1"/>
  <c r="R472" i="3" s="1"/>
  <c r="O474" i="3"/>
  <c r="P474" i="3" s="1"/>
  <c r="R474" i="3" s="1"/>
  <c r="O476" i="3"/>
  <c r="P476" i="3" s="1"/>
  <c r="R476" i="3" s="1"/>
  <c r="O478" i="3"/>
  <c r="P478" i="3" s="1"/>
  <c r="R478" i="3" s="1"/>
  <c r="O488" i="3"/>
  <c r="P488" i="3" s="1"/>
  <c r="R488" i="3" s="1"/>
  <c r="O490" i="3"/>
  <c r="P490" i="3" s="1"/>
  <c r="R490" i="3" s="1"/>
  <c r="O492" i="3"/>
  <c r="P492" i="3" s="1"/>
  <c r="R492" i="3" s="1"/>
  <c r="O494" i="3"/>
  <c r="P494" i="3" s="1"/>
  <c r="R494" i="3" s="1"/>
  <c r="O504" i="3"/>
  <c r="P504" i="3" s="1"/>
  <c r="R504" i="3" s="1"/>
  <c r="O506" i="3"/>
  <c r="P506" i="3" s="1"/>
  <c r="R506" i="3" s="1"/>
  <c r="O508" i="3"/>
  <c r="P508" i="3" s="1"/>
  <c r="R508" i="3" s="1"/>
  <c r="O510" i="3"/>
  <c r="P510" i="3" s="1"/>
  <c r="R510" i="3" s="1"/>
  <c r="O520" i="3"/>
  <c r="P520" i="3" s="1"/>
  <c r="R520" i="3" s="1"/>
  <c r="O522" i="3"/>
  <c r="P522" i="3" s="1"/>
  <c r="R522" i="3" s="1"/>
  <c r="O524" i="3"/>
  <c r="P524" i="3" s="1"/>
  <c r="R524" i="3" s="1"/>
  <c r="O526" i="3"/>
  <c r="P526" i="3" s="1"/>
  <c r="R526" i="3" s="1"/>
  <c r="O536" i="3"/>
  <c r="P536" i="3" s="1"/>
  <c r="R536" i="3" s="1"/>
  <c r="O538" i="3"/>
  <c r="O540" i="3"/>
  <c r="P540" i="3" s="1"/>
  <c r="R540" i="3" s="1"/>
  <c r="O542" i="3"/>
  <c r="P542" i="3" s="1"/>
  <c r="R542" i="3" s="1"/>
  <c r="O552" i="3"/>
  <c r="P552" i="3" s="1"/>
  <c r="R552" i="3" s="1"/>
  <c r="O875" i="3"/>
  <c r="P875" i="3" s="1"/>
  <c r="R875" i="3" s="1"/>
  <c r="O887" i="3"/>
  <c r="O905" i="3"/>
  <c r="P905" i="3" s="1"/>
  <c r="R905" i="3" s="1"/>
  <c r="O926" i="3"/>
  <c r="P926" i="3" s="1"/>
  <c r="R926" i="3" s="1"/>
  <c r="O960" i="3"/>
  <c r="O964" i="3"/>
  <c r="O1002" i="3"/>
  <c r="P1002" i="3" s="1"/>
  <c r="R1002" i="3" s="1"/>
  <c r="O1009" i="3"/>
  <c r="P1009" i="3" s="1"/>
  <c r="O1022" i="3"/>
  <c r="P1022" i="3" s="1"/>
  <c r="R1022" i="3" s="1"/>
  <c r="O1040" i="3"/>
  <c r="P1040" i="3" s="1"/>
  <c r="R1040" i="3" s="1"/>
  <c r="O1046" i="3"/>
  <c r="P1046" i="3" s="1"/>
  <c r="R1046" i="3" s="1"/>
  <c r="O1057" i="3"/>
  <c r="P1057" i="3" s="1"/>
  <c r="R1057" i="3" s="1"/>
  <c r="O1126" i="3"/>
  <c r="P1126" i="3" s="1"/>
  <c r="R1126" i="3" s="1"/>
  <c r="O1130" i="3"/>
  <c r="O1144" i="3"/>
  <c r="P1144" i="3" s="1"/>
  <c r="O1158" i="3"/>
  <c r="P1158" i="3" s="1"/>
  <c r="R1158" i="3" s="1"/>
  <c r="O1162" i="3"/>
  <c r="P1162" i="3" s="1"/>
  <c r="O1177" i="3"/>
  <c r="P1177" i="3" s="1"/>
  <c r="R1177" i="3" s="1"/>
  <c r="O1218" i="3"/>
  <c r="P1218" i="3" s="1"/>
  <c r="R1218" i="3" s="1"/>
  <c r="O1222" i="3"/>
  <c r="O1230" i="3"/>
  <c r="P1230" i="3" s="1"/>
  <c r="R1230" i="3" s="1"/>
  <c r="O1233" i="3"/>
  <c r="P1233" i="3" s="1"/>
  <c r="R1233" i="3" s="1"/>
  <c r="O1268" i="3"/>
  <c r="O1346" i="3"/>
  <c r="P1346" i="3" s="1"/>
  <c r="R1346" i="3" s="1"/>
  <c r="O1406" i="3"/>
  <c r="O1410" i="3"/>
  <c r="P1410" i="3" s="1"/>
  <c r="R1410" i="3" s="1"/>
  <c r="O1414" i="3"/>
  <c r="P1414" i="3" s="1"/>
  <c r="R1414" i="3" s="1"/>
  <c r="O1418" i="3"/>
  <c r="P1418" i="3" s="1"/>
  <c r="R1418" i="3" s="1"/>
  <c r="O1422" i="3"/>
  <c r="P1422" i="3" s="1"/>
  <c r="R1422" i="3" s="1"/>
  <c r="O1426" i="3"/>
  <c r="P1426" i="3" s="1"/>
  <c r="R1426" i="3" s="1"/>
  <c r="O1430" i="3"/>
  <c r="P1430" i="3" s="1"/>
  <c r="R1430" i="3" s="1"/>
  <c r="O1434" i="3"/>
  <c r="P1434" i="3" s="1"/>
  <c r="R1434" i="3" s="1"/>
  <c r="O1438" i="3"/>
  <c r="P1438" i="3" s="1"/>
  <c r="R1438" i="3" s="1"/>
  <c r="O1442" i="3"/>
  <c r="P1442" i="3" s="1"/>
  <c r="R1442" i="3" s="1"/>
  <c r="O1446" i="3"/>
  <c r="P1446" i="3" s="1"/>
  <c r="R1446" i="3" s="1"/>
  <c r="O1450" i="3"/>
  <c r="P1450" i="3" s="1"/>
  <c r="R1450" i="3" s="1"/>
  <c r="O12" i="3"/>
  <c r="P12" i="3" s="1"/>
  <c r="O19" i="3"/>
  <c r="P19" i="3" s="1"/>
  <c r="R19" i="3" s="1"/>
  <c r="O22" i="3"/>
  <c r="P22" i="3" s="1"/>
  <c r="R22" i="3" s="1"/>
  <c r="O25" i="3"/>
  <c r="P25" i="3" s="1"/>
  <c r="R25" i="3" s="1"/>
  <c r="O28" i="3"/>
  <c r="P28" i="3" s="1"/>
  <c r="R28" i="3" s="1"/>
  <c r="O35" i="3"/>
  <c r="P35" i="3" s="1"/>
  <c r="R35" i="3" s="1"/>
  <c r="O38" i="3"/>
  <c r="P38" i="3" s="1"/>
  <c r="R38" i="3" s="1"/>
  <c r="O41" i="3"/>
  <c r="P41" i="3" s="1"/>
  <c r="R41" i="3" s="1"/>
  <c r="O44" i="3"/>
  <c r="P44" i="3" s="1"/>
  <c r="R44" i="3" s="1"/>
  <c r="O51" i="3"/>
  <c r="P51" i="3" s="1"/>
  <c r="R51" i="3" s="1"/>
  <c r="O54" i="3"/>
  <c r="P54" i="3" s="1"/>
  <c r="R54" i="3" s="1"/>
  <c r="O57" i="3"/>
  <c r="P57" i="3" s="1"/>
  <c r="R57" i="3" s="1"/>
  <c r="O60" i="3"/>
  <c r="P60" i="3" s="1"/>
  <c r="R60" i="3" s="1"/>
  <c r="O67" i="3"/>
  <c r="P67" i="3" s="1"/>
  <c r="R67" i="3" s="1"/>
  <c r="O70" i="3"/>
  <c r="P70" i="3" s="1"/>
  <c r="R70" i="3" s="1"/>
  <c r="O73" i="3"/>
  <c r="P73" i="3" s="1"/>
  <c r="R73" i="3" s="1"/>
  <c r="O76" i="3"/>
  <c r="P76" i="3" s="1"/>
  <c r="R76" i="3" s="1"/>
  <c r="O83" i="3"/>
  <c r="P83" i="3" s="1"/>
  <c r="R83" i="3" s="1"/>
  <c r="O86" i="3"/>
  <c r="P86" i="3" s="1"/>
  <c r="R86" i="3" s="1"/>
  <c r="O89" i="3"/>
  <c r="P89" i="3" s="1"/>
  <c r="R89" i="3" s="1"/>
  <c r="O92" i="3"/>
  <c r="P92" i="3" s="1"/>
  <c r="R92" i="3" s="1"/>
  <c r="O99" i="3"/>
  <c r="P99" i="3" s="1"/>
  <c r="R99" i="3" s="1"/>
  <c r="O102" i="3"/>
  <c r="P102" i="3" s="1"/>
  <c r="R102" i="3" s="1"/>
  <c r="O105" i="3"/>
  <c r="P105" i="3" s="1"/>
  <c r="R105" i="3" s="1"/>
  <c r="O108" i="3"/>
  <c r="P108" i="3" s="1"/>
  <c r="R108" i="3" s="1"/>
  <c r="O115" i="3"/>
  <c r="P115" i="3" s="1"/>
  <c r="R115" i="3" s="1"/>
  <c r="O118" i="3"/>
  <c r="P118" i="3" s="1"/>
  <c r="R118" i="3" s="1"/>
  <c r="O121" i="3"/>
  <c r="P121" i="3" s="1"/>
  <c r="R121" i="3" s="1"/>
  <c r="O124" i="3"/>
  <c r="P124" i="3" s="1"/>
  <c r="R124" i="3" s="1"/>
  <c r="O131" i="3"/>
  <c r="P131" i="3" s="1"/>
  <c r="R131" i="3" s="1"/>
  <c r="O134" i="3"/>
  <c r="P134" i="3" s="1"/>
  <c r="O137" i="3"/>
  <c r="P137" i="3" s="1"/>
  <c r="R137" i="3" s="1"/>
  <c r="O140" i="3"/>
  <c r="P140" i="3" s="1"/>
  <c r="R140" i="3" s="1"/>
  <c r="O147" i="3"/>
  <c r="P147" i="3" s="1"/>
  <c r="R147" i="3" s="1"/>
  <c r="O150" i="3"/>
  <c r="P150" i="3" s="1"/>
  <c r="R150" i="3" s="1"/>
  <c r="O153" i="3"/>
  <c r="P153" i="3" s="1"/>
  <c r="O156" i="3"/>
  <c r="P156" i="3" s="1"/>
  <c r="R156" i="3" s="1"/>
  <c r="O163" i="3"/>
  <c r="O166" i="3"/>
  <c r="P166" i="3" s="1"/>
  <c r="R166" i="3" s="1"/>
  <c r="O169" i="3"/>
  <c r="P169" i="3" s="1"/>
  <c r="R169" i="3" s="1"/>
  <c r="O172" i="3"/>
  <c r="P172" i="3" s="1"/>
  <c r="R172" i="3" s="1"/>
  <c r="O431" i="3"/>
  <c r="P431" i="3" s="1"/>
  <c r="R431" i="3" s="1"/>
  <c r="O435" i="3"/>
  <c r="P435" i="3" s="1"/>
  <c r="R435" i="3" s="1"/>
  <c r="O439" i="3"/>
  <c r="P439" i="3" s="1"/>
  <c r="R439" i="3" s="1"/>
  <c r="O443" i="3"/>
  <c r="P443" i="3" s="1"/>
  <c r="R443" i="3" s="1"/>
  <c r="O447" i="3"/>
  <c r="O451" i="3"/>
  <c r="P451" i="3" s="1"/>
  <c r="O455" i="3"/>
  <c r="P455" i="3" s="1"/>
  <c r="R455" i="3" s="1"/>
  <c r="O459" i="3"/>
  <c r="P459" i="3" s="1"/>
  <c r="R459" i="3" s="1"/>
  <c r="O463" i="3"/>
  <c r="P463" i="3" s="1"/>
  <c r="R463" i="3" s="1"/>
  <c r="O467" i="3"/>
  <c r="P467" i="3" s="1"/>
  <c r="R467" i="3" s="1"/>
  <c r="O471" i="3"/>
  <c r="P471" i="3" s="1"/>
  <c r="O475" i="3"/>
  <c r="P475" i="3" s="1"/>
  <c r="R475" i="3" s="1"/>
  <c r="O479" i="3"/>
  <c r="O483" i="3"/>
  <c r="P483" i="3" s="1"/>
  <c r="R483" i="3" s="1"/>
  <c r="O487" i="3"/>
  <c r="P487" i="3" s="1"/>
  <c r="R487" i="3" s="1"/>
  <c r="O491" i="3"/>
  <c r="O495" i="3"/>
  <c r="O499" i="3"/>
  <c r="P499" i="3" s="1"/>
  <c r="R499" i="3" s="1"/>
  <c r="O503" i="3"/>
  <c r="P503" i="3" s="1"/>
  <c r="R503" i="3" s="1"/>
  <c r="O507" i="3"/>
  <c r="P507" i="3" s="1"/>
  <c r="R507" i="3" s="1"/>
  <c r="O511" i="3"/>
  <c r="P511" i="3" s="1"/>
  <c r="O515" i="3"/>
  <c r="P515" i="3" s="1"/>
  <c r="R515" i="3" s="1"/>
  <c r="O519" i="3"/>
  <c r="P519" i="3" s="1"/>
  <c r="R519" i="3" s="1"/>
  <c r="O523" i="3"/>
  <c r="P523" i="3" s="1"/>
  <c r="R523" i="3" s="1"/>
  <c r="O527" i="3"/>
  <c r="P527" i="3" s="1"/>
  <c r="R527" i="3" s="1"/>
  <c r="O531" i="3"/>
  <c r="P531" i="3" s="1"/>
  <c r="R531" i="3" s="1"/>
  <c r="O535" i="3"/>
  <c r="P535" i="3" s="1"/>
  <c r="R535" i="3" s="1"/>
  <c r="O539" i="3"/>
  <c r="P539" i="3" s="1"/>
  <c r="R539" i="3" s="1"/>
  <c r="O543" i="3"/>
  <c r="P543" i="3" s="1"/>
  <c r="R543" i="3" s="1"/>
  <c r="O547" i="3"/>
  <c r="P547" i="3" s="1"/>
  <c r="R547" i="3" s="1"/>
  <c r="O551" i="3"/>
  <c r="O871" i="3"/>
  <c r="P871" i="3" s="1"/>
  <c r="R871" i="3" s="1"/>
  <c r="O891" i="3"/>
  <c r="O898" i="3"/>
  <c r="P898" i="3" s="1"/>
  <c r="R898" i="3" s="1"/>
  <c r="O918" i="3"/>
  <c r="O928" i="3"/>
  <c r="P928" i="3" s="1"/>
  <c r="R928" i="3" s="1"/>
  <c r="O938" i="3"/>
  <c r="P938" i="3" s="1"/>
  <c r="R938" i="3" s="1"/>
  <c r="O945" i="3"/>
  <c r="P945" i="3" s="1"/>
  <c r="R945" i="3" s="1"/>
  <c r="O958" i="3"/>
  <c r="P958" i="3" s="1"/>
  <c r="R958" i="3" s="1"/>
  <c r="O976" i="3"/>
  <c r="P976" i="3" s="1"/>
  <c r="R976" i="3" s="1"/>
  <c r="O982" i="3"/>
  <c r="P982" i="3" s="1"/>
  <c r="R982" i="3" s="1"/>
  <c r="O993" i="3"/>
  <c r="P993" i="3" s="1"/>
  <c r="O1024" i="3"/>
  <c r="P1024" i="3" s="1"/>
  <c r="R1024" i="3" s="1"/>
  <c r="O1028" i="3"/>
  <c r="P1028" i="3" s="1"/>
  <c r="R1028" i="3" s="1"/>
  <c r="O1066" i="3"/>
  <c r="P1066" i="3" s="1"/>
  <c r="R1066" i="3" s="1"/>
  <c r="O1073" i="3"/>
  <c r="P1073" i="3" s="1"/>
  <c r="R1073" i="3" s="1"/>
  <c r="O1086" i="3"/>
  <c r="P1086" i="3" s="1"/>
  <c r="R1086" i="3" s="1"/>
  <c r="O1092" i="3"/>
  <c r="P1092" i="3" s="1"/>
  <c r="R1092" i="3" s="1"/>
  <c r="O1100" i="3"/>
  <c r="P1100" i="3" s="1"/>
  <c r="R1100" i="3" s="1"/>
  <c r="O1108" i="3"/>
  <c r="P1108" i="3" s="1"/>
  <c r="R1108" i="3" s="1"/>
  <c r="O1116" i="3"/>
  <c r="P1116" i="3" s="1"/>
  <c r="R1116" i="3" s="1"/>
  <c r="O1124" i="3"/>
  <c r="P1124" i="3" s="1"/>
  <c r="R1124" i="3" s="1"/>
  <c r="O1128" i="3"/>
  <c r="P1128" i="3" s="1"/>
  <c r="R1128" i="3" s="1"/>
  <c r="O1142" i="3"/>
  <c r="P1142" i="3" s="1"/>
  <c r="R1142" i="3" s="1"/>
  <c r="O1146" i="3"/>
  <c r="P1146" i="3" s="1"/>
  <c r="R1146" i="3" s="1"/>
  <c r="O1160" i="3"/>
  <c r="P1160" i="3" s="1"/>
  <c r="R1160" i="3" s="1"/>
  <c r="O1167" i="3"/>
  <c r="P1167" i="3" s="1"/>
  <c r="R1167" i="3" s="1"/>
  <c r="O1175" i="3"/>
  <c r="P1175" i="3" s="1"/>
  <c r="R1175" i="3" s="1"/>
  <c r="O1186" i="3"/>
  <c r="P1186" i="3" s="1"/>
  <c r="R1186" i="3" s="1"/>
  <c r="O1190" i="3"/>
  <c r="P1190" i="3" s="1"/>
  <c r="R1190" i="3" s="1"/>
  <c r="O1224" i="3"/>
  <c r="O946" i="3"/>
  <c r="P946" i="3" s="1"/>
  <c r="R946" i="3" s="1"/>
  <c r="O978" i="3"/>
  <c r="P978" i="3" s="1"/>
  <c r="R978" i="3" s="1"/>
  <c r="O1010" i="3"/>
  <c r="P1010" i="3" s="1"/>
  <c r="R1010" i="3" s="1"/>
  <c r="O1042" i="3"/>
  <c r="P1042" i="3" s="1"/>
  <c r="R1042" i="3" s="1"/>
  <c r="O1074" i="3"/>
  <c r="P1074" i="3" s="1"/>
  <c r="R1074" i="3" s="1"/>
  <c r="O1133" i="3"/>
  <c r="P1133" i="3" s="1"/>
  <c r="O1149" i="3"/>
  <c r="P1149" i="3" s="1"/>
  <c r="R1149" i="3" s="1"/>
  <c r="O1165" i="3"/>
  <c r="P1165" i="3" s="1"/>
  <c r="R1165" i="3" s="1"/>
  <c r="O1187" i="3"/>
  <c r="P1187" i="3" s="1"/>
  <c r="R1187" i="3" s="1"/>
  <c r="O1193" i="3"/>
  <c r="P1193" i="3" s="1"/>
  <c r="R1193" i="3" s="1"/>
  <c r="O1203" i="3"/>
  <c r="P1203" i="3" s="1"/>
  <c r="R1203" i="3" s="1"/>
  <c r="O1209" i="3"/>
  <c r="P1209" i="3" s="1"/>
  <c r="R1209" i="3" s="1"/>
  <c r="O1219" i="3"/>
  <c r="P1219" i="3" s="1"/>
  <c r="R1219" i="3" s="1"/>
  <c r="O1237" i="3"/>
  <c r="P1237" i="3" s="1"/>
  <c r="R1237" i="3" s="1"/>
  <c r="O1246" i="3"/>
  <c r="P1246" i="3" s="1"/>
  <c r="O1249" i="3"/>
  <c r="P1249" i="3" s="1"/>
  <c r="R1249" i="3" s="1"/>
  <c r="O1263" i="3"/>
  <c r="P1263" i="3" s="1"/>
  <c r="O1266" i="3"/>
  <c r="O1283" i="3"/>
  <c r="P1283" i="3" s="1"/>
  <c r="R1283" i="3" s="1"/>
  <c r="O1307" i="3"/>
  <c r="P1307" i="3" s="1"/>
  <c r="R1307" i="3" s="1"/>
  <c r="O1322" i="3"/>
  <c r="P1322" i="3" s="1"/>
  <c r="R1322" i="3" s="1"/>
  <c r="O1389" i="3"/>
  <c r="P1389" i="3" s="1"/>
  <c r="R1389" i="3" s="1"/>
  <c r="O1393" i="3"/>
  <c r="P1393" i="3" s="1"/>
  <c r="R1393" i="3" s="1"/>
  <c r="O1403" i="3"/>
  <c r="P1403" i="3" s="1"/>
  <c r="R1403" i="3" s="1"/>
  <c r="O1407" i="3"/>
  <c r="P1407" i="3" s="1"/>
  <c r="R1407" i="3" s="1"/>
  <c r="O1411" i="3"/>
  <c r="P1411" i="3" s="1"/>
  <c r="R1411" i="3" s="1"/>
  <c r="O1415" i="3"/>
  <c r="P1415" i="3" s="1"/>
  <c r="R1415" i="3" s="1"/>
  <c r="O1419" i="3"/>
  <c r="P1419" i="3" s="1"/>
  <c r="R1419" i="3" s="1"/>
  <c r="O1423" i="3"/>
  <c r="P1423" i="3" s="1"/>
  <c r="O1427" i="3"/>
  <c r="P1427" i="3" s="1"/>
  <c r="R1427" i="3" s="1"/>
  <c r="O1431" i="3"/>
  <c r="P1431" i="3" s="1"/>
  <c r="R1431" i="3" s="1"/>
  <c r="O1435" i="3"/>
  <c r="P1435" i="3" s="1"/>
  <c r="R1435" i="3" s="1"/>
  <c r="O1439" i="3"/>
  <c r="P1439" i="3" s="1"/>
  <c r="R1439" i="3" s="1"/>
  <c r="O1443" i="3"/>
  <c r="P1443" i="3" s="1"/>
  <c r="R1443" i="3" s="1"/>
  <c r="O1447" i="3"/>
  <c r="P1447" i="3" s="1"/>
  <c r="R1447" i="3" s="1"/>
  <c r="O1451" i="3"/>
  <c r="P1451" i="3" s="1"/>
  <c r="R1451" i="3" s="1"/>
  <c r="O910" i="3"/>
  <c r="P910" i="3" s="1"/>
  <c r="O922" i="3"/>
  <c r="P922" i="3" s="1"/>
  <c r="R922" i="3" s="1"/>
  <c r="O934" i="3"/>
  <c r="P934" i="3" s="1"/>
  <c r="R934" i="3" s="1"/>
  <c r="O937" i="3"/>
  <c r="P937" i="3" s="1"/>
  <c r="R937" i="3" s="1"/>
  <c r="O942" i="3"/>
  <c r="P942" i="3" s="1"/>
  <c r="R942" i="3" s="1"/>
  <c r="O949" i="3"/>
  <c r="O954" i="3"/>
  <c r="P954" i="3" s="1"/>
  <c r="R954" i="3" s="1"/>
  <c r="O957" i="3"/>
  <c r="P957" i="3" s="1"/>
  <c r="R957" i="3" s="1"/>
  <c r="O966" i="3"/>
  <c r="P966" i="3" s="1"/>
  <c r="O969" i="3"/>
  <c r="P969" i="3" s="1"/>
  <c r="R969" i="3" s="1"/>
  <c r="O974" i="3"/>
  <c r="P974" i="3" s="1"/>
  <c r="O981" i="3"/>
  <c r="P981" i="3" s="1"/>
  <c r="R981" i="3" s="1"/>
  <c r="O986" i="3"/>
  <c r="P986" i="3" s="1"/>
  <c r="R986" i="3" s="1"/>
  <c r="O989" i="3"/>
  <c r="O998" i="3"/>
  <c r="P998" i="3" s="1"/>
  <c r="R998" i="3" s="1"/>
  <c r="O1001" i="3"/>
  <c r="P1001" i="3" s="1"/>
  <c r="R1001" i="3" s="1"/>
  <c r="O1006" i="3"/>
  <c r="P1006" i="3" s="1"/>
  <c r="R1006" i="3" s="1"/>
  <c r="O1013" i="3"/>
  <c r="O1018" i="3"/>
  <c r="P1018" i="3" s="1"/>
  <c r="R1018" i="3" s="1"/>
  <c r="O1021" i="3"/>
  <c r="P1021" i="3" s="1"/>
  <c r="R1021" i="3" s="1"/>
  <c r="O1030" i="3"/>
  <c r="P1030" i="3" s="1"/>
  <c r="R1030" i="3" s="1"/>
  <c r="O1033" i="3"/>
  <c r="P1033" i="3" s="1"/>
  <c r="R1033" i="3" s="1"/>
  <c r="O1038" i="3"/>
  <c r="P1038" i="3" s="1"/>
  <c r="R1038" i="3" s="1"/>
  <c r="O1045" i="3"/>
  <c r="P1045" i="3" s="1"/>
  <c r="R1045" i="3" s="1"/>
  <c r="O1050" i="3"/>
  <c r="P1050" i="3" s="1"/>
  <c r="R1050" i="3" s="1"/>
  <c r="O1053" i="3"/>
  <c r="P1053" i="3" s="1"/>
  <c r="O1062" i="3"/>
  <c r="P1062" i="3" s="1"/>
  <c r="R1062" i="3" s="1"/>
  <c r="O1065" i="3"/>
  <c r="P1065" i="3" s="1"/>
  <c r="R1065" i="3" s="1"/>
  <c r="O1070" i="3"/>
  <c r="P1070" i="3" s="1"/>
  <c r="R1070" i="3" s="1"/>
  <c r="O1077" i="3"/>
  <c r="P1077" i="3" s="1"/>
  <c r="O1082" i="3"/>
  <c r="P1082" i="3" s="1"/>
  <c r="R1082" i="3" s="1"/>
  <c r="O1085" i="3"/>
  <c r="O1089" i="3"/>
  <c r="P1089" i="3" s="1"/>
  <c r="R1089" i="3" s="1"/>
  <c r="O1097" i="3"/>
  <c r="P1097" i="3" s="1"/>
  <c r="R1097" i="3" s="1"/>
  <c r="O1105" i="3"/>
  <c r="O1113" i="3"/>
  <c r="P1113" i="3" s="1"/>
  <c r="R1113" i="3" s="1"/>
  <c r="O1121" i="3"/>
  <c r="P1121" i="3" s="1"/>
  <c r="R1121" i="3" s="1"/>
  <c r="O1131" i="3"/>
  <c r="P1131" i="3" s="1"/>
  <c r="R1131" i="3" s="1"/>
  <c r="O1136" i="3"/>
  <c r="O1138" i="3"/>
  <c r="O1147" i="3"/>
  <c r="P1147" i="3" s="1"/>
  <c r="R1147" i="3" s="1"/>
  <c r="O1152" i="3"/>
  <c r="P1152" i="3" s="1"/>
  <c r="R1152" i="3" s="1"/>
  <c r="O1154" i="3"/>
  <c r="P1154" i="3" s="1"/>
  <c r="R1154" i="3" s="1"/>
  <c r="O1163" i="3"/>
  <c r="P1163" i="3" s="1"/>
  <c r="R1163" i="3" s="1"/>
  <c r="O1166" i="3"/>
  <c r="O1178" i="3"/>
  <c r="P1178" i="3" s="1"/>
  <c r="R1178" i="3" s="1"/>
  <c r="O1194" i="3"/>
  <c r="P1194" i="3" s="1"/>
  <c r="R1194" i="3" s="1"/>
  <c r="O1210" i="3"/>
  <c r="P1210" i="3" s="1"/>
  <c r="R1210" i="3" s="1"/>
  <c r="O1225" i="3"/>
  <c r="P1225" i="3" s="1"/>
  <c r="O1235" i="3"/>
  <c r="P1235" i="3" s="1"/>
  <c r="O1247" i="3"/>
  <c r="P1247" i="3" s="1"/>
  <c r="R1247" i="3" s="1"/>
  <c r="O1272" i="3"/>
  <c r="P1272" i="3" s="1"/>
  <c r="R1272" i="3" s="1"/>
  <c r="O1280" i="3"/>
  <c r="P1280" i="3" s="1"/>
  <c r="R1280" i="3" s="1"/>
  <c r="O1295" i="3"/>
  <c r="P1295" i="3" s="1"/>
  <c r="R1295" i="3" s="1"/>
  <c r="O1301" i="3"/>
  <c r="P1301" i="3" s="1"/>
  <c r="R1301" i="3" s="1"/>
  <c r="O1304" i="3"/>
  <c r="P1304" i="3" s="1"/>
  <c r="R1304" i="3" s="1"/>
  <c r="O1394" i="3"/>
  <c r="P1394" i="3" s="1"/>
  <c r="R1394" i="3" s="1"/>
  <c r="O930" i="3"/>
  <c r="P930" i="3" s="1"/>
  <c r="R930" i="3" s="1"/>
  <c r="O962" i="3"/>
  <c r="P962" i="3" s="1"/>
  <c r="R962" i="3" s="1"/>
  <c r="O994" i="3"/>
  <c r="P994" i="3" s="1"/>
  <c r="R994" i="3" s="1"/>
  <c r="O1026" i="3"/>
  <c r="P1026" i="3" s="1"/>
  <c r="R1026" i="3" s="1"/>
  <c r="O1058" i="3"/>
  <c r="P1058" i="3" s="1"/>
  <c r="R1058" i="3" s="1"/>
  <c r="O1125" i="3"/>
  <c r="P1125" i="3" s="1"/>
  <c r="R1125" i="3" s="1"/>
  <c r="O1134" i="3"/>
  <c r="P1134" i="3" s="1"/>
  <c r="R1134" i="3" s="1"/>
  <c r="O1141" i="3"/>
  <c r="P1141" i="3" s="1"/>
  <c r="R1141" i="3" s="1"/>
  <c r="O1150" i="3"/>
  <c r="P1150" i="3" s="1"/>
  <c r="R1150" i="3" s="1"/>
  <c r="O1157" i="3"/>
  <c r="P1157" i="3" s="1"/>
  <c r="R1157" i="3" s="1"/>
  <c r="O1182" i="3"/>
  <c r="P1182" i="3" s="1"/>
  <c r="R1182" i="3" s="1"/>
  <c r="O1198" i="3"/>
  <c r="P1198" i="3" s="1"/>
  <c r="O1214" i="3"/>
  <c r="O1226" i="3"/>
  <c r="P1226" i="3" s="1"/>
  <c r="R1226" i="3" s="1"/>
  <c r="O1241" i="3"/>
  <c r="P1241" i="3" s="1"/>
  <c r="R1241" i="3" s="1"/>
  <c r="O1290" i="3"/>
  <c r="P1290" i="3" s="1"/>
  <c r="R1290" i="3" s="1"/>
  <c r="O1302" i="3"/>
  <c r="P1302" i="3" s="1"/>
  <c r="O1314" i="3"/>
  <c r="P1314" i="3" s="1"/>
  <c r="O1330" i="3"/>
  <c r="P1330" i="3" s="1"/>
  <c r="R1330" i="3" s="1"/>
  <c r="O1338" i="3"/>
  <c r="P1338" i="3" s="1"/>
  <c r="O1174" i="3"/>
  <c r="P1174" i="3" s="1"/>
  <c r="R1174" i="3" s="1"/>
  <c r="O1191" i="3"/>
  <c r="P1191" i="3" s="1"/>
  <c r="R1191" i="3" s="1"/>
  <c r="O1207" i="3"/>
  <c r="P1207" i="3" s="1"/>
  <c r="R1207" i="3" s="1"/>
  <c r="O1223" i="3"/>
  <c r="P1223" i="3" s="1"/>
  <c r="R1223" i="3" s="1"/>
  <c r="O1232" i="3"/>
  <c r="O1242" i="3"/>
  <c r="P1242" i="3" s="1"/>
  <c r="R1242" i="3" s="1"/>
  <c r="O1250" i="3"/>
  <c r="P1250" i="3" s="1"/>
  <c r="R1250" i="3" s="1"/>
  <c r="O1252" i="3"/>
  <c r="P1252" i="3" s="1"/>
  <c r="R1252" i="3" s="1"/>
  <c r="O1256" i="3"/>
  <c r="P1256" i="3" s="1"/>
  <c r="R1256" i="3" s="1"/>
  <c r="O1260" i="3"/>
  <c r="P1260" i="3" s="1"/>
  <c r="O1281" i="3"/>
  <c r="P1281" i="3" s="1"/>
  <c r="R1281" i="3" s="1"/>
  <c r="O1288" i="3"/>
  <c r="P1288" i="3" s="1"/>
  <c r="O1305" i="3"/>
  <c r="P1305" i="3" s="1"/>
  <c r="R1305" i="3" s="1"/>
  <c r="O1312" i="3"/>
  <c r="P1312" i="3" s="1"/>
  <c r="O1323" i="3"/>
  <c r="P1323" i="3" s="1"/>
  <c r="O1398" i="3"/>
  <c r="P1398" i="3" s="1"/>
  <c r="R1398" i="3" s="1"/>
  <c r="O1404" i="3"/>
  <c r="P1404" i="3" s="1"/>
  <c r="R1404" i="3" s="1"/>
  <c r="O1408" i="3"/>
  <c r="P1408" i="3" s="1"/>
  <c r="R1408" i="3" s="1"/>
  <c r="O1412" i="3"/>
  <c r="P1412" i="3" s="1"/>
  <c r="R1412" i="3" s="1"/>
  <c r="O1416" i="3"/>
  <c r="P1416" i="3" s="1"/>
  <c r="R1416" i="3" s="1"/>
  <c r="O1420" i="3"/>
  <c r="P1420" i="3" s="1"/>
  <c r="R1420" i="3" s="1"/>
  <c r="O1424" i="3"/>
  <c r="P1424" i="3" s="1"/>
  <c r="R1424" i="3" s="1"/>
  <c r="O1428" i="3"/>
  <c r="P1428" i="3" s="1"/>
  <c r="R1428" i="3" s="1"/>
  <c r="O1432" i="3"/>
  <c r="P1432" i="3" s="1"/>
  <c r="R1432" i="3" s="1"/>
  <c r="O1436" i="3"/>
  <c r="P1436" i="3" s="1"/>
  <c r="R1436" i="3" s="1"/>
  <c r="O1440" i="3"/>
  <c r="P1440" i="3" s="1"/>
  <c r="R1440" i="3" s="1"/>
  <c r="O1444" i="3"/>
  <c r="P1444" i="3" s="1"/>
  <c r="R1444" i="3" s="1"/>
  <c r="O1448" i="3"/>
  <c r="P1448" i="3" s="1"/>
  <c r="R1448" i="3" s="1"/>
  <c r="O1456" i="3"/>
  <c r="P1456" i="3" s="1"/>
  <c r="R1456" i="3" s="1"/>
  <c r="O1169" i="3"/>
  <c r="P1169" i="3" s="1"/>
  <c r="R1169" i="3" s="1"/>
  <c r="O1189" i="3"/>
  <c r="P1189" i="3" s="1"/>
  <c r="R1189" i="3" s="1"/>
  <c r="O1205" i="3"/>
  <c r="P1205" i="3" s="1"/>
  <c r="R1205" i="3" s="1"/>
  <c r="O1221" i="3"/>
  <c r="P1221" i="3" s="1"/>
  <c r="R1221" i="3" s="1"/>
  <c r="O1229" i="3"/>
  <c r="P1229" i="3" s="1"/>
  <c r="R1229" i="3" s="1"/>
  <c r="O1238" i="3"/>
  <c r="O1243" i="3"/>
  <c r="P1243" i="3" s="1"/>
  <c r="R1243" i="3" s="1"/>
  <c r="O1245" i="3"/>
  <c r="P1245" i="3" s="1"/>
  <c r="R1245" i="3" s="1"/>
  <c r="O1282" i="3"/>
  <c r="P1282" i="3" s="1"/>
  <c r="R1282" i="3" s="1"/>
  <c r="O1289" i="3"/>
  <c r="P1289" i="3" s="1"/>
  <c r="R1289" i="3" s="1"/>
  <c r="O1300" i="3"/>
  <c r="P1300" i="3" s="1"/>
  <c r="R1300" i="3" s="1"/>
  <c r="O1306" i="3"/>
  <c r="P1306" i="3" s="1"/>
  <c r="R1306" i="3" s="1"/>
  <c r="O1313" i="3"/>
  <c r="P1313" i="3" s="1"/>
  <c r="R1313" i="3" s="1"/>
  <c r="O1320" i="3"/>
  <c r="O1388" i="3"/>
  <c r="P1388" i="3" s="1"/>
  <c r="R1388" i="3" s="1"/>
  <c r="O1392" i="3"/>
  <c r="P1392" i="3" s="1"/>
  <c r="R1392" i="3" s="1"/>
  <c r="O1405" i="3"/>
  <c r="P1405" i="3" s="1"/>
  <c r="R1405" i="3" s="1"/>
  <c r="O1409" i="3"/>
  <c r="O1413" i="3"/>
  <c r="P1413" i="3" s="1"/>
  <c r="R1413" i="3" s="1"/>
  <c r="O1417" i="3"/>
  <c r="P1417" i="3" s="1"/>
  <c r="R1417" i="3" s="1"/>
  <c r="O1421" i="3"/>
  <c r="P1421" i="3" s="1"/>
  <c r="R1421" i="3" s="1"/>
  <c r="O1425" i="3"/>
  <c r="P1425" i="3" s="1"/>
  <c r="R1425" i="3" s="1"/>
  <c r="O1429" i="3"/>
  <c r="P1429" i="3" s="1"/>
  <c r="R1429" i="3" s="1"/>
  <c r="O1433" i="3"/>
  <c r="P1433" i="3" s="1"/>
  <c r="R1433" i="3" s="1"/>
  <c r="O1437" i="3"/>
  <c r="P1437" i="3" s="1"/>
  <c r="R1437" i="3" s="1"/>
  <c r="O1441" i="3"/>
  <c r="P1441" i="3" s="1"/>
  <c r="R1441" i="3" s="1"/>
  <c r="O1445" i="3"/>
  <c r="P1445" i="3" s="1"/>
  <c r="R1445" i="3" s="1"/>
  <c r="O1449" i="3"/>
  <c r="P1449" i="3" s="1"/>
  <c r="R1449" i="3" s="1"/>
  <c r="O1453" i="3"/>
  <c r="P1453" i="3" s="1"/>
  <c r="R1453" i="3" s="1"/>
  <c r="O1382" i="3"/>
  <c r="P1382" i="3" s="1"/>
  <c r="R1382" i="3" s="1"/>
  <c r="O1454" i="3"/>
  <c r="P1454" i="3" s="1"/>
  <c r="R1454" i="3" s="1"/>
  <c r="O1390" i="3"/>
  <c r="P1390" i="3" s="1"/>
  <c r="R1390" i="3" s="1"/>
  <c r="O1452" i="3"/>
  <c r="P1452" i="3" s="1"/>
  <c r="R1452" i="3" s="1"/>
  <c r="O1457" i="3"/>
  <c r="P1457" i="3" s="1"/>
  <c r="R1457" i="3" s="1"/>
  <c r="O1460" i="3"/>
  <c r="P1460" i="3" s="1"/>
  <c r="R1460" i="3" s="1"/>
  <c r="O1378" i="3"/>
  <c r="P1378" i="3" s="1"/>
  <c r="R1378" i="3" s="1"/>
  <c r="O1386" i="3"/>
  <c r="P1386" i="3" s="1"/>
  <c r="R1386" i="3" s="1"/>
  <c r="O1458" i="3"/>
  <c r="P1458" i="3" s="1"/>
  <c r="R1458" i="3" s="1"/>
  <c r="O469" i="3"/>
  <c r="P469" i="3" s="1"/>
  <c r="O176" i="3"/>
  <c r="P176" i="3" s="1"/>
  <c r="O182" i="3"/>
  <c r="P182" i="3" s="1"/>
  <c r="R182" i="3" s="1"/>
  <c r="O188" i="3"/>
  <c r="O194" i="3"/>
  <c r="P194" i="3" s="1"/>
  <c r="O202" i="3"/>
  <c r="P202" i="3" s="1"/>
  <c r="R202" i="3" s="1"/>
  <c r="O208" i="3"/>
  <c r="O214" i="3"/>
  <c r="O220" i="3"/>
  <c r="P220" i="3" s="1"/>
  <c r="R220" i="3" s="1"/>
  <c r="O228" i="3"/>
  <c r="P228" i="3" s="1"/>
  <c r="R228" i="3" s="1"/>
  <c r="O232" i="3"/>
  <c r="O238" i="3"/>
  <c r="P238" i="3" s="1"/>
  <c r="R238" i="3" s="1"/>
  <c r="O242" i="3"/>
  <c r="P242" i="3" s="1"/>
  <c r="R242" i="3" s="1"/>
  <c r="O246" i="3"/>
  <c r="P246" i="3" s="1"/>
  <c r="R246" i="3" s="1"/>
  <c r="O254" i="3"/>
  <c r="P254" i="3" s="1"/>
  <c r="R254" i="3" s="1"/>
  <c r="O260" i="3"/>
  <c r="P260" i="3" s="1"/>
  <c r="R260" i="3" s="1"/>
  <c r="O266" i="3"/>
  <c r="P266" i="3" s="1"/>
  <c r="R266" i="3" s="1"/>
  <c r="O272" i="3"/>
  <c r="P272" i="3" s="1"/>
  <c r="R272" i="3" s="1"/>
  <c r="O278" i="3"/>
  <c r="P278" i="3" s="1"/>
  <c r="R278" i="3" s="1"/>
  <c r="O286" i="3"/>
  <c r="P286" i="3" s="1"/>
  <c r="R286" i="3" s="1"/>
  <c r="O292" i="3"/>
  <c r="P292" i="3" s="1"/>
  <c r="R292" i="3" s="1"/>
  <c r="O298" i="3"/>
  <c r="O304" i="3"/>
  <c r="O310" i="3"/>
  <c r="P310" i="3" s="1"/>
  <c r="R310" i="3" s="1"/>
  <c r="O314" i="3"/>
  <c r="P314" i="3" s="1"/>
  <c r="R314" i="3" s="1"/>
  <c r="O320" i="3"/>
  <c r="P320" i="3" s="1"/>
  <c r="O326" i="3"/>
  <c r="O336" i="3"/>
  <c r="P336" i="3" s="1"/>
  <c r="R336" i="3" s="1"/>
  <c r="O340" i="3"/>
  <c r="P340" i="3" s="1"/>
  <c r="R340" i="3" s="1"/>
  <c r="O346" i="3"/>
  <c r="P346" i="3" s="1"/>
  <c r="R346" i="3" s="1"/>
  <c r="O352" i="3"/>
  <c r="P352" i="3" s="1"/>
  <c r="R352" i="3" s="1"/>
  <c r="O358" i="3"/>
  <c r="O364" i="3"/>
  <c r="P364" i="3" s="1"/>
  <c r="R364" i="3" s="1"/>
  <c r="O368" i="3"/>
  <c r="O374" i="3"/>
  <c r="P374" i="3" s="1"/>
  <c r="R374" i="3" s="1"/>
  <c r="O380" i="3"/>
  <c r="P380" i="3" s="1"/>
  <c r="R380" i="3" s="1"/>
  <c r="O386" i="3"/>
  <c r="P386" i="3" s="1"/>
  <c r="R386" i="3" s="1"/>
  <c r="O390" i="3"/>
  <c r="P390" i="3" s="1"/>
  <c r="R390" i="3" s="1"/>
  <c r="O394" i="3"/>
  <c r="P394" i="3" s="1"/>
  <c r="R394" i="3" s="1"/>
  <c r="O400" i="3"/>
  <c r="O404" i="3"/>
  <c r="P404" i="3" s="1"/>
  <c r="O406" i="3"/>
  <c r="P406" i="3" s="1"/>
  <c r="R406" i="3" s="1"/>
  <c r="O410" i="3"/>
  <c r="O414" i="3"/>
  <c r="P414" i="3" s="1"/>
  <c r="R414" i="3" s="1"/>
  <c r="O418" i="3"/>
  <c r="P418" i="3" s="1"/>
  <c r="R418" i="3" s="1"/>
  <c r="O422" i="3"/>
  <c r="P422" i="3" s="1"/>
  <c r="R422" i="3" s="1"/>
  <c r="O424" i="3"/>
  <c r="P424" i="3" s="1"/>
  <c r="O428" i="3"/>
  <c r="O437" i="3"/>
  <c r="P437" i="3" s="1"/>
  <c r="R437" i="3" s="1"/>
  <c r="O453" i="3"/>
  <c r="P453" i="3" s="1"/>
  <c r="R453" i="3" s="1"/>
  <c r="O485" i="3"/>
  <c r="P485" i="3" s="1"/>
  <c r="R485" i="3" s="1"/>
  <c r="O533" i="3"/>
  <c r="P533" i="3" s="1"/>
  <c r="R533" i="3" s="1"/>
  <c r="O558" i="3"/>
  <c r="P558" i="3" s="1"/>
  <c r="R558" i="3" s="1"/>
  <c r="O566" i="3"/>
  <c r="P566" i="3" s="1"/>
  <c r="R566" i="3" s="1"/>
  <c r="O574" i="3"/>
  <c r="P574" i="3" s="1"/>
  <c r="R574" i="3" s="1"/>
  <c r="O590" i="3"/>
  <c r="P590" i="3" s="1"/>
  <c r="R590" i="3" s="1"/>
  <c r="O598" i="3"/>
  <c r="P598" i="3" s="1"/>
  <c r="R598" i="3" s="1"/>
  <c r="O622" i="3"/>
  <c r="P622" i="3" s="1"/>
  <c r="R622" i="3" s="1"/>
  <c r="O630" i="3"/>
  <c r="P630" i="3" s="1"/>
  <c r="R630" i="3" s="1"/>
  <c r="O646" i="3"/>
  <c r="P646" i="3" s="1"/>
  <c r="R646" i="3" s="1"/>
  <c r="O670" i="3"/>
  <c r="P670" i="3" s="1"/>
  <c r="R670" i="3" s="1"/>
  <c r="O678" i="3"/>
  <c r="P678" i="3" s="1"/>
  <c r="R678" i="3" s="1"/>
  <c r="O694" i="3"/>
  <c r="P694" i="3" s="1"/>
  <c r="R694" i="3" s="1"/>
  <c r="O702" i="3"/>
  <c r="P702" i="3" s="1"/>
  <c r="R702" i="3" s="1"/>
  <c r="O720" i="3"/>
  <c r="P720" i="3" s="1"/>
  <c r="R720" i="3" s="1"/>
  <c r="O724" i="3"/>
  <c r="P724" i="3" s="1"/>
  <c r="R724" i="3" s="1"/>
  <c r="O732" i="3"/>
  <c r="P732" i="3" s="1"/>
  <c r="R732" i="3" s="1"/>
  <c r="O740" i="3"/>
  <c r="P740" i="3" s="1"/>
  <c r="R740" i="3" s="1"/>
  <c r="O748" i="3"/>
  <c r="P748" i="3" s="1"/>
  <c r="R748" i="3" s="1"/>
  <c r="O752" i="3"/>
  <c r="P752" i="3" s="1"/>
  <c r="R752" i="3" s="1"/>
  <c r="O760" i="3"/>
  <c r="P760" i="3" s="1"/>
  <c r="O768" i="3"/>
  <c r="P768" i="3" s="1"/>
  <c r="R768" i="3" s="1"/>
  <c r="O772" i="3"/>
  <c r="P772" i="3" s="1"/>
  <c r="R772" i="3" s="1"/>
  <c r="O780" i="3"/>
  <c r="P780" i="3" s="1"/>
  <c r="R780" i="3" s="1"/>
  <c r="O788" i="3"/>
  <c r="O792" i="3"/>
  <c r="P792" i="3" s="1"/>
  <c r="R792" i="3" s="1"/>
  <c r="O800" i="3"/>
  <c r="P800" i="3" s="1"/>
  <c r="O804" i="3"/>
  <c r="P804" i="3" s="1"/>
  <c r="R804" i="3" s="1"/>
  <c r="O812" i="3"/>
  <c r="P812" i="3" s="1"/>
  <c r="R812" i="3" s="1"/>
  <c r="O816" i="3"/>
  <c r="P816" i="3" s="1"/>
  <c r="R816" i="3" s="1"/>
  <c r="O824" i="3"/>
  <c r="P824" i="3" s="1"/>
  <c r="R824" i="3" s="1"/>
  <c r="O832" i="3"/>
  <c r="P832" i="3" s="1"/>
  <c r="O836" i="3"/>
  <c r="O844" i="3"/>
  <c r="P844" i="3" s="1"/>
  <c r="R844" i="3" s="1"/>
  <c r="O856" i="3"/>
  <c r="P856" i="3" s="1"/>
  <c r="R856" i="3" s="1"/>
  <c r="O174" i="3"/>
  <c r="P174" i="3" s="1"/>
  <c r="R174" i="3" s="1"/>
  <c r="O180" i="3"/>
  <c r="O190" i="3"/>
  <c r="P190" i="3" s="1"/>
  <c r="R190" i="3" s="1"/>
  <c r="O198" i="3"/>
  <c r="P198" i="3" s="1"/>
  <c r="R198" i="3" s="1"/>
  <c r="O204" i="3"/>
  <c r="P204" i="3" s="1"/>
  <c r="O210" i="3"/>
  <c r="P210" i="3" s="1"/>
  <c r="R210" i="3" s="1"/>
  <c r="O218" i="3"/>
  <c r="O226" i="3"/>
  <c r="P226" i="3" s="1"/>
  <c r="R226" i="3" s="1"/>
  <c r="O234" i="3"/>
  <c r="P234" i="3" s="1"/>
  <c r="O244" i="3"/>
  <c r="P244" i="3" s="1"/>
  <c r="R244" i="3" s="1"/>
  <c r="O250" i="3"/>
  <c r="P250" i="3" s="1"/>
  <c r="R250" i="3" s="1"/>
  <c r="O256" i="3"/>
  <c r="P256" i="3" s="1"/>
  <c r="R256" i="3" s="1"/>
  <c r="O262" i="3"/>
  <c r="P262" i="3" s="1"/>
  <c r="R262" i="3" s="1"/>
  <c r="O268" i="3"/>
  <c r="P268" i="3" s="1"/>
  <c r="R268" i="3" s="1"/>
  <c r="O274" i="3"/>
  <c r="P274" i="3" s="1"/>
  <c r="R274" i="3" s="1"/>
  <c r="O280" i="3"/>
  <c r="P280" i="3" s="1"/>
  <c r="R280" i="3" s="1"/>
  <c r="O284" i="3"/>
  <c r="P284" i="3" s="1"/>
  <c r="R284" i="3" s="1"/>
  <c r="O290" i="3"/>
  <c r="P290" i="3" s="1"/>
  <c r="R290" i="3" s="1"/>
  <c r="O294" i="3"/>
  <c r="O300" i="3"/>
  <c r="P300" i="3" s="1"/>
  <c r="R300" i="3" s="1"/>
  <c r="O308" i="3"/>
  <c r="P308" i="3" s="1"/>
  <c r="R308" i="3" s="1"/>
  <c r="O316" i="3"/>
  <c r="P316" i="3" s="1"/>
  <c r="O322" i="3"/>
  <c r="P322" i="3" s="1"/>
  <c r="R322" i="3" s="1"/>
  <c r="O328" i="3"/>
  <c r="P328" i="3" s="1"/>
  <c r="R328" i="3" s="1"/>
  <c r="O334" i="3"/>
  <c r="P334" i="3" s="1"/>
  <c r="R334" i="3" s="1"/>
  <c r="O342" i="3"/>
  <c r="P342" i="3" s="1"/>
  <c r="R342" i="3" s="1"/>
  <c r="O348" i="3"/>
  <c r="P348" i="3" s="1"/>
  <c r="R348" i="3" s="1"/>
  <c r="O354" i="3"/>
  <c r="P354" i="3" s="1"/>
  <c r="R354" i="3" s="1"/>
  <c r="O362" i="3"/>
  <c r="P362" i="3" s="1"/>
  <c r="O370" i="3"/>
  <c r="P370" i="3" s="1"/>
  <c r="R370" i="3" s="1"/>
  <c r="O376" i="3"/>
  <c r="P376" i="3" s="1"/>
  <c r="R376" i="3" s="1"/>
  <c r="O382" i="3"/>
  <c r="P382" i="3" s="1"/>
  <c r="R382" i="3" s="1"/>
  <c r="O388" i="3"/>
  <c r="P388" i="3" s="1"/>
  <c r="R388" i="3" s="1"/>
  <c r="O392" i="3"/>
  <c r="P392" i="3" s="1"/>
  <c r="R392" i="3" s="1"/>
  <c r="O398" i="3"/>
  <c r="P398" i="3" s="1"/>
  <c r="R398" i="3" s="1"/>
  <c r="O402" i="3"/>
  <c r="P402" i="3" s="1"/>
  <c r="O408" i="3"/>
  <c r="P408" i="3" s="1"/>
  <c r="R408" i="3" s="1"/>
  <c r="O412" i="3"/>
  <c r="P412" i="3" s="1"/>
  <c r="R412" i="3" s="1"/>
  <c r="O416" i="3"/>
  <c r="P416" i="3" s="1"/>
  <c r="R416" i="3" s="1"/>
  <c r="O420" i="3"/>
  <c r="P420" i="3" s="1"/>
  <c r="R420" i="3" s="1"/>
  <c r="O426" i="3"/>
  <c r="O501" i="3"/>
  <c r="P501" i="3" s="1"/>
  <c r="O517" i="3"/>
  <c r="P517" i="3" s="1"/>
  <c r="R517" i="3" s="1"/>
  <c r="O549" i="3"/>
  <c r="P549" i="3" s="1"/>
  <c r="R549" i="3" s="1"/>
  <c r="O582" i="3"/>
  <c r="P582" i="3" s="1"/>
  <c r="R582" i="3" s="1"/>
  <c r="O606" i="3"/>
  <c r="P606" i="3" s="1"/>
  <c r="O614" i="3"/>
  <c r="P614" i="3" s="1"/>
  <c r="R614" i="3" s="1"/>
  <c r="O638" i="3"/>
  <c r="P638" i="3" s="1"/>
  <c r="R638" i="3" s="1"/>
  <c r="O654" i="3"/>
  <c r="P654" i="3" s="1"/>
  <c r="R654" i="3" s="1"/>
  <c r="O662" i="3"/>
  <c r="O686" i="3"/>
  <c r="P686" i="3" s="1"/>
  <c r="R686" i="3" s="1"/>
  <c r="O710" i="3"/>
  <c r="P710" i="3" s="1"/>
  <c r="R710" i="3" s="1"/>
  <c r="O716" i="3"/>
  <c r="P716" i="3" s="1"/>
  <c r="R716" i="3" s="1"/>
  <c r="O728" i="3"/>
  <c r="P728" i="3" s="1"/>
  <c r="R728" i="3" s="1"/>
  <c r="O736" i="3"/>
  <c r="P736" i="3" s="1"/>
  <c r="R736" i="3" s="1"/>
  <c r="O744" i="3"/>
  <c r="P744" i="3" s="1"/>
  <c r="R744" i="3" s="1"/>
  <c r="O756" i="3"/>
  <c r="O764" i="3"/>
  <c r="P764" i="3" s="1"/>
  <c r="O776" i="3"/>
  <c r="P776" i="3" s="1"/>
  <c r="R776" i="3" s="1"/>
  <c r="O784" i="3"/>
  <c r="P784" i="3" s="1"/>
  <c r="R784" i="3" s="1"/>
  <c r="O796" i="3"/>
  <c r="O808" i="3"/>
  <c r="P808" i="3" s="1"/>
  <c r="R808" i="3" s="1"/>
  <c r="O820" i="3"/>
  <c r="P820" i="3" s="1"/>
  <c r="R820" i="3" s="1"/>
  <c r="O828" i="3"/>
  <c r="P828" i="3" s="1"/>
  <c r="R828" i="3" s="1"/>
  <c r="O840" i="3"/>
  <c r="O848" i="3"/>
  <c r="P848" i="3" s="1"/>
  <c r="R848" i="3" s="1"/>
  <c r="O852" i="3"/>
  <c r="P852" i="3" s="1"/>
  <c r="R852" i="3" s="1"/>
  <c r="O860" i="3"/>
  <c r="P860" i="3" s="1"/>
  <c r="O864" i="3"/>
  <c r="P864" i="3" s="1"/>
  <c r="O868" i="3"/>
  <c r="O884" i="3"/>
  <c r="P884" i="3" s="1"/>
  <c r="R884" i="3" s="1"/>
  <c r="O908" i="3"/>
  <c r="P908" i="3" s="1"/>
  <c r="R908" i="3" s="1"/>
  <c r="O940" i="3"/>
  <c r="P940" i="3" s="1"/>
  <c r="R940" i="3" s="1"/>
  <c r="O972" i="3"/>
  <c r="P972" i="3" s="1"/>
  <c r="R972" i="3" s="1"/>
  <c r="O1004" i="3"/>
  <c r="P1004" i="3" s="1"/>
  <c r="R1004" i="3" s="1"/>
  <c r="O1036" i="3"/>
  <c r="P1036" i="3" s="1"/>
  <c r="R1036" i="3" s="1"/>
  <c r="O1068" i="3"/>
  <c r="P1068" i="3" s="1"/>
  <c r="R1068" i="3" s="1"/>
  <c r="O1459" i="3"/>
  <c r="P1459" i="3" s="1"/>
  <c r="R1459" i="3" s="1"/>
  <c r="O1465" i="3"/>
  <c r="P1465" i="3" s="1"/>
  <c r="R1465" i="3" s="1"/>
  <c r="O1469" i="3"/>
  <c r="P1469" i="3" s="1"/>
  <c r="R1469" i="3" s="1"/>
  <c r="O1473" i="3"/>
  <c r="P1473" i="3" s="1"/>
  <c r="R1473" i="3" s="1"/>
  <c r="O1477" i="3"/>
  <c r="P1477" i="3" s="1"/>
  <c r="R1477" i="3" s="1"/>
  <c r="O1481" i="3"/>
  <c r="P1481" i="3" s="1"/>
  <c r="O1485" i="3"/>
  <c r="P1485" i="3" s="1"/>
  <c r="R1485" i="3" s="1"/>
  <c r="O1489" i="3"/>
  <c r="P1489" i="3" s="1"/>
  <c r="R1489" i="3" s="1"/>
  <c r="O1493" i="3"/>
  <c r="P1493" i="3" s="1"/>
  <c r="R1493" i="3" s="1"/>
  <c r="O1497" i="3"/>
  <c r="P1497" i="3" s="1"/>
  <c r="R1497" i="3" s="1"/>
  <c r="O1501" i="3"/>
  <c r="P1501" i="3" s="1"/>
  <c r="R1501" i="3" s="1"/>
  <c r="O1505" i="3"/>
  <c r="P1505" i="3" s="1"/>
  <c r="R1505" i="3" s="1"/>
  <c r="O1509" i="3"/>
  <c r="P1509" i="3" s="1"/>
  <c r="R1509" i="3" s="1"/>
  <c r="O1513" i="3"/>
  <c r="P1513" i="3" s="1"/>
  <c r="R1513" i="3" s="1"/>
  <c r="O1517" i="3"/>
  <c r="P1517" i="3" s="1"/>
  <c r="R1517" i="3" s="1"/>
  <c r="O1521" i="3"/>
  <c r="P1521" i="3" s="1"/>
  <c r="R1521" i="3" s="1"/>
  <c r="O1525" i="3"/>
  <c r="P1525" i="3" s="1"/>
  <c r="R1525" i="3" s="1"/>
  <c r="O1533" i="3"/>
  <c r="P1533" i="3" s="1"/>
  <c r="R1533" i="3" s="1"/>
  <c r="O441" i="3"/>
  <c r="P441" i="3" s="1"/>
  <c r="R441" i="3" s="1"/>
  <c r="O473" i="3"/>
  <c r="P473" i="3" s="1"/>
  <c r="O505" i="3"/>
  <c r="P505" i="3" s="1"/>
  <c r="R505" i="3" s="1"/>
  <c r="O553" i="3"/>
  <c r="O572" i="3"/>
  <c r="P572" i="3" s="1"/>
  <c r="R572" i="3" s="1"/>
  <c r="O580" i="3"/>
  <c r="P580" i="3" s="1"/>
  <c r="R580" i="3" s="1"/>
  <c r="O604" i="3"/>
  <c r="P604" i="3" s="1"/>
  <c r="O612" i="3"/>
  <c r="O620" i="3"/>
  <c r="P620" i="3" s="1"/>
  <c r="R620" i="3" s="1"/>
  <c r="O628" i="3"/>
  <c r="P628" i="3" s="1"/>
  <c r="R628" i="3" s="1"/>
  <c r="O668" i="3"/>
  <c r="P668" i="3" s="1"/>
  <c r="O676" i="3"/>
  <c r="P676" i="3" s="1"/>
  <c r="R676" i="3" s="1"/>
  <c r="O684" i="3"/>
  <c r="P684" i="3" s="1"/>
  <c r="R684" i="3" s="1"/>
  <c r="O692" i="3"/>
  <c r="P692" i="3" s="1"/>
  <c r="R692" i="3" s="1"/>
  <c r="O700" i="3"/>
  <c r="P700" i="3" s="1"/>
  <c r="R700" i="3" s="1"/>
  <c r="O708" i="3"/>
  <c r="P708" i="3" s="1"/>
  <c r="R708" i="3" s="1"/>
  <c r="O881" i="3"/>
  <c r="P881" i="3" s="1"/>
  <c r="R881" i="3" s="1"/>
  <c r="O899" i="3"/>
  <c r="P899" i="3" s="1"/>
  <c r="O1213" i="3"/>
  <c r="P1213" i="3" s="1"/>
  <c r="R1213" i="3" s="1"/>
  <c r="O175" i="3"/>
  <c r="P175" i="3" s="1"/>
  <c r="R175" i="3" s="1"/>
  <c r="O177" i="3"/>
  <c r="P177" i="3" s="1"/>
  <c r="R177" i="3" s="1"/>
  <c r="O179" i="3"/>
  <c r="P179" i="3" s="1"/>
  <c r="R179" i="3" s="1"/>
  <c r="O181" i="3"/>
  <c r="P181" i="3" s="1"/>
  <c r="R181" i="3" s="1"/>
  <c r="O183" i="3"/>
  <c r="P183" i="3" s="1"/>
  <c r="R183" i="3" s="1"/>
  <c r="O185" i="3"/>
  <c r="P185" i="3" s="1"/>
  <c r="R185" i="3" s="1"/>
  <c r="O187" i="3"/>
  <c r="P187" i="3" s="1"/>
  <c r="R187" i="3" s="1"/>
  <c r="O189" i="3"/>
  <c r="O191" i="3"/>
  <c r="P191" i="3" s="1"/>
  <c r="R191" i="3" s="1"/>
  <c r="O193" i="3"/>
  <c r="O195" i="3"/>
  <c r="P195" i="3" s="1"/>
  <c r="R195" i="3" s="1"/>
  <c r="O197" i="3"/>
  <c r="P197" i="3" s="1"/>
  <c r="R197" i="3" s="1"/>
  <c r="O199" i="3"/>
  <c r="P199" i="3" s="1"/>
  <c r="R199" i="3" s="1"/>
  <c r="O201" i="3"/>
  <c r="P201" i="3" s="1"/>
  <c r="R201" i="3" s="1"/>
  <c r="O203" i="3"/>
  <c r="P203" i="3" s="1"/>
  <c r="R203" i="3" s="1"/>
  <c r="O205" i="3"/>
  <c r="P205" i="3" s="1"/>
  <c r="R205" i="3" s="1"/>
  <c r="O207" i="3"/>
  <c r="P207" i="3" s="1"/>
  <c r="R207" i="3" s="1"/>
  <c r="O209" i="3"/>
  <c r="P209" i="3" s="1"/>
  <c r="R209" i="3" s="1"/>
  <c r="O211" i="3"/>
  <c r="P211" i="3" s="1"/>
  <c r="R211" i="3" s="1"/>
  <c r="O213" i="3"/>
  <c r="P213" i="3" s="1"/>
  <c r="R213" i="3" s="1"/>
  <c r="O215" i="3"/>
  <c r="P215" i="3" s="1"/>
  <c r="R215" i="3" s="1"/>
  <c r="O217" i="3"/>
  <c r="P217" i="3" s="1"/>
  <c r="R217" i="3" s="1"/>
  <c r="O219" i="3"/>
  <c r="P219" i="3" s="1"/>
  <c r="R219" i="3" s="1"/>
  <c r="O221" i="3"/>
  <c r="P221" i="3" s="1"/>
  <c r="R221" i="3" s="1"/>
  <c r="O223" i="3"/>
  <c r="P223" i="3" s="1"/>
  <c r="R223" i="3" s="1"/>
  <c r="O225" i="3"/>
  <c r="P225" i="3" s="1"/>
  <c r="R225" i="3" s="1"/>
  <c r="O227" i="3"/>
  <c r="P227" i="3" s="1"/>
  <c r="R227" i="3" s="1"/>
  <c r="O229" i="3"/>
  <c r="P229" i="3" s="1"/>
  <c r="R229" i="3" s="1"/>
  <c r="O231" i="3"/>
  <c r="P231" i="3" s="1"/>
  <c r="R231" i="3" s="1"/>
  <c r="O233" i="3"/>
  <c r="P233" i="3" s="1"/>
  <c r="R233" i="3" s="1"/>
  <c r="O235" i="3"/>
  <c r="P235" i="3" s="1"/>
  <c r="R235" i="3" s="1"/>
  <c r="O237" i="3"/>
  <c r="P237" i="3" s="1"/>
  <c r="R237" i="3" s="1"/>
  <c r="O239" i="3"/>
  <c r="P239" i="3" s="1"/>
  <c r="R239" i="3" s="1"/>
  <c r="O241" i="3"/>
  <c r="P241" i="3" s="1"/>
  <c r="R241" i="3" s="1"/>
  <c r="O243" i="3"/>
  <c r="P243" i="3" s="1"/>
  <c r="R243" i="3" s="1"/>
  <c r="O245" i="3"/>
  <c r="P245" i="3" s="1"/>
  <c r="R245" i="3" s="1"/>
  <c r="O247" i="3"/>
  <c r="P247" i="3" s="1"/>
  <c r="R247" i="3" s="1"/>
  <c r="O249" i="3"/>
  <c r="P249" i="3" s="1"/>
  <c r="R249" i="3" s="1"/>
  <c r="O251" i="3"/>
  <c r="O253" i="3"/>
  <c r="P253" i="3" s="1"/>
  <c r="O255" i="3"/>
  <c r="O257" i="3"/>
  <c r="P257" i="3" s="1"/>
  <c r="R257" i="3" s="1"/>
  <c r="O259" i="3"/>
  <c r="P259" i="3" s="1"/>
  <c r="R259" i="3" s="1"/>
  <c r="O261" i="3"/>
  <c r="O263" i="3"/>
  <c r="P263" i="3" s="1"/>
  <c r="R263" i="3" s="1"/>
  <c r="O265" i="3"/>
  <c r="P265" i="3" s="1"/>
  <c r="R265" i="3" s="1"/>
  <c r="O267" i="3"/>
  <c r="P267" i="3" s="1"/>
  <c r="R267" i="3" s="1"/>
  <c r="O269" i="3"/>
  <c r="P269" i="3" s="1"/>
  <c r="R269" i="3" s="1"/>
  <c r="O271" i="3"/>
  <c r="P271" i="3" s="1"/>
  <c r="R271" i="3" s="1"/>
  <c r="O273" i="3"/>
  <c r="P273" i="3" s="1"/>
  <c r="O275" i="3"/>
  <c r="P275" i="3" s="1"/>
  <c r="O277" i="3"/>
  <c r="P277" i="3" s="1"/>
  <c r="O279" i="3"/>
  <c r="P279" i="3" s="1"/>
  <c r="R279" i="3" s="1"/>
  <c r="O281" i="3"/>
  <c r="P281" i="3" s="1"/>
  <c r="R281" i="3" s="1"/>
  <c r="O283" i="3"/>
  <c r="O285" i="3"/>
  <c r="P285" i="3" s="1"/>
  <c r="R285" i="3" s="1"/>
  <c r="O287" i="3"/>
  <c r="P287" i="3" s="1"/>
  <c r="R287" i="3" s="1"/>
  <c r="O289" i="3"/>
  <c r="P289" i="3" s="1"/>
  <c r="R289" i="3" s="1"/>
  <c r="O291" i="3"/>
  <c r="P291" i="3" s="1"/>
  <c r="R291" i="3" s="1"/>
  <c r="O293" i="3"/>
  <c r="P293" i="3" s="1"/>
  <c r="R293" i="3" s="1"/>
  <c r="O295" i="3"/>
  <c r="P295" i="3" s="1"/>
  <c r="R295" i="3" s="1"/>
  <c r="O297" i="3"/>
  <c r="P297" i="3" s="1"/>
  <c r="R297" i="3" s="1"/>
  <c r="O299" i="3"/>
  <c r="P299" i="3" s="1"/>
  <c r="R299" i="3" s="1"/>
  <c r="O301" i="3"/>
  <c r="P301" i="3" s="1"/>
  <c r="R301" i="3" s="1"/>
  <c r="O303" i="3"/>
  <c r="P303" i="3" s="1"/>
  <c r="R303" i="3" s="1"/>
  <c r="O305" i="3"/>
  <c r="P305" i="3" s="1"/>
  <c r="R305" i="3" s="1"/>
  <c r="O307" i="3"/>
  <c r="P307" i="3" s="1"/>
  <c r="R307" i="3" s="1"/>
  <c r="O309" i="3"/>
  <c r="P309" i="3" s="1"/>
  <c r="R309" i="3" s="1"/>
  <c r="O311" i="3"/>
  <c r="P311" i="3" s="1"/>
  <c r="R311" i="3" s="1"/>
  <c r="O313" i="3"/>
  <c r="P313" i="3" s="1"/>
  <c r="R313" i="3" s="1"/>
  <c r="O315" i="3"/>
  <c r="P315" i="3" s="1"/>
  <c r="R315" i="3" s="1"/>
  <c r="O317" i="3"/>
  <c r="P317" i="3" s="1"/>
  <c r="R317" i="3" s="1"/>
  <c r="O319" i="3"/>
  <c r="P319" i="3" s="1"/>
  <c r="R319" i="3" s="1"/>
  <c r="O321" i="3"/>
  <c r="P321" i="3" s="1"/>
  <c r="R321" i="3" s="1"/>
  <c r="O323" i="3"/>
  <c r="P323" i="3" s="1"/>
  <c r="R323" i="3" s="1"/>
  <c r="O325" i="3"/>
  <c r="P325" i="3" s="1"/>
  <c r="R325" i="3" s="1"/>
  <c r="O327" i="3"/>
  <c r="P327" i="3" s="1"/>
  <c r="R327" i="3" s="1"/>
  <c r="O329" i="3"/>
  <c r="P329" i="3" s="1"/>
  <c r="R329" i="3" s="1"/>
  <c r="O331" i="3"/>
  <c r="P331" i="3" s="1"/>
  <c r="R331" i="3" s="1"/>
  <c r="O333" i="3"/>
  <c r="P333" i="3" s="1"/>
  <c r="R333" i="3" s="1"/>
  <c r="O335" i="3"/>
  <c r="P335" i="3" s="1"/>
  <c r="R335" i="3" s="1"/>
  <c r="O337" i="3"/>
  <c r="P337" i="3" s="1"/>
  <c r="O339" i="3"/>
  <c r="O341" i="3"/>
  <c r="P341" i="3" s="1"/>
  <c r="O343" i="3"/>
  <c r="P343" i="3" s="1"/>
  <c r="R343" i="3" s="1"/>
  <c r="O345" i="3"/>
  <c r="P345" i="3" s="1"/>
  <c r="R345" i="3" s="1"/>
  <c r="O347" i="3"/>
  <c r="P347" i="3" s="1"/>
  <c r="O349" i="3"/>
  <c r="P349" i="3" s="1"/>
  <c r="R349" i="3" s="1"/>
  <c r="O351" i="3"/>
  <c r="P351" i="3" s="1"/>
  <c r="R351" i="3" s="1"/>
  <c r="O353" i="3"/>
  <c r="P353" i="3" s="1"/>
  <c r="R353" i="3" s="1"/>
  <c r="O355" i="3"/>
  <c r="P355" i="3" s="1"/>
  <c r="R355" i="3" s="1"/>
  <c r="O357" i="3"/>
  <c r="P357" i="3" s="1"/>
  <c r="R357" i="3" s="1"/>
  <c r="O359" i="3"/>
  <c r="P359" i="3" s="1"/>
  <c r="R359" i="3" s="1"/>
  <c r="O361" i="3"/>
  <c r="P361" i="3" s="1"/>
  <c r="R361" i="3" s="1"/>
  <c r="O363" i="3"/>
  <c r="P363" i="3" s="1"/>
  <c r="R363" i="3" s="1"/>
  <c r="O365" i="3"/>
  <c r="P365" i="3" s="1"/>
  <c r="R365" i="3" s="1"/>
  <c r="O367" i="3"/>
  <c r="P367" i="3" s="1"/>
  <c r="R367" i="3" s="1"/>
  <c r="O369" i="3"/>
  <c r="P369" i="3" s="1"/>
  <c r="R369" i="3" s="1"/>
  <c r="O371" i="3"/>
  <c r="P371" i="3" s="1"/>
  <c r="R371" i="3" s="1"/>
  <c r="O373" i="3"/>
  <c r="P373" i="3" s="1"/>
  <c r="R373" i="3" s="1"/>
  <c r="O375" i="3"/>
  <c r="P375" i="3" s="1"/>
  <c r="R375" i="3" s="1"/>
  <c r="O377" i="3"/>
  <c r="P377" i="3" s="1"/>
  <c r="R377" i="3" s="1"/>
  <c r="O379" i="3"/>
  <c r="P379" i="3" s="1"/>
  <c r="O381" i="3"/>
  <c r="O383" i="3"/>
  <c r="O385" i="3"/>
  <c r="P385" i="3" s="1"/>
  <c r="R385" i="3" s="1"/>
  <c r="O387" i="3"/>
  <c r="P387" i="3" s="1"/>
  <c r="R387" i="3" s="1"/>
  <c r="O389" i="3"/>
  <c r="O391" i="3"/>
  <c r="P391" i="3" s="1"/>
  <c r="R391" i="3" s="1"/>
  <c r="O393" i="3"/>
  <c r="P393" i="3" s="1"/>
  <c r="R393" i="3" s="1"/>
  <c r="O395" i="3"/>
  <c r="P395" i="3" s="1"/>
  <c r="R395" i="3" s="1"/>
  <c r="O397" i="3"/>
  <c r="P397" i="3" s="1"/>
  <c r="R397" i="3" s="1"/>
  <c r="O399" i="3"/>
  <c r="P399" i="3" s="1"/>
  <c r="R399" i="3" s="1"/>
  <c r="O401" i="3"/>
  <c r="P401" i="3" s="1"/>
  <c r="R401" i="3" s="1"/>
  <c r="O403" i="3"/>
  <c r="P403" i="3" s="1"/>
  <c r="R403" i="3" s="1"/>
  <c r="O405" i="3"/>
  <c r="P405" i="3" s="1"/>
  <c r="R405" i="3" s="1"/>
  <c r="O407" i="3"/>
  <c r="P407" i="3" s="1"/>
  <c r="R407" i="3" s="1"/>
  <c r="O409" i="3"/>
  <c r="P409" i="3" s="1"/>
  <c r="R409" i="3" s="1"/>
  <c r="O411" i="3"/>
  <c r="P411" i="3" s="1"/>
  <c r="R411" i="3" s="1"/>
  <c r="O413" i="3"/>
  <c r="P413" i="3" s="1"/>
  <c r="R413" i="3" s="1"/>
  <c r="O415" i="3"/>
  <c r="P415" i="3" s="1"/>
  <c r="R415" i="3" s="1"/>
  <c r="O417" i="3"/>
  <c r="P417" i="3" s="1"/>
  <c r="R417" i="3" s="1"/>
  <c r="O419" i="3"/>
  <c r="P419" i="3" s="1"/>
  <c r="R419" i="3" s="1"/>
  <c r="O421" i="3"/>
  <c r="P421" i="3" s="1"/>
  <c r="R421" i="3" s="1"/>
  <c r="O423" i="3"/>
  <c r="P423" i="3" s="1"/>
  <c r="R423" i="3" s="1"/>
  <c r="O425" i="3"/>
  <c r="P425" i="3" s="1"/>
  <c r="R425" i="3" s="1"/>
  <c r="O427" i="3"/>
  <c r="P427" i="3" s="1"/>
  <c r="R427" i="3" s="1"/>
  <c r="O429" i="3"/>
  <c r="P429" i="3" s="1"/>
  <c r="R429" i="3" s="1"/>
  <c r="O445" i="3"/>
  <c r="P445" i="3" s="1"/>
  <c r="R445" i="3" s="1"/>
  <c r="O461" i="3"/>
  <c r="P461" i="3" s="1"/>
  <c r="R461" i="3" s="1"/>
  <c r="O477" i="3"/>
  <c r="P477" i="3" s="1"/>
  <c r="R477" i="3" s="1"/>
  <c r="O493" i="3"/>
  <c r="P493" i="3" s="1"/>
  <c r="O509" i="3"/>
  <c r="P509" i="3" s="1"/>
  <c r="R509" i="3" s="1"/>
  <c r="O525" i="3"/>
  <c r="P525" i="3" s="1"/>
  <c r="R525" i="3" s="1"/>
  <c r="O541" i="3"/>
  <c r="P541" i="3" s="1"/>
  <c r="R541" i="3" s="1"/>
  <c r="O554" i="3"/>
  <c r="P554" i="3" s="1"/>
  <c r="R554" i="3" s="1"/>
  <c r="O562" i="3"/>
  <c r="P562" i="3" s="1"/>
  <c r="R562" i="3" s="1"/>
  <c r="O570" i="3"/>
  <c r="P570" i="3" s="1"/>
  <c r="R570" i="3" s="1"/>
  <c r="O578" i="3"/>
  <c r="P578" i="3" s="1"/>
  <c r="R578" i="3" s="1"/>
  <c r="O586" i="3"/>
  <c r="P586" i="3" s="1"/>
  <c r="R586" i="3" s="1"/>
  <c r="O594" i="3"/>
  <c r="P594" i="3" s="1"/>
  <c r="R594" i="3" s="1"/>
  <c r="O602" i="3"/>
  <c r="P602" i="3" s="1"/>
  <c r="O610" i="3"/>
  <c r="P610" i="3" s="1"/>
  <c r="R610" i="3" s="1"/>
  <c r="O618" i="3"/>
  <c r="P618" i="3" s="1"/>
  <c r="R618" i="3" s="1"/>
  <c r="O626" i="3"/>
  <c r="P626" i="3" s="1"/>
  <c r="R626" i="3" s="1"/>
  <c r="O634" i="3"/>
  <c r="P634" i="3" s="1"/>
  <c r="R634" i="3" s="1"/>
  <c r="O642" i="3"/>
  <c r="P642" i="3" s="1"/>
  <c r="R642" i="3" s="1"/>
  <c r="O650" i="3"/>
  <c r="P650" i="3" s="1"/>
  <c r="R650" i="3" s="1"/>
  <c r="O658" i="3"/>
  <c r="O666" i="3"/>
  <c r="P666" i="3" s="1"/>
  <c r="R666" i="3" s="1"/>
  <c r="O674" i="3"/>
  <c r="P674" i="3" s="1"/>
  <c r="R674" i="3" s="1"/>
  <c r="O682" i="3"/>
  <c r="P682" i="3" s="1"/>
  <c r="R682" i="3" s="1"/>
  <c r="O690" i="3"/>
  <c r="P690" i="3" s="1"/>
  <c r="R690" i="3" s="1"/>
  <c r="O698" i="3"/>
  <c r="P698" i="3" s="1"/>
  <c r="R698" i="3" s="1"/>
  <c r="O706" i="3"/>
  <c r="P706" i="3" s="1"/>
  <c r="R706" i="3" s="1"/>
  <c r="O714" i="3"/>
  <c r="P714" i="3" s="1"/>
  <c r="R714" i="3" s="1"/>
  <c r="O718" i="3"/>
  <c r="P718" i="3" s="1"/>
  <c r="R718" i="3" s="1"/>
  <c r="O722" i="3"/>
  <c r="P722" i="3" s="1"/>
  <c r="R722" i="3" s="1"/>
  <c r="O726" i="3"/>
  <c r="P726" i="3" s="1"/>
  <c r="R726" i="3" s="1"/>
  <c r="O730" i="3"/>
  <c r="P730" i="3" s="1"/>
  <c r="R730" i="3" s="1"/>
  <c r="O734" i="3"/>
  <c r="P734" i="3" s="1"/>
  <c r="R734" i="3" s="1"/>
  <c r="O738" i="3"/>
  <c r="P738" i="3" s="1"/>
  <c r="R738" i="3" s="1"/>
  <c r="O742" i="3"/>
  <c r="P742" i="3" s="1"/>
  <c r="R742" i="3" s="1"/>
  <c r="O746" i="3"/>
  <c r="P746" i="3" s="1"/>
  <c r="R746" i="3" s="1"/>
  <c r="O750" i="3"/>
  <c r="P750" i="3" s="1"/>
  <c r="R750" i="3" s="1"/>
  <c r="O754" i="3"/>
  <c r="P754" i="3" s="1"/>
  <c r="R754" i="3" s="1"/>
  <c r="O758" i="3"/>
  <c r="P758" i="3" s="1"/>
  <c r="R758" i="3" s="1"/>
  <c r="O762" i="3"/>
  <c r="O766" i="3"/>
  <c r="P766" i="3" s="1"/>
  <c r="R766" i="3" s="1"/>
  <c r="O770" i="3"/>
  <c r="P770" i="3" s="1"/>
  <c r="O774" i="3"/>
  <c r="P774" i="3" s="1"/>
  <c r="R774" i="3" s="1"/>
  <c r="O778" i="3"/>
  <c r="P778" i="3" s="1"/>
  <c r="R778" i="3" s="1"/>
  <c r="O782" i="3"/>
  <c r="P782" i="3" s="1"/>
  <c r="R782" i="3" s="1"/>
  <c r="O786" i="3"/>
  <c r="P786" i="3" s="1"/>
  <c r="R786" i="3" s="1"/>
  <c r="O790" i="3"/>
  <c r="P790" i="3" s="1"/>
  <c r="O794" i="3"/>
  <c r="P794" i="3" s="1"/>
  <c r="R794" i="3" s="1"/>
  <c r="O798" i="3"/>
  <c r="P798" i="3" s="1"/>
  <c r="R798" i="3" s="1"/>
  <c r="O802" i="3"/>
  <c r="P802" i="3" s="1"/>
  <c r="R802" i="3" s="1"/>
  <c r="O806" i="3"/>
  <c r="P806" i="3" s="1"/>
  <c r="R806" i="3" s="1"/>
  <c r="O810" i="3"/>
  <c r="P810" i="3" s="1"/>
  <c r="R810" i="3" s="1"/>
  <c r="O814" i="3"/>
  <c r="P814" i="3" s="1"/>
  <c r="R814" i="3" s="1"/>
  <c r="O818" i="3"/>
  <c r="P818" i="3" s="1"/>
  <c r="R818" i="3" s="1"/>
  <c r="O822" i="3"/>
  <c r="P822" i="3" s="1"/>
  <c r="R822" i="3" s="1"/>
  <c r="O826" i="3"/>
  <c r="O830" i="3"/>
  <c r="P830" i="3" s="1"/>
  <c r="R830" i="3" s="1"/>
  <c r="O834" i="3"/>
  <c r="P834" i="3" s="1"/>
  <c r="R834" i="3" s="1"/>
  <c r="O838" i="3"/>
  <c r="O842" i="3"/>
  <c r="P842" i="3" s="1"/>
  <c r="R842" i="3" s="1"/>
  <c r="O846" i="3"/>
  <c r="O850" i="3"/>
  <c r="P850" i="3" s="1"/>
  <c r="O854" i="3"/>
  <c r="P854" i="3" s="1"/>
  <c r="R854" i="3" s="1"/>
  <c r="O858" i="3"/>
  <c r="P858" i="3" s="1"/>
  <c r="R858" i="3" s="1"/>
  <c r="O862" i="3"/>
  <c r="P862" i="3" s="1"/>
  <c r="R862" i="3" s="1"/>
  <c r="O866" i="3"/>
  <c r="O924" i="3"/>
  <c r="P924" i="3" s="1"/>
  <c r="O956" i="3"/>
  <c r="P956" i="3" s="1"/>
  <c r="R956" i="3" s="1"/>
  <c r="O988" i="3"/>
  <c r="P988" i="3" s="1"/>
  <c r="R988" i="3" s="1"/>
  <c r="O1020" i="3"/>
  <c r="P1020" i="3" s="1"/>
  <c r="R1020" i="3" s="1"/>
  <c r="O1052" i="3"/>
  <c r="P1052" i="3" s="1"/>
  <c r="R1052" i="3" s="1"/>
  <c r="O1084" i="3"/>
  <c r="P1084" i="3" s="1"/>
  <c r="R1084" i="3" s="1"/>
  <c r="O178" i="3"/>
  <c r="O184" i="3"/>
  <c r="P184" i="3" s="1"/>
  <c r="R184" i="3" s="1"/>
  <c r="O186" i="3"/>
  <c r="O192" i="3"/>
  <c r="P192" i="3" s="1"/>
  <c r="O196" i="3"/>
  <c r="P196" i="3" s="1"/>
  <c r="R196" i="3" s="1"/>
  <c r="O200" i="3"/>
  <c r="P200" i="3" s="1"/>
  <c r="R200" i="3" s="1"/>
  <c r="O206" i="3"/>
  <c r="P206" i="3" s="1"/>
  <c r="O212" i="3"/>
  <c r="P212" i="3" s="1"/>
  <c r="R212" i="3" s="1"/>
  <c r="O216" i="3"/>
  <c r="P216" i="3" s="1"/>
  <c r="R216" i="3" s="1"/>
  <c r="O222" i="3"/>
  <c r="P222" i="3" s="1"/>
  <c r="R222" i="3" s="1"/>
  <c r="O224" i="3"/>
  <c r="P224" i="3" s="1"/>
  <c r="R224" i="3" s="1"/>
  <c r="O230" i="3"/>
  <c r="P230" i="3" s="1"/>
  <c r="O236" i="3"/>
  <c r="P236" i="3" s="1"/>
  <c r="R236" i="3" s="1"/>
  <c r="O240" i="3"/>
  <c r="P240" i="3" s="1"/>
  <c r="O248" i="3"/>
  <c r="P248" i="3" s="1"/>
  <c r="R248" i="3" s="1"/>
  <c r="O252" i="3"/>
  <c r="P252" i="3" s="1"/>
  <c r="R252" i="3" s="1"/>
  <c r="O258" i="3"/>
  <c r="P258" i="3" s="1"/>
  <c r="R258" i="3" s="1"/>
  <c r="O264" i="3"/>
  <c r="P264" i="3" s="1"/>
  <c r="R264" i="3" s="1"/>
  <c r="O270" i="3"/>
  <c r="P270" i="3" s="1"/>
  <c r="R270" i="3" s="1"/>
  <c r="O276" i="3"/>
  <c r="P276" i="3" s="1"/>
  <c r="R276" i="3" s="1"/>
  <c r="O282" i="3"/>
  <c r="P282" i="3" s="1"/>
  <c r="R282" i="3" s="1"/>
  <c r="O288" i="3"/>
  <c r="P288" i="3" s="1"/>
  <c r="R288" i="3" s="1"/>
  <c r="O296" i="3"/>
  <c r="P296" i="3" s="1"/>
  <c r="O302" i="3"/>
  <c r="P302" i="3" s="1"/>
  <c r="R302" i="3" s="1"/>
  <c r="O306" i="3"/>
  <c r="O312" i="3"/>
  <c r="P312" i="3" s="1"/>
  <c r="R312" i="3" s="1"/>
  <c r="O318" i="3"/>
  <c r="P318" i="3" s="1"/>
  <c r="O324" i="3"/>
  <c r="P324" i="3" s="1"/>
  <c r="R324" i="3" s="1"/>
  <c r="O330" i="3"/>
  <c r="P330" i="3" s="1"/>
  <c r="R330" i="3" s="1"/>
  <c r="O332" i="3"/>
  <c r="P332" i="3" s="1"/>
  <c r="R332" i="3" s="1"/>
  <c r="O338" i="3"/>
  <c r="P338" i="3" s="1"/>
  <c r="R338" i="3" s="1"/>
  <c r="O344" i="3"/>
  <c r="P344" i="3" s="1"/>
  <c r="R344" i="3" s="1"/>
  <c r="O350" i="3"/>
  <c r="P350" i="3" s="1"/>
  <c r="R350" i="3" s="1"/>
  <c r="O356" i="3"/>
  <c r="P356" i="3" s="1"/>
  <c r="R356" i="3" s="1"/>
  <c r="O360" i="3"/>
  <c r="P360" i="3" s="1"/>
  <c r="O366" i="3"/>
  <c r="P366" i="3" s="1"/>
  <c r="R366" i="3" s="1"/>
  <c r="O372" i="3"/>
  <c r="P372" i="3" s="1"/>
  <c r="R372" i="3" s="1"/>
  <c r="O378" i="3"/>
  <c r="P378" i="3" s="1"/>
  <c r="R378" i="3" s="1"/>
  <c r="O384" i="3"/>
  <c r="P384" i="3" s="1"/>
  <c r="R384" i="3" s="1"/>
  <c r="O396" i="3"/>
  <c r="P396" i="3" s="1"/>
  <c r="R396" i="3" s="1"/>
  <c r="O1529" i="3"/>
  <c r="P1529" i="3" s="1"/>
  <c r="R1529" i="3" s="1"/>
  <c r="O457" i="3"/>
  <c r="P457" i="3" s="1"/>
  <c r="O489" i="3"/>
  <c r="P489" i="3" s="1"/>
  <c r="R489" i="3" s="1"/>
  <c r="O521" i="3"/>
  <c r="P521" i="3" s="1"/>
  <c r="R521" i="3" s="1"/>
  <c r="O537" i="3"/>
  <c r="P537" i="3" s="1"/>
  <c r="R537" i="3" s="1"/>
  <c r="O556" i="3"/>
  <c r="P556" i="3" s="1"/>
  <c r="R556" i="3" s="1"/>
  <c r="O564" i="3"/>
  <c r="P564" i="3" s="1"/>
  <c r="R564" i="3" s="1"/>
  <c r="O588" i="3"/>
  <c r="P588" i="3" s="1"/>
  <c r="R588" i="3" s="1"/>
  <c r="O596" i="3"/>
  <c r="P596" i="3" s="1"/>
  <c r="R596" i="3" s="1"/>
  <c r="O636" i="3"/>
  <c r="P636" i="3" s="1"/>
  <c r="R636" i="3" s="1"/>
  <c r="O644" i="3"/>
  <c r="P644" i="3" s="1"/>
  <c r="R644" i="3" s="1"/>
  <c r="O652" i="3"/>
  <c r="P652" i="3" s="1"/>
  <c r="R652" i="3" s="1"/>
  <c r="O660" i="3"/>
  <c r="O1181" i="3"/>
  <c r="P1181" i="3" s="1"/>
  <c r="R1181" i="3" s="1"/>
  <c r="O1197" i="3"/>
  <c r="P1197" i="3" s="1"/>
  <c r="R1197" i="3" s="1"/>
  <c r="N1537" i="3"/>
  <c r="O433" i="3"/>
  <c r="P433" i="3" s="1"/>
  <c r="R433" i="3" s="1"/>
  <c r="O449" i="3"/>
  <c r="P449" i="3" s="1"/>
  <c r="O465" i="3"/>
  <c r="P465" i="3" s="1"/>
  <c r="R465" i="3" s="1"/>
  <c r="O481" i="3"/>
  <c r="P481" i="3" s="1"/>
  <c r="R481" i="3" s="1"/>
  <c r="O497" i="3"/>
  <c r="P497" i="3" s="1"/>
  <c r="R497" i="3" s="1"/>
  <c r="O513" i="3"/>
  <c r="P513" i="3" s="1"/>
  <c r="R513" i="3" s="1"/>
  <c r="O529" i="3"/>
  <c r="P529" i="3" s="1"/>
  <c r="R529" i="3" s="1"/>
  <c r="O545" i="3"/>
  <c r="P545" i="3" s="1"/>
  <c r="R545" i="3" s="1"/>
  <c r="O560" i="3"/>
  <c r="P560" i="3" s="1"/>
  <c r="R560" i="3" s="1"/>
  <c r="O568" i="3"/>
  <c r="P568" i="3" s="1"/>
  <c r="R568" i="3" s="1"/>
  <c r="O576" i="3"/>
  <c r="P576" i="3" s="1"/>
  <c r="R576" i="3" s="1"/>
  <c r="O584" i="3"/>
  <c r="P584" i="3" s="1"/>
  <c r="R584" i="3" s="1"/>
  <c r="O592" i="3"/>
  <c r="P592" i="3" s="1"/>
  <c r="R592" i="3" s="1"/>
  <c r="O600" i="3"/>
  <c r="P600" i="3" s="1"/>
  <c r="R600" i="3" s="1"/>
  <c r="O608" i="3"/>
  <c r="P608" i="3" s="1"/>
  <c r="R608" i="3" s="1"/>
  <c r="O616" i="3"/>
  <c r="O624" i="3"/>
  <c r="P624" i="3" s="1"/>
  <c r="R624" i="3" s="1"/>
  <c r="O632" i="3"/>
  <c r="P632" i="3" s="1"/>
  <c r="R632" i="3" s="1"/>
  <c r="O640" i="3"/>
  <c r="P640" i="3" s="1"/>
  <c r="R640" i="3" s="1"/>
  <c r="O648" i="3"/>
  <c r="P648" i="3" s="1"/>
  <c r="R648" i="3" s="1"/>
  <c r="O656" i="3"/>
  <c r="P656" i="3" s="1"/>
  <c r="R656" i="3" s="1"/>
  <c r="O664" i="3"/>
  <c r="P664" i="3" s="1"/>
  <c r="R664" i="3" s="1"/>
  <c r="O672" i="3"/>
  <c r="P672" i="3" s="1"/>
  <c r="R672" i="3" s="1"/>
  <c r="O680" i="3"/>
  <c r="P680" i="3" s="1"/>
  <c r="R680" i="3" s="1"/>
  <c r="O688" i="3"/>
  <c r="O696" i="3"/>
  <c r="P696" i="3" s="1"/>
  <c r="R696" i="3" s="1"/>
  <c r="O704" i="3"/>
  <c r="P704" i="3" s="1"/>
  <c r="R704" i="3" s="1"/>
  <c r="O712" i="3"/>
  <c r="P712" i="3" s="1"/>
  <c r="R712" i="3" s="1"/>
  <c r="O872" i="3"/>
  <c r="P872" i="3" s="1"/>
  <c r="R872" i="3" s="1"/>
  <c r="O888" i="3"/>
  <c r="P888" i="3" s="1"/>
  <c r="R888" i="3" s="1"/>
  <c r="O1455" i="3"/>
  <c r="P1455" i="3" s="1"/>
  <c r="R1455" i="3" s="1"/>
  <c r="O555" i="3"/>
  <c r="P555" i="3" s="1"/>
  <c r="O557" i="3"/>
  <c r="P557" i="3" s="1"/>
  <c r="R557" i="3" s="1"/>
  <c r="O559" i="3"/>
  <c r="P559" i="3" s="1"/>
  <c r="R559" i="3" s="1"/>
  <c r="O561" i="3"/>
  <c r="O563" i="3"/>
  <c r="P563" i="3" s="1"/>
  <c r="R563" i="3" s="1"/>
  <c r="O565" i="3"/>
  <c r="P565" i="3" s="1"/>
  <c r="R565" i="3" s="1"/>
  <c r="O567" i="3"/>
  <c r="P567" i="3" s="1"/>
  <c r="R567" i="3" s="1"/>
  <c r="O569" i="3"/>
  <c r="P569" i="3" s="1"/>
  <c r="R569" i="3" s="1"/>
  <c r="O571" i="3"/>
  <c r="P571" i="3" s="1"/>
  <c r="R571" i="3" s="1"/>
  <c r="O573" i="3"/>
  <c r="P573" i="3" s="1"/>
  <c r="R573" i="3" s="1"/>
  <c r="O575" i="3"/>
  <c r="P575" i="3" s="1"/>
  <c r="R575" i="3" s="1"/>
  <c r="O577" i="3"/>
  <c r="P577" i="3" s="1"/>
  <c r="R577" i="3" s="1"/>
  <c r="O579" i="3"/>
  <c r="P579" i="3" s="1"/>
  <c r="O581" i="3"/>
  <c r="O583" i="3"/>
  <c r="P583" i="3" s="1"/>
  <c r="O585" i="3"/>
  <c r="P585" i="3" s="1"/>
  <c r="R585" i="3" s="1"/>
  <c r="O587" i="3"/>
  <c r="P587" i="3" s="1"/>
  <c r="R587" i="3" s="1"/>
  <c r="O589" i="3"/>
  <c r="O591" i="3"/>
  <c r="P591" i="3" s="1"/>
  <c r="R591" i="3" s="1"/>
  <c r="O593" i="3"/>
  <c r="P593" i="3" s="1"/>
  <c r="R593" i="3" s="1"/>
  <c r="O595" i="3"/>
  <c r="P595" i="3" s="1"/>
  <c r="R595" i="3" s="1"/>
  <c r="O597" i="3"/>
  <c r="P597" i="3" s="1"/>
  <c r="R597" i="3" s="1"/>
  <c r="O599" i="3"/>
  <c r="P599" i="3" s="1"/>
  <c r="R599" i="3" s="1"/>
  <c r="O601" i="3"/>
  <c r="P601" i="3" s="1"/>
  <c r="R601" i="3" s="1"/>
  <c r="O603" i="3"/>
  <c r="P603" i="3" s="1"/>
  <c r="R603" i="3" s="1"/>
  <c r="O605" i="3"/>
  <c r="P605" i="3" s="1"/>
  <c r="R605" i="3" s="1"/>
  <c r="O607" i="3"/>
  <c r="P607" i="3" s="1"/>
  <c r="R607" i="3" s="1"/>
  <c r="O609" i="3"/>
  <c r="P609" i="3" s="1"/>
  <c r="R609" i="3" s="1"/>
  <c r="O611" i="3"/>
  <c r="P611" i="3" s="1"/>
  <c r="R611" i="3" s="1"/>
  <c r="O613" i="3"/>
  <c r="P613" i="3" s="1"/>
  <c r="R613" i="3" s="1"/>
  <c r="O615" i="3"/>
  <c r="O617" i="3"/>
  <c r="P617" i="3" s="1"/>
  <c r="R617" i="3" s="1"/>
  <c r="O619" i="3"/>
  <c r="P619" i="3" s="1"/>
  <c r="R619" i="3" s="1"/>
  <c r="O621" i="3"/>
  <c r="P621" i="3" s="1"/>
  <c r="R621" i="3" s="1"/>
  <c r="O623" i="3"/>
  <c r="P623" i="3" s="1"/>
  <c r="R623" i="3" s="1"/>
  <c r="O625" i="3"/>
  <c r="P625" i="3" s="1"/>
  <c r="R625" i="3" s="1"/>
  <c r="O627" i="3"/>
  <c r="P627" i="3" s="1"/>
  <c r="R627" i="3" s="1"/>
  <c r="O629" i="3"/>
  <c r="P629" i="3" s="1"/>
  <c r="R629" i="3" s="1"/>
  <c r="O631" i="3"/>
  <c r="P631" i="3" s="1"/>
  <c r="R631" i="3" s="1"/>
  <c r="O633" i="3"/>
  <c r="O635" i="3"/>
  <c r="P635" i="3" s="1"/>
  <c r="O637" i="3"/>
  <c r="O639" i="3"/>
  <c r="P639" i="3" s="1"/>
  <c r="R639" i="3" s="1"/>
  <c r="O641" i="3"/>
  <c r="P641" i="3" s="1"/>
  <c r="R641" i="3" s="1"/>
  <c r="O643" i="3"/>
  <c r="P643" i="3" s="1"/>
  <c r="O645" i="3"/>
  <c r="P645" i="3" s="1"/>
  <c r="R645" i="3" s="1"/>
  <c r="O647" i="3"/>
  <c r="P647" i="3" s="1"/>
  <c r="R647" i="3" s="1"/>
  <c r="O649" i="3"/>
  <c r="P649" i="3" s="1"/>
  <c r="R649" i="3" s="1"/>
  <c r="O651" i="3"/>
  <c r="P651" i="3" s="1"/>
  <c r="R651" i="3" s="1"/>
  <c r="O653" i="3"/>
  <c r="P653" i="3" s="1"/>
  <c r="R653" i="3" s="1"/>
  <c r="O655" i="3"/>
  <c r="P655" i="3" s="1"/>
  <c r="R655" i="3" s="1"/>
  <c r="O657" i="3"/>
  <c r="P657" i="3" s="1"/>
  <c r="R657" i="3" s="1"/>
  <c r="O659" i="3"/>
  <c r="P659" i="3" s="1"/>
  <c r="R659" i="3" s="1"/>
  <c r="O661" i="3"/>
  <c r="P661" i="3" s="1"/>
  <c r="R661" i="3" s="1"/>
  <c r="O663" i="3"/>
  <c r="P663" i="3" s="1"/>
  <c r="R663" i="3" s="1"/>
  <c r="O665" i="3"/>
  <c r="P665" i="3" s="1"/>
  <c r="R665" i="3" s="1"/>
  <c r="O667" i="3"/>
  <c r="P667" i="3" s="1"/>
  <c r="R667" i="3" s="1"/>
  <c r="O669" i="3"/>
  <c r="P669" i="3" s="1"/>
  <c r="R669" i="3" s="1"/>
  <c r="O671" i="3"/>
  <c r="P671" i="3" s="1"/>
  <c r="R671" i="3" s="1"/>
  <c r="O673" i="3"/>
  <c r="P673" i="3" s="1"/>
  <c r="R673" i="3" s="1"/>
  <c r="O675" i="3"/>
  <c r="P675" i="3" s="1"/>
  <c r="R675" i="3" s="1"/>
  <c r="O677" i="3"/>
  <c r="P677" i="3" s="1"/>
  <c r="R677" i="3" s="1"/>
  <c r="O679" i="3"/>
  <c r="P679" i="3" s="1"/>
  <c r="R679" i="3" s="1"/>
  <c r="O681" i="3"/>
  <c r="P681" i="3" s="1"/>
  <c r="R681" i="3" s="1"/>
  <c r="O683" i="3"/>
  <c r="P683" i="3" s="1"/>
  <c r="R683" i="3" s="1"/>
  <c r="O685" i="3"/>
  <c r="P685" i="3" s="1"/>
  <c r="R685" i="3" s="1"/>
  <c r="O687" i="3"/>
  <c r="P687" i="3" s="1"/>
  <c r="O689" i="3"/>
  <c r="P689" i="3" s="1"/>
  <c r="R689" i="3" s="1"/>
  <c r="O691" i="3"/>
  <c r="P691" i="3" s="1"/>
  <c r="R691" i="3" s="1"/>
  <c r="O693" i="3"/>
  <c r="P693" i="3" s="1"/>
  <c r="R693" i="3" s="1"/>
  <c r="O695" i="3"/>
  <c r="P695" i="3" s="1"/>
  <c r="R695" i="3" s="1"/>
  <c r="O697" i="3"/>
  <c r="P697" i="3" s="1"/>
  <c r="R697" i="3" s="1"/>
  <c r="O699" i="3"/>
  <c r="P699" i="3" s="1"/>
  <c r="R699" i="3" s="1"/>
  <c r="O701" i="3"/>
  <c r="P701" i="3" s="1"/>
  <c r="R701" i="3" s="1"/>
  <c r="O703" i="3"/>
  <c r="P703" i="3" s="1"/>
  <c r="R703" i="3" s="1"/>
  <c r="O705" i="3"/>
  <c r="P705" i="3" s="1"/>
  <c r="R705" i="3" s="1"/>
  <c r="O707" i="3"/>
  <c r="P707" i="3" s="1"/>
  <c r="R707" i="3" s="1"/>
  <c r="O709" i="3"/>
  <c r="O711" i="3"/>
  <c r="P711" i="3" s="1"/>
  <c r="R711" i="3" s="1"/>
  <c r="O713" i="3"/>
  <c r="O715" i="3"/>
  <c r="O717" i="3"/>
  <c r="O719" i="3"/>
  <c r="P719" i="3" s="1"/>
  <c r="R719" i="3" s="1"/>
  <c r="O721" i="3"/>
  <c r="P721" i="3" s="1"/>
  <c r="R721" i="3" s="1"/>
  <c r="O723" i="3"/>
  <c r="O725" i="3"/>
  <c r="O727" i="3"/>
  <c r="P727" i="3" s="1"/>
  <c r="R727" i="3" s="1"/>
  <c r="O729" i="3"/>
  <c r="P729" i="3" s="1"/>
  <c r="R729" i="3" s="1"/>
  <c r="O731" i="3"/>
  <c r="O733" i="3"/>
  <c r="P733" i="3" s="1"/>
  <c r="R733" i="3" s="1"/>
  <c r="O735" i="3"/>
  <c r="P735" i="3" s="1"/>
  <c r="O737" i="3"/>
  <c r="O739" i="3"/>
  <c r="O741" i="3"/>
  <c r="P741" i="3" s="1"/>
  <c r="R741" i="3" s="1"/>
  <c r="O743" i="3"/>
  <c r="P743" i="3" s="1"/>
  <c r="R743" i="3" s="1"/>
  <c r="O745" i="3"/>
  <c r="P745" i="3" s="1"/>
  <c r="O747" i="3"/>
  <c r="P747" i="3" s="1"/>
  <c r="R747" i="3" s="1"/>
  <c r="O749" i="3"/>
  <c r="P749" i="3" s="1"/>
  <c r="R749" i="3" s="1"/>
  <c r="O751" i="3"/>
  <c r="P751" i="3" s="1"/>
  <c r="R751" i="3" s="1"/>
  <c r="O753" i="3"/>
  <c r="P753" i="3" s="1"/>
  <c r="R753" i="3" s="1"/>
  <c r="O755" i="3"/>
  <c r="P755" i="3" s="1"/>
  <c r="R755" i="3" s="1"/>
  <c r="O757" i="3"/>
  <c r="P757" i="3" s="1"/>
  <c r="R757" i="3" s="1"/>
  <c r="O759" i="3"/>
  <c r="P759" i="3" s="1"/>
  <c r="R759" i="3" s="1"/>
  <c r="O761" i="3"/>
  <c r="P761" i="3" s="1"/>
  <c r="R761" i="3" s="1"/>
  <c r="O763" i="3"/>
  <c r="P763" i="3" s="1"/>
  <c r="R763" i="3" s="1"/>
  <c r="O765" i="3"/>
  <c r="P765" i="3" s="1"/>
  <c r="R765" i="3" s="1"/>
  <c r="O767" i="3"/>
  <c r="P767" i="3" s="1"/>
  <c r="R767" i="3" s="1"/>
  <c r="O769" i="3"/>
  <c r="P769" i="3" s="1"/>
  <c r="R769" i="3" s="1"/>
  <c r="O771" i="3"/>
  <c r="P771" i="3" s="1"/>
  <c r="R771" i="3" s="1"/>
  <c r="O773" i="3"/>
  <c r="P773" i="3" s="1"/>
  <c r="R773" i="3" s="1"/>
  <c r="O775" i="3"/>
  <c r="P775" i="3" s="1"/>
  <c r="R775" i="3" s="1"/>
  <c r="O777" i="3"/>
  <c r="P777" i="3" s="1"/>
  <c r="R777" i="3" s="1"/>
  <c r="O779" i="3"/>
  <c r="P779" i="3" s="1"/>
  <c r="R779" i="3" s="1"/>
  <c r="O781" i="3"/>
  <c r="O783" i="3"/>
  <c r="P783" i="3" s="1"/>
  <c r="R783" i="3" s="1"/>
  <c r="O785" i="3"/>
  <c r="O787" i="3"/>
  <c r="P787" i="3" s="1"/>
  <c r="O789" i="3"/>
  <c r="P789" i="3" s="1"/>
  <c r="R789" i="3" s="1"/>
  <c r="O791" i="3"/>
  <c r="P791" i="3" s="1"/>
  <c r="R791" i="3" s="1"/>
  <c r="O793" i="3"/>
  <c r="P793" i="3" s="1"/>
  <c r="R793" i="3" s="1"/>
  <c r="O795" i="3"/>
  <c r="P795" i="3" s="1"/>
  <c r="R795" i="3" s="1"/>
  <c r="O797" i="3"/>
  <c r="P797" i="3" s="1"/>
  <c r="R797" i="3" s="1"/>
  <c r="O799" i="3"/>
  <c r="P799" i="3" s="1"/>
  <c r="R799" i="3" s="1"/>
  <c r="O801" i="3"/>
  <c r="P801" i="3" s="1"/>
  <c r="R801" i="3" s="1"/>
  <c r="O803" i="3"/>
  <c r="P803" i="3" s="1"/>
  <c r="R803" i="3" s="1"/>
  <c r="O805" i="3"/>
  <c r="P805" i="3" s="1"/>
  <c r="R805" i="3" s="1"/>
  <c r="O807" i="3"/>
  <c r="P807" i="3" s="1"/>
  <c r="O809" i="3"/>
  <c r="P809" i="3" s="1"/>
  <c r="R809" i="3" s="1"/>
  <c r="O811" i="3"/>
  <c r="O813" i="3"/>
  <c r="O815" i="3"/>
  <c r="P815" i="3" s="1"/>
  <c r="O817" i="3"/>
  <c r="P817" i="3" s="1"/>
  <c r="R817" i="3" s="1"/>
  <c r="O819" i="3"/>
  <c r="P819" i="3" s="1"/>
  <c r="R819" i="3" s="1"/>
  <c r="O821" i="3"/>
  <c r="O823" i="3"/>
  <c r="P823" i="3" s="1"/>
  <c r="R823" i="3" s="1"/>
  <c r="O825" i="3"/>
  <c r="P825" i="3" s="1"/>
  <c r="R825" i="3" s="1"/>
  <c r="O827" i="3"/>
  <c r="P827" i="3" s="1"/>
  <c r="R827" i="3" s="1"/>
  <c r="O829" i="3"/>
  <c r="P829" i="3" s="1"/>
  <c r="R829" i="3" s="1"/>
  <c r="O831" i="3"/>
  <c r="P831" i="3" s="1"/>
  <c r="R831" i="3" s="1"/>
  <c r="O833" i="3"/>
  <c r="P833" i="3" s="1"/>
  <c r="R833" i="3" s="1"/>
  <c r="O835" i="3"/>
  <c r="P835" i="3" s="1"/>
  <c r="R835" i="3" s="1"/>
  <c r="O837" i="3"/>
  <c r="P837" i="3" s="1"/>
  <c r="R837" i="3" s="1"/>
  <c r="O839" i="3"/>
  <c r="P839" i="3" s="1"/>
  <c r="R839" i="3" s="1"/>
  <c r="O841" i="3"/>
  <c r="P841" i="3" s="1"/>
  <c r="R841" i="3" s="1"/>
  <c r="O843" i="3"/>
  <c r="P843" i="3" s="1"/>
  <c r="R843" i="3" s="1"/>
  <c r="O845" i="3"/>
  <c r="P845" i="3" s="1"/>
  <c r="R845" i="3" s="1"/>
  <c r="O847" i="3"/>
  <c r="P847" i="3" s="1"/>
  <c r="R847" i="3" s="1"/>
  <c r="O849" i="3"/>
  <c r="P849" i="3" s="1"/>
  <c r="R849" i="3" s="1"/>
  <c r="O851" i="3"/>
  <c r="P851" i="3" s="1"/>
  <c r="R851" i="3" s="1"/>
  <c r="O853" i="3"/>
  <c r="P853" i="3" s="1"/>
  <c r="R853" i="3" s="1"/>
  <c r="O855" i="3"/>
  <c r="P855" i="3" s="1"/>
  <c r="R855" i="3" s="1"/>
  <c r="O857" i="3"/>
  <c r="P857" i="3" s="1"/>
  <c r="R857" i="3" s="1"/>
  <c r="O859" i="3"/>
  <c r="P859" i="3" s="1"/>
  <c r="R859" i="3" s="1"/>
  <c r="O861" i="3"/>
  <c r="P861" i="3" s="1"/>
  <c r="R861" i="3" s="1"/>
  <c r="O863" i="3"/>
  <c r="P863" i="3" s="1"/>
  <c r="R863" i="3" s="1"/>
  <c r="O865" i="3"/>
  <c r="P865" i="3" s="1"/>
  <c r="R865" i="3" s="1"/>
  <c r="O867" i="3"/>
  <c r="P867" i="3" s="1"/>
  <c r="R867" i="3" s="1"/>
  <c r="O869" i="3"/>
  <c r="P869" i="3" s="1"/>
  <c r="R869" i="3" s="1"/>
  <c r="O876" i="3"/>
  <c r="P876" i="3" s="1"/>
  <c r="O885" i="3"/>
  <c r="P885" i="3" s="1"/>
  <c r="R885" i="3" s="1"/>
  <c r="O892" i="3"/>
  <c r="P892" i="3" s="1"/>
  <c r="R892" i="3" s="1"/>
  <c r="O904" i="3"/>
  <c r="P904" i="3" s="1"/>
  <c r="R904" i="3" s="1"/>
  <c r="O920" i="3"/>
  <c r="P920" i="3" s="1"/>
  <c r="R920" i="3" s="1"/>
  <c r="O936" i="3"/>
  <c r="P936" i="3" s="1"/>
  <c r="R936" i="3" s="1"/>
  <c r="O952" i="3"/>
  <c r="O968" i="3"/>
  <c r="O984" i="3"/>
  <c r="P984" i="3" s="1"/>
  <c r="R984" i="3" s="1"/>
  <c r="O1000" i="3"/>
  <c r="P1000" i="3" s="1"/>
  <c r="R1000" i="3" s="1"/>
  <c r="O1016" i="3"/>
  <c r="P1016" i="3" s="1"/>
  <c r="R1016" i="3" s="1"/>
  <c r="O1032" i="3"/>
  <c r="P1032" i="3" s="1"/>
  <c r="R1032" i="3" s="1"/>
  <c r="O1048" i="3"/>
  <c r="P1048" i="3" s="1"/>
  <c r="R1048" i="3" s="1"/>
  <c r="O1064" i="3"/>
  <c r="O1080" i="3"/>
  <c r="P1080" i="3" s="1"/>
  <c r="R1080" i="3" s="1"/>
  <c r="O1370" i="3"/>
  <c r="P1370" i="3" s="1"/>
  <c r="R1370" i="3" s="1"/>
  <c r="O880" i="3"/>
  <c r="P880" i="3" s="1"/>
  <c r="R880" i="3" s="1"/>
  <c r="O896" i="3"/>
  <c r="P896" i="3" s="1"/>
  <c r="R896" i="3" s="1"/>
  <c r="O902" i="3"/>
  <c r="O1180" i="3"/>
  <c r="P1180" i="3" s="1"/>
  <c r="R1180" i="3" s="1"/>
  <c r="O1184" i="3"/>
  <c r="P1184" i="3" s="1"/>
  <c r="R1184" i="3" s="1"/>
  <c r="O1196" i="3"/>
  <c r="P1196" i="3" s="1"/>
  <c r="R1196" i="3" s="1"/>
  <c r="O1200" i="3"/>
  <c r="O1212" i="3"/>
  <c r="P1212" i="3" s="1"/>
  <c r="R1212" i="3" s="1"/>
  <c r="O1216" i="3"/>
  <c r="P1216" i="3" s="1"/>
  <c r="O1345" i="3"/>
  <c r="O1337" i="3"/>
  <c r="O1340" i="3"/>
  <c r="P1340" i="3" s="1"/>
  <c r="O903" i="3"/>
  <c r="P903" i="3" s="1"/>
  <c r="R903" i="3" s="1"/>
  <c r="O907" i="3"/>
  <c r="P907" i="3" s="1"/>
  <c r="R907" i="3" s="1"/>
  <c r="O911" i="3"/>
  <c r="P911" i="3" s="1"/>
  <c r="R911" i="3" s="1"/>
  <c r="O915" i="3"/>
  <c r="P915" i="3" s="1"/>
  <c r="R915" i="3" s="1"/>
  <c r="O919" i="3"/>
  <c r="P919" i="3" s="1"/>
  <c r="R919" i="3" s="1"/>
  <c r="O923" i="3"/>
  <c r="P923" i="3" s="1"/>
  <c r="R923" i="3" s="1"/>
  <c r="O927" i="3"/>
  <c r="P927" i="3" s="1"/>
  <c r="R927" i="3" s="1"/>
  <c r="O931" i="3"/>
  <c r="P931" i="3" s="1"/>
  <c r="R931" i="3" s="1"/>
  <c r="O935" i="3"/>
  <c r="O939" i="3"/>
  <c r="O943" i="3"/>
  <c r="O947" i="3"/>
  <c r="P947" i="3" s="1"/>
  <c r="R947" i="3" s="1"/>
  <c r="O951" i="3"/>
  <c r="P951" i="3" s="1"/>
  <c r="O955" i="3"/>
  <c r="P955" i="3" s="1"/>
  <c r="R955" i="3" s="1"/>
  <c r="O959" i="3"/>
  <c r="P959" i="3" s="1"/>
  <c r="R959" i="3" s="1"/>
  <c r="O963" i="3"/>
  <c r="P963" i="3" s="1"/>
  <c r="R963" i="3" s="1"/>
  <c r="O967" i="3"/>
  <c r="P967" i="3" s="1"/>
  <c r="R967" i="3" s="1"/>
  <c r="O971" i="3"/>
  <c r="P971" i="3" s="1"/>
  <c r="R971" i="3" s="1"/>
  <c r="O975" i="3"/>
  <c r="P975" i="3" s="1"/>
  <c r="R975" i="3" s="1"/>
  <c r="O979" i="3"/>
  <c r="P979" i="3" s="1"/>
  <c r="R979" i="3" s="1"/>
  <c r="O983" i="3"/>
  <c r="P983" i="3" s="1"/>
  <c r="R983" i="3" s="1"/>
  <c r="O987" i="3"/>
  <c r="P987" i="3" s="1"/>
  <c r="R987" i="3" s="1"/>
  <c r="O991" i="3"/>
  <c r="O995" i="3"/>
  <c r="P995" i="3" s="1"/>
  <c r="R995" i="3" s="1"/>
  <c r="O999" i="3"/>
  <c r="O1003" i="3"/>
  <c r="P1003" i="3" s="1"/>
  <c r="R1003" i="3" s="1"/>
  <c r="O1007" i="3"/>
  <c r="P1007" i="3" s="1"/>
  <c r="R1007" i="3" s="1"/>
  <c r="O1011" i="3"/>
  <c r="P1011" i="3" s="1"/>
  <c r="R1011" i="3" s="1"/>
  <c r="O1015" i="3"/>
  <c r="P1015" i="3" s="1"/>
  <c r="O1019" i="3"/>
  <c r="P1019" i="3" s="1"/>
  <c r="R1019" i="3" s="1"/>
  <c r="O1023" i="3"/>
  <c r="O1027" i="3"/>
  <c r="P1027" i="3" s="1"/>
  <c r="R1027" i="3" s="1"/>
  <c r="O1031" i="3"/>
  <c r="P1031" i="3" s="1"/>
  <c r="R1031" i="3" s="1"/>
  <c r="O1035" i="3"/>
  <c r="O1039" i="3"/>
  <c r="O1043" i="3"/>
  <c r="P1043" i="3" s="1"/>
  <c r="O1047" i="3"/>
  <c r="P1047" i="3" s="1"/>
  <c r="R1047" i="3" s="1"/>
  <c r="O1051" i="3"/>
  <c r="P1051" i="3" s="1"/>
  <c r="R1051" i="3" s="1"/>
  <c r="O1055" i="3"/>
  <c r="P1055" i="3" s="1"/>
  <c r="R1055" i="3" s="1"/>
  <c r="O1059" i="3"/>
  <c r="P1059" i="3" s="1"/>
  <c r="R1059" i="3" s="1"/>
  <c r="O1063" i="3"/>
  <c r="P1063" i="3" s="1"/>
  <c r="R1063" i="3" s="1"/>
  <c r="O1067" i="3"/>
  <c r="O1071" i="3"/>
  <c r="P1071" i="3" s="1"/>
  <c r="R1071" i="3" s="1"/>
  <c r="O1075" i="3"/>
  <c r="P1075" i="3" s="1"/>
  <c r="R1075" i="3" s="1"/>
  <c r="O1079" i="3"/>
  <c r="P1079" i="3" s="1"/>
  <c r="R1079" i="3" s="1"/>
  <c r="O1083" i="3"/>
  <c r="O1329" i="3"/>
  <c r="P1329" i="3" s="1"/>
  <c r="R1329" i="3" s="1"/>
  <c r="O1332" i="3"/>
  <c r="P1332" i="3" s="1"/>
  <c r="R1332" i="3" s="1"/>
  <c r="O1354" i="3"/>
  <c r="P1354" i="3" s="1"/>
  <c r="R1354" i="3" s="1"/>
  <c r="O1360" i="3"/>
  <c r="P1360" i="3" s="1"/>
  <c r="R1360" i="3" s="1"/>
  <c r="O1188" i="3"/>
  <c r="P1188" i="3" s="1"/>
  <c r="R1188" i="3" s="1"/>
  <c r="O1204" i="3"/>
  <c r="P1204" i="3" s="1"/>
  <c r="R1204" i="3" s="1"/>
  <c r="O1220" i="3"/>
  <c r="P1220" i="3" s="1"/>
  <c r="R1220" i="3" s="1"/>
  <c r="O1333" i="3"/>
  <c r="P1333" i="3" s="1"/>
  <c r="R1333" i="3" s="1"/>
  <c r="O1341" i="3"/>
  <c r="P1341" i="3" s="1"/>
  <c r="R1341" i="3" s="1"/>
  <c r="O1352" i="3"/>
  <c r="P1352" i="3" s="1"/>
  <c r="R1352" i="3" s="1"/>
  <c r="O1362" i="3"/>
  <c r="P1362" i="3" s="1"/>
  <c r="R1362" i="3" s="1"/>
  <c r="O1368" i="3"/>
  <c r="P1368" i="3" s="1"/>
  <c r="R1368" i="3" s="1"/>
  <c r="O1185" i="3"/>
  <c r="P1185" i="3" s="1"/>
  <c r="R1185" i="3" s="1"/>
  <c r="O1192" i="3"/>
  <c r="P1192" i="3" s="1"/>
  <c r="O1201" i="3"/>
  <c r="P1201" i="3" s="1"/>
  <c r="R1201" i="3" s="1"/>
  <c r="O1208" i="3"/>
  <c r="P1208" i="3" s="1"/>
  <c r="R1208" i="3" s="1"/>
  <c r="O1217" i="3"/>
  <c r="P1217" i="3" s="1"/>
  <c r="R1217" i="3" s="1"/>
  <c r="O1328" i="3"/>
  <c r="P1328" i="3" s="1"/>
  <c r="R1328" i="3" s="1"/>
  <c r="O1336" i="3"/>
  <c r="P1336" i="3" s="1"/>
  <c r="O1344" i="3"/>
  <c r="P1344" i="3" s="1"/>
  <c r="R1344" i="3" s="1"/>
  <c r="O1350" i="3"/>
  <c r="P1350" i="3" s="1"/>
  <c r="R1350" i="3" s="1"/>
  <c r="O1358" i="3"/>
  <c r="P1358" i="3" s="1"/>
  <c r="R1358" i="3" s="1"/>
  <c r="O1366" i="3"/>
  <c r="P1366" i="3" s="1"/>
  <c r="R1366" i="3" s="1"/>
  <c r="O1374" i="3"/>
  <c r="P1374" i="3" s="1"/>
  <c r="R1374" i="3" s="1"/>
  <c r="O1348" i="3"/>
  <c r="P1348" i="3" s="1"/>
  <c r="R1348" i="3" s="1"/>
  <c r="O1356" i="3"/>
  <c r="P1356" i="3" s="1"/>
  <c r="R1356" i="3" s="1"/>
  <c r="O1364" i="3"/>
  <c r="P1364" i="3" s="1"/>
  <c r="R1364" i="3" s="1"/>
  <c r="O1372" i="3"/>
  <c r="P1372" i="3" s="1"/>
  <c r="R1372" i="3" s="1"/>
  <c r="O1347" i="3"/>
  <c r="O1349" i="3"/>
  <c r="P1349" i="3" s="1"/>
  <c r="R1349" i="3" s="1"/>
  <c r="O1351" i="3"/>
  <c r="P1351" i="3" s="1"/>
  <c r="R1351" i="3" s="1"/>
  <c r="O1353" i="3"/>
  <c r="P1353" i="3" s="1"/>
  <c r="R1353" i="3" s="1"/>
  <c r="O1355" i="3"/>
  <c r="P1355" i="3" s="1"/>
  <c r="R1355" i="3" s="1"/>
  <c r="O1357" i="3"/>
  <c r="P1357" i="3" s="1"/>
  <c r="R1357" i="3" s="1"/>
  <c r="O1359" i="3"/>
  <c r="P1359" i="3" s="1"/>
  <c r="O1361" i="3"/>
  <c r="P1361" i="3" s="1"/>
  <c r="R1361" i="3" s="1"/>
  <c r="O1363" i="3"/>
  <c r="P1363" i="3" s="1"/>
  <c r="R1363" i="3" s="1"/>
  <c r="O1365" i="3"/>
  <c r="P1365" i="3" s="1"/>
  <c r="R1365" i="3" s="1"/>
  <c r="O1367" i="3"/>
  <c r="P1367" i="3" s="1"/>
  <c r="R1367" i="3" s="1"/>
  <c r="O1369" i="3"/>
  <c r="P1369" i="3" s="1"/>
  <c r="R1369" i="3" s="1"/>
  <c r="O1371" i="3"/>
  <c r="P1371" i="3" s="1"/>
  <c r="R1371" i="3" s="1"/>
  <c r="O1373" i="3"/>
  <c r="P1373" i="3" s="1"/>
  <c r="R1373" i="3" s="1"/>
  <c r="O1375" i="3"/>
  <c r="P1375" i="3" s="1"/>
  <c r="R1375" i="3" s="1"/>
  <c r="O1379" i="3"/>
  <c r="P1379" i="3" s="1"/>
  <c r="R1379" i="3" s="1"/>
  <c r="O1383" i="3"/>
  <c r="P1383" i="3" s="1"/>
  <c r="R1383" i="3" s="1"/>
  <c r="O1387" i="3"/>
  <c r="P1387" i="3" s="1"/>
  <c r="R1387" i="3" s="1"/>
  <c r="O1391" i="3"/>
  <c r="P1391" i="3" s="1"/>
  <c r="R1391" i="3" s="1"/>
  <c r="O1327" i="3"/>
  <c r="P1327" i="3" s="1"/>
  <c r="O1331" i="3"/>
  <c r="P1331" i="3" s="1"/>
  <c r="R1331" i="3" s="1"/>
  <c r="O1335" i="3"/>
  <c r="P1335" i="3" s="1"/>
  <c r="R1335" i="3" s="1"/>
  <c r="O1339" i="3"/>
  <c r="O1343" i="3"/>
  <c r="P1343" i="3" s="1"/>
  <c r="R1343" i="3" s="1"/>
  <c r="O1462" i="3"/>
  <c r="P1462" i="3" s="1"/>
  <c r="R1462" i="3" s="1"/>
  <c r="O1466" i="3"/>
  <c r="P1466" i="3" s="1"/>
  <c r="R1466" i="3" s="1"/>
  <c r="O1470" i="3"/>
  <c r="P1470" i="3" s="1"/>
  <c r="R1470" i="3" s="1"/>
  <c r="O1474" i="3"/>
  <c r="P1474" i="3" s="1"/>
  <c r="R1474" i="3" s="1"/>
  <c r="O1478" i="3"/>
  <c r="P1478" i="3" s="1"/>
  <c r="R1478" i="3" s="1"/>
  <c r="O1482" i="3"/>
  <c r="P1482" i="3" s="1"/>
  <c r="O1486" i="3"/>
  <c r="P1486" i="3" s="1"/>
  <c r="R1486" i="3" s="1"/>
  <c r="O1490" i="3"/>
  <c r="P1490" i="3" s="1"/>
  <c r="R1490" i="3" s="1"/>
  <c r="O1494" i="3"/>
  <c r="P1494" i="3" s="1"/>
  <c r="R1494" i="3" s="1"/>
  <c r="O1498" i="3"/>
  <c r="P1498" i="3" s="1"/>
  <c r="R1498" i="3" s="1"/>
  <c r="O1502" i="3"/>
  <c r="P1502" i="3" s="1"/>
  <c r="R1502" i="3" s="1"/>
  <c r="O1506" i="3"/>
  <c r="P1506" i="3" s="1"/>
  <c r="R1506" i="3" s="1"/>
  <c r="O1510" i="3"/>
  <c r="P1510" i="3" s="1"/>
  <c r="R1510" i="3" s="1"/>
  <c r="O1514" i="3"/>
  <c r="P1514" i="3" s="1"/>
  <c r="R1514" i="3" s="1"/>
  <c r="O1518" i="3"/>
  <c r="P1518" i="3" s="1"/>
  <c r="R1518" i="3" s="1"/>
  <c r="O1522" i="3"/>
  <c r="P1522" i="3" s="1"/>
  <c r="R1522" i="3" s="1"/>
  <c r="O1526" i="3"/>
  <c r="P1526" i="3" s="1"/>
  <c r="R1526" i="3" s="1"/>
  <c r="O1530" i="3"/>
  <c r="P1530" i="3" s="1"/>
  <c r="R1530" i="3" s="1"/>
  <c r="O1534" i="3"/>
  <c r="P1534" i="3" s="1"/>
  <c r="R1534" i="3" s="1"/>
  <c r="O1463" i="3"/>
  <c r="P1463" i="3" s="1"/>
  <c r="R1463" i="3" s="1"/>
  <c r="O1467" i="3"/>
  <c r="P1467" i="3" s="1"/>
  <c r="R1467" i="3" s="1"/>
  <c r="O1471" i="3"/>
  <c r="P1471" i="3" s="1"/>
  <c r="R1471" i="3" s="1"/>
  <c r="O1475" i="3"/>
  <c r="P1475" i="3" s="1"/>
  <c r="R1475" i="3" s="1"/>
  <c r="O1479" i="3"/>
  <c r="P1479" i="3" s="1"/>
  <c r="R1479" i="3" s="1"/>
  <c r="O1483" i="3"/>
  <c r="P1483" i="3" s="1"/>
  <c r="O1487" i="3"/>
  <c r="P1487" i="3" s="1"/>
  <c r="R1487" i="3" s="1"/>
  <c r="O1491" i="3"/>
  <c r="P1491" i="3" s="1"/>
  <c r="R1491" i="3" s="1"/>
  <c r="O1495" i="3"/>
  <c r="P1495" i="3" s="1"/>
  <c r="R1495" i="3" s="1"/>
  <c r="O1499" i="3"/>
  <c r="P1499" i="3" s="1"/>
  <c r="R1499" i="3" s="1"/>
  <c r="O1503" i="3"/>
  <c r="P1503" i="3" s="1"/>
  <c r="R1503" i="3" s="1"/>
  <c r="O1507" i="3"/>
  <c r="P1507" i="3" s="1"/>
  <c r="R1507" i="3" s="1"/>
  <c r="O1511" i="3"/>
  <c r="P1511" i="3" s="1"/>
  <c r="R1511" i="3" s="1"/>
  <c r="O1515" i="3"/>
  <c r="P1515" i="3" s="1"/>
  <c r="R1515" i="3" s="1"/>
  <c r="O1519" i="3"/>
  <c r="P1519" i="3" s="1"/>
  <c r="R1519" i="3" s="1"/>
  <c r="O1523" i="3"/>
  <c r="P1523" i="3" s="1"/>
  <c r="R1523" i="3" s="1"/>
  <c r="O1527" i="3"/>
  <c r="P1527" i="3" s="1"/>
  <c r="R1527" i="3" s="1"/>
  <c r="O1531" i="3"/>
  <c r="P1531" i="3" s="1"/>
  <c r="R1531" i="3" s="1"/>
  <c r="O1535" i="3"/>
  <c r="P1535" i="3" s="1"/>
  <c r="R1535" i="3" s="1"/>
  <c r="O1464" i="3"/>
  <c r="P1464" i="3" s="1"/>
  <c r="R1464" i="3" s="1"/>
  <c r="O1468" i="3"/>
  <c r="P1468" i="3" s="1"/>
  <c r="R1468" i="3" s="1"/>
  <c r="O1472" i="3"/>
  <c r="P1472" i="3" s="1"/>
  <c r="R1472" i="3" s="1"/>
  <c r="O1476" i="3"/>
  <c r="P1476" i="3" s="1"/>
  <c r="R1476" i="3" s="1"/>
  <c r="O1480" i="3"/>
  <c r="P1480" i="3" s="1"/>
  <c r="R1480" i="3" s="1"/>
  <c r="O1484" i="3"/>
  <c r="P1484" i="3" s="1"/>
  <c r="R1484" i="3" s="1"/>
  <c r="O1488" i="3"/>
  <c r="P1488" i="3" s="1"/>
  <c r="O1492" i="3"/>
  <c r="P1492" i="3" s="1"/>
  <c r="R1492" i="3" s="1"/>
  <c r="O1496" i="3"/>
  <c r="P1496" i="3" s="1"/>
  <c r="R1496" i="3" s="1"/>
  <c r="O1500" i="3"/>
  <c r="P1500" i="3" s="1"/>
  <c r="R1500" i="3" s="1"/>
  <c r="O1504" i="3"/>
  <c r="P1504" i="3" s="1"/>
  <c r="R1504" i="3" s="1"/>
  <c r="O1508" i="3"/>
  <c r="P1508" i="3" s="1"/>
  <c r="R1508" i="3" s="1"/>
  <c r="O1512" i="3"/>
  <c r="P1512" i="3" s="1"/>
  <c r="R1512" i="3" s="1"/>
  <c r="O1516" i="3"/>
  <c r="P1516" i="3" s="1"/>
  <c r="R1516" i="3" s="1"/>
  <c r="O1520" i="3"/>
  <c r="P1520" i="3" s="1"/>
  <c r="R1520" i="3" s="1"/>
  <c r="O1524" i="3"/>
  <c r="P1524" i="3" s="1"/>
  <c r="R1524" i="3" s="1"/>
  <c r="O1528" i="3"/>
  <c r="P1528" i="3" s="1"/>
  <c r="R1528" i="3" s="1"/>
  <c r="O1532" i="3"/>
  <c r="P1532" i="3" s="1"/>
  <c r="R1532" i="3" s="1"/>
  <c r="O1536" i="3"/>
  <c r="P1536" i="3" s="1"/>
  <c r="R1536" i="3" s="1"/>
  <c r="K9" i="17" l="1"/>
  <c r="N1539" i="3"/>
  <c r="P1347" i="3"/>
  <c r="R1347" i="3" s="1"/>
  <c r="P821" i="3"/>
  <c r="R821" i="3" s="1"/>
  <c r="P813" i="3"/>
  <c r="R813" i="3" s="1"/>
  <c r="P717" i="3"/>
  <c r="R717" i="3" s="1"/>
  <c r="P637" i="3"/>
  <c r="R637" i="3" s="1"/>
  <c r="P688" i="3"/>
  <c r="R688" i="3" s="1"/>
  <c r="P660" i="3"/>
  <c r="R660" i="3" s="1"/>
  <c r="P846" i="3"/>
  <c r="R846" i="3" s="1"/>
  <c r="P383" i="3"/>
  <c r="R383" i="3" s="1"/>
  <c r="P553" i="3"/>
  <c r="R553" i="3" s="1"/>
  <c r="P358" i="3"/>
  <c r="R358" i="3" s="1"/>
  <c r="P188" i="3"/>
  <c r="R188" i="3" s="1"/>
  <c r="P1085" i="3"/>
  <c r="R1085" i="3" s="1"/>
  <c r="P1224" i="3"/>
  <c r="R1224" i="3" s="1"/>
  <c r="P1035" i="3"/>
  <c r="R1035" i="3" s="1"/>
  <c r="P939" i="3"/>
  <c r="R939" i="3" s="1"/>
  <c r="P1345" i="3"/>
  <c r="R1345" i="3" s="1"/>
  <c r="P811" i="3"/>
  <c r="R811" i="3" s="1"/>
  <c r="P731" i="3"/>
  <c r="R731" i="3" s="1"/>
  <c r="P1023" i="3"/>
  <c r="R1023" i="3" s="1"/>
  <c r="P1039" i="3"/>
  <c r="R1039" i="3" s="1"/>
  <c r="P1337" i="3"/>
  <c r="R1337" i="3" s="1"/>
  <c r="P1200" i="3"/>
  <c r="R1200" i="3" s="1"/>
  <c r="P581" i="3"/>
  <c r="R581" i="3" s="1"/>
  <c r="P306" i="3"/>
  <c r="R306" i="3" s="1"/>
  <c r="P178" i="3"/>
  <c r="R178" i="3" s="1"/>
  <c r="P255" i="3"/>
  <c r="R255" i="3" s="1"/>
  <c r="P612" i="3"/>
  <c r="R612" i="3" s="1"/>
  <c r="P214" i="3"/>
  <c r="R214" i="3" s="1"/>
  <c r="P1409" i="3"/>
  <c r="R1409" i="3" s="1"/>
  <c r="P1320" i="3"/>
  <c r="R1320" i="3" s="1"/>
  <c r="P1238" i="3"/>
  <c r="R1238" i="3" s="1"/>
  <c r="P891" i="3"/>
  <c r="R891" i="3" s="1"/>
  <c r="P495" i="3"/>
  <c r="R495" i="3" s="1"/>
  <c r="P1083" i="3"/>
  <c r="R1083" i="3" s="1"/>
  <c r="P902" i="3"/>
  <c r="R902" i="3" s="1"/>
  <c r="P952" i="3"/>
  <c r="R952" i="3" s="1"/>
  <c r="P739" i="3"/>
  <c r="R739" i="3" s="1"/>
  <c r="P723" i="3"/>
  <c r="R723" i="3" s="1"/>
  <c r="P781" i="3"/>
  <c r="R781" i="3" s="1"/>
  <c r="P1067" i="3"/>
  <c r="R1067" i="3" s="1"/>
  <c r="P725" i="3"/>
  <c r="R725" i="3" s="1"/>
  <c r="P991" i="3"/>
  <c r="R991" i="3" s="1"/>
  <c r="P943" i="3"/>
  <c r="R943" i="3" s="1"/>
  <c r="P709" i="3"/>
  <c r="R709" i="3" s="1"/>
  <c r="P294" i="3"/>
  <c r="R294" i="3" s="1"/>
  <c r="P218" i="3"/>
  <c r="R218" i="3" s="1"/>
  <c r="P428" i="3"/>
  <c r="R428" i="3" s="1"/>
  <c r="P400" i="3"/>
  <c r="R400" i="3" s="1"/>
  <c r="P1138" i="3"/>
  <c r="R1138" i="3" s="1"/>
  <c r="R511" i="3"/>
  <c r="P479" i="3"/>
  <c r="R479" i="3" s="1"/>
  <c r="P447" i="3"/>
  <c r="R447" i="3" s="1"/>
  <c r="P163" i="3"/>
  <c r="R163" i="3" s="1"/>
  <c r="P1130" i="3"/>
  <c r="R1130" i="3" s="1"/>
  <c r="P964" i="3"/>
  <c r="R964" i="3" s="1"/>
  <c r="P887" i="3"/>
  <c r="R887" i="3" s="1"/>
  <c r="P1321" i="3"/>
  <c r="R1321" i="3" s="1"/>
  <c r="P1095" i="3"/>
  <c r="R1095" i="3" s="1"/>
  <c r="P985" i="3"/>
  <c r="R985" i="3" s="1"/>
  <c r="P1285" i="3"/>
  <c r="R1285" i="3" s="1"/>
  <c r="P1195" i="3"/>
  <c r="R1195" i="3" s="1"/>
  <c r="P1091" i="3"/>
  <c r="R1091" i="3" s="1"/>
  <c r="P874" i="3"/>
  <c r="R874" i="3" s="1"/>
  <c r="P916" i="3"/>
  <c r="R916" i="3" s="1"/>
  <c r="P1168" i="3"/>
  <c r="R1168" i="3" s="1"/>
  <c r="P968" i="3"/>
  <c r="R968" i="3" s="1"/>
  <c r="P1099" i="3"/>
  <c r="R1099" i="3" s="1"/>
  <c r="P155" i="3"/>
  <c r="R155" i="3" s="1"/>
  <c r="P589" i="3"/>
  <c r="R589" i="3" s="1"/>
  <c r="P1206" i="3"/>
  <c r="R1206" i="3" s="1"/>
  <c r="P658" i="3"/>
  <c r="R658" i="3" s="1"/>
  <c r="R493" i="3"/>
  <c r="R1162" i="3"/>
  <c r="R1319" i="3"/>
  <c r="R953" i="3"/>
  <c r="P122" i="3"/>
  <c r="R122" i="3" s="1"/>
  <c r="P1406" i="3"/>
  <c r="R1406" i="3" s="1"/>
  <c r="R341" i="3"/>
  <c r="R277" i="3"/>
  <c r="R668" i="3"/>
  <c r="R606" i="3"/>
  <c r="R760" i="3"/>
  <c r="R424" i="3"/>
  <c r="R1260" i="3"/>
  <c r="R974" i="3"/>
  <c r="R1246" i="3"/>
  <c r="R434" i="3"/>
  <c r="R88" i="3"/>
  <c r="R1049" i="3"/>
  <c r="R532" i="3"/>
  <c r="R1299" i="3"/>
  <c r="R136" i="3"/>
  <c r="R1359" i="3"/>
  <c r="R1336" i="3"/>
  <c r="R1015" i="3"/>
  <c r="R951" i="3"/>
  <c r="R1216" i="3"/>
  <c r="R745" i="3"/>
  <c r="R360" i="3"/>
  <c r="R318" i="3"/>
  <c r="R296" i="3"/>
  <c r="R206" i="3"/>
  <c r="R924" i="3"/>
  <c r="R790" i="3"/>
  <c r="R379" i="3"/>
  <c r="R347" i="3"/>
  <c r="R275" i="3"/>
  <c r="R899" i="3"/>
  <c r="R473" i="3"/>
  <c r="R864" i="3"/>
  <c r="R362" i="3"/>
  <c r="R234" i="3"/>
  <c r="R204" i="3"/>
  <c r="R832" i="3"/>
  <c r="R320" i="3"/>
  <c r="R176" i="3"/>
  <c r="R1302" i="3"/>
  <c r="R1235" i="3"/>
  <c r="R1077" i="3"/>
  <c r="R1053" i="3"/>
  <c r="R1133" i="3"/>
  <c r="R471" i="3"/>
  <c r="R153" i="3"/>
  <c r="R1009" i="3"/>
  <c r="R1318" i="3"/>
  <c r="R87" i="3"/>
  <c r="R941" i="3"/>
  <c r="R1112" i="3"/>
  <c r="R1156" i="3"/>
  <c r="R1120" i="3"/>
  <c r="P1232" i="3"/>
  <c r="R1232" i="3" s="1"/>
  <c r="P1064" i="3"/>
  <c r="R1064" i="3" s="1"/>
  <c r="P960" i="3"/>
  <c r="R960" i="3" s="1"/>
  <c r="P840" i="3"/>
  <c r="R840" i="3" s="1"/>
  <c r="P796" i="3"/>
  <c r="R796" i="3" s="1"/>
  <c r="P756" i="3"/>
  <c r="R756" i="3" s="1"/>
  <c r="P616" i="3"/>
  <c r="R616" i="3" s="1"/>
  <c r="P528" i="3"/>
  <c r="R528" i="3" s="1"/>
  <c r="P232" i="3"/>
  <c r="R232" i="3" s="1"/>
  <c r="P132" i="3"/>
  <c r="R132" i="3" s="1"/>
  <c r="P186" i="3"/>
  <c r="R186" i="3" s="1"/>
  <c r="P1277" i="3"/>
  <c r="R1277" i="3" s="1"/>
  <c r="P1105" i="3"/>
  <c r="R1105" i="3" s="1"/>
  <c r="P1017" i="3"/>
  <c r="R1017" i="3" s="1"/>
  <c r="P713" i="3"/>
  <c r="R713" i="3" s="1"/>
  <c r="P261" i="3"/>
  <c r="R261" i="3" s="1"/>
  <c r="P1291" i="3"/>
  <c r="R1291" i="3" s="1"/>
  <c r="P1215" i="3"/>
  <c r="R1215" i="3" s="1"/>
  <c r="P999" i="3"/>
  <c r="R999" i="3" s="1"/>
  <c r="P491" i="3"/>
  <c r="R491" i="3" s="1"/>
  <c r="P339" i="3"/>
  <c r="R339" i="3" s="1"/>
  <c r="P251" i="3"/>
  <c r="R251" i="3" s="1"/>
  <c r="P1109" i="3"/>
  <c r="R1109" i="3" s="1"/>
  <c r="P785" i="3"/>
  <c r="R785" i="3" s="1"/>
  <c r="P561" i="3"/>
  <c r="R561" i="3" s="1"/>
  <c r="P1222" i="3"/>
  <c r="R1222" i="3" s="1"/>
  <c r="P918" i="3"/>
  <c r="R918" i="3" s="1"/>
  <c r="P838" i="3"/>
  <c r="R838" i="3" s="1"/>
  <c r="P762" i="3"/>
  <c r="R762" i="3" s="1"/>
  <c r="P426" i="3"/>
  <c r="R426" i="3" s="1"/>
  <c r="P298" i="3"/>
  <c r="R298" i="3" s="1"/>
  <c r="R643" i="3"/>
  <c r="R635" i="3"/>
  <c r="R579" i="3"/>
  <c r="R555" i="3"/>
  <c r="R230" i="3"/>
  <c r="R192" i="3"/>
  <c r="R253" i="3"/>
  <c r="R604" i="3"/>
  <c r="R764" i="3"/>
  <c r="R501" i="3"/>
  <c r="R316" i="3"/>
  <c r="R1192" i="3"/>
  <c r="R1043" i="3"/>
  <c r="R876" i="3"/>
  <c r="R815" i="3"/>
  <c r="R807" i="3"/>
  <c r="R735" i="3"/>
  <c r="R687" i="3"/>
  <c r="R583" i="3"/>
  <c r="R449" i="3"/>
  <c r="R457" i="3"/>
  <c r="R240" i="3"/>
  <c r="R850" i="3"/>
  <c r="R770" i="3"/>
  <c r="R602" i="3"/>
  <c r="R337" i="3"/>
  <c r="R273" i="3"/>
  <c r="R860" i="3"/>
  <c r="R402" i="3"/>
  <c r="R800" i="3"/>
  <c r="R404" i="3"/>
  <c r="R194" i="3"/>
  <c r="R469" i="3"/>
  <c r="R1288" i="3"/>
  <c r="R1338" i="3"/>
  <c r="R1198" i="3"/>
  <c r="R1225" i="3"/>
  <c r="R966" i="3"/>
  <c r="R910" i="3"/>
  <c r="R1263" i="3"/>
  <c r="R993" i="3"/>
  <c r="R451" i="3"/>
  <c r="R134" i="3"/>
  <c r="R1144" i="3"/>
  <c r="R78" i="3"/>
  <c r="R1170" i="3"/>
  <c r="R1041" i="3"/>
  <c r="R114" i="3"/>
  <c r="R157" i="3"/>
  <c r="R1025" i="3"/>
  <c r="R530" i="3"/>
  <c r="R112" i="3"/>
  <c r="R1293" i="3"/>
  <c r="R889" i="3"/>
  <c r="R897" i="3"/>
  <c r="R1274" i="3"/>
  <c r="R1240" i="3"/>
  <c r="P1268" i="3"/>
  <c r="R1268" i="3" s="1"/>
  <c r="P1176" i="3"/>
  <c r="R1176" i="3" s="1"/>
  <c r="P1136" i="3"/>
  <c r="R1136" i="3" s="1"/>
  <c r="P1060" i="3"/>
  <c r="R1060" i="3" s="1"/>
  <c r="P868" i="3"/>
  <c r="R868" i="3" s="1"/>
  <c r="P836" i="3"/>
  <c r="R836" i="3" s="1"/>
  <c r="P788" i="3"/>
  <c r="R788" i="3" s="1"/>
  <c r="P368" i="3"/>
  <c r="R368" i="3" s="1"/>
  <c r="P304" i="3"/>
  <c r="R304" i="3" s="1"/>
  <c r="P208" i="3"/>
  <c r="R208" i="3" s="1"/>
  <c r="P180" i="3"/>
  <c r="R180" i="3" s="1"/>
  <c r="P120" i="3"/>
  <c r="R120" i="3" s="1"/>
  <c r="P142" i="3"/>
  <c r="R142" i="3" s="1"/>
  <c r="P1253" i="3"/>
  <c r="R1253" i="3" s="1"/>
  <c r="P989" i="3"/>
  <c r="R989" i="3" s="1"/>
  <c r="P633" i="3"/>
  <c r="R633" i="3" s="1"/>
  <c r="P381" i="3"/>
  <c r="R381" i="3" s="1"/>
  <c r="P193" i="3"/>
  <c r="R193" i="3" s="1"/>
  <c r="P1339" i="3"/>
  <c r="R1339" i="3" s="1"/>
  <c r="P1279" i="3"/>
  <c r="R1279" i="3" s="1"/>
  <c r="P935" i="3"/>
  <c r="R935" i="3" s="1"/>
  <c r="P883" i="3"/>
  <c r="R883" i="3" s="1"/>
  <c r="P715" i="3"/>
  <c r="R715" i="3" s="1"/>
  <c r="P615" i="3"/>
  <c r="R615" i="3" s="1"/>
  <c r="P551" i="3"/>
  <c r="R551" i="3" s="1"/>
  <c r="P283" i="3"/>
  <c r="R283" i="3" s="1"/>
  <c r="P1081" i="3"/>
  <c r="R1081" i="3" s="1"/>
  <c r="P1013" i="3"/>
  <c r="R1013" i="3" s="1"/>
  <c r="P949" i="3"/>
  <c r="R949" i="3" s="1"/>
  <c r="P737" i="3"/>
  <c r="R737" i="3" s="1"/>
  <c r="P389" i="3"/>
  <c r="R389" i="3" s="1"/>
  <c r="P189" i="3"/>
  <c r="R189" i="3" s="1"/>
  <c r="P1326" i="3"/>
  <c r="R1326" i="3" s="1"/>
  <c r="P1266" i="3"/>
  <c r="R1266" i="3" s="1"/>
  <c r="P1214" i="3"/>
  <c r="R1214" i="3" s="1"/>
  <c r="P1166" i="3"/>
  <c r="R1166" i="3" s="1"/>
  <c r="P1114" i="3"/>
  <c r="R1114" i="3" s="1"/>
  <c r="P914" i="3"/>
  <c r="R914" i="3" s="1"/>
  <c r="P866" i="3"/>
  <c r="R866" i="3" s="1"/>
  <c r="P826" i="3"/>
  <c r="R826" i="3" s="1"/>
  <c r="P662" i="3"/>
  <c r="R662" i="3" s="1"/>
  <c r="P538" i="3"/>
  <c r="R538" i="3" s="1"/>
  <c r="P410" i="3"/>
  <c r="R410" i="3" s="1"/>
  <c r="P326" i="3"/>
  <c r="R326" i="3" s="1"/>
  <c r="P110" i="3"/>
  <c r="R110" i="3" s="1"/>
  <c r="Q581" i="5"/>
  <c r="L10" i="17" s="1"/>
  <c r="R1537" i="3" l="1"/>
  <c r="K3186" i="32"/>
  <c r="K3187" i="32" s="1"/>
  <c r="J3186" i="32"/>
  <c r="J3187" i="32" s="1"/>
  <c r="I3186" i="32"/>
  <c r="I3187" i="32" s="1"/>
  <c r="A4" i="32"/>
  <c r="A5" i="32" s="1"/>
  <c r="A6" i="32" s="1"/>
  <c r="A7" i="32" s="1"/>
  <c r="A8" i="32" s="1"/>
  <c r="A9" i="32" s="1"/>
  <c r="A10" i="32" s="1"/>
  <c r="A11" i="32" s="1"/>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118" i="32" s="1"/>
  <c r="A119" i="32" s="1"/>
  <c r="A120" i="32" s="1"/>
  <c r="A121" i="32" s="1"/>
  <c r="A122" i="32" s="1"/>
  <c r="A123" i="32" s="1"/>
  <c r="A124" i="32" s="1"/>
  <c r="A125" i="32" s="1"/>
  <c r="A126" i="32" s="1"/>
  <c r="A127" i="32" s="1"/>
  <c r="A128" i="32" s="1"/>
  <c r="A129" i="32" s="1"/>
  <c r="A130" i="32" s="1"/>
  <c r="A131" i="32" s="1"/>
  <c r="A132" i="32" s="1"/>
  <c r="A133" i="32" s="1"/>
  <c r="A134" i="32" s="1"/>
  <c r="A135" i="32" s="1"/>
  <c r="A136" i="32" s="1"/>
  <c r="A137" i="32" s="1"/>
  <c r="A138" i="32" s="1"/>
  <c r="A139" i="32" s="1"/>
  <c r="A140" i="32" s="1"/>
  <c r="A141" i="32" s="1"/>
  <c r="A142" i="32" s="1"/>
  <c r="A143" i="32" s="1"/>
  <c r="A144" i="32" s="1"/>
  <c r="A145" i="32" s="1"/>
  <c r="A146" i="32" s="1"/>
  <c r="A147" i="32" s="1"/>
  <c r="A148" i="32" s="1"/>
  <c r="A149" i="32" s="1"/>
  <c r="A150" i="32" s="1"/>
  <c r="A151" i="32" s="1"/>
  <c r="A152" i="32" s="1"/>
  <c r="A153" i="32" s="1"/>
  <c r="A154" i="32" s="1"/>
  <c r="A155" i="32" s="1"/>
  <c r="A156" i="32" s="1"/>
  <c r="A157" i="32" s="1"/>
  <c r="A158" i="32" s="1"/>
  <c r="A159" i="32" s="1"/>
  <c r="A160" i="32" s="1"/>
  <c r="A161" i="32" s="1"/>
  <c r="A162" i="32" s="1"/>
  <c r="A163" i="32" s="1"/>
  <c r="A164" i="32" s="1"/>
  <c r="A165" i="32" s="1"/>
  <c r="A166" i="32" s="1"/>
  <c r="A167" i="32" s="1"/>
  <c r="A168" i="32" s="1"/>
  <c r="A169" i="32" s="1"/>
  <c r="A170" i="32" s="1"/>
  <c r="A171" i="32" s="1"/>
  <c r="A172" i="32" s="1"/>
  <c r="A173" i="32" s="1"/>
  <c r="A174" i="32" s="1"/>
  <c r="A175" i="32" s="1"/>
  <c r="A176" i="32" s="1"/>
  <c r="A177" i="32" s="1"/>
  <c r="A178" i="32" s="1"/>
  <c r="A179" i="32" s="1"/>
  <c r="A180" i="32" s="1"/>
  <c r="A181" i="32" s="1"/>
  <c r="A182" i="32" s="1"/>
  <c r="A183" i="32" s="1"/>
  <c r="A184" i="32" s="1"/>
  <c r="A185" i="32" s="1"/>
  <c r="A186" i="32" s="1"/>
  <c r="A187" i="32" s="1"/>
  <c r="A188" i="32" s="1"/>
  <c r="A189" i="32" s="1"/>
  <c r="A190" i="32" s="1"/>
  <c r="A191" i="32" s="1"/>
  <c r="A192" i="32" s="1"/>
  <c r="A193" i="32" s="1"/>
  <c r="A194" i="32" s="1"/>
  <c r="A195" i="32" s="1"/>
  <c r="A196" i="32" s="1"/>
  <c r="A197" i="32" s="1"/>
  <c r="A198" i="32" s="1"/>
  <c r="A199" i="32" s="1"/>
  <c r="A200" i="32" s="1"/>
  <c r="A201" i="32" s="1"/>
  <c r="A202" i="32" s="1"/>
  <c r="A203" i="32" s="1"/>
  <c r="A204" i="32" s="1"/>
  <c r="A205" i="32" s="1"/>
  <c r="A206" i="32" s="1"/>
  <c r="A207" i="32" s="1"/>
  <c r="A208" i="32" s="1"/>
  <c r="A209" i="32" s="1"/>
  <c r="A210" i="32" s="1"/>
  <c r="A211" i="32" s="1"/>
  <c r="A212" i="32" s="1"/>
  <c r="A213" i="32" s="1"/>
  <c r="A214" i="32" s="1"/>
  <c r="A215" i="32" s="1"/>
  <c r="A216" i="32" s="1"/>
  <c r="A217" i="32" s="1"/>
  <c r="A218" i="32" s="1"/>
  <c r="A219" i="32" s="1"/>
  <c r="A220" i="32" s="1"/>
  <c r="A221" i="32" s="1"/>
  <c r="A222" i="32" s="1"/>
  <c r="A223" i="32" s="1"/>
  <c r="A224" i="32" s="1"/>
  <c r="A225" i="32" s="1"/>
  <c r="A226" i="32" s="1"/>
  <c r="A227" i="32" s="1"/>
  <c r="A228" i="32" s="1"/>
  <c r="A229" i="32" s="1"/>
  <c r="A230" i="32" s="1"/>
  <c r="A231" i="32" s="1"/>
  <c r="A232" i="32" s="1"/>
  <c r="A233" i="32" s="1"/>
  <c r="A234" i="32" s="1"/>
  <c r="A235" i="32" s="1"/>
  <c r="A236" i="32" s="1"/>
  <c r="A237" i="32" s="1"/>
  <c r="A238" i="32" s="1"/>
  <c r="A239" i="32" s="1"/>
  <c r="A240" i="32" s="1"/>
  <c r="A241" i="32" s="1"/>
  <c r="A242" i="32" s="1"/>
  <c r="A243" i="32" s="1"/>
  <c r="A244" i="32" s="1"/>
  <c r="A245" i="32" s="1"/>
  <c r="A246" i="32" s="1"/>
  <c r="A247" i="32" s="1"/>
  <c r="A248" i="32" s="1"/>
  <c r="A249" i="32" s="1"/>
  <c r="A250" i="32" s="1"/>
  <c r="A251" i="32" s="1"/>
  <c r="A252" i="32" s="1"/>
  <c r="A253" i="32" s="1"/>
  <c r="A254" i="32" s="1"/>
  <c r="A255" i="32" s="1"/>
  <c r="A256" i="32" s="1"/>
  <c r="A257" i="32" s="1"/>
  <c r="A258" i="32" s="1"/>
  <c r="A259" i="32" s="1"/>
  <c r="A260" i="32" s="1"/>
  <c r="A261" i="32" s="1"/>
  <c r="A262" i="32" s="1"/>
  <c r="A263" i="32" s="1"/>
  <c r="A264" i="32" s="1"/>
  <c r="A265" i="32" s="1"/>
  <c r="A266" i="32" s="1"/>
  <c r="A267" i="32" s="1"/>
  <c r="A268" i="32" s="1"/>
  <c r="A269" i="32" s="1"/>
  <c r="A270" i="32" s="1"/>
  <c r="A271" i="32" s="1"/>
  <c r="A272" i="32" s="1"/>
  <c r="A273" i="32" s="1"/>
  <c r="A274" i="32" s="1"/>
  <c r="A275" i="32" s="1"/>
  <c r="A276" i="32" s="1"/>
  <c r="A277" i="32" s="1"/>
  <c r="A278" i="32" s="1"/>
  <c r="A279" i="32" s="1"/>
  <c r="A280" i="32" s="1"/>
  <c r="A281" i="32" s="1"/>
  <c r="A282" i="32" s="1"/>
  <c r="A283" i="32" s="1"/>
  <c r="A284" i="32" s="1"/>
  <c r="A285" i="32" s="1"/>
  <c r="A286" i="32" s="1"/>
  <c r="A287" i="32" s="1"/>
  <c r="A288" i="32" s="1"/>
  <c r="A289" i="32" s="1"/>
  <c r="A290" i="32" s="1"/>
  <c r="A291" i="32" s="1"/>
  <c r="A292" i="32" s="1"/>
  <c r="A293" i="32" s="1"/>
  <c r="A294" i="32" s="1"/>
  <c r="A295" i="32" s="1"/>
  <c r="A296" i="32" s="1"/>
  <c r="A297" i="32" s="1"/>
  <c r="A298" i="32" s="1"/>
  <c r="A299" i="32" s="1"/>
  <c r="A300" i="32" s="1"/>
  <c r="A301" i="32" s="1"/>
  <c r="A302" i="32" s="1"/>
  <c r="A303" i="32" s="1"/>
  <c r="A304" i="32" s="1"/>
  <c r="A305" i="32" s="1"/>
  <c r="A306" i="32" s="1"/>
  <c r="A307" i="32" s="1"/>
  <c r="A308" i="32" s="1"/>
  <c r="A309" i="32" s="1"/>
  <c r="A310" i="32" s="1"/>
  <c r="A311" i="32" s="1"/>
  <c r="A312" i="32" s="1"/>
  <c r="A313" i="32" s="1"/>
  <c r="A314" i="32" s="1"/>
  <c r="A315" i="32" s="1"/>
  <c r="A316" i="32" s="1"/>
  <c r="A317" i="32" s="1"/>
  <c r="A318" i="32" s="1"/>
  <c r="A319" i="32" s="1"/>
  <c r="A320" i="32" s="1"/>
  <c r="A321" i="32" s="1"/>
  <c r="A322" i="32" s="1"/>
  <c r="A323" i="32" s="1"/>
  <c r="A324" i="32" s="1"/>
  <c r="A325" i="32" s="1"/>
  <c r="A326" i="32" s="1"/>
  <c r="A327" i="32" s="1"/>
  <c r="A328" i="32" s="1"/>
  <c r="A329" i="32" s="1"/>
  <c r="A330" i="32" s="1"/>
  <c r="A331" i="32" s="1"/>
  <c r="A332" i="32" s="1"/>
  <c r="A333" i="32" s="1"/>
  <c r="A334" i="32" s="1"/>
  <c r="A335" i="32" s="1"/>
  <c r="A336" i="32" s="1"/>
  <c r="A337" i="32" s="1"/>
  <c r="A338" i="32" s="1"/>
  <c r="A339" i="32" s="1"/>
  <c r="A340" i="32" s="1"/>
  <c r="A341" i="32" s="1"/>
  <c r="A342" i="32" s="1"/>
  <c r="A343" i="32" s="1"/>
  <c r="A344" i="32" s="1"/>
  <c r="A345" i="32" s="1"/>
  <c r="A346" i="32" s="1"/>
  <c r="A347" i="32" s="1"/>
  <c r="A348" i="32" s="1"/>
  <c r="A349" i="32" s="1"/>
  <c r="A350" i="32" s="1"/>
  <c r="A351" i="32" s="1"/>
  <c r="A352" i="32" s="1"/>
  <c r="A353" i="32" s="1"/>
  <c r="A354" i="32" s="1"/>
  <c r="A355" i="32" s="1"/>
  <c r="A356" i="32" s="1"/>
  <c r="A357" i="32" s="1"/>
  <c r="A358" i="32" s="1"/>
  <c r="A359" i="32" s="1"/>
  <c r="A360" i="32" s="1"/>
  <c r="A361" i="32" s="1"/>
  <c r="A362" i="32" s="1"/>
  <c r="A363" i="32" s="1"/>
  <c r="A364" i="32" s="1"/>
  <c r="A365" i="32" s="1"/>
  <c r="A366" i="32" s="1"/>
  <c r="A367" i="32" s="1"/>
  <c r="A368" i="32" s="1"/>
  <c r="A369" i="32" s="1"/>
  <c r="A370" i="32" s="1"/>
  <c r="A371" i="32" s="1"/>
  <c r="A372" i="32" s="1"/>
  <c r="A373" i="32" s="1"/>
  <c r="A374" i="32" s="1"/>
  <c r="A375" i="32" s="1"/>
  <c r="A376" i="32" s="1"/>
  <c r="A377" i="32" s="1"/>
  <c r="A378" i="32" s="1"/>
  <c r="A379" i="32" s="1"/>
  <c r="A380" i="32" s="1"/>
  <c r="A381" i="32" s="1"/>
  <c r="A382" i="32" s="1"/>
  <c r="A383" i="32" s="1"/>
  <c r="A384" i="32" s="1"/>
  <c r="A385" i="32" s="1"/>
  <c r="A386" i="32" s="1"/>
  <c r="A387" i="32" s="1"/>
  <c r="A388" i="32" s="1"/>
  <c r="A389" i="32" s="1"/>
  <c r="A390" i="32" s="1"/>
  <c r="A391" i="32" s="1"/>
  <c r="A392" i="32" s="1"/>
  <c r="A393" i="32" s="1"/>
  <c r="A394" i="32" s="1"/>
  <c r="A395" i="32" s="1"/>
  <c r="A396" i="32" s="1"/>
  <c r="A397" i="32" s="1"/>
  <c r="A398" i="32" s="1"/>
  <c r="A399" i="32" s="1"/>
  <c r="A400" i="32" s="1"/>
  <c r="A401" i="32" s="1"/>
  <c r="A402" i="32" s="1"/>
  <c r="A403" i="32" s="1"/>
  <c r="A404" i="32" s="1"/>
  <c r="A405" i="32" s="1"/>
  <c r="A406" i="32" s="1"/>
  <c r="A407" i="32" s="1"/>
  <c r="A408" i="32" s="1"/>
  <c r="A409" i="32" s="1"/>
  <c r="A410" i="32" s="1"/>
  <c r="A411" i="32" s="1"/>
  <c r="A412" i="32" s="1"/>
  <c r="A413" i="32" s="1"/>
  <c r="A414" i="32" s="1"/>
  <c r="A415" i="32" s="1"/>
  <c r="A416" i="32" s="1"/>
  <c r="A417" i="32" s="1"/>
  <c r="A418" i="32" s="1"/>
  <c r="A419" i="32" s="1"/>
  <c r="A420" i="32" s="1"/>
  <c r="A421" i="32" s="1"/>
  <c r="A422" i="32" s="1"/>
  <c r="A423" i="32" s="1"/>
  <c r="A424" i="32" s="1"/>
  <c r="A425" i="32" s="1"/>
  <c r="A426" i="32" s="1"/>
  <c r="A427" i="32" s="1"/>
  <c r="A428" i="32" s="1"/>
  <c r="A429" i="32" s="1"/>
  <c r="A430" i="32" s="1"/>
  <c r="A431" i="32" s="1"/>
  <c r="A432" i="32" s="1"/>
  <c r="A433" i="32" s="1"/>
  <c r="A434" i="32" s="1"/>
  <c r="A435" i="32" s="1"/>
  <c r="A436" i="32" s="1"/>
  <c r="A437" i="32" s="1"/>
  <c r="A438" i="32" s="1"/>
  <c r="A439" i="32" s="1"/>
  <c r="A440" i="32" s="1"/>
  <c r="A441" i="32" s="1"/>
  <c r="A442" i="32" s="1"/>
  <c r="A443" i="32" s="1"/>
  <c r="A444" i="32" s="1"/>
  <c r="A445" i="32" s="1"/>
  <c r="A446" i="32" s="1"/>
  <c r="A447" i="32" s="1"/>
  <c r="A448" i="32" s="1"/>
  <c r="A449" i="32" s="1"/>
  <c r="A450" i="32" s="1"/>
  <c r="A451" i="32" s="1"/>
  <c r="A452" i="32" s="1"/>
  <c r="A453" i="32" s="1"/>
  <c r="A454" i="32" s="1"/>
  <c r="A455" i="32" s="1"/>
  <c r="A456" i="32" s="1"/>
  <c r="A457" i="32" s="1"/>
  <c r="A458" i="32" s="1"/>
  <c r="A459" i="32" s="1"/>
  <c r="A460" i="32" s="1"/>
  <c r="A461" i="32" s="1"/>
  <c r="A462" i="32" s="1"/>
  <c r="A463" i="32" s="1"/>
  <c r="A464" i="32" s="1"/>
  <c r="A465" i="32" s="1"/>
  <c r="A466" i="32" s="1"/>
  <c r="A467" i="32" s="1"/>
  <c r="A468" i="32" s="1"/>
  <c r="A469" i="32" s="1"/>
  <c r="A470" i="32" s="1"/>
  <c r="A471" i="32" s="1"/>
  <c r="A472" i="32" s="1"/>
  <c r="A473" i="32" s="1"/>
  <c r="A474" i="32" s="1"/>
  <c r="A475" i="32" s="1"/>
  <c r="A476" i="32" s="1"/>
  <c r="A477" i="32" s="1"/>
  <c r="A478" i="32" s="1"/>
  <c r="A479" i="32" s="1"/>
  <c r="A480" i="32" s="1"/>
  <c r="A481" i="32" s="1"/>
  <c r="A482" i="32" s="1"/>
  <c r="A483" i="32" s="1"/>
  <c r="A484" i="32" s="1"/>
  <c r="A485" i="32" s="1"/>
  <c r="A486" i="32" s="1"/>
  <c r="A487" i="32" s="1"/>
  <c r="A488" i="32" s="1"/>
  <c r="A489" i="32" s="1"/>
  <c r="A490" i="32" s="1"/>
  <c r="A491" i="32" s="1"/>
  <c r="A492" i="32" s="1"/>
  <c r="A493" i="32" s="1"/>
  <c r="A494" i="32" s="1"/>
  <c r="A495" i="32" s="1"/>
  <c r="A496" i="32" s="1"/>
  <c r="A497" i="32" s="1"/>
  <c r="A498" i="32" s="1"/>
  <c r="A499" i="32" s="1"/>
  <c r="A500" i="32" s="1"/>
  <c r="A501" i="32" s="1"/>
  <c r="A502" i="32" s="1"/>
  <c r="A503" i="32" s="1"/>
  <c r="A504" i="32" s="1"/>
  <c r="A505" i="32" s="1"/>
  <c r="A506" i="32" s="1"/>
  <c r="A507" i="32" s="1"/>
  <c r="A508" i="32" s="1"/>
  <c r="A509" i="32" s="1"/>
  <c r="A510" i="32" s="1"/>
  <c r="A511" i="32" s="1"/>
  <c r="A512" i="32" s="1"/>
  <c r="A513" i="32" s="1"/>
  <c r="A514" i="32" s="1"/>
  <c r="A515" i="32" s="1"/>
  <c r="A516" i="32" s="1"/>
  <c r="A517" i="32" s="1"/>
  <c r="A518" i="32" s="1"/>
  <c r="A519" i="32" s="1"/>
  <c r="A520" i="32" s="1"/>
  <c r="A521" i="32" s="1"/>
  <c r="A522" i="32" s="1"/>
  <c r="A523" i="32" s="1"/>
  <c r="A524" i="32" s="1"/>
  <c r="A525" i="32" s="1"/>
  <c r="A526" i="32" s="1"/>
  <c r="A527" i="32" s="1"/>
  <c r="A528" i="32" s="1"/>
  <c r="A529" i="32" s="1"/>
  <c r="A530" i="32" s="1"/>
  <c r="A531" i="32" s="1"/>
  <c r="A532" i="32" s="1"/>
  <c r="A533" i="32" s="1"/>
  <c r="A534" i="32" s="1"/>
  <c r="A535" i="32" s="1"/>
  <c r="A536" i="32" s="1"/>
  <c r="A537" i="32" s="1"/>
  <c r="A538" i="32" s="1"/>
  <c r="A539" i="32" s="1"/>
  <c r="A540" i="32" s="1"/>
  <c r="A541" i="32" s="1"/>
  <c r="A542" i="32" s="1"/>
  <c r="A543" i="32" s="1"/>
  <c r="A544" i="32" s="1"/>
  <c r="A545" i="32" s="1"/>
  <c r="A546" i="32" s="1"/>
  <c r="A547" i="32" s="1"/>
  <c r="A548" i="32" s="1"/>
  <c r="A549" i="32" s="1"/>
  <c r="A550" i="32" s="1"/>
  <c r="A551" i="32" s="1"/>
  <c r="A552" i="32" s="1"/>
  <c r="A553" i="32" s="1"/>
  <c r="A554" i="32" s="1"/>
  <c r="A555" i="32" s="1"/>
  <c r="A556" i="32" s="1"/>
  <c r="A557" i="32" s="1"/>
  <c r="A558" i="32" s="1"/>
  <c r="A559" i="32" s="1"/>
  <c r="A560" i="32" s="1"/>
  <c r="A561" i="32" s="1"/>
  <c r="A562" i="32" s="1"/>
  <c r="A563" i="32" s="1"/>
  <c r="A564" i="32" s="1"/>
  <c r="A565" i="32" s="1"/>
  <c r="A566" i="32" s="1"/>
  <c r="A567" i="32" s="1"/>
  <c r="A568" i="32" s="1"/>
  <c r="A569" i="32" s="1"/>
  <c r="A570" i="32" s="1"/>
  <c r="A571" i="32" s="1"/>
  <c r="A572" i="32" s="1"/>
  <c r="A573" i="32" s="1"/>
  <c r="A574" i="32" s="1"/>
  <c r="A575" i="32" s="1"/>
  <c r="A576" i="32" s="1"/>
  <c r="A577" i="32" s="1"/>
  <c r="A578" i="32" s="1"/>
  <c r="A579" i="32" s="1"/>
  <c r="A580" i="32" s="1"/>
  <c r="A581" i="32" s="1"/>
  <c r="A582" i="32" s="1"/>
  <c r="A583" i="32" s="1"/>
  <c r="A584" i="32" s="1"/>
  <c r="A585" i="32" s="1"/>
  <c r="A586" i="32" s="1"/>
  <c r="A587" i="32" s="1"/>
  <c r="A588" i="32" s="1"/>
  <c r="A589" i="32" s="1"/>
  <c r="A590" i="32" s="1"/>
  <c r="A591" i="32" s="1"/>
  <c r="A592" i="32" s="1"/>
  <c r="A593" i="32" s="1"/>
  <c r="A594" i="32" s="1"/>
  <c r="A595" i="32" s="1"/>
  <c r="A596" i="32" s="1"/>
  <c r="A597" i="32" s="1"/>
  <c r="A598" i="32" s="1"/>
  <c r="A599" i="32" s="1"/>
  <c r="A600" i="32" s="1"/>
  <c r="A601" i="32" s="1"/>
  <c r="A602" i="32" s="1"/>
  <c r="A603" i="32" s="1"/>
  <c r="A604" i="32" s="1"/>
  <c r="A605" i="32" s="1"/>
  <c r="A606" i="32" s="1"/>
  <c r="A607" i="32" s="1"/>
  <c r="A608" i="32" s="1"/>
  <c r="A609" i="32" s="1"/>
  <c r="A610" i="32" s="1"/>
  <c r="A611" i="32" s="1"/>
  <c r="A612" i="32" s="1"/>
  <c r="A613" i="32" s="1"/>
  <c r="A614" i="32" s="1"/>
  <c r="A615" i="32" s="1"/>
  <c r="A616" i="32" s="1"/>
  <c r="A617" i="32" s="1"/>
  <c r="A618" i="32" s="1"/>
  <c r="A619" i="32" s="1"/>
  <c r="A620" i="32" s="1"/>
  <c r="A621" i="32" s="1"/>
  <c r="A622" i="32" s="1"/>
  <c r="A623" i="32" s="1"/>
  <c r="A624" i="32" s="1"/>
  <c r="A625" i="32" s="1"/>
  <c r="A626" i="32" s="1"/>
  <c r="A627" i="32" s="1"/>
  <c r="A628" i="32" s="1"/>
  <c r="A629" i="32" s="1"/>
  <c r="A630" i="32" s="1"/>
  <c r="A631" i="32" s="1"/>
  <c r="A632" i="32" s="1"/>
  <c r="A633" i="32" s="1"/>
  <c r="A634" i="32" s="1"/>
  <c r="A635" i="32" s="1"/>
  <c r="A636" i="32" s="1"/>
  <c r="A637" i="32" s="1"/>
  <c r="A638" i="32" s="1"/>
  <c r="A639" i="32" s="1"/>
  <c r="A640" i="32" s="1"/>
  <c r="A641" i="32" s="1"/>
  <c r="A642" i="32" s="1"/>
  <c r="A643" i="32" s="1"/>
  <c r="A644" i="32" s="1"/>
  <c r="A645" i="32" s="1"/>
  <c r="A646" i="32" s="1"/>
  <c r="A647" i="32" s="1"/>
  <c r="A648" i="32" s="1"/>
  <c r="A649" i="32" s="1"/>
  <c r="A650" i="32" s="1"/>
  <c r="A651" i="32" s="1"/>
  <c r="A652" i="32" s="1"/>
  <c r="A653" i="32" s="1"/>
  <c r="A654" i="32" s="1"/>
  <c r="A655" i="32" s="1"/>
  <c r="A656" i="32" s="1"/>
  <c r="A657" i="32" s="1"/>
  <c r="A658" i="32" s="1"/>
  <c r="A659" i="32" s="1"/>
  <c r="A660" i="32" s="1"/>
  <c r="A661" i="32" s="1"/>
  <c r="A662" i="32" s="1"/>
  <c r="A663" i="32" s="1"/>
  <c r="A664" i="32" s="1"/>
  <c r="A665" i="32" s="1"/>
  <c r="A666" i="32" s="1"/>
  <c r="A667" i="32" s="1"/>
  <c r="A668" i="32" s="1"/>
  <c r="A669" i="32" s="1"/>
  <c r="A670" i="32" s="1"/>
  <c r="A671" i="32" s="1"/>
  <c r="A672" i="32" s="1"/>
  <c r="A673" i="32" s="1"/>
  <c r="A674" i="32" s="1"/>
  <c r="A675" i="32" s="1"/>
  <c r="A676" i="32" s="1"/>
  <c r="A677" i="32" s="1"/>
  <c r="A678" i="32" s="1"/>
  <c r="A679" i="32" s="1"/>
  <c r="A680" i="32" s="1"/>
  <c r="A681" i="32" s="1"/>
  <c r="A682" i="32" s="1"/>
  <c r="A683" i="32" s="1"/>
  <c r="A684" i="32" s="1"/>
  <c r="A685" i="32" s="1"/>
  <c r="A686" i="32" s="1"/>
  <c r="A687" i="32" s="1"/>
  <c r="A688" i="32" s="1"/>
  <c r="A689" i="32" s="1"/>
  <c r="A690" i="32" s="1"/>
  <c r="A691" i="32" s="1"/>
  <c r="A692" i="32" s="1"/>
  <c r="A693" i="32" s="1"/>
  <c r="A694" i="32" s="1"/>
  <c r="A695" i="32" s="1"/>
  <c r="A696" i="32" s="1"/>
  <c r="A697" i="32" s="1"/>
  <c r="A698" i="32" s="1"/>
  <c r="A699" i="32" s="1"/>
  <c r="A700" i="32" s="1"/>
  <c r="A701" i="32" s="1"/>
  <c r="A702" i="32" s="1"/>
  <c r="A703" i="32" s="1"/>
  <c r="A704" i="32" s="1"/>
  <c r="A705" i="32" s="1"/>
  <c r="A706" i="32" s="1"/>
  <c r="A707" i="32" s="1"/>
  <c r="A708" i="32" s="1"/>
  <c r="A709" i="32" s="1"/>
  <c r="A710" i="32" s="1"/>
  <c r="A711" i="32" s="1"/>
  <c r="A712" i="32" s="1"/>
  <c r="A713" i="32" s="1"/>
  <c r="A714" i="32" s="1"/>
  <c r="A715" i="32" s="1"/>
  <c r="A716" i="32" s="1"/>
  <c r="A717" i="32" s="1"/>
  <c r="A718" i="32" s="1"/>
  <c r="A719" i="32" s="1"/>
  <c r="A720" i="32" s="1"/>
  <c r="A721" i="32" s="1"/>
  <c r="A722" i="32" s="1"/>
  <c r="A723" i="32" s="1"/>
  <c r="A724" i="32" s="1"/>
  <c r="A725" i="32" s="1"/>
  <c r="A726" i="32" s="1"/>
  <c r="A727" i="32" s="1"/>
  <c r="A728" i="32" s="1"/>
  <c r="A729" i="32" s="1"/>
  <c r="A730" i="32" s="1"/>
  <c r="A731" i="32" s="1"/>
  <c r="A732" i="32" s="1"/>
  <c r="A733" i="32" s="1"/>
  <c r="A734" i="32" s="1"/>
  <c r="A735" i="32" s="1"/>
  <c r="A736" i="32" s="1"/>
  <c r="A737" i="32" s="1"/>
  <c r="A738" i="32" s="1"/>
  <c r="A739" i="32" s="1"/>
  <c r="A740" i="32" s="1"/>
  <c r="A741" i="32" s="1"/>
  <c r="A742" i="32" s="1"/>
  <c r="A743" i="32" s="1"/>
  <c r="A744" i="32" s="1"/>
  <c r="A745" i="32" s="1"/>
  <c r="A746" i="32" s="1"/>
  <c r="A747" i="32" s="1"/>
  <c r="A748" i="32" s="1"/>
  <c r="A749" i="32" s="1"/>
  <c r="A750" i="32" s="1"/>
  <c r="A751" i="32" s="1"/>
  <c r="A752" i="32" s="1"/>
  <c r="A753" i="32" s="1"/>
  <c r="A754" i="32" s="1"/>
  <c r="A755" i="32" s="1"/>
  <c r="A756" i="32" s="1"/>
  <c r="A757" i="32" s="1"/>
  <c r="A758" i="32" s="1"/>
  <c r="A759" i="32" s="1"/>
  <c r="A760" i="32" s="1"/>
  <c r="A761" i="32" s="1"/>
  <c r="A762" i="32" s="1"/>
  <c r="A763" i="32" s="1"/>
  <c r="A764" i="32" s="1"/>
  <c r="A765" i="32" s="1"/>
  <c r="A766" i="32" s="1"/>
  <c r="A767" i="32" s="1"/>
  <c r="A768" i="32" s="1"/>
  <c r="A769" i="32" s="1"/>
  <c r="A770" i="32" s="1"/>
  <c r="A771" i="32" s="1"/>
  <c r="A772" i="32" s="1"/>
  <c r="A773" i="32" s="1"/>
  <c r="A774" i="32" s="1"/>
  <c r="A775" i="32" s="1"/>
  <c r="A776" i="32" s="1"/>
  <c r="A777" i="32" s="1"/>
  <c r="A778" i="32" s="1"/>
  <c r="A779" i="32" s="1"/>
  <c r="A780" i="32" s="1"/>
  <c r="A781" i="32" s="1"/>
  <c r="A782" i="32" s="1"/>
  <c r="A783" i="32" s="1"/>
  <c r="A784" i="32" s="1"/>
  <c r="A785" i="32" s="1"/>
  <c r="A786" i="32" s="1"/>
  <c r="A787" i="32" s="1"/>
  <c r="A788" i="32" s="1"/>
  <c r="A789" i="32" s="1"/>
  <c r="A790" i="32" s="1"/>
  <c r="A791" i="32" s="1"/>
  <c r="A792" i="32" s="1"/>
  <c r="A793" i="32" s="1"/>
  <c r="A794" i="32" s="1"/>
  <c r="A795" i="32" s="1"/>
  <c r="A796" i="32" s="1"/>
  <c r="A797" i="32" s="1"/>
  <c r="A798" i="32" s="1"/>
  <c r="A799" i="32" s="1"/>
  <c r="A800" i="32" s="1"/>
  <c r="A801" i="32" s="1"/>
  <c r="A802" i="32" s="1"/>
  <c r="A803" i="32" s="1"/>
  <c r="A804" i="32" s="1"/>
  <c r="A805" i="32" s="1"/>
  <c r="A806" i="32" s="1"/>
  <c r="A807" i="32" s="1"/>
  <c r="A808" i="32" s="1"/>
  <c r="A809" i="32" s="1"/>
  <c r="A810" i="32" s="1"/>
  <c r="A811" i="32" s="1"/>
  <c r="A812" i="32" s="1"/>
  <c r="A813" i="32" s="1"/>
  <c r="A814" i="32" s="1"/>
  <c r="A815" i="32" s="1"/>
  <c r="A816" i="32" s="1"/>
  <c r="A817" i="32" s="1"/>
  <c r="A818" i="32" s="1"/>
  <c r="A819" i="32" s="1"/>
  <c r="A820" i="32" s="1"/>
  <c r="A821" i="32" s="1"/>
  <c r="A822" i="32" s="1"/>
  <c r="A823" i="32" s="1"/>
  <c r="A824" i="32" s="1"/>
  <c r="A825" i="32" s="1"/>
  <c r="A826" i="32" s="1"/>
  <c r="A827" i="32" s="1"/>
  <c r="A828" i="32" s="1"/>
  <c r="A829" i="32" s="1"/>
  <c r="A830" i="32" s="1"/>
  <c r="A831" i="32" s="1"/>
  <c r="A832" i="32" s="1"/>
  <c r="A833" i="32" s="1"/>
  <c r="A834" i="32" s="1"/>
  <c r="A835" i="32" s="1"/>
  <c r="A836" i="32" s="1"/>
  <c r="A837" i="32" s="1"/>
  <c r="A838" i="32" s="1"/>
  <c r="A839" i="32" s="1"/>
  <c r="A840" i="32" s="1"/>
  <c r="A841" i="32" s="1"/>
  <c r="A842" i="32" s="1"/>
  <c r="A843" i="32" s="1"/>
  <c r="A844" i="32" s="1"/>
  <c r="A845" i="32" s="1"/>
  <c r="A846" i="32" s="1"/>
  <c r="A847" i="32" s="1"/>
  <c r="A848" i="32" s="1"/>
  <c r="A849" i="32" s="1"/>
  <c r="A850" i="32" s="1"/>
  <c r="A851" i="32" s="1"/>
  <c r="A852" i="32" s="1"/>
  <c r="A853" i="32" s="1"/>
  <c r="A854" i="32" s="1"/>
  <c r="A855" i="32" s="1"/>
  <c r="A856" i="32" s="1"/>
  <c r="A857" i="32" s="1"/>
  <c r="A858" i="32" s="1"/>
  <c r="A859" i="32" s="1"/>
  <c r="A860" i="32" s="1"/>
  <c r="A861" i="32" s="1"/>
  <c r="A862" i="32" s="1"/>
  <c r="A863" i="32" s="1"/>
  <c r="A864" i="32" s="1"/>
  <c r="A865" i="32" s="1"/>
  <c r="A866" i="32" s="1"/>
  <c r="A867" i="32" s="1"/>
  <c r="A868" i="32" s="1"/>
  <c r="A869" i="32" s="1"/>
  <c r="A870" i="32" s="1"/>
  <c r="A871" i="32" s="1"/>
  <c r="A872" i="32" s="1"/>
  <c r="A873" i="32" s="1"/>
  <c r="A874" i="32" s="1"/>
  <c r="A875" i="32" s="1"/>
  <c r="A876" i="32" s="1"/>
  <c r="A877" i="32" s="1"/>
  <c r="A878" i="32" s="1"/>
  <c r="A879" i="32" s="1"/>
  <c r="A880" i="32" s="1"/>
  <c r="A881" i="32" s="1"/>
  <c r="A882" i="32" s="1"/>
  <c r="A883" i="32" s="1"/>
  <c r="A884" i="32" s="1"/>
  <c r="A885" i="32" s="1"/>
  <c r="A886" i="32" s="1"/>
  <c r="A887" i="32" s="1"/>
  <c r="A888" i="32" s="1"/>
  <c r="A889" i="32" s="1"/>
  <c r="A890" i="32" s="1"/>
  <c r="A891" i="32" s="1"/>
  <c r="A892" i="32" s="1"/>
  <c r="A893" i="32" s="1"/>
  <c r="A894" i="32" s="1"/>
  <c r="A895" i="32" s="1"/>
  <c r="A896" i="32" s="1"/>
  <c r="A897" i="32" s="1"/>
  <c r="A898" i="32" s="1"/>
  <c r="A899" i="32" s="1"/>
  <c r="A900" i="32" s="1"/>
  <c r="A901" i="32" s="1"/>
  <c r="A902" i="32" s="1"/>
  <c r="A903" i="32" s="1"/>
  <c r="A904" i="32" s="1"/>
  <c r="A905" i="32" s="1"/>
  <c r="A906" i="32" s="1"/>
  <c r="A907" i="32" s="1"/>
  <c r="A908" i="32" s="1"/>
  <c r="A909" i="32" s="1"/>
  <c r="A910" i="32" s="1"/>
  <c r="A911" i="32" s="1"/>
  <c r="A912" i="32" s="1"/>
  <c r="A913" i="32" s="1"/>
  <c r="A914" i="32" s="1"/>
  <c r="A915" i="32" s="1"/>
  <c r="A916" i="32" s="1"/>
  <c r="A917" i="32" s="1"/>
  <c r="A918" i="32" s="1"/>
  <c r="A919" i="32" s="1"/>
  <c r="A920" i="32" s="1"/>
  <c r="A921" i="32" s="1"/>
  <c r="A922" i="32" s="1"/>
  <c r="A923" i="32" s="1"/>
  <c r="A924" i="32" s="1"/>
  <c r="A925" i="32" s="1"/>
  <c r="A926" i="32" s="1"/>
  <c r="A927" i="32" s="1"/>
  <c r="A928" i="32" s="1"/>
  <c r="A929" i="32" s="1"/>
  <c r="A930" i="32" s="1"/>
  <c r="A931" i="32" s="1"/>
  <c r="A932" i="32" s="1"/>
  <c r="A933" i="32" s="1"/>
  <c r="A934" i="32" s="1"/>
  <c r="A935" i="32" s="1"/>
  <c r="A936" i="32" s="1"/>
  <c r="A937" i="32" s="1"/>
  <c r="A938" i="32" s="1"/>
  <c r="A939" i="32" s="1"/>
  <c r="A940" i="32" s="1"/>
  <c r="A941" i="32" s="1"/>
  <c r="A942" i="32" s="1"/>
  <c r="A943" i="32" s="1"/>
  <c r="A944" i="32" s="1"/>
  <c r="A945" i="32" s="1"/>
  <c r="A946" i="32" s="1"/>
  <c r="A947" i="32" s="1"/>
  <c r="A948" i="32" s="1"/>
  <c r="A949" i="32" s="1"/>
  <c r="A950" i="32" s="1"/>
  <c r="A951" i="32" s="1"/>
  <c r="A952" i="32" s="1"/>
  <c r="A953" i="32" s="1"/>
  <c r="A954" i="32" s="1"/>
  <c r="A955" i="32" s="1"/>
  <c r="A956" i="32" s="1"/>
  <c r="A957" i="32" s="1"/>
  <c r="A958" i="32" s="1"/>
  <c r="A959" i="32" s="1"/>
  <c r="A960" i="32" s="1"/>
  <c r="A961" i="32" s="1"/>
  <c r="A962" i="32" s="1"/>
  <c r="A963" i="32" s="1"/>
  <c r="A964" i="32" s="1"/>
  <c r="A965" i="32" s="1"/>
  <c r="A966" i="32" s="1"/>
  <c r="A967" i="32" s="1"/>
  <c r="A968" i="32" s="1"/>
  <c r="A969" i="32" s="1"/>
  <c r="A970" i="32" s="1"/>
  <c r="A971" i="32" s="1"/>
  <c r="A972" i="32" s="1"/>
  <c r="A973" i="32" s="1"/>
  <c r="A974" i="32" s="1"/>
  <c r="A975" i="32" s="1"/>
  <c r="A976" i="32" s="1"/>
  <c r="A977" i="32" s="1"/>
  <c r="A978" i="32" s="1"/>
  <c r="A979" i="32" s="1"/>
  <c r="A980" i="32" s="1"/>
  <c r="A981" i="32" s="1"/>
  <c r="A982" i="32" s="1"/>
  <c r="A983" i="32" s="1"/>
  <c r="A984" i="32" s="1"/>
  <c r="A985" i="32" s="1"/>
  <c r="A986" i="32" s="1"/>
  <c r="A987" i="32" s="1"/>
  <c r="A988" i="32" s="1"/>
  <c r="A989" i="32" s="1"/>
  <c r="A990" i="32" s="1"/>
  <c r="A991" i="32" s="1"/>
  <c r="A992" i="32" s="1"/>
  <c r="A993" i="32" s="1"/>
  <c r="A994" i="32" s="1"/>
  <c r="A995" i="32" s="1"/>
  <c r="A996" i="32" s="1"/>
  <c r="A997" i="32" s="1"/>
  <c r="A998" i="32" s="1"/>
  <c r="A999" i="32" s="1"/>
  <c r="A1000" i="32" s="1"/>
  <c r="A1001" i="32" s="1"/>
  <c r="A1002" i="32" s="1"/>
  <c r="A1003" i="32" s="1"/>
  <c r="A1004" i="32" s="1"/>
  <c r="A1005" i="32" s="1"/>
  <c r="A1006" i="32" s="1"/>
  <c r="A1007" i="32" s="1"/>
  <c r="A1008" i="32" s="1"/>
  <c r="A1009" i="32" s="1"/>
  <c r="A1010" i="32" s="1"/>
  <c r="A1011" i="32" s="1"/>
  <c r="A1012" i="32" s="1"/>
  <c r="A1013" i="32" s="1"/>
  <c r="A1014" i="32" s="1"/>
  <c r="A1015" i="32" s="1"/>
  <c r="A1016" i="32" s="1"/>
  <c r="A1017" i="32" s="1"/>
  <c r="A1018" i="32" s="1"/>
  <c r="A1019" i="32" s="1"/>
  <c r="A1020" i="32" s="1"/>
  <c r="A1021" i="32" s="1"/>
  <c r="A1022" i="32" s="1"/>
  <c r="A1023" i="32" s="1"/>
  <c r="A1024" i="32" s="1"/>
  <c r="A1025" i="32" s="1"/>
  <c r="A1026" i="32" s="1"/>
  <c r="A1027" i="32" s="1"/>
  <c r="A1028" i="32" s="1"/>
  <c r="A1029" i="32" s="1"/>
  <c r="A1030" i="32" s="1"/>
  <c r="A1031" i="32" s="1"/>
  <c r="A1032" i="32" s="1"/>
  <c r="A1033" i="32" s="1"/>
  <c r="A1034" i="32" s="1"/>
  <c r="A1035" i="32" s="1"/>
  <c r="A1036" i="32" s="1"/>
  <c r="A1037" i="32" s="1"/>
  <c r="A1038" i="32" s="1"/>
  <c r="A1039" i="32" s="1"/>
  <c r="A1040" i="32" s="1"/>
  <c r="A1041" i="32" s="1"/>
  <c r="A1042" i="32" s="1"/>
  <c r="A1043" i="32" s="1"/>
  <c r="A1044" i="32" s="1"/>
  <c r="A1045" i="32" s="1"/>
  <c r="A1046" i="32" s="1"/>
  <c r="A1047" i="32" s="1"/>
  <c r="A1048" i="32" s="1"/>
  <c r="A1049" i="32" s="1"/>
  <c r="A1050" i="32" s="1"/>
  <c r="A1051" i="32" s="1"/>
  <c r="A1052" i="32" s="1"/>
  <c r="A1053" i="32" s="1"/>
  <c r="A1054" i="32" s="1"/>
  <c r="A1055" i="32" s="1"/>
  <c r="A1056" i="32" s="1"/>
  <c r="A1057" i="32" s="1"/>
  <c r="A1058" i="32" s="1"/>
  <c r="A1059" i="32" s="1"/>
  <c r="A1060" i="32" s="1"/>
  <c r="A1061" i="32" s="1"/>
  <c r="A1062" i="32" s="1"/>
  <c r="A1063" i="32" s="1"/>
  <c r="A1064" i="32" s="1"/>
  <c r="A1065" i="32" s="1"/>
  <c r="A1066" i="32" s="1"/>
  <c r="A1067" i="32" s="1"/>
  <c r="A1068" i="32" s="1"/>
  <c r="A1069" i="32" s="1"/>
  <c r="A1070" i="32" s="1"/>
  <c r="A1071" i="32" s="1"/>
  <c r="A1072" i="32" s="1"/>
  <c r="A1073" i="32" s="1"/>
  <c r="A1074" i="32" s="1"/>
  <c r="A1075" i="32" s="1"/>
  <c r="A1076" i="32" s="1"/>
  <c r="A1077" i="32" s="1"/>
  <c r="A1078" i="32" s="1"/>
  <c r="A1079" i="32" s="1"/>
  <c r="A1080" i="32" s="1"/>
  <c r="A1081" i="32" s="1"/>
  <c r="A1082" i="32" s="1"/>
  <c r="A1083" i="32" s="1"/>
  <c r="A1084" i="32" s="1"/>
  <c r="A1085" i="32" s="1"/>
  <c r="A1086" i="32" s="1"/>
  <c r="A1087" i="32" s="1"/>
  <c r="A1088" i="32" s="1"/>
  <c r="A1089" i="32" s="1"/>
  <c r="A1090" i="32" s="1"/>
  <c r="A1091" i="32" s="1"/>
  <c r="A1092" i="32" s="1"/>
  <c r="A1093" i="32" s="1"/>
  <c r="A1094" i="32" s="1"/>
  <c r="A1095" i="32" s="1"/>
  <c r="A1096" i="32" s="1"/>
  <c r="A1097" i="32" s="1"/>
  <c r="A1098" i="32" s="1"/>
  <c r="A1099" i="32" s="1"/>
  <c r="A1100" i="32" s="1"/>
  <c r="A1101" i="32" s="1"/>
  <c r="A1102" i="32" s="1"/>
  <c r="A1103" i="32" s="1"/>
  <c r="A1104" i="32" s="1"/>
  <c r="A1105" i="32" s="1"/>
  <c r="A1106" i="32" s="1"/>
  <c r="A1107" i="32" s="1"/>
  <c r="A1108" i="32" s="1"/>
  <c r="A1109" i="32" s="1"/>
  <c r="A1110" i="32" s="1"/>
  <c r="A1111" i="32" s="1"/>
  <c r="A1112" i="32" s="1"/>
  <c r="A1113" i="32" s="1"/>
  <c r="A1114" i="32" s="1"/>
  <c r="A1115" i="32" s="1"/>
  <c r="A1116" i="32" s="1"/>
  <c r="A1117" i="32" s="1"/>
  <c r="A1118" i="32" s="1"/>
  <c r="A1119" i="32" s="1"/>
  <c r="A1120" i="32" s="1"/>
  <c r="A1121" i="32" s="1"/>
  <c r="A1122" i="32" s="1"/>
  <c r="A1123" i="32" s="1"/>
  <c r="A1124" i="32" s="1"/>
  <c r="A1125" i="32" s="1"/>
  <c r="A1126" i="32" s="1"/>
  <c r="A1127" i="32" s="1"/>
  <c r="A1128" i="32" s="1"/>
  <c r="A1129" i="32" s="1"/>
  <c r="A1130" i="32" s="1"/>
  <c r="A1131" i="32" s="1"/>
  <c r="A1132" i="32" s="1"/>
  <c r="A1133" i="32" s="1"/>
  <c r="A1134" i="32" s="1"/>
  <c r="A1135" i="32" s="1"/>
  <c r="A1136" i="32" s="1"/>
  <c r="A1137" i="32" s="1"/>
  <c r="A1138" i="32" s="1"/>
  <c r="A1139" i="32" s="1"/>
  <c r="A1140" i="32" s="1"/>
  <c r="A1141" i="32" s="1"/>
  <c r="A1142" i="32" s="1"/>
  <c r="A1143" i="32" s="1"/>
  <c r="A1144" i="32" s="1"/>
  <c r="A1145" i="32" s="1"/>
  <c r="A1146" i="32" s="1"/>
  <c r="A1147" i="32" s="1"/>
  <c r="A1148" i="32" s="1"/>
  <c r="A1149" i="32" s="1"/>
  <c r="A1150" i="32" s="1"/>
  <c r="A1151" i="32" s="1"/>
  <c r="A1152" i="32" s="1"/>
  <c r="A1153" i="32" s="1"/>
  <c r="A1154" i="32" s="1"/>
  <c r="A1155" i="32" s="1"/>
  <c r="A1156" i="32" s="1"/>
  <c r="A1157" i="32" s="1"/>
  <c r="A1158" i="32" s="1"/>
  <c r="A1159" i="32" s="1"/>
  <c r="A1160" i="32" s="1"/>
  <c r="A1161" i="32" s="1"/>
  <c r="A1162" i="32" s="1"/>
  <c r="A1163" i="32" s="1"/>
  <c r="A1164" i="32" s="1"/>
  <c r="A1165" i="32" s="1"/>
  <c r="A1166" i="32" s="1"/>
  <c r="A1167" i="32" s="1"/>
  <c r="A1168" i="32" s="1"/>
  <c r="A1169" i="32" s="1"/>
  <c r="A1170" i="32" s="1"/>
  <c r="A1171" i="32" s="1"/>
  <c r="A1172" i="32" s="1"/>
  <c r="A1173" i="32" s="1"/>
  <c r="A1174" i="32" s="1"/>
  <c r="A1175" i="32" s="1"/>
  <c r="A1176" i="32" s="1"/>
  <c r="A1177" i="32" s="1"/>
  <c r="A1178" i="32" s="1"/>
  <c r="A1179" i="32" s="1"/>
  <c r="A1180" i="32" s="1"/>
  <c r="A1181" i="32" s="1"/>
  <c r="A1182" i="32" s="1"/>
  <c r="A1183" i="32" s="1"/>
  <c r="A1184" i="32" s="1"/>
  <c r="A1185" i="32" s="1"/>
  <c r="A1186" i="32" s="1"/>
  <c r="A1187" i="32" s="1"/>
  <c r="A1188" i="32" s="1"/>
  <c r="A1189" i="32" s="1"/>
  <c r="A1190" i="32" s="1"/>
  <c r="A1191" i="32" s="1"/>
  <c r="A1192" i="32" s="1"/>
  <c r="A1193" i="32" s="1"/>
  <c r="A1194" i="32" s="1"/>
  <c r="A1195" i="32" s="1"/>
  <c r="A1196" i="32" s="1"/>
  <c r="A1197" i="32" s="1"/>
  <c r="A1198" i="32" s="1"/>
  <c r="A1199" i="32" s="1"/>
  <c r="A1200" i="32" s="1"/>
  <c r="A1201" i="32" s="1"/>
  <c r="A1202" i="32" s="1"/>
  <c r="A1203" i="32" s="1"/>
  <c r="A1204" i="32" s="1"/>
  <c r="A1205" i="32" s="1"/>
  <c r="A1206" i="32" s="1"/>
  <c r="A1207" i="32" s="1"/>
  <c r="A1208" i="32" s="1"/>
  <c r="A1209" i="32" s="1"/>
  <c r="A1210" i="32" s="1"/>
  <c r="A1211" i="32" s="1"/>
  <c r="A1212" i="32" s="1"/>
  <c r="A1213" i="32" s="1"/>
  <c r="A1214" i="32" s="1"/>
  <c r="A1215" i="32" s="1"/>
  <c r="A1216" i="32" s="1"/>
  <c r="A1217" i="32" s="1"/>
  <c r="A1218" i="32" s="1"/>
  <c r="A1219" i="32" s="1"/>
  <c r="A1220" i="32" s="1"/>
  <c r="A1221" i="32" s="1"/>
  <c r="A1222" i="32" s="1"/>
  <c r="A1223" i="32" s="1"/>
  <c r="A1224" i="32" s="1"/>
  <c r="A1225" i="32" s="1"/>
  <c r="A1226" i="32" s="1"/>
  <c r="A1227" i="32" s="1"/>
  <c r="A1228" i="32" s="1"/>
  <c r="A1229" i="32" s="1"/>
  <c r="A1230" i="32" s="1"/>
  <c r="A1231" i="32" s="1"/>
  <c r="A1232" i="32" s="1"/>
  <c r="A1233" i="32" s="1"/>
  <c r="A1234" i="32" s="1"/>
  <c r="A1235" i="32" s="1"/>
  <c r="A1236" i="32" s="1"/>
  <c r="A1237" i="32" s="1"/>
  <c r="A1238" i="32" s="1"/>
  <c r="A1239" i="32" s="1"/>
  <c r="A1240" i="32" s="1"/>
  <c r="A1241" i="32" s="1"/>
  <c r="A1242" i="32" s="1"/>
  <c r="A1243" i="32" s="1"/>
  <c r="A1244" i="32" s="1"/>
  <c r="A1245" i="32" s="1"/>
  <c r="A1246" i="32" s="1"/>
  <c r="A1247" i="32" s="1"/>
  <c r="A1248" i="32" s="1"/>
  <c r="A1249" i="32" s="1"/>
  <c r="A1250" i="32" s="1"/>
  <c r="A1251" i="32" s="1"/>
  <c r="A1252" i="32" s="1"/>
  <c r="A1253" i="32" s="1"/>
  <c r="A1254" i="32" s="1"/>
  <c r="A1255" i="32" s="1"/>
  <c r="A1256" i="32" s="1"/>
  <c r="A1257" i="32" s="1"/>
  <c r="A1258" i="32" s="1"/>
  <c r="A1259" i="32" s="1"/>
  <c r="A1260" i="32" s="1"/>
  <c r="A1261" i="32" s="1"/>
  <c r="A1262" i="32" s="1"/>
  <c r="A1263" i="32" s="1"/>
  <c r="A1264" i="32" s="1"/>
  <c r="A1265" i="32" s="1"/>
  <c r="A1266" i="32" s="1"/>
  <c r="A1267" i="32" s="1"/>
  <c r="A1268" i="32" s="1"/>
  <c r="A1269" i="32" s="1"/>
  <c r="A1270" i="32" s="1"/>
  <c r="A1271" i="32" s="1"/>
  <c r="A1272" i="32" s="1"/>
  <c r="A1273" i="32" s="1"/>
  <c r="A1274" i="32" s="1"/>
  <c r="A1275" i="32" s="1"/>
  <c r="A1276" i="32" s="1"/>
  <c r="A1277" i="32" s="1"/>
  <c r="A1278" i="32" s="1"/>
  <c r="A1279" i="32" s="1"/>
  <c r="A1280" i="32" s="1"/>
  <c r="A1281" i="32" s="1"/>
  <c r="A1282" i="32" s="1"/>
  <c r="A1283" i="32" s="1"/>
  <c r="A1284" i="32" s="1"/>
  <c r="A1285" i="32" s="1"/>
  <c r="A1286" i="32" s="1"/>
  <c r="A1287" i="32" s="1"/>
  <c r="A1288" i="32" s="1"/>
  <c r="A1289" i="32" s="1"/>
  <c r="A1290" i="32" s="1"/>
  <c r="A1291" i="32" s="1"/>
  <c r="A1292" i="32" s="1"/>
  <c r="A1293" i="32" s="1"/>
  <c r="A1294" i="32" s="1"/>
  <c r="A1295" i="32" s="1"/>
  <c r="A1296" i="32" s="1"/>
  <c r="A1297" i="32" s="1"/>
  <c r="A1298" i="32" s="1"/>
  <c r="A1299" i="32" s="1"/>
  <c r="A1300" i="32" s="1"/>
  <c r="A1301" i="32" s="1"/>
  <c r="A1302" i="32" s="1"/>
  <c r="A1303" i="32" s="1"/>
  <c r="A1304" i="32" s="1"/>
  <c r="A1305" i="32" s="1"/>
  <c r="A1306" i="32" s="1"/>
  <c r="A1307" i="32" s="1"/>
  <c r="A1308" i="32" s="1"/>
  <c r="A1309" i="32" s="1"/>
  <c r="A1310" i="32" s="1"/>
  <c r="A1311" i="32" s="1"/>
  <c r="A1312" i="32" s="1"/>
  <c r="A1313" i="32" s="1"/>
  <c r="A1314" i="32" s="1"/>
  <c r="A1315" i="32" s="1"/>
  <c r="A1316" i="32" s="1"/>
  <c r="A1317" i="32" s="1"/>
  <c r="A1318" i="32" s="1"/>
  <c r="A1319" i="32" s="1"/>
  <c r="A1320" i="32" s="1"/>
  <c r="A1321" i="32" s="1"/>
  <c r="A1322" i="32" s="1"/>
  <c r="A1323" i="32" s="1"/>
  <c r="A1324" i="32" s="1"/>
  <c r="A1325" i="32" s="1"/>
  <c r="A1326" i="32" s="1"/>
  <c r="A1327" i="32" s="1"/>
  <c r="A1328" i="32" s="1"/>
  <c r="A1329" i="32" s="1"/>
  <c r="A1330" i="32" s="1"/>
  <c r="A1331" i="32" s="1"/>
  <c r="A1332" i="32" s="1"/>
  <c r="A1333" i="32" s="1"/>
  <c r="A1334" i="32" s="1"/>
  <c r="A1335" i="32" s="1"/>
  <c r="A1336" i="32" s="1"/>
  <c r="A1337" i="32" s="1"/>
  <c r="A1338" i="32" s="1"/>
  <c r="A1339" i="32" s="1"/>
  <c r="A1340" i="32" s="1"/>
  <c r="A1341" i="32" s="1"/>
  <c r="A1342" i="32" s="1"/>
  <c r="A1343" i="32" s="1"/>
  <c r="A1344" i="32" s="1"/>
  <c r="A1345" i="32" s="1"/>
  <c r="A1346" i="32" s="1"/>
  <c r="A1347" i="32" s="1"/>
  <c r="A1348" i="32" s="1"/>
  <c r="A1349" i="32" s="1"/>
  <c r="A1350" i="32" s="1"/>
  <c r="A1351" i="32" s="1"/>
  <c r="A1352" i="32" s="1"/>
  <c r="A1353" i="32" s="1"/>
  <c r="A1354" i="32" s="1"/>
  <c r="A1355" i="32" s="1"/>
  <c r="A1356" i="32" s="1"/>
  <c r="A1357" i="32" s="1"/>
  <c r="A1358" i="32" s="1"/>
  <c r="A1359" i="32" s="1"/>
  <c r="A1360" i="32" s="1"/>
  <c r="A1361" i="32" s="1"/>
  <c r="A1362" i="32" s="1"/>
  <c r="A1363" i="32" s="1"/>
  <c r="A1364" i="32" s="1"/>
  <c r="A1365" i="32" s="1"/>
  <c r="A1366" i="32" s="1"/>
  <c r="A1367" i="32" s="1"/>
  <c r="A1368" i="32" s="1"/>
  <c r="A1369" i="32" s="1"/>
  <c r="A1370" i="32" s="1"/>
  <c r="A1371" i="32" s="1"/>
  <c r="A1372" i="32" s="1"/>
  <c r="A1373" i="32" s="1"/>
  <c r="A1374" i="32" s="1"/>
  <c r="A1375" i="32" s="1"/>
  <c r="A1376" i="32" s="1"/>
  <c r="A1377" i="32" s="1"/>
  <c r="A1378" i="32" s="1"/>
  <c r="A1379" i="32" s="1"/>
  <c r="A1380" i="32" s="1"/>
  <c r="A1381" i="32" s="1"/>
  <c r="A1382" i="32" s="1"/>
  <c r="A1383" i="32" s="1"/>
  <c r="A1384" i="32" s="1"/>
  <c r="A1385" i="32" s="1"/>
  <c r="A1386" i="32" s="1"/>
  <c r="A1387" i="32" s="1"/>
  <c r="A1388" i="32" s="1"/>
  <c r="A1389" i="32" s="1"/>
  <c r="A1390" i="32" s="1"/>
  <c r="A1391" i="32" s="1"/>
  <c r="A1392" i="32" s="1"/>
  <c r="A1393" i="32" s="1"/>
  <c r="A1394" i="32" s="1"/>
  <c r="A1395" i="32" s="1"/>
  <c r="A1396" i="32" s="1"/>
  <c r="A1397" i="32" s="1"/>
  <c r="A1398" i="32" s="1"/>
  <c r="A1399" i="32" s="1"/>
  <c r="A1400" i="32" s="1"/>
  <c r="A1401" i="32" s="1"/>
  <c r="A1402" i="32" s="1"/>
  <c r="A1403" i="32" s="1"/>
  <c r="A1404" i="32" s="1"/>
  <c r="A1405" i="32" s="1"/>
  <c r="A1406" i="32" s="1"/>
  <c r="A1407" i="32" s="1"/>
  <c r="A1408" i="32" s="1"/>
  <c r="A1409" i="32" s="1"/>
  <c r="A1410" i="32" s="1"/>
  <c r="A1411" i="32" s="1"/>
  <c r="A1412" i="32" s="1"/>
  <c r="A1413" i="32" s="1"/>
  <c r="A1414" i="32" s="1"/>
  <c r="A1415" i="32" s="1"/>
  <c r="A1416" i="32" s="1"/>
  <c r="A1417" i="32" s="1"/>
  <c r="A1418" i="32" s="1"/>
  <c r="A1419" i="32" s="1"/>
  <c r="A1420" i="32" s="1"/>
  <c r="A1421" i="32" s="1"/>
  <c r="A1422" i="32" s="1"/>
  <c r="A1423" i="32" s="1"/>
  <c r="A1424" i="32" s="1"/>
  <c r="A1425" i="32" s="1"/>
  <c r="A1426" i="32" s="1"/>
  <c r="A1427" i="32" s="1"/>
  <c r="A1428" i="32" s="1"/>
  <c r="A1429" i="32" s="1"/>
  <c r="A1430" i="32" s="1"/>
  <c r="A1431" i="32" s="1"/>
  <c r="A1432" i="32" s="1"/>
  <c r="A1433" i="32" s="1"/>
  <c r="A1434" i="32" s="1"/>
  <c r="A1435" i="32" s="1"/>
  <c r="A1436" i="32" s="1"/>
  <c r="A1437" i="32" s="1"/>
  <c r="A1438" i="32" s="1"/>
  <c r="A1439" i="32" s="1"/>
  <c r="A1440" i="32" s="1"/>
  <c r="A1441" i="32" s="1"/>
  <c r="A1442" i="32" s="1"/>
  <c r="A1443" i="32" s="1"/>
  <c r="A1444" i="32" s="1"/>
  <c r="A1445" i="32" s="1"/>
  <c r="A1446" i="32" s="1"/>
  <c r="A1447" i="32" s="1"/>
  <c r="A1448" i="32" s="1"/>
  <c r="A1449" i="32" s="1"/>
  <c r="A1450" i="32" s="1"/>
  <c r="A1451" i="32" s="1"/>
  <c r="A1452" i="32" s="1"/>
  <c r="A1453" i="32" s="1"/>
  <c r="A1454" i="32" s="1"/>
  <c r="A1455" i="32" s="1"/>
  <c r="A1456" i="32" s="1"/>
  <c r="A1457" i="32" s="1"/>
  <c r="A1458" i="32" s="1"/>
  <c r="A1459" i="32" s="1"/>
  <c r="A1460" i="32" s="1"/>
  <c r="A1461" i="32" s="1"/>
  <c r="A1462" i="32" s="1"/>
  <c r="A1463" i="32" s="1"/>
  <c r="A1464" i="32" s="1"/>
  <c r="A1465" i="32" s="1"/>
  <c r="A1466" i="32" s="1"/>
  <c r="A1467" i="32" s="1"/>
  <c r="A1468" i="32" s="1"/>
  <c r="A1469" i="32" s="1"/>
  <c r="A1470" i="32" s="1"/>
  <c r="A1471" i="32" s="1"/>
  <c r="A1472" i="32" s="1"/>
  <c r="A1473" i="32" s="1"/>
  <c r="A1474" i="32" s="1"/>
  <c r="A1475" i="32" s="1"/>
  <c r="A1476" i="32" s="1"/>
  <c r="A1477" i="32" s="1"/>
  <c r="A1478" i="32" s="1"/>
  <c r="A1479" i="32" s="1"/>
  <c r="A1480" i="32" s="1"/>
  <c r="A1481" i="32" s="1"/>
  <c r="A1482" i="32" s="1"/>
  <c r="A1483" i="32" s="1"/>
  <c r="A1484" i="32" s="1"/>
  <c r="A1485" i="32" s="1"/>
  <c r="A1486" i="32" s="1"/>
  <c r="A1487" i="32" s="1"/>
  <c r="A1488" i="32" s="1"/>
  <c r="A1489" i="32" s="1"/>
  <c r="A1490" i="32" s="1"/>
  <c r="A1491" i="32" s="1"/>
  <c r="A1492" i="32" s="1"/>
  <c r="A1493" i="32" s="1"/>
  <c r="A1494" i="32" s="1"/>
  <c r="A1495" i="32" s="1"/>
  <c r="A1496" i="32" s="1"/>
  <c r="A1497" i="32" s="1"/>
  <c r="A1498" i="32" s="1"/>
  <c r="A1499" i="32" s="1"/>
  <c r="A1500" i="32" s="1"/>
  <c r="A1501" i="32" s="1"/>
  <c r="A1502" i="32" s="1"/>
  <c r="A1503" i="32" s="1"/>
  <c r="A1504" i="32" s="1"/>
  <c r="A1505" i="32" s="1"/>
  <c r="A1506" i="32" s="1"/>
  <c r="A1507" i="32" s="1"/>
  <c r="A1508" i="32" s="1"/>
  <c r="A1509" i="32" s="1"/>
  <c r="A1510" i="32" s="1"/>
  <c r="A1511" i="32" s="1"/>
  <c r="A1512" i="32" s="1"/>
  <c r="A1513" i="32" s="1"/>
  <c r="A1514" i="32" s="1"/>
  <c r="A1515" i="32" s="1"/>
  <c r="A1516" i="32" s="1"/>
  <c r="A1517" i="32" s="1"/>
  <c r="A1518" i="32" s="1"/>
  <c r="A1519" i="32" s="1"/>
  <c r="A1520" i="32" s="1"/>
  <c r="A1521" i="32" s="1"/>
  <c r="A1522" i="32" s="1"/>
  <c r="A1523" i="32" s="1"/>
  <c r="A1524" i="32" s="1"/>
  <c r="A1525" i="32" s="1"/>
  <c r="A1526" i="32" s="1"/>
  <c r="A1527" i="32" s="1"/>
  <c r="A1528" i="32" s="1"/>
  <c r="A1529" i="32" s="1"/>
  <c r="A1530" i="32" s="1"/>
  <c r="A1531" i="32" s="1"/>
  <c r="A1532" i="32" s="1"/>
  <c r="A1533" i="32" s="1"/>
  <c r="A1534" i="32" s="1"/>
  <c r="A1535" i="32" s="1"/>
  <c r="A1536" i="32" s="1"/>
  <c r="A1537" i="32" s="1"/>
  <c r="A1538" i="32" s="1"/>
  <c r="A1539" i="32" s="1"/>
  <c r="A1540" i="32" s="1"/>
  <c r="A1541" i="32" s="1"/>
  <c r="A1542" i="32" s="1"/>
  <c r="A1543" i="32" s="1"/>
  <c r="A1544" i="32" s="1"/>
  <c r="A1545" i="32" s="1"/>
  <c r="A1546" i="32" s="1"/>
  <c r="A1547" i="32" s="1"/>
  <c r="A1548" i="32" s="1"/>
  <c r="A1549" i="32" s="1"/>
  <c r="A1550" i="32" s="1"/>
  <c r="A1551" i="32" s="1"/>
  <c r="A1552" i="32" s="1"/>
  <c r="A1553" i="32" s="1"/>
  <c r="A1554" i="32" s="1"/>
  <c r="A1555" i="32" s="1"/>
  <c r="A1556" i="32" s="1"/>
  <c r="A1557" i="32" s="1"/>
  <c r="A1558" i="32" s="1"/>
  <c r="A1559" i="32" s="1"/>
  <c r="A1560" i="32" s="1"/>
  <c r="A1561" i="32" s="1"/>
  <c r="A1562" i="32" s="1"/>
  <c r="A1563" i="32" s="1"/>
  <c r="A1564" i="32" s="1"/>
  <c r="A1565" i="32" s="1"/>
  <c r="A1566" i="32" s="1"/>
  <c r="A1567" i="32" s="1"/>
  <c r="A1568" i="32" s="1"/>
  <c r="A1569" i="32" s="1"/>
  <c r="A1570" i="32" s="1"/>
  <c r="A1571" i="32" s="1"/>
  <c r="A1572" i="32" s="1"/>
  <c r="A1573" i="32" s="1"/>
  <c r="A1574" i="32" s="1"/>
  <c r="A1575" i="32" s="1"/>
  <c r="A1576" i="32" s="1"/>
  <c r="A1577" i="32" s="1"/>
  <c r="A1578" i="32" s="1"/>
  <c r="A1579" i="32" s="1"/>
  <c r="A1580" i="32" s="1"/>
  <c r="A1581" i="32" s="1"/>
  <c r="A1582" i="32" s="1"/>
  <c r="A1583" i="32" s="1"/>
  <c r="A1584" i="32" s="1"/>
  <c r="A1585" i="32" s="1"/>
  <c r="A1586" i="32" s="1"/>
  <c r="A1587" i="32" s="1"/>
  <c r="A1588" i="32" s="1"/>
  <c r="A1589" i="32" s="1"/>
  <c r="A1590" i="32" s="1"/>
  <c r="A1591" i="32" s="1"/>
  <c r="A1592" i="32" s="1"/>
  <c r="A1593" i="32" s="1"/>
  <c r="A1594" i="32" s="1"/>
  <c r="A1595" i="32" s="1"/>
  <c r="A1596" i="32" s="1"/>
  <c r="A1597" i="32" s="1"/>
  <c r="A1598" i="32" s="1"/>
  <c r="A1599" i="32" s="1"/>
  <c r="A1600" i="32" s="1"/>
  <c r="A1601" i="32" s="1"/>
  <c r="A1602" i="32" s="1"/>
  <c r="A1603" i="32" s="1"/>
  <c r="A1604" i="32" s="1"/>
  <c r="A1605" i="32" s="1"/>
  <c r="A1606" i="32" s="1"/>
  <c r="A1607" i="32" s="1"/>
  <c r="A1608" i="32" s="1"/>
  <c r="A1609" i="32" s="1"/>
  <c r="A1610" i="32" s="1"/>
  <c r="A1611" i="32" s="1"/>
  <c r="A1612" i="32" s="1"/>
  <c r="A1613" i="32" s="1"/>
  <c r="A1614" i="32" s="1"/>
  <c r="A1615" i="32" s="1"/>
  <c r="A1616" i="32" s="1"/>
  <c r="A1617" i="32" s="1"/>
  <c r="A1618" i="32" s="1"/>
  <c r="A1619" i="32" s="1"/>
  <c r="A1620" i="32" s="1"/>
  <c r="A1621" i="32" s="1"/>
  <c r="A1622" i="32" s="1"/>
  <c r="A1623" i="32" s="1"/>
  <c r="A1624" i="32" s="1"/>
  <c r="A1625" i="32" s="1"/>
  <c r="A1626" i="32" s="1"/>
  <c r="A1627" i="32" s="1"/>
  <c r="A1628" i="32" s="1"/>
  <c r="A1629" i="32" s="1"/>
  <c r="A1630" i="32" s="1"/>
  <c r="A1631" i="32" s="1"/>
  <c r="A1632" i="32" s="1"/>
  <c r="A1633" i="32" s="1"/>
  <c r="A1634" i="32" s="1"/>
  <c r="A1635" i="32" s="1"/>
  <c r="A1636" i="32" s="1"/>
  <c r="A1637" i="32" s="1"/>
  <c r="A1638" i="32" s="1"/>
  <c r="A1639" i="32" s="1"/>
  <c r="A1640" i="32" s="1"/>
  <c r="A1641" i="32" s="1"/>
  <c r="A1642" i="32" s="1"/>
  <c r="A1643" i="32" s="1"/>
  <c r="A1644" i="32" s="1"/>
  <c r="A1645" i="32" s="1"/>
  <c r="A1646" i="32" s="1"/>
  <c r="A1647" i="32" s="1"/>
  <c r="A1648" i="32" s="1"/>
  <c r="A1649" i="32" s="1"/>
  <c r="A1650" i="32" s="1"/>
  <c r="A1651" i="32" s="1"/>
  <c r="A1652" i="32" s="1"/>
  <c r="A1653" i="32" s="1"/>
  <c r="A1654" i="32" s="1"/>
  <c r="A1655" i="32" s="1"/>
  <c r="A1656" i="32" s="1"/>
  <c r="A1657" i="32" s="1"/>
  <c r="A1658" i="32" s="1"/>
  <c r="A1659" i="32" s="1"/>
  <c r="A1660" i="32" s="1"/>
  <c r="A1661" i="32" s="1"/>
  <c r="A1662" i="32" s="1"/>
  <c r="A1663" i="32" s="1"/>
  <c r="A1664" i="32" s="1"/>
  <c r="A1665" i="32" s="1"/>
  <c r="A1666" i="32" s="1"/>
  <c r="A1667" i="32" s="1"/>
  <c r="A1668" i="32" s="1"/>
  <c r="A1669" i="32" s="1"/>
  <c r="A1670" i="32" s="1"/>
  <c r="A1671" i="32" s="1"/>
  <c r="A1672" i="32" s="1"/>
  <c r="A1673" i="32" s="1"/>
  <c r="A1674" i="32" s="1"/>
  <c r="A1675" i="32" s="1"/>
  <c r="A1676" i="32" s="1"/>
  <c r="A1677" i="32" s="1"/>
  <c r="A1678" i="32" s="1"/>
  <c r="A1679" i="32" s="1"/>
  <c r="A1680" i="32" s="1"/>
  <c r="A1681" i="32" s="1"/>
  <c r="A1682" i="32" s="1"/>
  <c r="A1683" i="32" s="1"/>
  <c r="A1684" i="32" s="1"/>
  <c r="A1685" i="32" s="1"/>
  <c r="A1686" i="32" s="1"/>
  <c r="A1687" i="32" s="1"/>
  <c r="A1688" i="32" s="1"/>
  <c r="A1689" i="32" s="1"/>
  <c r="A1690" i="32" s="1"/>
  <c r="A1691" i="32" s="1"/>
  <c r="A1692" i="32" s="1"/>
  <c r="A1693" i="32" s="1"/>
  <c r="A1694" i="32" s="1"/>
  <c r="A1695" i="32" s="1"/>
  <c r="A1696" i="32" s="1"/>
  <c r="A1697" i="32" s="1"/>
  <c r="A1698" i="32" s="1"/>
  <c r="A1699" i="32" s="1"/>
  <c r="A1700" i="32" s="1"/>
  <c r="A1701" i="32" s="1"/>
  <c r="A1702" i="32" s="1"/>
  <c r="A1703" i="32" s="1"/>
  <c r="A1704" i="32" s="1"/>
  <c r="A1705" i="32" s="1"/>
  <c r="A1706" i="32" s="1"/>
  <c r="A1707" i="32" s="1"/>
  <c r="A1708" i="32" s="1"/>
  <c r="A1709" i="32" s="1"/>
  <c r="A1710" i="32" s="1"/>
  <c r="A1711" i="32" s="1"/>
  <c r="A1712" i="32" s="1"/>
  <c r="A1713" i="32" s="1"/>
  <c r="A1714" i="32" s="1"/>
  <c r="A1715" i="32" s="1"/>
  <c r="A1716" i="32" s="1"/>
  <c r="A1717" i="32" s="1"/>
  <c r="A1718" i="32" s="1"/>
  <c r="A1719" i="32" s="1"/>
  <c r="A1720" i="32" s="1"/>
  <c r="A1721" i="32" s="1"/>
  <c r="A1722" i="32" s="1"/>
  <c r="A1723" i="32" s="1"/>
  <c r="A1724" i="32" s="1"/>
  <c r="A1725" i="32" s="1"/>
  <c r="A1726" i="32" s="1"/>
  <c r="A1727" i="32" s="1"/>
  <c r="A1728" i="32" s="1"/>
  <c r="A1729" i="32" s="1"/>
  <c r="A1730" i="32" s="1"/>
  <c r="A1731" i="32" s="1"/>
  <c r="A1732" i="32" s="1"/>
  <c r="A1733" i="32" s="1"/>
  <c r="A1734" i="32" s="1"/>
  <c r="A1735" i="32" s="1"/>
  <c r="A1736" i="32" s="1"/>
  <c r="A1737" i="32" s="1"/>
  <c r="A1738" i="32" s="1"/>
  <c r="A1739" i="32" s="1"/>
  <c r="A1740" i="32" s="1"/>
  <c r="A1741" i="32" s="1"/>
  <c r="A1742" i="32" s="1"/>
  <c r="A1743" i="32" s="1"/>
  <c r="A1744" i="32" s="1"/>
  <c r="A1745" i="32" s="1"/>
  <c r="A1746" i="32" s="1"/>
  <c r="A1747" i="32" s="1"/>
  <c r="A1748" i="32" s="1"/>
  <c r="A1749" i="32" s="1"/>
  <c r="A1750" i="32" s="1"/>
  <c r="A1751" i="32" s="1"/>
  <c r="A1752" i="32" s="1"/>
  <c r="A1753" i="32" s="1"/>
  <c r="A1754" i="32" s="1"/>
  <c r="A1755" i="32" s="1"/>
  <c r="A1756" i="32" s="1"/>
  <c r="A1757" i="32" s="1"/>
  <c r="A1758" i="32" s="1"/>
  <c r="A1759" i="32" s="1"/>
  <c r="A1760" i="32" s="1"/>
  <c r="A1761" i="32" s="1"/>
  <c r="A1762" i="32" s="1"/>
  <c r="A1763" i="32" s="1"/>
  <c r="A1764" i="32" s="1"/>
  <c r="A1765" i="32" s="1"/>
  <c r="A1766" i="32" s="1"/>
  <c r="A1767" i="32" s="1"/>
  <c r="A1768" i="32" s="1"/>
  <c r="A1769" i="32" s="1"/>
  <c r="A1770" i="32" s="1"/>
  <c r="A1771" i="32" s="1"/>
  <c r="A1772" i="32" s="1"/>
  <c r="A1773" i="32" s="1"/>
  <c r="A1774" i="32" s="1"/>
  <c r="A1775" i="32" s="1"/>
  <c r="A1776" i="32" s="1"/>
  <c r="A1777" i="32" s="1"/>
  <c r="A1778" i="32" s="1"/>
  <c r="A1779" i="32" s="1"/>
  <c r="A1780" i="32" s="1"/>
  <c r="A1781" i="32" s="1"/>
  <c r="A1782" i="32" s="1"/>
  <c r="A1783" i="32" s="1"/>
  <c r="A1784" i="32" s="1"/>
  <c r="A1785" i="32" s="1"/>
  <c r="A1786" i="32" s="1"/>
  <c r="A1787" i="32" s="1"/>
  <c r="A1788" i="32" s="1"/>
  <c r="A1789" i="32" s="1"/>
  <c r="A1790" i="32" s="1"/>
  <c r="A1791" i="32" s="1"/>
  <c r="A1792" i="32" s="1"/>
  <c r="A1793" i="32" s="1"/>
  <c r="A1794" i="32" s="1"/>
  <c r="A1795" i="32" s="1"/>
  <c r="A1796" i="32" s="1"/>
  <c r="A1797" i="32" s="1"/>
  <c r="A1798" i="32" s="1"/>
  <c r="A1799" i="32" s="1"/>
  <c r="A1800" i="32" s="1"/>
  <c r="A1801" i="32" s="1"/>
  <c r="A1802" i="32" s="1"/>
  <c r="A1803" i="32" s="1"/>
  <c r="A1804" i="32" s="1"/>
  <c r="A1805" i="32" s="1"/>
  <c r="A1806" i="32" s="1"/>
  <c r="A1807" i="32" s="1"/>
  <c r="A1808" i="32" s="1"/>
  <c r="A1809" i="32" s="1"/>
  <c r="A1810" i="32" s="1"/>
  <c r="A1811" i="32" s="1"/>
  <c r="A1812" i="32" s="1"/>
  <c r="A1813" i="32" s="1"/>
  <c r="A1814" i="32" s="1"/>
  <c r="A1815" i="32" s="1"/>
  <c r="A1816" i="32" s="1"/>
  <c r="A1817" i="32" s="1"/>
  <c r="A1818" i="32" s="1"/>
  <c r="A1819" i="32" s="1"/>
  <c r="A1820" i="32" s="1"/>
  <c r="A1821" i="32" s="1"/>
  <c r="A1822" i="32" s="1"/>
  <c r="A1823" i="32" s="1"/>
  <c r="A1824" i="32" s="1"/>
  <c r="A1825" i="32" s="1"/>
  <c r="A1826" i="32" s="1"/>
  <c r="A1827" i="32" s="1"/>
  <c r="A1828" i="32" s="1"/>
  <c r="A1829" i="32" s="1"/>
  <c r="A1830" i="32" s="1"/>
  <c r="A1831" i="32" s="1"/>
  <c r="A1832" i="32" s="1"/>
  <c r="A1833" i="32" s="1"/>
  <c r="A1834" i="32" s="1"/>
  <c r="A1835" i="32" s="1"/>
  <c r="A1836" i="32" s="1"/>
  <c r="A1837" i="32" s="1"/>
  <c r="A1838" i="32" s="1"/>
  <c r="A1839" i="32" s="1"/>
  <c r="A1840" i="32" s="1"/>
  <c r="A1841" i="32" s="1"/>
  <c r="A1842" i="32" s="1"/>
  <c r="A1843" i="32" s="1"/>
  <c r="A1844" i="32" s="1"/>
  <c r="A1845" i="32" s="1"/>
  <c r="A1846" i="32" s="1"/>
  <c r="A1847" i="32" s="1"/>
  <c r="A1848" i="32" s="1"/>
  <c r="A1849" i="32" s="1"/>
  <c r="A1850" i="32" s="1"/>
  <c r="A1851" i="32" s="1"/>
  <c r="A1852" i="32" s="1"/>
  <c r="A1853" i="32" s="1"/>
  <c r="A1854" i="32" s="1"/>
  <c r="A1855" i="32" s="1"/>
  <c r="A1856" i="32" s="1"/>
  <c r="A1857" i="32" s="1"/>
  <c r="A1858" i="32" s="1"/>
  <c r="A1859" i="32" s="1"/>
  <c r="A1860" i="32" s="1"/>
  <c r="A1861" i="32" s="1"/>
  <c r="A1862" i="32" s="1"/>
  <c r="A1863" i="32" s="1"/>
  <c r="A1864" i="32" s="1"/>
  <c r="A1865" i="32" s="1"/>
  <c r="A1866" i="32" s="1"/>
  <c r="A1867" i="32" s="1"/>
  <c r="A1868" i="32" s="1"/>
  <c r="A1869" i="32" s="1"/>
  <c r="A1870" i="32" s="1"/>
  <c r="A1871" i="32" s="1"/>
  <c r="A1872" i="32" s="1"/>
  <c r="A1873" i="32" s="1"/>
  <c r="A1874" i="32" s="1"/>
  <c r="A1875" i="32" s="1"/>
  <c r="A1876" i="32" s="1"/>
  <c r="A1877" i="32" s="1"/>
  <c r="A1878" i="32" s="1"/>
  <c r="A1879" i="32" s="1"/>
  <c r="A1880" i="32" s="1"/>
  <c r="A1881" i="32" s="1"/>
  <c r="A1882" i="32" s="1"/>
  <c r="A1883" i="32" s="1"/>
  <c r="A1884" i="32" s="1"/>
  <c r="A1885" i="32" s="1"/>
  <c r="A1886" i="32" s="1"/>
  <c r="A1887" i="32" s="1"/>
  <c r="A1888" i="32" s="1"/>
  <c r="A1889" i="32" s="1"/>
  <c r="A1890" i="32" s="1"/>
  <c r="A1891" i="32" s="1"/>
  <c r="A1892" i="32" s="1"/>
  <c r="A1893" i="32" s="1"/>
  <c r="A1894" i="32" s="1"/>
  <c r="A1895" i="32" s="1"/>
  <c r="A1896" i="32" s="1"/>
  <c r="A1897" i="32" s="1"/>
  <c r="A1898" i="32" s="1"/>
  <c r="A1899" i="32" s="1"/>
  <c r="A1900" i="32" s="1"/>
  <c r="A1901" i="32" s="1"/>
  <c r="A1902" i="32" s="1"/>
  <c r="A1903" i="32" s="1"/>
  <c r="A1904" i="32" s="1"/>
  <c r="A1905" i="32" s="1"/>
  <c r="A1906" i="32" s="1"/>
  <c r="A1907" i="32" s="1"/>
  <c r="A1908" i="32" s="1"/>
  <c r="A1909" i="32" s="1"/>
  <c r="A1910" i="32" s="1"/>
  <c r="A1911" i="32" s="1"/>
  <c r="A1912" i="32" s="1"/>
  <c r="A1913" i="32" s="1"/>
  <c r="A1914" i="32" s="1"/>
  <c r="A1915" i="32" s="1"/>
  <c r="A1916" i="32" s="1"/>
  <c r="A1917" i="32" s="1"/>
  <c r="A1918" i="32" s="1"/>
  <c r="A1919" i="32" s="1"/>
  <c r="A1920" i="32" s="1"/>
  <c r="A1921" i="32" s="1"/>
  <c r="A1922" i="32" s="1"/>
  <c r="A1923" i="32" s="1"/>
  <c r="A1924" i="32" s="1"/>
  <c r="A1925" i="32" s="1"/>
  <c r="A1926" i="32" s="1"/>
  <c r="A1927" i="32" s="1"/>
  <c r="A1928" i="32" s="1"/>
  <c r="A1929" i="32" s="1"/>
  <c r="A1930" i="32" s="1"/>
  <c r="A1931" i="32" s="1"/>
  <c r="A1932" i="32" s="1"/>
  <c r="A1933" i="32" s="1"/>
  <c r="A1934" i="32" s="1"/>
  <c r="A1935" i="32" s="1"/>
  <c r="A1936" i="32" s="1"/>
  <c r="A1937" i="32" s="1"/>
  <c r="A1938" i="32" s="1"/>
  <c r="A1939" i="32" s="1"/>
  <c r="A1940" i="32" s="1"/>
  <c r="A1941" i="32" s="1"/>
  <c r="A1942" i="32" s="1"/>
  <c r="A1943" i="32" s="1"/>
  <c r="A1944" i="32" s="1"/>
  <c r="A1945" i="32" s="1"/>
  <c r="A1946" i="32" s="1"/>
  <c r="A1947" i="32" s="1"/>
  <c r="A1948" i="32" s="1"/>
  <c r="A1949" i="32" s="1"/>
  <c r="A1950" i="32" s="1"/>
  <c r="A1951" i="32" s="1"/>
  <c r="A1952" i="32" s="1"/>
  <c r="A1953" i="32" s="1"/>
  <c r="A1954" i="32" s="1"/>
  <c r="A1955" i="32" s="1"/>
  <c r="A1956" i="32" s="1"/>
  <c r="A1957" i="32" s="1"/>
  <c r="A1958" i="32" s="1"/>
  <c r="A1959" i="32" s="1"/>
  <c r="A1960" i="32" s="1"/>
  <c r="A1961" i="32" s="1"/>
  <c r="A1962" i="32" s="1"/>
  <c r="A1963" i="32" s="1"/>
  <c r="A1964" i="32" s="1"/>
  <c r="A1965" i="32" s="1"/>
  <c r="A1966" i="32" s="1"/>
  <c r="A1967" i="32" s="1"/>
  <c r="A1968" i="32" s="1"/>
  <c r="A1969" i="32" s="1"/>
  <c r="A1970" i="32" s="1"/>
  <c r="A1971" i="32" s="1"/>
  <c r="A1972" i="32" s="1"/>
  <c r="A1973" i="32" s="1"/>
  <c r="A1974" i="32" s="1"/>
  <c r="A1975" i="32" s="1"/>
  <c r="A1976" i="32" s="1"/>
  <c r="A1977" i="32" s="1"/>
  <c r="A1978" i="32" s="1"/>
  <c r="A1979" i="32" s="1"/>
  <c r="A1980" i="32" s="1"/>
  <c r="A1981" i="32" s="1"/>
  <c r="A1982" i="32" s="1"/>
  <c r="A1983" i="32" s="1"/>
  <c r="A1984" i="32" s="1"/>
  <c r="A1985" i="32" s="1"/>
  <c r="A1986" i="32" s="1"/>
  <c r="A1987" i="32" s="1"/>
  <c r="A1988" i="32" s="1"/>
  <c r="A1989" i="32" s="1"/>
  <c r="A1990" i="32" s="1"/>
  <c r="A1991" i="32" s="1"/>
  <c r="A1992" i="32" s="1"/>
  <c r="A1993" i="32" s="1"/>
  <c r="A1994" i="32" s="1"/>
  <c r="A1995" i="32" s="1"/>
  <c r="A1996" i="32" s="1"/>
  <c r="A1997" i="32" s="1"/>
  <c r="A1998" i="32" s="1"/>
  <c r="A1999" i="32" s="1"/>
  <c r="A2000" i="32" s="1"/>
  <c r="A2001" i="32" s="1"/>
  <c r="A2002" i="32" s="1"/>
  <c r="A2003" i="32" s="1"/>
  <c r="A2004" i="32" s="1"/>
  <c r="A2005" i="32" s="1"/>
  <c r="A2006" i="32" s="1"/>
  <c r="A2007" i="32" s="1"/>
  <c r="A2008" i="32" s="1"/>
  <c r="A2009" i="32" s="1"/>
  <c r="A2010" i="32" s="1"/>
  <c r="A2011" i="32" s="1"/>
  <c r="A2012" i="32" s="1"/>
  <c r="A2013" i="32" s="1"/>
  <c r="A2014" i="32" s="1"/>
  <c r="A2015" i="32" s="1"/>
  <c r="A2016" i="32" s="1"/>
  <c r="A2017" i="32" s="1"/>
  <c r="A2018" i="32" s="1"/>
  <c r="A2019" i="32" s="1"/>
  <c r="A2020" i="32" s="1"/>
  <c r="A2021" i="32" s="1"/>
  <c r="A2022" i="32" s="1"/>
  <c r="A2023" i="32" s="1"/>
  <c r="A2024" i="32" s="1"/>
  <c r="A2025" i="32" s="1"/>
  <c r="A2026" i="32" s="1"/>
  <c r="A2027" i="32" s="1"/>
  <c r="A2028" i="32" s="1"/>
  <c r="A2029" i="32" s="1"/>
  <c r="A2030" i="32" s="1"/>
  <c r="A2031" i="32" s="1"/>
  <c r="A2032" i="32" s="1"/>
  <c r="A2033" i="32" s="1"/>
  <c r="A2034" i="32" s="1"/>
  <c r="A2035" i="32" s="1"/>
  <c r="A2036" i="32" s="1"/>
  <c r="A2037" i="32" s="1"/>
  <c r="A2038" i="32" s="1"/>
  <c r="A2039" i="32" s="1"/>
  <c r="A2040" i="32" s="1"/>
  <c r="A2041" i="32" s="1"/>
  <c r="A2042" i="32" s="1"/>
  <c r="A2043" i="32" s="1"/>
  <c r="A2044" i="32" s="1"/>
  <c r="A2045" i="32" s="1"/>
  <c r="A2046" i="32" s="1"/>
  <c r="A2047" i="32" s="1"/>
  <c r="A2048" i="32" s="1"/>
  <c r="A2049" i="32" s="1"/>
  <c r="A2050" i="32" s="1"/>
  <c r="A2051" i="32" s="1"/>
  <c r="A2052" i="32" s="1"/>
  <c r="A2053" i="32" s="1"/>
  <c r="A2054" i="32" s="1"/>
  <c r="A2055" i="32" s="1"/>
  <c r="A2056" i="32" s="1"/>
  <c r="A2057" i="32" s="1"/>
  <c r="A2058" i="32" s="1"/>
  <c r="A2059" i="32" s="1"/>
  <c r="A2060" i="32" s="1"/>
  <c r="A2061" i="32" s="1"/>
  <c r="A2062" i="32" s="1"/>
  <c r="A2063" i="32" s="1"/>
  <c r="A2064" i="32" s="1"/>
  <c r="A2065" i="32" s="1"/>
  <c r="A2066" i="32" s="1"/>
  <c r="A2067" i="32" s="1"/>
  <c r="A2068" i="32" s="1"/>
  <c r="A2069" i="32" s="1"/>
  <c r="A2070" i="32" s="1"/>
  <c r="A2071" i="32" s="1"/>
  <c r="A2072" i="32" s="1"/>
  <c r="A2073" i="32" s="1"/>
  <c r="A2074" i="32" s="1"/>
  <c r="A2075" i="32" s="1"/>
  <c r="A2076" i="32" s="1"/>
  <c r="A2077" i="32" s="1"/>
  <c r="A2078" i="32" s="1"/>
  <c r="A2079" i="32" s="1"/>
  <c r="A2080" i="32" s="1"/>
  <c r="A2081" i="32" s="1"/>
  <c r="A2082" i="32" s="1"/>
  <c r="A2083" i="32" s="1"/>
  <c r="A2084" i="32" s="1"/>
  <c r="A2085" i="32" s="1"/>
  <c r="A2086" i="32" s="1"/>
  <c r="A2087" i="32" s="1"/>
  <c r="A2088" i="32" s="1"/>
  <c r="A2089" i="32" s="1"/>
  <c r="A2090" i="32" s="1"/>
  <c r="A2091" i="32" s="1"/>
  <c r="A2092" i="32" s="1"/>
  <c r="A2093" i="32" s="1"/>
  <c r="A2094" i="32" s="1"/>
  <c r="A2095" i="32" s="1"/>
  <c r="A2096" i="32" s="1"/>
  <c r="A2097" i="32" s="1"/>
  <c r="A2098" i="32" s="1"/>
  <c r="A2099" i="32" s="1"/>
  <c r="A2100" i="32" s="1"/>
  <c r="A2101" i="32" s="1"/>
  <c r="A2102" i="32" s="1"/>
  <c r="A2103" i="32" s="1"/>
  <c r="A2104" i="32" s="1"/>
  <c r="A2105" i="32" s="1"/>
  <c r="A2106" i="32" s="1"/>
  <c r="A2107" i="32" s="1"/>
  <c r="A2108" i="32" s="1"/>
  <c r="A2109" i="32" s="1"/>
  <c r="A2110" i="32" s="1"/>
  <c r="A2111" i="32" s="1"/>
  <c r="A2112" i="32" s="1"/>
  <c r="A2113" i="32" s="1"/>
  <c r="A2114" i="32" s="1"/>
  <c r="A2115" i="32" s="1"/>
  <c r="A2116" i="32" s="1"/>
  <c r="A2117" i="32" s="1"/>
  <c r="A2118" i="32" s="1"/>
  <c r="A2119" i="32" s="1"/>
  <c r="A2120" i="32" s="1"/>
  <c r="A2121" i="32" s="1"/>
  <c r="A2122" i="32" s="1"/>
  <c r="A2123" i="32" s="1"/>
  <c r="A2124" i="32" s="1"/>
  <c r="A2125" i="32" s="1"/>
  <c r="A2126" i="32" s="1"/>
  <c r="A2127" i="32" s="1"/>
  <c r="A2128" i="32" s="1"/>
  <c r="A2129" i="32" s="1"/>
  <c r="A2130" i="32" s="1"/>
  <c r="A2131" i="32" s="1"/>
  <c r="A2132" i="32" s="1"/>
  <c r="A2133" i="32" s="1"/>
  <c r="A2134" i="32" s="1"/>
  <c r="A2135" i="32" s="1"/>
  <c r="A2136" i="32" s="1"/>
  <c r="A2137" i="32" s="1"/>
  <c r="A2138" i="32" s="1"/>
  <c r="A2139" i="32" s="1"/>
  <c r="A2140" i="32" s="1"/>
  <c r="A2141" i="32" s="1"/>
  <c r="A2142" i="32" s="1"/>
  <c r="A2143" i="32" s="1"/>
  <c r="A2144" i="32" s="1"/>
  <c r="A2145" i="32" s="1"/>
  <c r="A2146" i="32" s="1"/>
  <c r="A2147" i="32" s="1"/>
  <c r="A2148" i="32" s="1"/>
  <c r="A2149" i="32" s="1"/>
  <c r="A2150" i="32" s="1"/>
  <c r="A2151" i="32" s="1"/>
  <c r="A2152" i="32" s="1"/>
  <c r="A2153" i="32" s="1"/>
  <c r="A2154" i="32" s="1"/>
  <c r="A2155" i="32" s="1"/>
  <c r="A2156" i="32" s="1"/>
  <c r="A2157" i="32" s="1"/>
  <c r="A2158" i="32" s="1"/>
  <c r="A2159" i="32" s="1"/>
  <c r="A2160" i="32" s="1"/>
  <c r="A2161" i="32" s="1"/>
  <c r="A2162" i="32" s="1"/>
  <c r="A2163" i="32" s="1"/>
  <c r="A2164" i="32" s="1"/>
  <c r="A2165" i="32" s="1"/>
  <c r="A2166" i="32" s="1"/>
  <c r="A2167" i="32" s="1"/>
  <c r="A2168" i="32" s="1"/>
  <c r="A2169" i="32" s="1"/>
  <c r="A2170" i="32" s="1"/>
  <c r="A2171" i="32" s="1"/>
  <c r="A2172" i="32" s="1"/>
  <c r="A2173" i="32" s="1"/>
  <c r="A2174" i="32" s="1"/>
  <c r="A2175" i="32" s="1"/>
  <c r="A2176" i="32" s="1"/>
  <c r="A2177" i="32" s="1"/>
  <c r="A2178" i="32" s="1"/>
  <c r="A2179" i="32" s="1"/>
  <c r="A2180" i="32" s="1"/>
  <c r="A2181" i="32" s="1"/>
  <c r="A2182" i="32" s="1"/>
  <c r="A2183" i="32" s="1"/>
  <c r="A2184" i="32" s="1"/>
  <c r="A2185" i="32" s="1"/>
  <c r="A2186" i="32" s="1"/>
  <c r="A2187" i="32" s="1"/>
  <c r="A2188" i="32" s="1"/>
  <c r="A2189" i="32" s="1"/>
  <c r="A2190" i="32" s="1"/>
  <c r="A2191" i="32" s="1"/>
  <c r="A2192" i="32" s="1"/>
  <c r="A2193" i="32" s="1"/>
  <c r="A2194" i="32" s="1"/>
  <c r="A2195" i="32" s="1"/>
  <c r="A2196" i="32" s="1"/>
  <c r="A2197" i="32" s="1"/>
  <c r="A2198" i="32" s="1"/>
  <c r="A2199" i="32" s="1"/>
  <c r="A2200" i="32" s="1"/>
  <c r="A2201" i="32" s="1"/>
  <c r="A2202" i="32" s="1"/>
  <c r="A2203" i="32" s="1"/>
  <c r="A2204" i="32" s="1"/>
  <c r="A2205" i="32" s="1"/>
  <c r="A2206" i="32" s="1"/>
  <c r="A2207" i="32" s="1"/>
  <c r="A2208" i="32" s="1"/>
  <c r="A2209" i="32" s="1"/>
  <c r="A2210" i="32" s="1"/>
  <c r="A2211" i="32" s="1"/>
  <c r="A2212" i="32" s="1"/>
  <c r="A2213" i="32" s="1"/>
  <c r="A2214" i="32" s="1"/>
  <c r="A2215" i="32" s="1"/>
  <c r="A2216" i="32" s="1"/>
  <c r="A2217" i="32" s="1"/>
  <c r="A2218" i="32" s="1"/>
  <c r="A2219" i="32" s="1"/>
  <c r="A2220" i="32" s="1"/>
  <c r="A2221" i="32" s="1"/>
  <c r="A2222" i="32" s="1"/>
  <c r="A2223" i="32" s="1"/>
  <c r="A2224" i="32" s="1"/>
  <c r="A2225" i="32" s="1"/>
  <c r="A2226" i="32" s="1"/>
  <c r="A2227" i="32" s="1"/>
  <c r="A2228" i="32" s="1"/>
  <c r="A2229" i="32" s="1"/>
  <c r="A2230" i="32" s="1"/>
  <c r="A2231" i="32" s="1"/>
  <c r="A2232" i="32" s="1"/>
  <c r="A2233" i="32" s="1"/>
  <c r="A2234" i="32" s="1"/>
  <c r="A2235" i="32" s="1"/>
  <c r="A2236" i="32" s="1"/>
  <c r="A2237" i="32" s="1"/>
  <c r="A2238" i="32" s="1"/>
  <c r="A2239" i="32" s="1"/>
  <c r="A2240" i="32" s="1"/>
  <c r="A2241" i="32" s="1"/>
  <c r="A2242" i="32" s="1"/>
  <c r="A2243" i="32" s="1"/>
  <c r="A2244" i="32" s="1"/>
  <c r="A2245" i="32" s="1"/>
  <c r="A2246" i="32" s="1"/>
  <c r="A2247" i="32" s="1"/>
  <c r="A2248" i="32" s="1"/>
  <c r="A2249" i="32" s="1"/>
  <c r="A2250" i="32" s="1"/>
  <c r="A2251" i="32" s="1"/>
  <c r="A2252" i="32" s="1"/>
  <c r="A2253" i="32" s="1"/>
  <c r="A2254" i="32" s="1"/>
  <c r="A2255" i="32" s="1"/>
  <c r="A2256" i="32" s="1"/>
  <c r="A2257" i="32" s="1"/>
  <c r="A2258" i="32" s="1"/>
  <c r="A2259" i="32" s="1"/>
  <c r="A2260" i="32" s="1"/>
  <c r="A2261" i="32" s="1"/>
  <c r="A2262" i="32" s="1"/>
  <c r="A2263" i="32" s="1"/>
  <c r="A2264" i="32" s="1"/>
  <c r="A2265" i="32" s="1"/>
  <c r="A2266" i="32" s="1"/>
  <c r="A2267" i="32" s="1"/>
  <c r="A2268" i="32" s="1"/>
  <c r="A2269" i="32" s="1"/>
  <c r="A2270" i="32" s="1"/>
  <c r="A2271" i="32" s="1"/>
  <c r="A2272" i="32" s="1"/>
  <c r="A2273" i="32" s="1"/>
  <c r="A2274" i="32" s="1"/>
  <c r="A2275" i="32" s="1"/>
  <c r="A2276" i="32" s="1"/>
  <c r="A2277" i="32" s="1"/>
  <c r="A2278" i="32" s="1"/>
  <c r="A2279" i="32" s="1"/>
  <c r="A2280" i="32" s="1"/>
  <c r="A2281" i="32" s="1"/>
  <c r="A2282" i="32" s="1"/>
  <c r="A2283" i="32" s="1"/>
  <c r="A2284" i="32" s="1"/>
  <c r="A2285" i="32" s="1"/>
  <c r="A2286" i="32" s="1"/>
  <c r="A2287" i="32" s="1"/>
  <c r="A2288" i="32" s="1"/>
  <c r="A2289" i="32" s="1"/>
  <c r="A2290" i="32" s="1"/>
  <c r="A2291" i="32" s="1"/>
  <c r="A2292" i="32" s="1"/>
  <c r="A2293" i="32" s="1"/>
  <c r="A2294" i="32" s="1"/>
  <c r="A2295" i="32" s="1"/>
  <c r="A2296" i="32" s="1"/>
  <c r="A2297" i="32" s="1"/>
  <c r="A2298" i="32" s="1"/>
  <c r="A2299" i="32" s="1"/>
  <c r="A2300" i="32" s="1"/>
  <c r="A2301" i="32" s="1"/>
  <c r="A2302" i="32" s="1"/>
  <c r="A2303" i="32" s="1"/>
  <c r="A2304" i="32" s="1"/>
  <c r="A2305" i="32" s="1"/>
  <c r="A2306" i="32" s="1"/>
  <c r="A2307" i="32" s="1"/>
  <c r="A2308" i="32" s="1"/>
  <c r="A2309" i="32" s="1"/>
  <c r="A2310" i="32" s="1"/>
  <c r="A2311" i="32" s="1"/>
  <c r="A2312" i="32" s="1"/>
  <c r="A2313" i="32" s="1"/>
  <c r="A2314" i="32" s="1"/>
  <c r="A2315" i="32" s="1"/>
  <c r="A2316" i="32" s="1"/>
  <c r="A2317" i="32" s="1"/>
  <c r="A2318" i="32" s="1"/>
  <c r="A2319" i="32" s="1"/>
  <c r="A2320" i="32" s="1"/>
  <c r="A2321" i="32" s="1"/>
  <c r="A2322" i="32" s="1"/>
  <c r="A2323" i="32" s="1"/>
  <c r="A2324" i="32" s="1"/>
  <c r="A2325" i="32" s="1"/>
  <c r="A2326" i="32" s="1"/>
  <c r="A2327" i="32" s="1"/>
  <c r="A2328" i="32" s="1"/>
  <c r="A2329" i="32" s="1"/>
  <c r="A2330" i="32" s="1"/>
  <c r="A2331" i="32" s="1"/>
  <c r="A2332" i="32" s="1"/>
  <c r="A2333" i="32" s="1"/>
  <c r="A2334" i="32" s="1"/>
  <c r="A2335" i="32" s="1"/>
  <c r="A2336" i="32" s="1"/>
  <c r="A2337" i="32" s="1"/>
  <c r="A2338" i="32" s="1"/>
  <c r="A2339" i="32" s="1"/>
  <c r="A2340" i="32" s="1"/>
  <c r="A2341" i="32" s="1"/>
  <c r="A2342" i="32" s="1"/>
  <c r="A2343" i="32" s="1"/>
  <c r="A2344" i="32" s="1"/>
  <c r="A2345" i="32" s="1"/>
  <c r="A2346" i="32" s="1"/>
  <c r="A2347" i="32" s="1"/>
  <c r="A2348" i="32" s="1"/>
  <c r="A2349" i="32" s="1"/>
  <c r="A2350" i="32" s="1"/>
  <c r="A2351" i="32" s="1"/>
  <c r="A2352" i="32" s="1"/>
  <c r="A2353" i="32" s="1"/>
  <c r="A2354" i="32" s="1"/>
  <c r="A2355" i="32" s="1"/>
  <c r="A2356" i="32" s="1"/>
  <c r="A2357" i="32" s="1"/>
  <c r="A2358" i="32" s="1"/>
  <c r="A2359" i="32" s="1"/>
  <c r="A2360" i="32" s="1"/>
  <c r="A2361" i="32" s="1"/>
  <c r="A2362" i="32" s="1"/>
  <c r="A2363" i="32" s="1"/>
  <c r="A2364" i="32" s="1"/>
  <c r="A2365" i="32" s="1"/>
  <c r="A2366" i="32" s="1"/>
  <c r="A2367" i="32" s="1"/>
  <c r="A2368" i="32" s="1"/>
  <c r="A2369" i="32" s="1"/>
  <c r="A2370" i="32" s="1"/>
  <c r="A2371" i="32" s="1"/>
  <c r="A2372" i="32" s="1"/>
  <c r="A2373" i="32" s="1"/>
  <c r="A2374" i="32" s="1"/>
  <c r="A2375" i="32" s="1"/>
  <c r="A2376" i="32" s="1"/>
  <c r="A2377" i="32" s="1"/>
  <c r="A2378" i="32" s="1"/>
  <c r="A2379" i="32" s="1"/>
  <c r="A2380" i="32" s="1"/>
  <c r="A2381" i="32" s="1"/>
  <c r="A2382" i="32" s="1"/>
  <c r="A2383" i="32" s="1"/>
  <c r="A2384" i="32" s="1"/>
  <c r="A2385" i="32" s="1"/>
  <c r="A2386" i="32" s="1"/>
  <c r="A2387" i="32" s="1"/>
  <c r="A2388" i="32" s="1"/>
  <c r="A2389" i="32" s="1"/>
  <c r="A2390" i="32" s="1"/>
  <c r="A2391" i="32" s="1"/>
  <c r="A2392" i="32" s="1"/>
  <c r="A2393" i="32" s="1"/>
  <c r="A2394" i="32" s="1"/>
  <c r="A2395" i="32" s="1"/>
  <c r="A2396" i="32" s="1"/>
  <c r="A2397" i="32" s="1"/>
  <c r="A2398" i="32" s="1"/>
  <c r="A2399" i="32" s="1"/>
  <c r="A2400" i="32" s="1"/>
  <c r="A2401" i="32" s="1"/>
  <c r="A2402" i="32" s="1"/>
  <c r="A2403" i="32" s="1"/>
  <c r="A2404" i="32" s="1"/>
  <c r="A2405" i="32" s="1"/>
  <c r="A2406" i="32" s="1"/>
  <c r="A2407" i="32" s="1"/>
  <c r="A2408" i="32" s="1"/>
  <c r="A2409" i="32" s="1"/>
  <c r="A2410" i="32" s="1"/>
  <c r="A2411" i="32" s="1"/>
  <c r="A2412" i="32" s="1"/>
  <c r="A2413" i="32" s="1"/>
  <c r="A2414" i="32" s="1"/>
  <c r="A2415" i="32" s="1"/>
  <c r="A2416" i="32" s="1"/>
  <c r="A2417" i="32" s="1"/>
  <c r="A2418" i="32" s="1"/>
  <c r="A2419" i="32" s="1"/>
  <c r="A2420" i="32" s="1"/>
  <c r="A2421" i="32" s="1"/>
  <c r="A2422" i="32" s="1"/>
  <c r="A2423" i="32" s="1"/>
  <c r="A2424" i="32" s="1"/>
  <c r="A2425" i="32" s="1"/>
  <c r="A2426" i="32" s="1"/>
  <c r="A2427" i="32" s="1"/>
  <c r="A2428" i="32" s="1"/>
  <c r="A2429" i="32" s="1"/>
  <c r="A2430" i="32" s="1"/>
  <c r="A2431" i="32" s="1"/>
  <c r="A2432" i="32" s="1"/>
  <c r="A2433" i="32" s="1"/>
  <c r="A2434" i="32" s="1"/>
  <c r="A2435" i="32" s="1"/>
  <c r="A2436" i="32" s="1"/>
  <c r="A2437" i="32" s="1"/>
  <c r="A2438" i="32" s="1"/>
  <c r="A2439" i="32" s="1"/>
  <c r="A2440" i="32" s="1"/>
  <c r="A2441" i="32" s="1"/>
  <c r="A2442" i="32" s="1"/>
  <c r="A2443" i="32" s="1"/>
  <c r="A2444" i="32" s="1"/>
  <c r="A2445" i="32" s="1"/>
  <c r="A2446" i="32" s="1"/>
  <c r="A2447" i="32" s="1"/>
  <c r="A2448" i="32" s="1"/>
  <c r="A2449" i="32" s="1"/>
  <c r="A2450" i="32" s="1"/>
  <c r="A2451" i="32" s="1"/>
  <c r="A2452" i="32" s="1"/>
  <c r="A2453" i="32" s="1"/>
  <c r="A2454" i="32" s="1"/>
  <c r="A2455" i="32" s="1"/>
  <c r="A2456" i="32" s="1"/>
  <c r="A2457" i="32" s="1"/>
  <c r="A2458" i="32" s="1"/>
  <c r="A2459" i="32" s="1"/>
  <c r="A2460" i="32" s="1"/>
  <c r="A2461" i="32" s="1"/>
  <c r="A2462" i="32" s="1"/>
  <c r="A2463" i="32" s="1"/>
  <c r="A2464" i="32" s="1"/>
  <c r="A2465" i="32" s="1"/>
  <c r="A2466" i="32" s="1"/>
  <c r="A2467" i="32" s="1"/>
  <c r="A2468" i="32" s="1"/>
  <c r="A2469" i="32" s="1"/>
  <c r="A2470" i="32" s="1"/>
  <c r="A2471" i="32" s="1"/>
  <c r="A2472" i="32" s="1"/>
  <c r="A2473" i="32" s="1"/>
  <c r="A2474" i="32" s="1"/>
  <c r="A2475" i="32" s="1"/>
  <c r="A2476" i="32" s="1"/>
  <c r="A2477" i="32" s="1"/>
  <c r="A2478" i="32" s="1"/>
  <c r="A2479" i="32" s="1"/>
  <c r="A2480" i="32" s="1"/>
  <c r="A2481" i="32" s="1"/>
  <c r="A2482" i="32" s="1"/>
  <c r="A2483" i="32" s="1"/>
  <c r="A2484" i="32" s="1"/>
  <c r="A2485" i="32" s="1"/>
  <c r="A2486" i="32" s="1"/>
  <c r="A2487" i="32" s="1"/>
  <c r="A2488" i="32" s="1"/>
  <c r="A2489" i="32" s="1"/>
  <c r="A2490" i="32" s="1"/>
  <c r="A2491" i="32" s="1"/>
  <c r="A2492" i="32" s="1"/>
  <c r="A2493" i="32" s="1"/>
  <c r="A2494" i="32" s="1"/>
  <c r="A2495" i="32" s="1"/>
  <c r="A2496" i="32" s="1"/>
  <c r="A2497" i="32" s="1"/>
  <c r="A2498" i="32" s="1"/>
  <c r="A2499" i="32" s="1"/>
  <c r="A2500" i="32" s="1"/>
  <c r="A2501" i="32" s="1"/>
  <c r="A2502" i="32" s="1"/>
  <c r="A2503" i="32" s="1"/>
  <c r="A2504" i="32" s="1"/>
  <c r="A2505" i="32" s="1"/>
  <c r="A2506" i="32" s="1"/>
  <c r="A2507" i="32" s="1"/>
  <c r="A2508" i="32" s="1"/>
  <c r="A2509" i="32" s="1"/>
  <c r="A2510" i="32" s="1"/>
  <c r="A2511" i="32" s="1"/>
  <c r="A2512" i="32" s="1"/>
  <c r="A2513" i="32" s="1"/>
  <c r="A2514" i="32" s="1"/>
  <c r="A2515" i="32" s="1"/>
  <c r="A2516" i="32" s="1"/>
  <c r="A2517" i="32" s="1"/>
  <c r="A2518" i="32" s="1"/>
  <c r="A2519" i="32" s="1"/>
  <c r="A2520" i="32" s="1"/>
  <c r="A2521" i="32" s="1"/>
  <c r="A2522" i="32" s="1"/>
  <c r="A2523" i="32" s="1"/>
  <c r="A2524" i="32" s="1"/>
  <c r="A2525" i="32" s="1"/>
  <c r="A2526" i="32" s="1"/>
  <c r="A2527" i="32" s="1"/>
  <c r="A2528" i="32" s="1"/>
  <c r="A2529" i="32" s="1"/>
  <c r="A2530" i="32" s="1"/>
  <c r="A2531" i="32" s="1"/>
  <c r="A2532" i="32" s="1"/>
  <c r="A2533" i="32" s="1"/>
  <c r="A2534" i="32" s="1"/>
  <c r="A2535" i="32" s="1"/>
  <c r="A2536" i="32" s="1"/>
  <c r="A2537" i="32" s="1"/>
  <c r="A2538" i="32" s="1"/>
  <c r="A2539" i="32" s="1"/>
  <c r="A2540" i="32" s="1"/>
  <c r="A2541" i="32" s="1"/>
  <c r="A2542" i="32" s="1"/>
  <c r="A2543" i="32" s="1"/>
  <c r="A2544" i="32" s="1"/>
  <c r="A2545" i="32" s="1"/>
  <c r="A2546" i="32" s="1"/>
  <c r="A2547" i="32" s="1"/>
  <c r="A2548" i="32" s="1"/>
  <c r="A2549" i="32" s="1"/>
  <c r="A2550" i="32" s="1"/>
  <c r="A2551" i="32" s="1"/>
  <c r="A2552" i="32" s="1"/>
  <c r="A2553" i="32" s="1"/>
  <c r="A2554" i="32" s="1"/>
  <c r="A2555" i="32" s="1"/>
  <c r="A2556" i="32" s="1"/>
  <c r="A2557" i="32" s="1"/>
  <c r="A2558" i="32" s="1"/>
  <c r="A2559" i="32" s="1"/>
  <c r="A2560" i="32" s="1"/>
  <c r="A2561" i="32" s="1"/>
  <c r="A2562" i="32" s="1"/>
  <c r="A2563" i="32" s="1"/>
  <c r="A2564" i="32" s="1"/>
  <c r="A2565" i="32" s="1"/>
  <c r="A2566" i="32" s="1"/>
  <c r="A2567" i="32" s="1"/>
  <c r="A2568" i="32" s="1"/>
  <c r="A2569" i="32" s="1"/>
  <c r="A2570" i="32" s="1"/>
  <c r="A2571" i="32" s="1"/>
  <c r="A2572" i="32" s="1"/>
  <c r="A2573" i="32" s="1"/>
  <c r="A2574" i="32" s="1"/>
  <c r="A2575" i="32" s="1"/>
  <c r="A2576" i="32" s="1"/>
  <c r="A2577" i="32" s="1"/>
  <c r="A2578" i="32" s="1"/>
  <c r="A2579" i="32" s="1"/>
  <c r="A2580" i="32" s="1"/>
  <c r="A2581" i="32" s="1"/>
  <c r="A2582" i="32" s="1"/>
  <c r="A2583" i="32" s="1"/>
  <c r="A2584" i="32" s="1"/>
  <c r="A2585" i="32" s="1"/>
  <c r="A2586" i="32" s="1"/>
  <c r="A2587" i="32" s="1"/>
  <c r="A2588" i="32" s="1"/>
  <c r="A2589" i="32" s="1"/>
  <c r="A2590" i="32" s="1"/>
  <c r="A2591" i="32" s="1"/>
  <c r="A2592" i="32" s="1"/>
  <c r="A2593" i="32" s="1"/>
  <c r="A2594" i="32" s="1"/>
  <c r="A2595" i="32" s="1"/>
  <c r="A2596" i="32" s="1"/>
  <c r="A2597" i="32" s="1"/>
  <c r="A2598" i="32" s="1"/>
  <c r="A2599" i="32" s="1"/>
  <c r="A2600" i="32" s="1"/>
  <c r="A2601" i="32" s="1"/>
  <c r="A2602" i="32" s="1"/>
  <c r="A2603" i="32" s="1"/>
  <c r="A2604" i="32" s="1"/>
  <c r="A2605" i="32" s="1"/>
  <c r="A2606" i="32" s="1"/>
  <c r="A2607" i="32" s="1"/>
  <c r="A2608" i="32" s="1"/>
  <c r="A2609" i="32" s="1"/>
  <c r="A2610" i="32" s="1"/>
  <c r="A2611" i="32" s="1"/>
  <c r="A2612" i="32" s="1"/>
  <c r="A2613" i="32" s="1"/>
  <c r="A2614" i="32" s="1"/>
  <c r="A2615" i="32" s="1"/>
  <c r="A2616" i="32" s="1"/>
  <c r="A2617" i="32" s="1"/>
  <c r="A2618" i="32" s="1"/>
  <c r="A2619" i="32" s="1"/>
  <c r="A2620" i="32" s="1"/>
  <c r="A2621" i="32" s="1"/>
  <c r="A2622" i="32" s="1"/>
  <c r="A2623" i="32" s="1"/>
  <c r="A2624" i="32" s="1"/>
  <c r="A2625" i="32" s="1"/>
  <c r="A2626" i="32" s="1"/>
  <c r="A2627" i="32" s="1"/>
  <c r="A2628" i="32" s="1"/>
  <c r="A2629" i="32" s="1"/>
  <c r="A2630" i="32" s="1"/>
  <c r="A2631" i="32" s="1"/>
  <c r="A2632" i="32" s="1"/>
  <c r="A2633" i="32" s="1"/>
  <c r="A2634" i="32" s="1"/>
  <c r="A2635" i="32" s="1"/>
  <c r="A2636" i="32" s="1"/>
  <c r="A2637" i="32" s="1"/>
  <c r="A2638" i="32" s="1"/>
  <c r="A2639" i="32" s="1"/>
  <c r="A2640" i="32" s="1"/>
  <c r="A2641" i="32" s="1"/>
  <c r="A2642" i="32" s="1"/>
  <c r="A2643" i="32" s="1"/>
  <c r="A2644" i="32" s="1"/>
  <c r="A2645" i="32" s="1"/>
  <c r="A2646" i="32" s="1"/>
  <c r="A2647" i="32" s="1"/>
  <c r="A2648" i="32" s="1"/>
  <c r="A2649" i="32" s="1"/>
  <c r="A2650" i="32" s="1"/>
  <c r="A2651" i="32" s="1"/>
  <c r="A2652" i="32" s="1"/>
  <c r="A2653" i="32" s="1"/>
  <c r="A2654" i="32" s="1"/>
  <c r="A2655" i="32" s="1"/>
  <c r="A2656" i="32" s="1"/>
  <c r="A2657" i="32" s="1"/>
  <c r="A2658" i="32" s="1"/>
  <c r="A2659" i="32" s="1"/>
  <c r="A2660" i="32" s="1"/>
  <c r="A2661" i="32" s="1"/>
  <c r="A2662" i="32" s="1"/>
  <c r="A2663" i="32" s="1"/>
  <c r="A2664" i="32" s="1"/>
  <c r="A2665" i="32" s="1"/>
  <c r="A2666" i="32" s="1"/>
  <c r="A2667" i="32" s="1"/>
  <c r="A2668" i="32" s="1"/>
  <c r="A2669" i="32" s="1"/>
  <c r="A2670" i="32" s="1"/>
  <c r="A2671" i="32" s="1"/>
  <c r="A2672" i="32" s="1"/>
  <c r="A2673" i="32" s="1"/>
  <c r="A2674" i="32" s="1"/>
  <c r="A2675" i="32" s="1"/>
  <c r="A2676" i="32" s="1"/>
  <c r="A2677" i="32" s="1"/>
  <c r="A2678" i="32" s="1"/>
  <c r="A2679" i="32" s="1"/>
  <c r="A2680" i="32" s="1"/>
  <c r="A2681" i="32" s="1"/>
  <c r="A2682" i="32" s="1"/>
  <c r="A2683" i="32" s="1"/>
  <c r="A2684" i="32" s="1"/>
  <c r="A2685" i="32" s="1"/>
  <c r="A2686" i="32" s="1"/>
  <c r="A2687" i="32" s="1"/>
  <c r="A2688" i="32" s="1"/>
  <c r="A2689" i="32" s="1"/>
  <c r="A2690" i="32" s="1"/>
  <c r="A2691" i="32" s="1"/>
  <c r="A2692" i="32" s="1"/>
  <c r="A2693" i="32" s="1"/>
  <c r="A2694" i="32" s="1"/>
  <c r="A2695" i="32" s="1"/>
  <c r="A2696" i="32" s="1"/>
  <c r="A2697" i="32" s="1"/>
  <c r="A2698" i="32" s="1"/>
  <c r="A2699" i="32" s="1"/>
  <c r="A2700" i="32" s="1"/>
  <c r="A2701" i="32" s="1"/>
  <c r="A2702" i="32" s="1"/>
  <c r="A2703" i="32" s="1"/>
  <c r="A2704" i="32" s="1"/>
  <c r="A2705" i="32" s="1"/>
  <c r="A2706" i="32" s="1"/>
  <c r="A2707" i="32" s="1"/>
  <c r="A2708" i="32" s="1"/>
  <c r="A2709" i="32" s="1"/>
  <c r="A2710" i="32" s="1"/>
  <c r="A2711" i="32" s="1"/>
  <c r="A2712" i="32" s="1"/>
  <c r="A2713" i="32" s="1"/>
  <c r="A2714" i="32" s="1"/>
  <c r="A2715" i="32" s="1"/>
  <c r="A2716" i="32" s="1"/>
  <c r="A2717" i="32" s="1"/>
  <c r="A2718" i="32" s="1"/>
  <c r="A2719" i="32" s="1"/>
  <c r="A2720" i="32" s="1"/>
  <c r="A2721" i="32" s="1"/>
  <c r="A2722" i="32" s="1"/>
  <c r="A2723" i="32" s="1"/>
  <c r="A2724" i="32" s="1"/>
  <c r="A2725" i="32" s="1"/>
  <c r="A2726" i="32" s="1"/>
  <c r="A2727" i="32" s="1"/>
  <c r="A2728" i="32" s="1"/>
  <c r="A2729" i="32" s="1"/>
  <c r="A2730" i="32" s="1"/>
  <c r="A2731" i="32" s="1"/>
  <c r="A2732" i="32" s="1"/>
  <c r="A2733" i="32" s="1"/>
  <c r="A2734" i="32" s="1"/>
  <c r="A2735" i="32" s="1"/>
  <c r="A2736" i="32" s="1"/>
  <c r="A2737" i="32" s="1"/>
  <c r="A2738" i="32" s="1"/>
  <c r="A2739" i="32" s="1"/>
  <c r="A2740" i="32" s="1"/>
  <c r="A2741" i="32" s="1"/>
  <c r="A2742" i="32" s="1"/>
  <c r="A2743" i="32" s="1"/>
  <c r="A2744" i="32" s="1"/>
  <c r="A2745" i="32" s="1"/>
  <c r="A2746" i="32" s="1"/>
  <c r="A2747" i="32" s="1"/>
  <c r="A2748" i="32" s="1"/>
  <c r="A2749" i="32" s="1"/>
  <c r="A2750" i="32" s="1"/>
  <c r="A2751" i="32" s="1"/>
  <c r="A2752" i="32" s="1"/>
  <c r="A2753" i="32" s="1"/>
  <c r="A2754" i="32" s="1"/>
  <c r="A2755" i="32" s="1"/>
  <c r="A2756" i="32" s="1"/>
  <c r="A2757" i="32" s="1"/>
  <c r="A2758" i="32" s="1"/>
  <c r="A2759" i="32" s="1"/>
  <c r="A2760" i="32" s="1"/>
  <c r="A2761" i="32" s="1"/>
  <c r="A2762" i="32" s="1"/>
  <c r="A2763" i="32" s="1"/>
  <c r="A2764" i="32" s="1"/>
  <c r="A2765" i="32" s="1"/>
  <c r="A2766" i="32" s="1"/>
  <c r="A2767" i="32" s="1"/>
  <c r="A2768" i="32" s="1"/>
  <c r="A2769" i="32" s="1"/>
  <c r="A2770" i="32" s="1"/>
  <c r="A2771" i="32" s="1"/>
  <c r="A2772" i="32" s="1"/>
  <c r="A2773" i="32" s="1"/>
  <c r="A2774" i="32" s="1"/>
  <c r="A2775" i="32" s="1"/>
  <c r="A2776" i="32" s="1"/>
  <c r="A2777" i="32" s="1"/>
  <c r="A2778" i="32" s="1"/>
  <c r="A2779" i="32" s="1"/>
  <c r="A2780" i="32" s="1"/>
  <c r="A2781" i="32" s="1"/>
  <c r="A2782" i="32" s="1"/>
  <c r="A2783" i="32" s="1"/>
  <c r="A2784" i="32" s="1"/>
  <c r="A2785" i="32" s="1"/>
  <c r="A2786" i="32" s="1"/>
  <c r="A2787" i="32" s="1"/>
  <c r="A2788" i="32" s="1"/>
  <c r="A2789" i="32" s="1"/>
  <c r="A2790" i="32" s="1"/>
  <c r="A2791" i="32" s="1"/>
  <c r="A2792" i="32" s="1"/>
  <c r="A2793" i="32" s="1"/>
  <c r="A2794" i="32" s="1"/>
  <c r="A2795" i="32" s="1"/>
  <c r="A2796" i="32" s="1"/>
  <c r="A2797" i="32" s="1"/>
  <c r="A2798" i="32" s="1"/>
  <c r="A2799" i="32" s="1"/>
  <c r="A2800" i="32" s="1"/>
  <c r="A2801" i="32" s="1"/>
  <c r="A2802" i="32" s="1"/>
  <c r="A2803" i="32" s="1"/>
  <c r="A2804" i="32" s="1"/>
  <c r="A2805" i="32" s="1"/>
  <c r="A2806" i="32" s="1"/>
  <c r="A2807" i="32" s="1"/>
  <c r="A2808" i="32" s="1"/>
  <c r="A2809" i="32" s="1"/>
  <c r="A2810" i="32" s="1"/>
  <c r="A2811" i="32" s="1"/>
  <c r="A2812" i="32" s="1"/>
  <c r="A2813" i="32" s="1"/>
  <c r="A2814" i="32" s="1"/>
  <c r="A2815" i="32" s="1"/>
  <c r="A2816" i="32" s="1"/>
  <c r="A2817" i="32" s="1"/>
  <c r="A2818" i="32" s="1"/>
  <c r="A2819" i="32" s="1"/>
  <c r="A2820" i="32" s="1"/>
  <c r="A2821" i="32" s="1"/>
  <c r="A2822" i="32" s="1"/>
  <c r="A2823" i="32" s="1"/>
  <c r="A2824" i="32" s="1"/>
  <c r="A2825" i="32" s="1"/>
  <c r="A2826" i="32" s="1"/>
  <c r="A2827" i="32" s="1"/>
  <c r="A2828" i="32" s="1"/>
  <c r="A2829" i="32" s="1"/>
  <c r="A2830" i="32" s="1"/>
  <c r="A2831" i="32" s="1"/>
  <c r="A2832" i="32" s="1"/>
  <c r="A2833" i="32" s="1"/>
  <c r="A2834" i="32" s="1"/>
  <c r="A2835" i="32" s="1"/>
  <c r="A2836" i="32" s="1"/>
  <c r="A2837" i="32" s="1"/>
  <c r="A2838" i="32" s="1"/>
  <c r="A2839" i="32" s="1"/>
  <c r="A2840" i="32" s="1"/>
  <c r="A2841" i="32" s="1"/>
  <c r="A2842" i="32" s="1"/>
  <c r="A2843" i="32" s="1"/>
  <c r="A2844" i="32" s="1"/>
  <c r="A2845" i="32" s="1"/>
  <c r="A2846" i="32" s="1"/>
  <c r="A2847" i="32" s="1"/>
  <c r="A2848" i="32" s="1"/>
  <c r="A2849" i="32" s="1"/>
  <c r="A2850" i="32" s="1"/>
  <c r="A2851" i="32" s="1"/>
  <c r="A2852" i="32" s="1"/>
  <c r="A2853" i="32" s="1"/>
  <c r="A2854" i="32" s="1"/>
  <c r="A2855" i="32" s="1"/>
  <c r="A2856" i="32" s="1"/>
  <c r="A2857" i="32" s="1"/>
  <c r="A2858" i="32" s="1"/>
  <c r="A2859" i="32" s="1"/>
  <c r="A2860" i="32" s="1"/>
  <c r="A2861" i="32" s="1"/>
  <c r="A2862" i="32" s="1"/>
  <c r="A2863" i="32" s="1"/>
  <c r="A2864" i="32" s="1"/>
  <c r="A2865" i="32" s="1"/>
  <c r="A2866" i="32" s="1"/>
  <c r="A2867" i="32" s="1"/>
  <c r="A2868" i="32" s="1"/>
  <c r="A2869" i="32" s="1"/>
  <c r="A2870" i="32" s="1"/>
  <c r="A2871" i="32" s="1"/>
  <c r="A2872" i="32" s="1"/>
  <c r="A2873" i="32" s="1"/>
  <c r="A2874" i="32" s="1"/>
  <c r="A2875" i="32" s="1"/>
  <c r="A2876" i="32" s="1"/>
  <c r="A2877" i="32" s="1"/>
  <c r="A2878" i="32" s="1"/>
  <c r="A2879" i="32" s="1"/>
  <c r="A2880" i="32" s="1"/>
  <c r="A2881" i="32" s="1"/>
  <c r="A2882" i="32" s="1"/>
  <c r="A2883" i="32" s="1"/>
  <c r="A2884" i="32" s="1"/>
  <c r="A2885" i="32" s="1"/>
  <c r="A2886" i="32" s="1"/>
  <c r="A2887" i="32" s="1"/>
  <c r="A2888" i="32" s="1"/>
  <c r="A2889" i="32" s="1"/>
  <c r="A2890" i="32" s="1"/>
  <c r="A2891" i="32" s="1"/>
  <c r="A2892" i="32" s="1"/>
  <c r="A2893" i="32" s="1"/>
  <c r="A2894" i="32" s="1"/>
  <c r="A2895" i="32" s="1"/>
  <c r="A2896" i="32" s="1"/>
  <c r="A2897" i="32" s="1"/>
  <c r="A2898" i="32" s="1"/>
  <c r="A2899" i="32" s="1"/>
  <c r="A2900" i="32" s="1"/>
  <c r="A2901" i="32" s="1"/>
  <c r="A2902" i="32" s="1"/>
  <c r="A2903" i="32" s="1"/>
  <c r="A2904" i="32" s="1"/>
  <c r="A2905" i="32" s="1"/>
  <c r="A2906" i="32" s="1"/>
  <c r="A2907" i="32" s="1"/>
  <c r="A2908" i="32" s="1"/>
  <c r="A2909" i="32" s="1"/>
  <c r="A2910" i="32" s="1"/>
  <c r="A2911" i="32" s="1"/>
  <c r="A2912" i="32" s="1"/>
  <c r="A2913" i="32" s="1"/>
  <c r="A2914" i="32" s="1"/>
  <c r="A2915" i="32" s="1"/>
  <c r="A2916" i="32" s="1"/>
  <c r="A2917" i="32" s="1"/>
  <c r="A2918" i="32" s="1"/>
  <c r="A2919" i="32" s="1"/>
  <c r="A2920" i="32" s="1"/>
  <c r="A2921" i="32" s="1"/>
  <c r="A2922" i="32" s="1"/>
  <c r="A2923" i="32" s="1"/>
  <c r="A2924" i="32" s="1"/>
  <c r="A2925" i="32" s="1"/>
  <c r="A2926" i="32" s="1"/>
  <c r="A2927" i="32" s="1"/>
  <c r="A2928" i="32" s="1"/>
  <c r="A2929" i="32" s="1"/>
  <c r="A2930" i="32" s="1"/>
  <c r="A2931" i="32" s="1"/>
  <c r="A2932" i="32" s="1"/>
  <c r="A2933" i="32" s="1"/>
  <c r="A2934" i="32" s="1"/>
  <c r="A2935" i="32" s="1"/>
  <c r="A2936" i="32" s="1"/>
  <c r="A2937" i="32" s="1"/>
  <c r="A2938" i="32" s="1"/>
  <c r="A2939" i="32" s="1"/>
  <c r="A2940" i="32" s="1"/>
  <c r="A2941" i="32" s="1"/>
  <c r="A2942" i="32" s="1"/>
  <c r="A2943" i="32" s="1"/>
  <c r="A2944" i="32" s="1"/>
  <c r="A2945" i="32" s="1"/>
  <c r="A2946" i="32" s="1"/>
  <c r="A2947" i="32" s="1"/>
  <c r="A2948" i="32" s="1"/>
  <c r="A2949" i="32" s="1"/>
  <c r="A2950" i="32" s="1"/>
  <c r="A2951" i="32" s="1"/>
  <c r="A2952" i="32" s="1"/>
  <c r="A2953" i="32" s="1"/>
  <c r="A2954" i="32" s="1"/>
  <c r="A2955" i="32" s="1"/>
  <c r="A2956" i="32" s="1"/>
  <c r="A2957" i="32" s="1"/>
  <c r="A2958" i="32" s="1"/>
  <c r="A2959" i="32" s="1"/>
  <c r="A2960" i="32" s="1"/>
  <c r="A2961" i="32" s="1"/>
  <c r="A2962" i="32" s="1"/>
  <c r="A2963" i="32" s="1"/>
  <c r="A2964" i="32" s="1"/>
  <c r="A2965" i="32" s="1"/>
  <c r="A2966" i="32" s="1"/>
  <c r="A2967" i="32" s="1"/>
  <c r="A2968" i="32" s="1"/>
  <c r="A2969" i="32" s="1"/>
  <c r="A2970" i="32" s="1"/>
  <c r="A2971" i="32" s="1"/>
  <c r="A2972" i="32" s="1"/>
  <c r="A2973" i="32" s="1"/>
  <c r="A2974" i="32" s="1"/>
  <c r="A2975" i="32" s="1"/>
  <c r="A2976" i="32" s="1"/>
  <c r="A2977" i="32" s="1"/>
  <c r="A2978" i="32" s="1"/>
  <c r="A2979" i="32" s="1"/>
  <c r="A2980" i="32" s="1"/>
  <c r="A2981" i="32" s="1"/>
  <c r="A2982" i="32" s="1"/>
  <c r="A2983" i="32" s="1"/>
  <c r="A2984" i="32" s="1"/>
  <c r="A2985" i="32" s="1"/>
  <c r="A2986" i="32" s="1"/>
  <c r="A2987" i="32" s="1"/>
  <c r="A2988" i="32" s="1"/>
  <c r="A2989" i="32" s="1"/>
  <c r="A2990" i="32" s="1"/>
  <c r="A2991" i="32" s="1"/>
  <c r="A2992" i="32" s="1"/>
  <c r="A2993" i="32" s="1"/>
  <c r="A2994" i="32" s="1"/>
  <c r="A2995" i="32" s="1"/>
  <c r="A2996" i="32" s="1"/>
  <c r="A2997" i="32" s="1"/>
  <c r="A2998" i="32" s="1"/>
  <c r="A2999" i="32" s="1"/>
  <c r="A3000" i="32" s="1"/>
  <c r="A3001" i="32" s="1"/>
  <c r="A3002" i="32" s="1"/>
  <c r="A3003" i="32" s="1"/>
  <c r="A3004" i="32" s="1"/>
  <c r="A3005" i="32" s="1"/>
  <c r="A3006" i="32" s="1"/>
  <c r="A3007" i="32" s="1"/>
  <c r="A3008" i="32" s="1"/>
  <c r="A3009" i="32" s="1"/>
  <c r="A3010" i="32" s="1"/>
  <c r="A3011" i="32" s="1"/>
  <c r="A3012" i="32" s="1"/>
  <c r="A3013" i="32" s="1"/>
  <c r="A3014" i="32" s="1"/>
  <c r="A3015" i="32" s="1"/>
  <c r="A3016" i="32" s="1"/>
  <c r="A3017" i="32" s="1"/>
  <c r="A3018" i="32" s="1"/>
  <c r="A3019" i="32" s="1"/>
  <c r="A3020" i="32" s="1"/>
  <c r="A3021" i="32" s="1"/>
  <c r="A3022" i="32" s="1"/>
  <c r="A3023" i="32" s="1"/>
  <c r="A3024" i="32" s="1"/>
  <c r="A3025" i="32" s="1"/>
  <c r="A3026" i="32" s="1"/>
  <c r="A3027" i="32" s="1"/>
  <c r="A3028" i="32" s="1"/>
  <c r="A3029" i="32" s="1"/>
  <c r="A3030" i="32" s="1"/>
  <c r="A3031" i="32" s="1"/>
  <c r="A3032" i="32" s="1"/>
  <c r="A3033" i="32" s="1"/>
  <c r="A3034" i="32" s="1"/>
  <c r="A3035" i="32" s="1"/>
  <c r="A3036" i="32" s="1"/>
  <c r="A3037" i="32" s="1"/>
  <c r="A3038" i="32" s="1"/>
  <c r="A3039" i="32" s="1"/>
  <c r="A3040" i="32" s="1"/>
  <c r="A3041" i="32" s="1"/>
  <c r="A3042" i="32" s="1"/>
  <c r="A3043" i="32" s="1"/>
  <c r="A3044" i="32" s="1"/>
  <c r="A3045" i="32" s="1"/>
  <c r="A3046" i="32" s="1"/>
  <c r="A3047" i="32" s="1"/>
  <c r="A3048" i="32" s="1"/>
  <c r="A3049" i="32" s="1"/>
  <c r="A3050" i="32" s="1"/>
  <c r="A3051" i="32" s="1"/>
  <c r="A3052" i="32" s="1"/>
  <c r="A3053" i="32" s="1"/>
  <c r="A3054" i="32" s="1"/>
  <c r="A3055" i="32" s="1"/>
  <c r="A3056" i="32" s="1"/>
  <c r="A3057" i="32" s="1"/>
  <c r="A3058" i="32" s="1"/>
  <c r="A3059" i="32" s="1"/>
  <c r="A3060" i="32" s="1"/>
  <c r="A3061" i="32" s="1"/>
  <c r="A3062" i="32" s="1"/>
  <c r="A3063" i="32" s="1"/>
  <c r="A3064" i="32" s="1"/>
  <c r="A3065" i="32" s="1"/>
  <c r="A3066" i="32" s="1"/>
  <c r="A3067" i="32" s="1"/>
  <c r="A3068" i="32" s="1"/>
  <c r="A3069" i="32" s="1"/>
  <c r="A3070" i="32" s="1"/>
  <c r="A3071" i="32" s="1"/>
  <c r="A3072" i="32" s="1"/>
  <c r="A3073" i="32" s="1"/>
  <c r="A3074" i="32" s="1"/>
  <c r="A3075" i="32" s="1"/>
  <c r="A3076" i="32" s="1"/>
  <c r="A3077" i="32" s="1"/>
  <c r="A3078" i="32" s="1"/>
  <c r="A3079" i="32" s="1"/>
  <c r="A3080" i="32" s="1"/>
  <c r="A3081" i="32" s="1"/>
  <c r="A3082" i="32" s="1"/>
  <c r="A3083" i="32" s="1"/>
  <c r="A3084" i="32" s="1"/>
  <c r="A3085" i="32" s="1"/>
  <c r="A3086" i="32" s="1"/>
  <c r="A3087" i="32" s="1"/>
  <c r="A3088" i="32" s="1"/>
  <c r="A3089" i="32" s="1"/>
  <c r="A3090" i="32" s="1"/>
  <c r="A3091" i="32" s="1"/>
  <c r="A3092" i="32" s="1"/>
  <c r="A3093" i="32" s="1"/>
  <c r="A3094" i="32" s="1"/>
  <c r="A3095" i="32" s="1"/>
  <c r="A3096" i="32" s="1"/>
  <c r="A3097" i="32" s="1"/>
  <c r="A3098" i="32" s="1"/>
  <c r="A3099" i="32" s="1"/>
  <c r="A3100" i="32" s="1"/>
  <c r="A3101" i="32" s="1"/>
  <c r="A3102" i="32" s="1"/>
  <c r="A3103" i="32" s="1"/>
  <c r="A3104" i="32" s="1"/>
  <c r="A3105" i="32" s="1"/>
  <c r="A3106" i="32" s="1"/>
  <c r="A3107" i="32" s="1"/>
  <c r="A3108" i="32" s="1"/>
  <c r="A3109" i="32" s="1"/>
  <c r="A3110" i="32" s="1"/>
  <c r="A3111" i="32" s="1"/>
  <c r="A3112" i="32" s="1"/>
  <c r="A3113" i="32" s="1"/>
  <c r="A3114" i="32" s="1"/>
  <c r="A3115" i="32" s="1"/>
  <c r="A3116" i="32" s="1"/>
  <c r="A3117" i="32" s="1"/>
  <c r="A3118" i="32" s="1"/>
  <c r="A3119" i="32" s="1"/>
  <c r="A3120" i="32" s="1"/>
  <c r="A3121" i="32" s="1"/>
  <c r="A3122" i="32" s="1"/>
  <c r="A3123" i="32" s="1"/>
  <c r="A3124" i="32" s="1"/>
  <c r="A3125" i="32" s="1"/>
  <c r="A3126" i="32" s="1"/>
  <c r="A3127" i="32" s="1"/>
  <c r="A3128" i="32" s="1"/>
  <c r="A3129" i="32" s="1"/>
  <c r="A3130" i="32" s="1"/>
  <c r="A3131" i="32" s="1"/>
  <c r="A3132" i="32" s="1"/>
  <c r="A3133" i="32" s="1"/>
  <c r="A3134" i="32" s="1"/>
  <c r="A3135" i="32" s="1"/>
  <c r="A3136" i="32" s="1"/>
  <c r="A3137" i="32" s="1"/>
  <c r="A3138" i="32" s="1"/>
  <c r="A3139" i="32" s="1"/>
  <c r="A3140" i="32" s="1"/>
  <c r="A3141" i="32" s="1"/>
  <c r="A3142" i="32" s="1"/>
  <c r="A3143" i="32" s="1"/>
  <c r="A3144" i="32" s="1"/>
  <c r="A3145" i="32" s="1"/>
  <c r="A3146" i="32" s="1"/>
  <c r="A3147" i="32" s="1"/>
  <c r="A3148" i="32" s="1"/>
  <c r="A3149" i="32" s="1"/>
  <c r="A3150" i="32" s="1"/>
  <c r="A3151" i="32" s="1"/>
  <c r="A3152" i="32" s="1"/>
  <c r="A3153" i="32" s="1"/>
  <c r="A3154" i="32" s="1"/>
  <c r="A3155" i="32" s="1"/>
  <c r="A3156" i="32" s="1"/>
  <c r="A3157" i="32" s="1"/>
  <c r="A3158" i="32" s="1"/>
  <c r="A3159" i="32" s="1"/>
  <c r="A3160" i="32" s="1"/>
  <c r="A3161" i="32" s="1"/>
  <c r="A3162" i="32" s="1"/>
  <c r="A3163" i="32" s="1"/>
  <c r="A3164" i="32" s="1"/>
  <c r="A3165" i="32" s="1"/>
  <c r="A3166" i="32" s="1"/>
  <c r="A3167" i="32" s="1"/>
  <c r="A3168" i="32" s="1"/>
  <c r="A3169" i="32" s="1"/>
  <c r="A3170" i="32" s="1"/>
  <c r="A3171" i="32" s="1"/>
  <c r="A3172" i="32" s="1"/>
  <c r="A3173" i="32" s="1"/>
  <c r="A3174" i="32" s="1"/>
  <c r="A3175" i="32" s="1"/>
  <c r="A3176" i="32" s="1"/>
  <c r="A3177" i="32" s="1"/>
  <c r="A3178" i="32" s="1"/>
  <c r="A3179" i="32" s="1"/>
  <c r="A3180" i="32" s="1"/>
  <c r="A3181" i="32" s="1"/>
  <c r="A3182" i="32" s="1"/>
  <c r="A3183" i="32" s="1"/>
  <c r="A3184" i="32" s="1"/>
  <c r="A3185" i="32" s="1"/>
  <c r="L9" i="17" l="1"/>
  <c r="L17" i="17" s="1"/>
  <c r="L18" i="17" s="1"/>
  <c r="R1539" i="3"/>
  <c r="K13" i="17" l="1"/>
  <c r="K14" i="17"/>
  <c r="K12" i="17"/>
  <c r="K10" i="17"/>
  <c r="K17" i="17" l="1"/>
  <c r="K18" i="17" s="1"/>
  <c r="H5" i="19"/>
  <c r="H11" i="28"/>
  <c r="I10" i="28" l="1"/>
  <c r="H11" i="19"/>
  <c r="I11" i="28"/>
  <c r="I13" i="28" l="1"/>
  <c r="I14" i="28" s="1"/>
  <c r="M22" i="28"/>
  <c r="K9" i="28"/>
  <c r="I5" i="19" l="1"/>
  <c r="J10" i="28" l="1"/>
  <c r="I11" i="19"/>
  <c r="G5" i="19"/>
  <c r="G11" i="19" s="1"/>
  <c r="H10" i="28" l="1"/>
  <c r="F5" i="12"/>
  <c r="I5" i="12"/>
  <c r="F6" i="12"/>
  <c r="I6" i="12"/>
  <c r="F7" i="12"/>
  <c r="I7" i="12"/>
  <c r="F8" i="12"/>
  <c r="I8" i="12"/>
  <c r="F9" i="12"/>
  <c r="I9" i="12"/>
  <c r="F10" i="12"/>
  <c r="I10" i="12"/>
  <c r="I4" i="12"/>
  <c r="F4" i="12"/>
  <c r="L4" i="12" l="1"/>
  <c r="L10" i="12"/>
  <c r="M10" i="12" s="1"/>
  <c r="L8" i="12"/>
  <c r="M8" i="12" s="1"/>
  <c r="L6" i="12"/>
  <c r="M6" i="12" s="1"/>
  <c r="L9" i="12"/>
  <c r="M9" i="12" s="1"/>
  <c r="L7" i="12"/>
  <c r="M7" i="12" s="1"/>
  <c r="L5" i="12"/>
  <c r="M5" i="12" s="1"/>
  <c r="L11" i="12" l="1"/>
  <c r="M4" i="12"/>
  <c r="M11" i="12" s="1"/>
  <c r="J5" i="19"/>
  <c r="G13" i="12"/>
  <c r="K10" i="28" l="1"/>
  <c r="J11" i="19"/>
  <c r="K11" i="28"/>
  <c r="K13" i="28" s="1"/>
  <c r="M17" i="28" s="1"/>
  <c r="J11" i="28"/>
  <c r="J13" i="28" s="1"/>
  <c r="K14" i="28" l="1"/>
  <c r="M18" i="28"/>
  <c r="J21" i="28"/>
  <c r="J14" i="28"/>
  <c r="M16" i="28"/>
  <c r="H13" i="28"/>
  <c r="H14" i="28" s="1"/>
  <c r="N18" i="28" l="1"/>
  <c r="J18" i="28" s="1"/>
  <c r="N17" i="28"/>
  <c r="J17" i="28" s="1"/>
  <c r="N16" i="28"/>
  <c r="J16" i="28" s="1"/>
  <c r="P16" i="28"/>
  <c r="M20" i="28"/>
  <c r="P17" i="28" l="1"/>
  <c r="M24" i="28"/>
  <c r="N20" i="28"/>
  <c r="P20" i="28" l="1"/>
  <c r="P21" i="28" s="1"/>
</calcChain>
</file>

<file path=xl/sharedStrings.xml><?xml version="1.0" encoding="utf-8"?>
<sst xmlns="http://schemas.openxmlformats.org/spreadsheetml/2006/main" count="17566" uniqueCount="2310">
  <si>
    <t>Office Equipment</t>
  </si>
  <si>
    <t>Building</t>
  </si>
  <si>
    <t>Furniture &amp; Fixture</t>
  </si>
  <si>
    <t>Vehicles</t>
  </si>
  <si>
    <t>Computers</t>
  </si>
  <si>
    <t>Sr. No.</t>
  </si>
  <si>
    <t>Description of Assets</t>
  </si>
  <si>
    <t>Date of Capitalization</t>
  </si>
  <si>
    <t>Date of Valuation</t>
  </si>
  <si>
    <t>Life Consumed                    (Years)</t>
  </si>
  <si>
    <t>Depreciation Factor</t>
  </si>
  <si>
    <t>Cost of Capitalization</t>
  </si>
  <si>
    <t>% Inflation</t>
  </si>
  <si>
    <t>Depreciation</t>
  </si>
  <si>
    <t>Current Depreciated Market Value</t>
  </si>
  <si>
    <t>Total</t>
  </si>
  <si>
    <t>Estimated Economic life of the Assets                                     (Years)</t>
  </si>
  <si>
    <t>Items</t>
  </si>
  <si>
    <t>Notes:</t>
  </si>
  <si>
    <t>2. Asset items of different classes are grouped together and summarized seperately. Detailed valuation sheet with calculation can be referred in attached annexures.</t>
  </si>
  <si>
    <t>4. For evaluating useful life for calculation of depreciation, Central Electricity Commission Guidelines, Chart of Companies Act-2013 and finally general practical trend of Power Plants are referred.</t>
  </si>
  <si>
    <t>5. Useful life of Primary machines of the Plant like Boiler, Turbine, Generator, Coal Handling System etc. is taken as 25 years . For other auxiliary machinery &amp; equipment average life varies from 15 – 25 years.</t>
  </si>
  <si>
    <t>7. $ rate fluctuation is not considered separately in our assessment since the adjustment of this fluctuation in the overall cost of the Project is already capitalized by the company in FAR.</t>
  </si>
  <si>
    <t>8.Civil/Structures related to Plant &amp; Machinery are not shown separately under buildings since these are the part of main Plant &amp; Machinery and is capitalized in the Plant &amp; Machinery head in the Fixed Asset Register provided to us by the company and accordingly Valuation is considered only in Plant &amp; Machinery head.</t>
  </si>
  <si>
    <t>Cost/MW</t>
  </si>
  <si>
    <t>Sr.No</t>
  </si>
  <si>
    <t>Particulars</t>
  </si>
  <si>
    <t>Cost of Capitalization/Gross Block (INR)</t>
  </si>
  <si>
    <t>Prospective Fair Market Value (PFMV) (INR)</t>
  </si>
  <si>
    <t>Note:</t>
  </si>
  <si>
    <t>1.All the details related to the Buildings and civil work has been provided by Company and all the details are relied upon for the assessent.</t>
  </si>
  <si>
    <t>10. Final valuation includes Design, erection, procurement, installation &amp; commissioning charges as well.</t>
  </si>
  <si>
    <t>Salvage Value</t>
  </si>
  <si>
    <t>Depreciated Value</t>
  </si>
  <si>
    <t>Gross Current Reproduction Cost (GCRC) (INR)</t>
  </si>
  <si>
    <t xml:space="preserve">2.Gross Reproduction cost of the assets has been calculated on the basis of Construction Cost Index (Link: www.cidc.in) </t>
  </si>
  <si>
    <t>Annexure</t>
  </si>
  <si>
    <t>B</t>
  </si>
  <si>
    <t>D</t>
  </si>
  <si>
    <t>F</t>
  </si>
  <si>
    <t xml:space="preserve">Factory Building </t>
  </si>
  <si>
    <t>Intagible Assets</t>
  </si>
  <si>
    <t>CONSOLIDATED VALUATION ASSESSMENT OF ASSETS OF THE PROJECT</t>
  </si>
  <si>
    <t>Sr. No</t>
  </si>
  <si>
    <t xml:space="preserve">Particulars </t>
  </si>
  <si>
    <t>Cost of Capitalization as per FAR (INR)</t>
  </si>
  <si>
    <t>Prospective Fair Market Value (INR)</t>
  </si>
  <si>
    <t>Land (A)</t>
  </si>
  <si>
    <t>Buildings &amp; Civil Structure (B)</t>
  </si>
  <si>
    <t>Plant &amp; Machinery ( C)</t>
  </si>
  <si>
    <t>Total Prospective Fair Market Value# (A+B+C)</t>
  </si>
  <si>
    <t>ROUND OFF VALUE</t>
  </si>
  <si>
    <t xml:space="preserve"> - </t>
  </si>
  <si>
    <t>EV</t>
  </si>
  <si>
    <t>INR/ MW in Cr.</t>
  </si>
  <si>
    <t>Asset description</t>
  </si>
  <si>
    <t>Capitalized on</t>
  </si>
  <si>
    <t>Net Block</t>
  </si>
  <si>
    <t>FIRE DETECTION SYSTEM</t>
  </si>
  <si>
    <t>Obselence Factor</t>
  </si>
  <si>
    <t>Net Block
(INR)</t>
  </si>
  <si>
    <t>SOFTWARE,ADOBE ACROBAT(PROFESSIONAL)</t>
  </si>
  <si>
    <t>C</t>
  </si>
  <si>
    <t>E</t>
  </si>
  <si>
    <t>CCI Index of China for BTG</t>
  </si>
  <si>
    <t>Obsolescence Factor</t>
  </si>
  <si>
    <t>Estimated Replacement Cost of the Assets as on date (INR)</t>
  </si>
  <si>
    <t>Gross Current Replacement Cost (GCRC)</t>
  </si>
  <si>
    <t>6. For evaluating the Gross current replacement cost of the machines and equipments, we have adopted the benchmark cost from the same type of plant with the same technology esatabalished recently.</t>
  </si>
  <si>
    <t>Asset Class name</t>
  </si>
  <si>
    <t>Life</t>
  </si>
  <si>
    <t>Ord.dep.start date</t>
  </si>
  <si>
    <t>Quantity</t>
  </si>
  <si>
    <t>Base Unit of Measure</t>
  </si>
  <si>
    <t>Gross block as on 31.03.2021</t>
  </si>
  <si>
    <t>Total Depreciation upto 31.03.2021</t>
  </si>
  <si>
    <t>End book val as on 31.03.2021</t>
  </si>
  <si>
    <t>Free Hold Land</t>
  </si>
  <si>
    <t>999/000</t>
  </si>
  <si>
    <t>HA</t>
  </si>
  <si>
    <t>Private land 14.38 Ha acquired</t>
  </si>
  <si>
    <t>Private land 26.81 Ha acquired</t>
  </si>
  <si>
    <t>Private land 2010001370=S.NO-130=QTY-0.29-HA</t>
  </si>
  <si>
    <t>Private land 2010001101 -S.NO-357=QTY-0.82-HA</t>
  </si>
  <si>
    <t>Private land 2010000864 -S.NO-357-QTY-0.27-HA</t>
  </si>
  <si>
    <t>Private land 2010000909 -S.NO-224 &amp; 231-QTY-0.86-H</t>
  </si>
  <si>
    <t>Private land 2010001612 -S.NO-650/29-QTY-0.6-HA</t>
  </si>
  <si>
    <t>Private land 2010000609 -S.NO-205 - 210-QTY-0.464-</t>
  </si>
  <si>
    <t>Private land 2010001208 -S.NO-259-QTY-0.17-HA</t>
  </si>
  <si>
    <t>Private land 2010001201 -S.NO-216-239-244-261-QTY-</t>
  </si>
  <si>
    <t>Private land 2010001202 -S.NO-128/617-QTY-0.94-HA</t>
  </si>
  <si>
    <t>Private land 2010001436=S.NO-226 &amp; 227-QTY-0.146-H</t>
  </si>
  <si>
    <t>Private land 2010000847 -S.NO-205 &amp; 210-QTY-0.116-</t>
  </si>
  <si>
    <t>Private land 2010001227-S.NO-211-QTY-0.4-HA</t>
  </si>
  <si>
    <t>Private land 2010000892-S.NO-222-225-219-223-</t>
  </si>
  <si>
    <t>Private land 2010000408-S.NO-686/192-QTY-1.2-HA</t>
  </si>
  <si>
    <t>Private land 2010000552 -S.NO-687/192-QTY-1.2-HA</t>
  </si>
  <si>
    <t>Private land 2010000405-S.NO-688/192-QTY-1.5-HA</t>
  </si>
  <si>
    <t>Private land 2010000411-S.NO-689/192-QTY-1.1-HA</t>
  </si>
  <si>
    <t>Private land 2010000406=S.NO-690/192-QTY-1.1-HA</t>
  </si>
  <si>
    <t>Private land 2010000409-S.NO-691/192-QTY-1.1-HA</t>
  </si>
  <si>
    <t>Private land 2010000403-S.NO-692/192-QTY-1.1-HA</t>
  </si>
  <si>
    <t>Private land 2010000410-S.NO-693/192-QTY-1.2-HA</t>
  </si>
  <si>
    <t>Private land 2010000404-S.NO-694/192-QTY-1.2-HA</t>
  </si>
  <si>
    <t>Private land 2010000407-S.NO-695/192-QTY-1.55-HA</t>
  </si>
  <si>
    <t>Private land 2010000775-S.NO-252-QTY-0.2-HA</t>
  </si>
  <si>
    <t>Private land 2010000699-S.NO-194-QTY-0.32-HA</t>
  </si>
  <si>
    <t>Private land 2010001437-S.NO-226 &amp; 227-QTY-0.15-HA</t>
  </si>
  <si>
    <t>Private land 2010000691-S.NO-250 &amp; 252-QTY-0.067-H</t>
  </si>
  <si>
    <t>Private land 2010000690-S.NO-204 &amp; 212-QTY-1.15-HA</t>
  </si>
  <si>
    <t>Private land 2010000689=S.NO-350/660 ,351 &amp; 354-QT</t>
  </si>
  <si>
    <t>Private land 2010000779-S.NO-245-QTY-0.22-HA</t>
  </si>
  <si>
    <t>Private land 2010000545-S.NO-696/84-QTY-0.4-HA</t>
  </si>
  <si>
    <t>Private land 2010000550-S.NO-DOCUMENT NOT FOUND-QT</t>
  </si>
  <si>
    <t>Private land 2010000551-S.NO-679/204-QTY-3.08-HA</t>
  </si>
  <si>
    <t>Private land 2010000975-S.NO-199 - 201-QTY-0.6-HA</t>
  </si>
  <si>
    <t>Private land 2010000684=S.NO-200-QTY-0.2-HA</t>
  </si>
  <si>
    <t>Private land 2010000544-S.NO-226-QTY-0.219-HA</t>
  </si>
  <si>
    <t>Private land 2010001295-S.NO-432-QTY-0.424-HA</t>
  </si>
  <si>
    <t>Private land 2010000543=S.NO-DOCUMENT NOT FOUND-QT</t>
  </si>
  <si>
    <t>Private land 2010000557-S.NO-440-QTY-0.8-HA</t>
  </si>
  <si>
    <t>Private land 2010001476-S.NO-236-QTY-0.754-HA</t>
  </si>
  <si>
    <t>Private land 2010001475-S.NO-DOCUMENT NOT FOUND-QT</t>
  </si>
  <si>
    <t>Private land 2010001547-S.NO-214-215-241-242-247-2</t>
  </si>
  <si>
    <t>Private land 2010001548-S.NO-214-215-241-242-247-2</t>
  </si>
  <si>
    <t>Private land 2010001540-S.NO-214-215-241-242-247-2</t>
  </si>
  <si>
    <t>Private land 2010001440-S.NO-132 - 133-QTY-1.11-HA</t>
  </si>
  <si>
    <t>Private land 2010001374-S.NO-206-QTY-0.26-HA</t>
  </si>
  <si>
    <t>Private land 2010001368-S.NO-211/641-213-249-QTY-0</t>
  </si>
  <si>
    <t>Private land 2010001369-S.NO-240-QTY-0.42-HA</t>
  </si>
  <si>
    <t>Private land 2010001484-S.NO-202-QTY-0.45-HA</t>
  </si>
  <si>
    <t>Private land 2010001485-S.NO-202-QTY-0.09-HA</t>
  </si>
  <si>
    <t>Private land 2010001520=S.NO-207 - 208-QTY-1.18-HA</t>
  </si>
  <si>
    <t>Private land 2010001371-S.NO-240/604/640-QTY-0.11-</t>
  </si>
  <si>
    <t>Private land 2010001441-S.NO-246-254-256-258-262-Q</t>
  </si>
  <si>
    <t>Private land 2010001381-S.NO-246-254-256-258-262-Q</t>
  </si>
  <si>
    <t>Government Land 46.59 Ha acquired-S.NO-VARIOUS-QTY</t>
  </si>
  <si>
    <t>Private land 8.7903 ha.</t>
  </si>
  <si>
    <t>Private land 2010001746-S.NO-338/1-363/1-QTY-1.19</t>
  </si>
  <si>
    <t>Forest Land 0.146 Hq. -S.NO-DOCUMENT NOT FOUND-QTY</t>
  </si>
  <si>
    <t>Private land 0.5495 Ha acquired-S.NO-DOCUMENT NOT</t>
  </si>
  <si>
    <t>Private land 6.78 Ha acquired Sec-4 -DOCUMENT NOT</t>
  </si>
  <si>
    <t>Private land 0.29 Ha-S.No-525-NISAR MOHAMMAD</t>
  </si>
  <si>
    <t>Private land 0.14 Ha-S.No-517-SIKANDAR KHAN</t>
  </si>
  <si>
    <t>Private land 0.30 Ha-S.No-524-MOHAMMAD HASAN MUSLI</t>
  </si>
  <si>
    <t/>
  </si>
  <si>
    <t>Unit-2- LAND - H-5000-01-01</t>
  </si>
  <si>
    <t>Ind As Right Of Use Lease</t>
  </si>
  <si>
    <t>030/000</t>
  </si>
  <si>
    <t>Lease hold land 578.53 Ha - Leased for 30 Years-</t>
  </si>
  <si>
    <t>Lease hold land 90.3 Ha - Leased for 30 Yearars-</t>
  </si>
  <si>
    <t>Lease hold land 4.03 Ha - Leased for 30 Yearsrs-</t>
  </si>
  <si>
    <t>Lease Hold -S.NO-1333 &amp;34=QT-5.48+1.55 HA-30 YEAR</t>
  </si>
  <si>
    <t>Ind As Right Of Use Lease-IT</t>
  </si>
  <si>
    <t>005/000</t>
  </si>
  <si>
    <t>LSM</t>
  </si>
  <si>
    <t>IT LEASE RENT</t>
  </si>
  <si>
    <t>001/001</t>
  </si>
  <si>
    <t>NO</t>
  </si>
  <si>
    <t>PORTA CABIN,PRE-FABRICATED-QTY-1-KAWAI SITE</t>
  </si>
  <si>
    <t>060/000</t>
  </si>
  <si>
    <t>EA</t>
  </si>
  <si>
    <t>Building - 2010000543-BUILDING including Khel, Par</t>
  </si>
  <si>
    <t>PORTA CABIN,PRE-FABRICATED-QTY-2</t>
  </si>
  <si>
    <t>PORTA CABIN,PRE-FABRICATED - TRN FROM I.O.-20-982-</t>
  </si>
  <si>
    <t>SECURITY CABIN,SIZE:6X4X8FT,SINTEX-QTY-6=SECURITY</t>
  </si>
  <si>
    <t>Borewell</t>
  </si>
  <si>
    <t>SECURITY CABIN,SIZE:6X4X8FT,SINTEX-QTY-6=open yard</t>
  </si>
  <si>
    <t>PORTA CABIN,PRE-FABRICATED-QTY-1=mechanical</t>
  </si>
  <si>
    <t>003/000</t>
  </si>
  <si>
    <t>DIFF - ASSET 5303000008, 09 &amp; 10 PORTA CABIN,</t>
  </si>
  <si>
    <t>PORTA CABIN,PRE-FABRICATED-QTY-1=security</t>
  </si>
  <si>
    <t>DIFF - PORTA CABIN,PRE-FABRICATED-QTY-1</t>
  </si>
  <si>
    <t>WATER TANK,10000LTR-QTY-1=for R O WATER</t>
  </si>
  <si>
    <t>PORTA CABIN,PRE-FABRICATED=Size-20'x12'-QTY-4=KAWA</t>
  </si>
  <si>
    <t>DIFF - 5303000014 &amp; 15 PORTA CABIN,ASSET-</t>
  </si>
  <si>
    <t>PORTA CABIN,PRE-FABRICATED=Size-20'x12'-QTY-3=KAWA</t>
  </si>
  <si>
    <t>BUILDING-TRAINING CENTER</t>
  </si>
  <si>
    <t>WATER TANK,10000LTR-QTY-1=kawaI</t>
  </si>
  <si>
    <t>SYNTEX WATER TANK-QTY-3=kawaI</t>
  </si>
  <si>
    <t>BUNK HOUSE,PREFABRICATED-QTY-1=kawaI</t>
  </si>
  <si>
    <t>BUNK HOUSE OFFICE,40X10 FT-QTY-1=chinese colony</t>
  </si>
  <si>
    <t>BUNK HOUSE OFFICE,40X10 FT-QTY-1=kawai</t>
  </si>
  <si>
    <t>WATER FOUNTAIN-QTY-1=FAMILY HOSTEL</t>
  </si>
  <si>
    <t>BUNK HOUSE OFFICE,40X10 FT-QTY-1=KAWAI</t>
  </si>
  <si>
    <t>BUNK HOUSE,PREFABRICATED-QTY-1=kawai</t>
  </si>
  <si>
    <t>Pre-Engineered Tubular Steel Building-QTY-2=kawaI</t>
  </si>
  <si>
    <t>BUNK HOUSE,PREFABRICATED INS,20X10X8.5FT-QTY-1=KAW</t>
  </si>
  <si>
    <t>TEMP STORAGE SHED 10X6M-QTY-2-</t>
  </si>
  <si>
    <t>TEMP STORAGE SHED,20X6M-QTY-4-</t>
  </si>
  <si>
    <t>Unit-1-Soil Investigation-H-5000-01-02</t>
  </si>
  <si>
    <t>Unit-1-Site Leveling &amp; Grading-H-5000-02-01</t>
  </si>
  <si>
    <t>Unit-1-General Civil Works-H-5000-02-07-06</t>
  </si>
  <si>
    <t>Unit-1-Erector Hostel - I-H-5000-02-08-01</t>
  </si>
  <si>
    <t>Unit-1-Erector Hostel - II-H-5000-02-08-02</t>
  </si>
  <si>
    <t>Unit-1-Family Hostel - I-H-5000-02-08-03</t>
  </si>
  <si>
    <t>057/011</t>
  </si>
  <si>
    <t>Unit-1-Family Hostel -NEW SHED- H-5000-02-08-03</t>
  </si>
  <si>
    <t>Unit-1-Roads, Drains, Culverts-H-5000-02-09</t>
  </si>
  <si>
    <t>Unit-1-Site Office - I-H-5000-02-10-01</t>
  </si>
  <si>
    <t>Unit-1-Site Office - II = H-5000-02-10-02</t>
  </si>
  <si>
    <t>Unit-1-Site Office - IV-H-5000-02-10-04</t>
  </si>
  <si>
    <t>Unit-1-Landscaping &amp; Green Belt-H-5000-02-11</t>
  </si>
  <si>
    <t>Unit-1-Workshop - I  - H-5000-02-14-01</t>
  </si>
  <si>
    <t>Unit-1-Store - I - H-5000-02-14-02</t>
  </si>
  <si>
    <t>Unit-1-Semi Cover Shed - H-5000-02-14-02-DEC-14</t>
  </si>
  <si>
    <t>Unit-1-Store - I - H-5000-02-14-02-MAR-15</t>
  </si>
  <si>
    <t>027/002</t>
  </si>
  <si>
    <t>Unit-1-Store - I - H-5000-02-14-02-WRITTEN BACK</t>
  </si>
  <si>
    <t>Unit-1-Store - II - H-5000-02-14-03</t>
  </si>
  <si>
    <t>Unit-1-Store - II - H-5000-02-14-03 - DEC-14</t>
  </si>
  <si>
    <t>Unit-1-Store - II - H-5000-02-14-03-MAR-15</t>
  </si>
  <si>
    <t>Unit-1-Temporary Stores Yard-H-5000-02-14-04</t>
  </si>
  <si>
    <t>Unit-1-Temporary Store Yard-H-5000-02-14-04-MAR-15</t>
  </si>
  <si>
    <t>Unit-1-Boundary Wall,Gate House,Watch Tower-H-5-2-</t>
  </si>
  <si>
    <t>Unit-1-Construction of Air Strip-H-5000-02-16</t>
  </si>
  <si>
    <t>Unit-1-Labour Colony-H-5000-02-18</t>
  </si>
  <si>
    <t>Unit-1-Labour Colony-H-5000-02-18-SEPT-15</t>
  </si>
  <si>
    <t>057/002</t>
  </si>
  <si>
    <t>Unit-1-Labour Colony-H-5000-02-18-WRITTEN BACK</t>
  </si>
  <si>
    <t>Unit-1-Flood Damages - Air Strip-H-5000-11-01</t>
  </si>
  <si>
    <t>002/002</t>
  </si>
  <si>
    <t>Unit-1-Flood Dama-Air Sp-H-5000-11-01-WRITTEN BACK</t>
  </si>
  <si>
    <t>Unit-1-EDC - BUILDING</t>
  </si>
  <si>
    <t>Unit-1-IDC - BUILDING</t>
  </si>
  <si>
    <t>Unit-1-CHAIN LINK FENCING=H-50-03-01-07=PO-57_3319</t>
  </si>
  <si>
    <t>Unit-1-CHAIN LINK FENCING AT NEW LAYDOWN AREA</t>
  </si>
  <si>
    <t>Unit-1-Civil Works upto Plinth Level for PEB GH</t>
  </si>
  <si>
    <t>Unit-1-Raw Water Reservoir &amp; Lining-H-5000-02-06</t>
  </si>
  <si>
    <t>PORTA CABIN-QTY-10=SECUTIRY</t>
  </si>
  <si>
    <t>PORTA CABIN-QTY-6=SECURITY</t>
  </si>
  <si>
    <t>PORTA CABIN-QTY-9=SECURITY</t>
  </si>
  <si>
    <t>Unit-2-Site Leveling &amp; Grading-H-5000-02-01</t>
  </si>
  <si>
    <t>Unit-2-Site Leveling &amp; Grading-H-5000-02-01-DEC-14</t>
  </si>
  <si>
    <t>Unit-2-Site Leveling &amp; Grading-H-5000-02-01-MAR-15</t>
  </si>
  <si>
    <t>Unit-2-Raw Water Reservoir &amp; Lining-H-5000-02-06</t>
  </si>
  <si>
    <t>Unit-2-Raw Water Reservoir &amp; Lining-H-5-2-6-MAR-15</t>
  </si>
  <si>
    <t>028/009</t>
  </si>
  <si>
    <t>Unit-2-Raw Water Reservir-Lining-H-50-02-06-MAR-16</t>
  </si>
  <si>
    <t>Unit-2-General Civil Works-H-5000-02-07-06</t>
  </si>
  <si>
    <t>027/009</t>
  </si>
  <si>
    <t>Unit-2-Gen Civil Works-H-5000-02-07-06-WRITTEN BAC</t>
  </si>
  <si>
    <t>Unit-2-Erector Hostel - I-H-5000-02-08-01</t>
  </si>
  <si>
    <t>057/009</t>
  </si>
  <si>
    <t>Unit-2-Erector Hostel-I-H-5000-02-08-01-WRITTEN BA</t>
  </si>
  <si>
    <t>Unit-2-Roads, Drains, Culverts-H-5000-02-09</t>
  </si>
  <si>
    <t>Unit-2-Roads, Drains, Culverts-H-5000-02-09-DEC-14</t>
  </si>
  <si>
    <t>010/000</t>
  </si>
  <si>
    <t>Unit-2-Roads, Drains, Culverts-H-5000-02-09-MAR-15</t>
  </si>
  <si>
    <t>Unit-2-Roads, Drains, Culvert-H-5000-02-09-SEPT-15</t>
  </si>
  <si>
    <t>Unit-2-Roads, Drains, Culverts-H-5000-02-09-MAR-16</t>
  </si>
  <si>
    <t>Unit-2-Landscaping &amp; Green Belt-H-5000-02-11</t>
  </si>
  <si>
    <t>Unit-2-Landscping &amp; Green Belt-H-5000-02-11-DEC-14</t>
  </si>
  <si>
    <t>Unit-2-Landscapig &amp; Green Belt-H-5000-02-11-MAR-15</t>
  </si>
  <si>
    <t>029/000</t>
  </si>
  <si>
    <t>Unit-2-Landscaping &amp; Green Belt-H-5000-02-11-MAR-1</t>
  </si>
  <si>
    <t>Unit-2-Landp&amp; Green Belt-H-5000-02-11-WRITTEN BACK</t>
  </si>
  <si>
    <t>027/010</t>
  </si>
  <si>
    <t>Unit-2-Boundary Wall,Gate House,Watch Tower-H-5-2-</t>
  </si>
  <si>
    <t>Unit-2-Boundary Wall,Gate House,Watch Tower-DEC-14</t>
  </si>
  <si>
    <t>Unit-2-Boundary Wall,Gate House,Watch Tower-MAR-15</t>
  </si>
  <si>
    <t>003/006</t>
  </si>
  <si>
    <t>Unit-2-Boundry Wall,Gate Hous-H-5000-02-15-SEPT-15</t>
  </si>
  <si>
    <t>Unit-2-Boundry Wall,Gate Hous-H-5000-02-15-MAR-16</t>
  </si>
  <si>
    <t>002/009</t>
  </si>
  <si>
    <t>Unit-2-Boundary Wall,Gate H-5000-02-15-WRITTEN BAC</t>
  </si>
  <si>
    <t>Unit-2-Boundary Wall,Gate House,Watch-H-5-2-15-W/B</t>
  </si>
  <si>
    <t>Unit-2-EDC - BUILDING</t>
  </si>
  <si>
    <t>Unit- 2 - IDC - BUILDING</t>
  </si>
  <si>
    <t>SERVICE BUILDING - S&amp;I FALSE CEILING WRK</t>
  </si>
  <si>
    <t>SERVICE BUILDING-Internal Painting work</t>
  </si>
  <si>
    <t>SERVICE BUILDING-POP Flase Ceiling work</t>
  </si>
  <si>
    <t>Fabrication of platforms &amp; approaches-H-0020-01-03</t>
  </si>
  <si>
    <t>TOWNSHIP-H-5000-08-01</t>
  </si>
  <si>
    <t>059/011</t>
  </si>
  <si>
    <t>TOWNSHIP-H-5000-08-01-MAR-16</t>
  </si>
  <si>
    <t>058/001</t>
  </si>
  <si>
    <t>TOWNSHIP-H-5000-08-01-WRITTEN BACK</t>
  </si>
  <si>
    <t>059/000</t>
  </si>
  <si>
    <t>TOWNSHIP-H-5000-08-01-SEP 16</t>
  </si>
  <si>
    <t>058/003</t>
  </si>
  <si>
    <t>TOWNSHIP-H-5000-08-01-DEC 16</t>
  </si>
  <si>
    <t>Administrative Building - H-5000-02-17</t>
  </si>
  <si>
    <t>059/001</t>
  </si>
  <si>
    <t>Administrative Building - H-5000-02-17-MAR-16</t>
  </si>
  <si>
    <t>058/011</t>
  </si>
  <si>
    <t>Administrative Building -H-5000-02-17-WRITTEN BACK</t>
  </si>
  <si>
    <t>Administrative Building - H-5000-02-17-SEP 16</t>
  </si>
  <si>
    <t>HVAC WORK- Admn Build - 5700103794 - IO-100002701</t>
  </si>
  <si>
    <t>Misc Civil Work in Plant - H-0020-05-01</t>
  </si>
  <si>
    <t>Misc Civil Work in Plant - H-0020-05-01-MAR-16</t>
  </si>
  <si>
    <t>028/002</t>
  </si>
  <si>
    <t>Misc Civil Work in Plant - H-0020-05-01-DEC-16</t>
  </si>
  <si>
    <t>028/000</t>
  </si>
  <si>
    <t>Misc Civil Work in Plant - H-0020-05-01-MAR 17</t>
  </si>
  <si>
    <t>RCC RAIN &amp; PAVING WORK-H-0020-05-01</t>
  </si>
  <si>
    <t>Drain cover work at various location -H-0020-05-01</t>
  </si>
  <si>
    <t>CONSTRUCTION OF BOUNDARY WALL -H-0020-05-01</t>
  </si>
  <si>
    <t>BARBED FENCE &amp; TREE GAURD-H-0020-05-01</t>
  </si>
  <si>
    <t>Wooden Natural Hut near Shantiniketan II-QTY-1</t>
  </si>
  <si>
    <t>Landscaping near adminst Build-H-0020-16-01 &amp; 02</t>
  </si>
  <si>
    <t>Landscapig near adm Build-H-0020-16-01 &amp; 02-MAR-16</t>
  </si>
  <si>
    <t>029/006</t>
  </si>
  <si>
    <t>Landscapig near adm Build-H-0020-16-01-DEC-16</t>
  </si>
  <si>
    <t>Eco Park - Kawai - H-0020-05-02</t>
  </si>
  <si>
    <t>Eco Park - Kawai - H-0020-05-02-SEP 16</t>
  </si>
  <si>
    <t>004/000</t>
  </si>
  <si>
    <t>Eco Park - Kawai - H-0020-05-02 - MAR 17</t>
  </si>
  <si>
    <t>Landscaping Work in Plant- H-0020-05-04</t>
  </si>
  <si>
    <t>Landscaping Work in Plant- H-0020-05-04-SEP 16</t>
  </si>
  <si>
    <t>construction of wind shield (Breaker)-H-0020-05-06</t>
  </si>
  <si>
    <t>029/003</t>
  </si>
  <si>
    <t>Rain Water Harvesting - H-0020-05-08</t>
  </si>
  <si>
    <t>Rain Water Harvesting - H-0020-05-08-SEP 16</t>
  </si>
  <si>
    <t>Civil &amp; Struc. Work for Complete Proj-H-5000-02-07</t>
  </si>
  <si>
    <t>029/011</t>
  </si>
  <si>
    <t>Civil &amp; Stru.for Complte-H-5000-02-07-WRITTEN BACK</t>
  </si>
  <si>
    <t>Const Wall footpath-L1 to Weigh Bridge-H-020-16-01</t>
  </si>
  <si>
    <t>CHAIN LINK FENCING AT LABOUR COLONY-H-0020-05-01</t>
  </si>
  <si>
    <t>CONTRUCTION OF TOE WALL IN ASH DYKE-H-0020-05-09</t>
  </si>
  <si>
    <t>HORTICULTURE PLANT WORK AT SERVICE BUILD,TOWNSHIP</t>
  </si>
  <si>
    <t>LANDSCAPING DEVELOPMEBNT SERVICE BUILD/TOWNSHIP</t>
  </si>
  <si>
    <t>RENOVATION OF CEMENT GODOWN-H-0020-05-01</t>
  </si>
  <si>
    <t>GI PIPE LINE ERECTION-H-0020-05-01</t>
  </si>
  <si>
    <t>EXTENSION OF AC STORES ROOM @ WH-3-H-0020-05-01</t>
  </si>
  <si>
    <t>Improvement works at kawai-H-0020-05-03</t>
  </si>
  <si>
    <t>029/009</t>
  </si>
  <si>
    <t>Improvement works at kawai-H-0020-05-03-MAR 17</t>
  </si>
  <si>
    <t>Const of cable trench-H-0020-05-04</t>
  </si>
  <si>
    <t>Const .walkway in Railway Track-H-0020-05-04</t>
  </si>
  <si>
    <t>Constct toe wall in upstream Ash Dyke-H-0020-05-09</t>
  </si>
  <si>
    <t>fxing of 5 no dewatering Pump Paralel-H-0020-05-05</t>
  </si>
  <si>
    <t>Development of Simulator room-H-0020-17-01</t>
  </si>
  <si>
    <t>Constructionof Coal Sampling Room-H-0020-05-04-MAR</t>
  </si>
  <si>
    <t>Const of water tank-H-0020-05-04-MAR 17</t>
  </si>
  <si>
    <t>Const of Temple in Tonwship-H-0020-05-04-Mar 17</t>
  </si>
  <si>
    <t>Misc Civil Work in Plant - H-0020-05-04-MAR 17</t>
  </si>
  <si>
    <t>Misc Civil Work in Plant - H-0020-05-04-JUN 17</t>
  </si>
  <si>
    <t>Const of Service Road at Ash Dyke -2-H-0020-05-09</t>
  </si>
  <si>
    <t>Associated civil works for HDPE lining-H-0020-5-9</t>
  </si>
  <si>
    <t>Civil works of Ash Slurry Pipeline-H-0020-05-09</t>
  </si>
  <si>
    <t>Misc.Covil work at Ash Pond - H-0020-05-09-Mar 17</t>
  </si>
  <si>
    <t>Semi OpenPre-stress Precast BoundaryWall-H-20-5-11</t>
  </si>
  <si>
    <t>029/008</t>
  </si>
  <si>
    <t>Construction of Refreshment Hall at Bulker Parking</t>
  </si>
  <si>
    <t>Structural Work for Safety Park Shed-H-0020-05-04</t>
  </si>
  <si>
    <t>STRENGTHENING WORKS FOR CRUSHER HOUSE-H-20-5-12</t>
  </si>
  <si>
    <t>024/011</t>
  </si>
  <si>
    <t>BTG Structural Columns Encasing-Unit-1</t>
  </si>
  <si>
    <t>025/006</t>
  </si>
  <si>
    <t>BTG Structural Columns Encasing-Unit-2</t>
  </si>
  <si>
    <t>PORTA CABIN</t>
  </si>
  <si>
    <t>PORTA CABIN - 4 Nos. LED Flood Light</t>
  </si>
  <si>
    <t>023/002</t>
  </si>
  <si>
    <t>SET</t>
  </si>
  <si>
    <t>New Temple in Shantivan township</t>
  </si>
  <si>
    <t>AU</t>
  </si>
  <si>
    <t>Dust curtain in area of ash silo &amp; wagon-H-20-2-09</t>
  </si>
  <si>
    <t>Retaining wing wall at Baldevpura Anicut</t>
  </si>
  <si>
    <t>Computer H/W</t>
  </si>
  <si>
    <t>006/000</t>
  </si>
  <si>
    <t>Battery for Invertor</t>
  </si>
  <si>
    <t>UPS 6KVA with Boilt Isolation Incl.Rack</t>
  </si>
  <si>
    <t>008/000</t>
  </si>
  <si>
    <t>Battery for 6KV UPS</t>
  </si>
  <si>
    <t>UPS 6KVA DUAL MICROPROCESSOR</t>
  </si>
  <si>
    <t>VRLA Batteries 12V/65AH Rocket Make</t>
  </si>
  <si>
    <t>RACK WAL 19 INCH MINI CASE - 12U</t>
  </si>
  <si>
    <t>UPS 3KVA (HNUX 110) with OVCD</t>
  </si>
  <si>
    <t>Battery 12V / 42AH Rocket Make for 2 KVA UPS Systm</t>
  </si>
  <si>
    <t>HP Design Jet T770 44" Plotter</t>
  </si>
  <si>
    <t>Motorola Barcode Terminal MC3090</t>
  </si>
  <si>
    <t>UPS 10KVA LNi3100 with Accessories</t>
  </si>
  <si>
    <t>LAPTOP -AL-E5400-DELL LATITUDE E5400</t>
  </si>
  <si>
    <t>DESKTOP - AI -380DTV - DELL OPTIPLEX VISTA</t>
  </si>
  <si>
    <t>Networking at Site - Eathernet</t>
  </si>
  <si>
    <t>Networking at Site - Eathernet Accessories</t>
  </si>
  <si>
    <t>Networking at Site - Cisco Router</t>
  </si>
  <si>
    <t>Networking at Site - Eathernet Switches</t>
  </si>
  <si>
    <t>Networking at Site - PENAL CABLE ETC</t>
  </si>
  <si>
    <t>LOT</t>
  </si>
  <si>
    <t>Networking at Site -Data &amp; Voice points-QTY-1 LOT</t>
  </si>
  <si>
    <t>PRINTER,CM1312NFI,HP-QTY-1</t>
  </si>
  <si>
    <t>SCANNER,MM:FJ 6140,MFR:FUJITSU-QTY-1</t>
  </si>
  <si>
    <t>DESKTOP PC,STANDARD CONFIG-QTY-20</t>
  </si>
  <si>
    <t>DESKTOP PC,STANDARD CONFIG-QTY-20-GRN REVERSED</t>
  </si>
  <si>
    <t>SERVER,MID LEVEL-QTY-1</t>
  </si>
  <si>
    <t>LAPTOP,STANDARD CONFIG-QTY-10</t>
  </si>
  <si>
    <t>IMAGE RUNNER,MM:2545,MFR:CANON-QTY-1</t>
  </si>
  <si>
    <t>PRINTER,LASERJET,MM:PHASER 6280DN,XEROX-QTY-2</t>
  </si>
  <si>
    <t>MONITOR,TFT,COLOUR,SIZE:19IN-QTY-1</t>
  </si>
  <si>
    <t>DESKTOP PC,STANDARD CONFIG-QTY-40</t>
  </si>
  <si>
    <t>RACK,WAL MT,12UX600WX500D,PN:100012-1265-QTY-1</t>
  </si>
  <si>
    <t>BIOFINGER-M,MM:BF670,MFR:MANTRA-QTY-5</t>
  </si>
  <si>
    <t>UPS SYSTEM-QTY-10</t>
  </si>
  <si>
    <t>PRINTER,LASERJET,MM:M1213NF MFP-QTY-2</t>
  </si>
  <si>
    <t>BARE CODE SYS-IMPLEMENTATION &amp; TRAINING OF SOFTWAR</t>
  </si>
  <si>
    <t>DESKTOP PC,STANDARD CONFIG-QTY-1</t>
  </si>
  <si>
    <t>UPS,24V,MM:HS 1850VA,MFR:PIXEL-QTY-1</t>
  </si>
  <si>
    <t>UPS,24V,MM:HS 1850VA,MFR:PIXEL-QTY-2</t>
  </si>
  <si>
    <t>DESKTOP PC,STANDARD CONFIG-QTY-15</t>
  </si>
  <si>
    <t>UPS SYSTEM,6KVA-QTY-1</t>
  </si>
  <si>
    <t>UPS,ONLINE,30KVA-QTY-1</t>
  </si>
  <si>
    <t>PROJECTOR,LCD-QTY-2</t>
  </si>
  <si>
    <t>Dell optiplex 380 desktop-QTY-20=IT-site office</t>
  </si>
  <si>
    <t>LAPTOP=Vostro 3450-QTY-10</t>
  </si>
  <si>
    <t>LTO5 ULTRIUM 3000 SAS EXTERNAL TAPE,HP-QTY-1-IT SI</t>
  </si>
  <si>
    <t>SAS HBA CARD FOR LTO-05 EXTERNAL DRIVE-QTY-1=IT-si</t>
  </si>
  <si>
    <t>PRINTER,TOSHIBA E-STUDIO-305-QTY-2= KAWAI</t>
  </si>
  <si>
    <t>PRINTER,B/W&amp;COLOUR,A4,MM:MX-2310U,SHARP-QTY-1=KAWA</t>
  </si>
  <si>
    <t>POLYCOM VIDEO CONF DEVICE ,HDX7000-720-QTY-1=Kawai</t>
  </si>
  <si>
    <t>SERVER,MID LEVEL-QTY-1=I.T. KAWAI</t>
  </si>
  <si>
    <t>PRINTER,DOT MATRIX,MM:LX 300,EPSON-QTY-1= IT DEPT-</t>
  </si>
  <si>
    <t>NETGEAR ACCESS POINT,WG103-QTY-3=IT</t>
  </si>
  <si>
    <t>NETGEAR WIRELESS ACCESS POINT-QTY-8=</t>
  </si>
  <si>
    <t>ROUTER,INTEGRATED SERVICE,CISCO-1941/K9-QTY-1=KOTA</t>
  </si>
  <si>
    <t>DESKTOP PC,STANDARD CONFIG-QTY-15=KAWAI</t>
  </si>
  <si>
    <t>LAPTOP,STANDARD CONFIG-QTY-5=KAWAI</t>
  </si>
  <si>
    <t>DESKTOP PC,STANDARD CONFIG-QTY-35-QTY-1 AT SINGRAU</t>
  </si>
  <si>
    <t>LAPTOP,STANDARD CONFIG-QTY-5=kawaI</t>
  </si>
  <si>
    <t>WIRELESS ACCES POINT,MM:EOC3220,SENAO-QTY-10 kawaI</t>
  </si>
  <si>
    <t>PRINTER,LASERJET,MM:M1213NF MFP-QTY-6=I.T. KAWAI</t>
  </si>
  <si>
    <t>PRINTER,LASERJET,MM:1020 PLUS,HP-QTY-5=I.T. KAWAI</t>
  </si>
  <si>
    <t>FERRULE PRINTING MACHINE,LM390-QTY-1=kawai</t>
  </si>
  <si>
    <t>SCANNER,I2600 KODAK-QTY-1=kawai</t>
  </si>
  <si>
    <t>FERRULE PRINTING MACHINE,LM390-QTY-1=KAWAI</t>
  </si>
  <si>
    <t>NETGEAR WNAP-210 WIRELESS ACCESS POINT-QTY-11=SITE</t>
  </si>
  <si>
    <t>NETGEAR WNAP-210 WIRELESS ACCESS POINT-QTY-1=SITE</t>
  </si>
  <si>
    <t>ROUTER,INTEGRATED SERVICE,CISCO-1941/K9-QTY-1=KAWA</t>
  </si>
  <si>
    <t>OUTDOOR ACCESS POINT,NANOSTATION5-QTY-1=NEW SITE O</t>
  </si>
  <si>
    <t>WIRELESS ACCESS POINT,2.4GHZ-QTY-1=NEW SITE OFFICE</t>
  </si>
  <si>
    <t>HIGH SPEED ROUTER,ENGENIUS,EOC2611P-QTY-2=NEW SITE</t>
  </si>
  <si>
    <t>PRINTER,MM:FS 1320D,KYOCERA MITA-QTY-2=KAWAI</t>
  </si>
  <si>
    <t>SONY VAIO SB38 LAPTOP FOR MR.KR PRASAD-QTY-1</t>
  </si>
  <si>
    <t>Integrated Biometric Access Control Sys-QTY-21=KAW</t>
  </si>
  <si>
    <t>ACS PANIC SWITCH-QTY-5=SECUTIRY</t>
  </si>
  <si>
    <t>ACS LMS KIOSK-QTY-2=SECUTIRY</t>
  </si>
  <si>
    <t>ACS DIGITAL SIGNAGE CLIENT-QTY-1=SECUTIRY</t>
  </si>
  <si>
    <t>ROUTING SWITCH,ETHERNET,PN:AL4500C04-E6-QTY-1=IT-K</t>
  </si>
  <si>
    <t>ETHERNET SWITCH 4524GT,PN:AL4500C05-E6-QTY-8=IT-KA</t>
  </si>
  <si>
    <t>ACCESORIES FOR ETHERNET SWITCH</t>
  </si>
  <si>
    <t>NETWORK RACK,19 U-QTY-21=IT-KAWAI</t>
  </si>
  <si>
    <t>MODULE,NORTEL 1000 BASE,REF:LX SFP GBIC-QTY-36=IT-</t>
  </si>
  <si>
    <t>LIU,24 PORT,TY:RACK MOUNT-QTY-29=IT-KAWAI</t>
  </si>
  <si>
    <t>LIU,RACK MOUNT,12 PORT-QTY-4=IT-KAWAI</t>
  </si>
  <si>
    <t>DELL POWEREDGE R520 SERVER FOR PIMS PROJECT-QTY-4=</t>
  </si>
  <si>
    <t>HARDWARE FIREWALL-QTY-1=IT-KAWAI</t>
  </si>
  <si>
    <t>50MBPS RF LINK BETWEEN ATON PUMP HOUSE-QTY-2 SET</t>
  </si>
  <si>
    <t>TRANSPORTATION CHARGES=50MBPS RF LINK BETWEEN ATON</t>
  </si>
  <si>
    <t>CCTV PROJECT AT ATON PUMP HOUSE-QTY-5 SET</t>
  </si>
  <si>
    <t>40 Kva High Efficiency Eaton Make UPS-QTY-2=kawai</t>
  </si>
  <si>
    <t>POWERVAULT MD1200 DISK ENCLOSURE,DELL-QTY-1=KAWAI</t>
  </si>
  <si>
    <t>SERVER,MID LEVEL-QTY-1=KAWAI</t>
  </si>
  <si>
    <t>DELL POWER VAULT TL2000 RACK MOUNT TAPE LIBRARY-QT</t>
  </si>
  <si>
    <t>SECURITY PAPER PAK FOR CISCO 1941-QTY-1=</t>
  </si>
  <si>
    <t>UPS,1KVA W/1HR BATTERY BACKUP-QTY-2=</t>
  </si>
  <si>
    <t>ETHERNET SWITCH,8 PORT,DGS-2208,D-LINK-QTY-4=</t>
  </si>
  <si>
    <t>M</t>
  </si>
  <si>
    <t>CABLE,JELLY FILLED,UN-ARM,50PAIR-QTY-1009=</t>
  </si>
  <si>
    <t>CABLE,JELLY FILLED,5PAIR-QTY-1314=IT-KAWAI</t>
  </si>
  <si>
    <t>NETWORK RACK,19 U -QTY-4=IT-KAWAI</t>
  </si>
  <si>
    <t>HARDWARE FIREWALL-SONICWALL TZ205-QTY-1=SITE OFFIC</t>
  </si>
  <si>
    <t>OUTDOOR IP PTZ IR CAMERA,TY:CCD-QTY-22=SECURITY</t>
  </si>
  <si>
    <t>INDOOR IR FIXED DOME,1.3MP,TY:CMOS-QTY-50=SECURITY</t>
  </si>
  <si>
    <t>HWIC -2T CARD &amp; NETWORK-FOR RAILWAY PROJ</t>
  </si>
  <si>
    <t>PLOTTER,HP DESIGNJET-T1300,44IN,CR652A-QTY-1=RAILW</t>
  </si>
  <si>
    <t>NET WORKING AT ADANI VIDHYAMANDIR SCHOOL</t>
  </si>
  <si>
    <t>CABLE,JELLY FILLED,UN-ARM,50PAIR-QTY-3560=IT-KAWAI</t>
  </si>
  <si>
    <t>POINT TO POINT WAN CONNECTIVITY-QTY- 1=KAWAI SITE</t>
  </si>
  <si>
    <t>Networking-Admin Building-Kawai Site-H-0020-14-01</t>
  </si>
  <si>
    <t>Networking-Admn Building-Kawai-H-0020-14-01-MAR-15</t>
  </si>
  <si>
    <t>DESKTOP PC,STANDARD CONF-QTY-5   -H-0020-14-01</t>
  </si>
  <si>
    <t>DESKTOP PC,STANDARD CONF-QTY-10  -H-0020-14-01</t>
  </si>
  <si>
    <t>LAPTOP,DEL-QTY-2+5+8=15 - H-0020-14-01</t>
  </si>
  <si>
    <t>PRINTER,LASERJET,MM:M1213NF MFP-QTY-5-H-0020-14-01</t>
  </si>
  <si>
    <t>DESKTOP PC,STANDARD-DEL-QTY-10-H-0020-14-01</t>
  </si>
  <si>
    <t>LAPTOP-HP Probook 440-G2-QTY-30 -H-0020-14-01</t>
  </si>
  <si>
    <t>PRINTER,LASERJET,M1213NF MFP-QTY-5-H-0020-14-01</t>
  </si>
  <si>
    <t>Networking -Various Location-H-0020-14-01</t>
  </si>
  <si>
    <t>005/002</t>
  </si>
  <si>
    <t>LAPTOP,STANDARD -HP-QTY - 5-H-0020-14-01</t>
  </si>
  <si>
    <t>CLIENT,HP,MM:Z230 SFF-QTY-1-H-0020-04-02</t>
  </si>
  <si>
    <t>CLIENT,HP,MM:Z230 SFF-QTY-1-H-0020-14-02</t>
  </si>
  <si>
    <t>CLIENT,HP,MM:Z230 SFF-QTY-2-H-0020-04-02</t>
  </si>
  <si>
    <t>ETHERNET CONVERTOR,NPORT 5110-qty-5-H-0020-13-01</t>
  </si>
  <si>
    <t>DELL DESKTOP - qty-15 -H-0020-14-01</t>
  </si>
  <si>
    <t>SRVR DTA PROCSG-HP-DL-180-SERVER-H-0020-14-01</t>
  </si>
  <si>
    <t>COMPUTER SYSTEM F/CONTROL ROOM-qty-1</t>
  </si>
  <si>
    <t>INDUSTRIAL SWITCH,PN:IE-3000-8TC,CISCO-QTY-3</t>
  </si>
  <si>
    <t>ROUTER,TECHROUTES 1725/HVDC MHRG- H-0020-14-01</t>
  </si>
  <si>
    <t>ROUTER,TECHROUTES 1725/HVDC MHG-QTY-1-H-0020-14-01</t>
  </si>
  <si>
    <t>ROUTER,INTEGRATED SERVICE,CISCO-1941/K9-QTY-2</t>
  </si>
  <si>
    <t>Network Accessories-H-0020-14-01-Dec 16</t>
  </si>
  <si>
    <t>CISCO SWITCH -H-0020-14-01-Dec 16</t>
  </si>
  <si>
    <t>EXECUTIVE NOTEBOOK 14 IN BACKPACK-QTY-1-H-020-14-1</t>
  </si>
  <si>
    <t>LAPTOP,STANDARD CONFIG-QTY-1-H-0020-14-01</t>
  </si>
  <si>
    <t>MID LEVEL NOTEBOOK 14 IN-QTY-4-H-0020-14-01</t>
  </si>
  <si>
    <t>OFC RING NETWORK PROJECT-H-0020-14-01</t>
  </si>
  <si>
    <t>PROJECTOR, MM LX26H, PANASONIC-QTY-1-H-0020-12-01</t>
  </si>
  <si>
    <t>PROJECTOR SCREEN-ADANI VIDYALAYA-H-0020-12-01-QT-1</t>
  </si>
  <si>
    <t>OTHER MATERIAL(CABLE,MICROPHONE ETC)- H-0020-12-01</t>
  </si>
  <si>
    <t>DESKTOP PC,STANDARD CONFIG-QTY-2-H-0020-03-10</t>
  </si>
  <si>
    <t>SAP cyclo WiFi Infraset up-H-0020-14-03</t>
  </si>
  <si>
    <t>005/010</t>
  </si>
  <si>
    <t>SAP cyclo WiFi Infraset up-H-0020-14-03-Services</t>
  </si>
  <si>
    <t>PROJECTOR,MM:VPL EX4,MFR:SONY- H-0020-14-04</t>
  </si>
  <si>
    <t>USB WI-FI  DONGLE- H-0020-14-04</t>
  </si>
  <si>
    <t>PRINTER, HP, M126NW-H-0020-14-04</t>
  </si>
  <si>
    <t>PRINTER,LASERJET,MM:1020 PLUS,HP- H-0020-14-04</t>
  </si>
  <si>
    <t>PRINTER,PLOTTER,36IN,PN:F9A30B,HP-H-0020-14-04</t>
  </si>
  <si>
    <t>FIREWALL,MM:FORTIGATE 60E,FORTINET-H-0020-14-04</t>
  </si>
  <si>
    <t>C6N23A HP LASERJET PRO 100 MFP M226DW-H-0020-14-04</t>
  </si>
  <si>
    <t>LAPTOP,14 IN,DELL,MM:LATITUDE 3490-H-0020-14-08</t>
  </si>
  <si>
    <t>CP-8845-K9=IP PHONE 8845</t>
  </si>
  <si>
    <t>LAPTOP,14 IN,DELL,MM:LATITUDE 3490-H-0020-14-09</t>
  </si>
  <si>
    <t>LAPTOP BATTERY,MM:LATITUDE 3440,DELL-H-0020-14-09</t>
  </si>
  <si>
    <t>DESKTOP,HSN:84713010-H-0020-14-09</t>
  </si>
  <si>
    <t>MONITOR,HSN:85285900-H-0020-14-09</t>
  </si>
  <si>
    <t>DESKTOP,HSN:84713010-H-0020-14-07</t>
  </si>
  <si>
    <t>DELL MAKE 22" LCD MONITOR,MM:2208WFPT-H-0020-14-07</t>
  </si>
  <si>
    <t>SERVER,HSN:84715000</t>
  </si>
  <si>
    <t>CISCO,WS-C2960X-24TS-L-H-0020-14-08</t>
  </si>
  <si>
    <t>ROUTER,ISR4321-SEC/K9,CISCO-H-0020-14-08</t>
  </si>
  <si>
    <t>LAPTOP,HSN:84715000+PEN</t>
  </si>
  <si>
    <t>DESKTOP,MM:OPTIPLEX 5050 SFF CTO,DELL</t>
  </si>
  <si>
    <t>PRINTER,COLOR,LASERJET PRO,MM:M254NW,HP</t>
  </si>
  <si>
    <t>Computer S/W</t>
  </si>
  <si>
    <t>MICROSOFT ENTERPRISE LICENSE-</t>
  </si>
  <si>
    <t>Alarm Management Software-5700135019-H-0020-13-01</t>
  </si>
  <si>
    <t>Software for online data connectivity-H-0020-10-03</t>
  </si>
  <si>
    <t>AUTOCAD NETWORK CONCURRENT USER LICENSE</t>
  </si>
  <si>
    <t>SAP CARVE-OUT &amp; MIGRATION COST-LICENSE COST-H-20-1</t>
  </si>
  <si>
    <t>Check Point Firewall Services-H-0020-14-11</t>
  </si>
  <si>
    <t>R O Water System</t>
  </si>
  <si>
    <t>Water Dispensor Table Top</t>
  </si>
  <si>
    <t>PROJECTOR,MM:CPRX 70,MFR:HITACHI for Kota Office</t>
  </si>
  <si>
    <t>Polycom Video Conf Device HDX7000-720</t>
  </si>
  <si>
    <t>Hitachi Projector - CP-RX70</t>
  </si>
  <si>
    <t>Air Conditioner - 1.5 ton Window AC</t>
  </si>
  <si>
    <t>Air Conditioner - 1.5 ton SPLIT AC</t>
  </si>
  <si>
    <t>Sato  Barcode Printer</t>
  </si>
  <si>
    <t>Godrej Refrigerator</t>
  </si>
  <si>
    <t>EPABX SYSTEM,MM:HIPATH 3550 HDR,SIEMENS-QTY-1</t>
  </si>
  <si>
    <t>AC,1.5T,SPLIT-QTY-2</t>
  </si>
  <si>
    <t>REFRIGERATOR-QTY-1</t>
  </si>
  <si>
    <t>AC,SPLIT,1.5TR-QTY-4</t>
  </si>
  <si>
    <t>AIR CONDITIONER,CAP:1.5TON,TYPE:WINDOW-QTY-1</t>
  </si>
  <si>
    <t>LCD,TV,40IN-QTY-1</t>
  </si>
  <si>
    <t>REFRIGERATOR,230L-QTY-1</t>
  </si>
  <si>
    <t>RO PLANT,AQUAGUARD REVIVA,8LPH-QTY-1</t>
  </si>
  <si>
    <t>TV,LCD,32IN-QTY-1</t>
  </si>
  <si>
    <t>GEYSER/HEATER,WATER,CAP:25 LTR-QTY-5</t>
  </si>
  <si>
    <t>WASHING MACHINE-QTY-1</t>
  </si>
  <si>
    <t>GEYSER/HEATER,WATER,CAP:25 LTR-QTY-3</t>
  </si>
  <si>
    <t>REFRIGERATOR,345L-QTY-1</t>
  </si>
  <si>
    <t>WATER DISPENSER-QTY-5</t>
  </si>
  <si>
    <t>WATER PURIFIER,15L/HR,MM:KENT GRAND+-QTY-1</t>
  </si>
  <si>
    <t>AIR CONDITIONER,CAP:1.5TON,TYPE:WINDOW-QTY-5</t>
  </si>
  <si>
    <t>WIND SOCK WITH STAND,WIND INDICATOR /FITTING-QTY-3</t>
  </si>
  <si>
    <t>HEAVY DUTY RACKING SYSTEM</t>
  </si>
  <si>
    <t>LIGHT DUTY RACKING SYSTEM PARTS-QTY-1</t>
  </si>
  <si>
    <t>AIR CONDITIONER,TYPE:SPLIT,CAP:1.5TON-QTY-64</t>
  </si>
  <si>
    <t>AIR CONDITIONER,TYPE:SPLIT,CAP:1.5TON-QTY-50</t>
  </si>
  <si>
    <t>AIR CONDITIONER,TYPE:SPLIT,CAP:1.5TON-QTY-51</t>
  </si>
  <si>
    <t>BINOCULAR,8X30MM,MM:118325,BUSHNELL-QTY-1</t>
  </si>
  <si>
    <t>AIR COOLER-QTY-3</t>
  </si>
  <si>
    <t>WATER COOLER,CAP:120LPH-QTY-4</t>
  </si>
  <si>
    <t>WATER COOLER,CAP:400LT-QTY-3</t>
  </si>
  <si>
    <t>GEYSER/HEATER,WATER,CAP:15 LTR-QTY-1</t>
  </si>
  <si>
    <t>GEYSER/HEATER,WATER,CAP:10 LTR-QTY-2</t>
  </si>
  <si>
    <t>INVERTER,1850VA,1PH,230V W/BATTERY-QTY-1</t>
  </si>
  <si>
    <t>INVERTER,1850VA,1PH,230V W/BATTERY-QTY-1-FAMILY HO</t>
  </si>
  <si>
    <t>RO PLANT F/DRINKING WATER-QTY-2=ADMN</t>
  </si>
  <si>
    <t>DIGITTAL CAMERA,12.1MP,SONY-QTY-3=MECH</t>
  </si>
  <si>
    <t>AIR CONDITIONER,CAP:1.5TON,TYPE:WINDOW-QTY-4=ADMN</t>
  </si>
  <si>
    <t>TV,LCD DISPLAY,26IN-QTY-59=family hostel</t>
  </si>
  <si>
    <t>TV,LCD,32IN-QTY-5=family hostel</t>
  </si>
  <si>
    <t>LCD,TV,40IN-QTY-7=family hostel</t>
  </si>
  <si>
    <t>REFRIGERATOR-345 ltr-Godrej-QTY-1=ware house&amp; GH</t>
  </si>
  <si>
    <t>AC,SPLIT,1.5TR-Godrej-QTY-2=ware house /baran GH</t>
  </si>
  <si>
    <t>REFRIGERATOR-GDN-185B NEO-Godrej-QTY-30=FAMILY HOS</t>
  </si>
  <si>
    <t>WATER COOLER,40LTR-QTY-1=family hostel</t>
  </si>
  <si>
    <t>DEEP FREEZER,425LTR,MM:HF-425,BLUESTAR-QTY-1=famil</t>
  </si>
  <si>
    <t>TV,LCD,32IN-QTY-3=FAMILY HOSTEL</t>
  </si>
  <si>
    <t>TV,LCD DISPLAY,26IN-QTY-56=FAMILY HOSTEL</t>
  </si>
  <si>
    <t>REFRIGERATOR-QTY-1=FAMILY HOSTEL</t>
  </si>
  <si>
    <t>WASHING MACHINE,MM:DIGITAL,CAP:7KG,IFB-QTY-1=FAMIL</t>
  </si>
  <si>
    <t>SAMSUNG =TV,LCD DISPLAY,26IN -QTY-7=FAMILY HOSTEL</t>
  </si>
  <si>
    <t>WEIGHING SCALE,CAP:600KG-QTY-1=W/H NO 1</t>
  </si>
  <si>
    <t>MIRROR,TROLLY,UNDER VIEW,IIRTL-B-QTY-3=SECURITY</t>
  </si>
  <si>
    <t>METAL DETECTOR,HAND HELD,MM:H-2099-QTY-3=SECURITY</t>
  </si>
  <si>
    <t>TELESCOPIC EXTENSION MIRROR,MM:ISP007-QTY-1=SECURI</t>
  </si>
  <si>
    <t>TELESCOPIC EXTENSION MIRROR,MM:TM-007-QTY-1=SECURI</t>
  </si>
  <si>
    <t>SEARCH LIGHT,INBUILT BATTERY,SMPS BASED-QTY-10=SEC</t>
  </si>
  <si>
    <t>BARRIER,LIFTING,ELECTRICAL OPERATED-QTY-1=SECURITY</t>
  </si>
  <si>
    <t>LAMINATION MACHINE-QTY-2=WAREHOUSE-1</t>
  </si>
  <si>
    <t>CAMERA,QUICKCAM SPHERE AF,LOGITECH-QTY-2=WAREHOUSE</t>
  </si>
  <si>
    <t>FOGGING M/C,MM:FOG/AGK-150,ASPEE-GIANT-QTY-1=KAWAI</t>
  </si>
  <si>
    <t>REFRIGERATOR-GODREJ-173 LTR-QTY-8=Erector Hostel</t>
  </si>
  <si>
    <t>OVEN,BAKING,25KG,400DEGC,4.5KW,1P,230V-QTY-2=</t>
  </si>
  <si>
    <t>OVEN,PORTABLE,4KG,200DEGC,0.5KW,1P,230V-QTY-15=</t>
  </si>
  <si>
    <t>SPLIT A.C.,CAP:1.5TON-QTY-17=FAMILLY HOSTEL</t>
  </si>
  <si>
    <t>GEYSER/HEATER,WATER,CAP:15 LTR-QTY-40=FAMILY HOSTE</t>
  </si>
  <si>
    <t>MATERIAL CONTAINER-QTY-1=for spare parts of 250 MT</t>
  </si>
  <si>
    <t>WATER DISPENSER-Make-Voltas-QTY-6=kawai</t>
  </si>
  <si>
    <t>WASHING MACHINE-IFB-35 KG-QTY-1=kawai</t>
  </si>
  <si>
    <t>IFB MAXI DRY,MM:EX-DRYER-35KG-QTY-1=kawai</t>
  </si>
  <si>
    <t>A.C.-WINDOW TYPE-CAP:1.5TON,-QTY-1=kawai</t>
  </si>
  <si>
    <t>REFRIGERATOR-190 Liter,-Samsung-QTY-28=KAWAI</t>
  </si>
  <si>
    <t>AC,SPLIT,1.5TR-LG-QTY-17=KAWAI</t>
  </si>
  <si>
    <t>PA SYSTEM AND ACCESSORIES-QTY-1=KAWAI</t>
  </si>
  <si>
    <t>Inst , Test &amp; Comm of  PA Syatem-QTY-2=KAWAI</t>
  </si>
  <si>
    <t>Water Purification Units-Cap-4000 LPH-QTY-1-KAWAI</t>
  </si>
  <si>
    <t>WATER COOLER,CAP:400LT-QTY-1=KAWAI</t>
  </si>
  <si>
    <t>FAN ELEC,PEDASTAL,400MM-QTY-8=KAWAI</t>
  </si>
  <si>
    <t>FAN ELEC,WALL MOUNT,230V,400MM-QTY-3=KAWAI</t>
  </si>
  <si>
    <t>FAN ELEC,WALL MOUNT,230V,400MM-QTY-15=KAWAI</t>
  </si>
  <si>
    <t>AC,SPLIT,1.5TR-QTY-12=KAWAI</t>
  </si>
  <si>
    <t>GEYSER/HEATER,WATER,CAP:15 LTR-QTY-10=</t>
  </si>
  <si>
    <t>GYM EQUIP - UPRIGHT BIKES-QTY-1=GUEST HOUSE</t>
  </si>
  <si>
    <t>GYM EQUIP - ELLIPTICAL-QTY-1=GUEST HOUSE</t>
  </si>
  <si>
    <t>GYM EQUIP - FUNCTIONAL TRAINEER-QTY-1=GUEST HOUSE</t>
  </si>
  <si>
    <t>GYM EQUIP - FLAT BENCH-QTY-1=GUEST HOUSE</t>
  </si>
  <si>
    <t>GYM EQUIP - OLYMPIC BENCH-QTY-1=GUEST HOUSE</t>
  </si>
  <si>
    <t>GYM EQUIP - MULTI STATION GYM-QTY-1=GUEST HOUSE</t>
  </si>
  <si>
    <t>GYM EQUIP - STANDING SEATING TWISTER-QTY-1=GUEST H</t>
  </si>
  <si>
    <t>GYM EQUIP - WEIGHT STAG-QTY-1=GUEST HOUSE</t>
  </si>
  <si>
    <t>GYM EQUIP - DUMBBELL RACK-QTY-1=GUEST HOUSE</t>
  </si>
  <si>
    <t>GYM EQUIP - HEXAGONAL RUBBER DEMBBELL-QTY-16=GUEST</t>
  </si>
  <si>
    <t>GYM EQUIP - WEIGHT PLATES-QTY-18=GUEST HOUSE</t>
  </si>
  <si>
    <t>GYM EQUIP - STEEL ROD OLYMPIC-QTY-6=GUEST HOUSE</t>
  </si>
  <si>
    <t>GYM EQUIP - EZ BAR WITH THREAD-QTY-2=GUEST HOUSE</t>
  </si>
  <si>
    <t>GYM EQUIP - GYM BALL 65 CM-QTY-2=GUEST HOUSE</t>
  </si>
  <si>
    <t>GYM EQUIP- GYM BHALL 75 CM-QTY-2=GUEST HOUSE</t>
  </si>
  <si>
    <t>GYM EQUIP - ROD STAND-QTY-1=GUEST HOUSE</t>
  </si>
  <si>
    <t>GYM EQUIP - WEIGHT MACHINE DIGITAL-QTY-1=GUEST HOU</t>
  </si>
  <si>
    <t>GYM EQUIP-YOGA MAT (THREE PIECE IN ONE SET)=GUEST</t>
  </si>
  <si>
    <t>GEYSER/HEATER,WATER,CAP:10 LTR-QTY-30=SHANTI NIKET</t>
  </si>
  <si>
    <t>GEYSER/HEATER,WATER,CAP:10 LTR-QTY-20=SHANTI NIKET</t>
  </si>
  <si>
    <t>HEATER,ROOM/WALL,400W,MFR:LAZER-QTY-10=GUEST HOUSE</t>
  </si>
  <si>
    <t>AC,SPLIT,1.5TR-QTY-5=KAWAI</t>
  </si>
  <si>
    <t>PLAYER,DVD-QTY-2=</t>
  </si>
  <si>
    <t>CCTV PROJ-VIDEO ENCODER,DS-6101HFI-IP,HIKVISION-QT</t>
  </si>
  <si>
    <t>CCTV PROJECT-JUNCTION BOX-QTY-8=KAWAI</t>
  </si>
  <si>
    <t>CCTV PROJECT-CABLE,CAT 5E-QTY-800=KAWAI</t>
  </si>
  <si>
    <t>CCTV PROJ-INSTALLATION CHARGES-QTY-0.703=</t>
  </si>
  <si>
    <t>UPS WITH BATTERY-QTY-1=Raw Water Reservoir</t>
  </si>
  <si>
    <t>AIR CONDITIONER,TYPE:SPLIT,CAP:1.5TON-QTY-6=Family</t>
  </si>
  <si>
    <t>TV,LCD,32IN-Samsung-QTY-35=Shanti Niketan II</t>
  </si>
  <si>
    <t>Water dispencer Hot and cold-Voltas-QTY-1 AT SINGR</t>
  </si>
  <si>
    <t>HEATER,ROOM,2000W,MFR:ORPAT-QTY-5=ELECT DEPT</t>
  </si>
  <si>
    <t>REFRIGERATOR 180 Ltr-Whirlpool-QTY-1=shantiniketan</t>
  </si>
  <si>
    <t>WASHING MACHINE-CAP:7KG,Whirlpool-QTY-1=shantinike</t>
  </si>
  <si>
    <t>VACUUM CLEANER,VAC:29KPA,Z-POWER,EUREKA-QTY-1=</t>
  </si>
  <si>
    <t>WATER DISPENSER-QTY-9</t>
  </si>
  <si>
    <t>RO PLANT F/DRINKING WATER-QTY-1</t>
  </si>
  <si>
    <t>WASHING MACHINE,MM:DIGITAL,CAP:7KG,IFB-QTY-1=shant</t>
  </si>
  <si>
    <t>WASHING MACHINE-18 KG,NRW-18,IFB-QTY-2=shantiniket</t>
  </si>
  <si>
    <t>IFB MAXI DRYER-35 KG, Model-ID-35-QTY-1=shantinike</t>
  </si>
  <si>
    <t>ELECTRIC PAPER SHREDDER MACHINE-QTY-1=</t>
  </si>
  <si>
    <t>Tilting Boiler (Capacity 150ltr)-Qty-1-Family Host</t>
  </si>
  <si>
    <t>Chapatti Plate with Puffer -Qty-2-Family Host</t>
  </si>
  <si>
    <t>4 Door Refrigerator (Size- 1000ltr) -1-Family Host</t>
  </si>
  <si>
    <t>Dough Kneader Machine Uniform mixing-Family Host</t>
  </si>
  <si>
    <t>Pulverisor Machine S.S. body-Qty-1-Family Host</t>
  </si>
  <si>
    <t>Potato Peeler : 10 kg-Qty-1-Family Host</t>
  </si>
  <si>
    <t>Bain Marie-Qty-3-Family Host</t>
  </si>
  <si>
    <t>TWO DOOR REFER-30"X30"X80")Bain Marie-Family Host</t>
  </si>
  <si>
    <t>IDLI STEAMER  (Size-CAP 54 IDLI)-Qty-1-Family Host</t>
  </si>
  <si>
    <t>WET GRINDER (Size-CAP 10 LIT ) Qty-1-Family Host</t>
  </si>
  <si>
    <t>FOOD PROCESSOR -Qty-1-Family Host</t>
  </si>
  <si>
    <t>EX. Ducting 24 SWG G.I. Sheet-Qty-1-Family Host</t>
  </si>
  <si>
    <t>LPG MANIFOLD WITH  FITTINGS-Qty-1-Family Host</t>
  </si>
  <si>
    <t>Stock Pot Stove (Size-30"X30"X24")Qy-1-Family Host</t>
  </si>
  <si>
    <t>Three Shink Dish wash unit-Qy-1-Family Host</t>
  </si>
  <si>
    <t>EX. HOOD  (Size-48"X30"X20")-Qy-1-Family Host</t>
  </si>
  <si>
    <t>EX.HOOD (Size--54"X54"X20")-Qy-1-Family Host</t>
  </si>
  <si>
    <t>Chapatti Plate with Puffer-QTY-1-SHANTINIKETAN</t>
  </si>
  <si>
    <t>Dough Kneader Machine Uniform mixing, -QTY-1-SHANT</t>
  </si>
  <si>
    <t>Pulverisor Machine S S body -QTY-1-SHANTINIKETAN</t>
  </si>
  <si>
    <t>Potato Peeler : 10 kg/ charge -QTY-1-SHANTINIKETAN</t>
  </si>
  <si>
    <t>FOOD PROCESSOR  -QTY-1-SHANTINIKETAN</t>
  </si>
  <si>
    <t>Stock Pot Stove (Size-24"X24"X30")-QTY-3-SHANTINI</t>
  </si>
  <si>
    <t>Bain Marie-QTY-2-SHANTINIKETAN</t>
  </si>
  <si>
    <t>TWO DOOR REFER-2000 ltr-QTY-1-SHANTINIKETAN</t>
  </si>
  <si>
    <t>IDLI STEAMER  (Size-CAP 54 IDLI) -QTY-1-SHANTINI</t>
  </si>
  <si>
    <t>WET GRINDER (Size-CAP 10 LIT )-QTY-1-SHANTINIKETAN</t>
  </si>
  <si>
    <t>Doosa Plate-1500X450X850+150-QTY-2-SHANTINIKETAN</t>
  </si>
  <si>
    <t>LPG BANK WITH ALL FITTINGS (6+6 CYLINDERS)-QTY-1-</t>
  </si>
  <si>
    <t>Tilting Boiler-Cap 150 ltr-QTY-1-SHANTINIKETAN</t>
  </si>
  <si>
    <t>Gastronome Pans 1/1X150 with Lids-QTY-10-SHANTINIK</t>
  </si>
  <si>
    <t>EX. Blower 05  HP Motor-QTY-1-SHANTINI-3-SHANTINI</t>
  </si>
  <si>
    <t>HEAVY DUTY RACKING SYSTEM PARTS-QTY-1=</t>
  </si>
  <si>
    <t>CANTILEVER RACK,GODREJ-QTY-1=</t>
  </si>
  <si>
    <t>Hand Portable radios and Accessories-QTY-1=</t>
  </si>
  <si>
    <t>Hand Portable radios -QTY-1=rejected mat return</t>
  </si>
  <si>
    <t>BOMB SUPRESSION BLANKET,200X200CM-QTY-1=SECUTIRY</t>
  </si>
  <si>
    <t>SEARCH LIGHT,DRAGON W/LCD DISPLAY,750MTR-QTY-25=SE</t>
  </si>
  <si>
    <t>MIRROR,TROLLY,UNDER VIEW,MM:IM-IIRTL-B-QTY-2=SECUT</t>
  </si>
  <si>
    <t>SEARCH LIGHT,DRAGON W/LCD DISPLAY,750MTR-QTY-5=SEC</t>
  </si>
  <si>
    <t>METAL DETECTOR,DOOR FRAME,MM:3ZKY-QTY-2=</t>
  </si>
  <si>
    <t>VOICE RECORDER,DGTL,MM:ICDUX200F/B,SONY-QTY-2=SECU</t>
  </si>
  <si>
    <t>CORDLESS PRESENTER,2.4GHZ-QTY-5=KAWAI</t>
  </si>
  <si>
    <t>AIR COOLER-Symphony-QTY-10=KAWAI</t>
  </si>
  <si>
    <t>TRADEMILL,MAKE-CASCONDIA-QTY-1=</t>
  </si>
  <si>
    <t>BINOCULAR,DAY&amp;NIGHT,UPTO 300MTR-QTY-2=SECUTIRY</t>
  </si>
  <si>
    <t>AIR CONDITIONER,CAP:1.5TON-QTY-10=KAWAI</t>
  </si>
  <si>
    <t>AIR CONDITIONER,TYPE:SPLIT,CAP:1TON-QTY-3=KAWAI</t>
  </si>
  <si>
    <t>TRAFFIC SIGNAL FLASHER-QTY-25=SECURITY</t>
  </si>
  <si>
    <t>MINI REFRIGERATOR,CAP:80LTR - VIDEOCON-QTY-50=</t>
  </si>
  <si>
    <t>PROJECTOR, MM LX26H, PANASONIC-QTY-4=KAWAI</t>
  </si>
  <si>
    <t>PROJECTOR, MM LX26H, PANASONIC-QTY-5=KAWAI</t>
  </si>
  <si>
    <t>AMPLIFIER,PN:LBD 1912/00,BOSCH-QTY-6=KAWAI</t>
  </si>
  <si>
    <t>SPEAKER,6W,MM:LHM 060600,MFR:BOSCH-QTY-12=KAWAI</t>
  </si>
  <si>
    <t>CLAMP&amp;CONNECTOR-PROJECTOR, PANASONIC</t>
  </si>
  <si>
    <t>BREATH ANALYZER-QTY-1=SECUTIRY</t>
  </si>
  <si>
    <t>SNAKE CATCHER-SHARPEX-QTY-2=</t>
  </si>
  <si>
    <t>METAL DETECTOR,HAND HELD,MM:H-2099-QTY-10=</t>
  </si>
  <si>
    <t>AIR CONDITIONER,CAP:1.5TON-QTY-3=with stand</t>
  </si>
  <si>
    <t>FAN IND,AIR CIRC,750MM,400M3/H,1440RPM-QTY-12=Admn</t>
  </si>
  <si>
    <t>KARAOKE ENTERTAINMENT SYSTEM-QTY-1=Admn Dept</t>
  </si>
  <si>
    <t>BINOCULAR,DAY VISION,20X60,PN:700422-QTY-10=</t>
  </si>
  <si>
    <t>PLAYER,DVD-PHILIPS-3608-QTY-2=Admn Dept</t>
  </si>
  <si>
    <t>WATER COOLER,40LTR-BLUE STAR-QTY-3=</t>
  </si>
  <si>
    <t>WATER COOLER,80LTR-BLUE STAR-QTY-3=</t>
  </si>
  <si>
    <t>Service Counter Bain Marie-QTY-1=GET Hostel</t>
  </si>
  <si>
    <t>SS Water Cooler Cap 100 Ltrs-QTY-1=GET Hostel</t>
  </si>
  <si>
    <t>2 Burner Gas Range with u/s-LPG-QTY-2=GET Hostel</t>
  </si>
  <si>
    <t>Exhaust Hood with buffle filter-QTY-2=GET Hostel</t>
  </si>
  <si>
    <t>Chapati hot plate with u/s-LPG-QTY-1=GET Hostel</t>
  </si>
  <si>
    <t>Exhaust Hood with buffle filter-QTY-1=GET Hostel</t>
  </si>
  <si>
    <t>Dosa hot plate with u/s-LPG-QTY-1=GET Hostel</t>
  </si>
  <si>
    <t>Idli Steamer Cap 54 Idlies-QTY-1=GET Hostel</t>
  </si>
  <si>
    <t>Wet Masala Grinder Cap 7 Ltrs-QTY-1=GET Hostel</t>
  </si>
  <si>
    <t>Dough Kneader-QTY-1=GET Hostel</t>
  </si>
  <si>
    <t>Upright Commeial 2 Door Ref Cap 500 Ltrs-QTY-1=GET</t>
  </si>
  <si>
    <t>Salamander Single Phase/230 V -QTY-1=GET Hostel</t>
  </si>
  <si>
    <t>Single Sandwich Griller-QTY-1=GET Hostel</t>
  </si>
  <si>
    <t>3 sink unit with overhead clean plate rack-QTY-1=G</t>
  </si>
  <si>
    <t>Converyor Toster machine-QTY-1=GET Hostel</t>
  </si>
  <si>
    <t>DIGITAL HD VIDEO RECORDING CAMERA-QTY-1=SECURITY</t>
  </si>
  <si>
    <t>AIR COOLER-25"X23.5X46"-QTY-10=Admn Dept</t>
  </si>
  <si>
    <t>VACCUM CLEANER,INDUSTRIAL-QTY-1=</t>
  </si>
  <si>
    <t>VACUUME CLEANER,PORTABLE,DRY TYPE-QTY-2=</t>
  </si>
  <si>
    <t>WATER COOLER,60L/120L-Make- Sidwal-QTY-1=Admn Dept</t>
  </si>
  <si>
    <t>FLY CATCHER-spider-Make- PCI-QTY-10=</t>
  </si>
  <si>
    <t>AIR CONDITIONER,TYPE:SPLIT,CAP:2TON-VOLTAS-QTY-4=</t>
  </si>
  <si>
    <t>GEYSER/HEATER,WATER,CAP:10 LTR-Make-CG-QTY-20=Admn</t>
  </si>
  <si>
    <t>MEDICAL EQUIP-EVERFLOW Q OXYGEN CONCENTRATOR WITH</t>
  </si>
  <si>
    <t>MEDICAL EQUIP-950 PULSE FINGER PULSE OXIMETER-QTY-</t>
  </si>
  <si>
    <t>MEDICAL EQUIP-HEART START XL PLUS DEFIBRILLATOR-QT</t>
  </si>
  <si>
    <t>MEDICAL-EQUIP-ECG MACHINE,MM:C3I,PHILIPS-QTY-1=Adm</t>
  </si>
  <si>
    <t>SMOKE DETECTOR,OPTICAL,MM:BDS051-QTY-90=SECURITY</t>
  </si>
  <si>
    <t>BINOCULAR,DAY&amp;NIGHT,UPTO 300MTR-QTY-1=SECUTIRY</t>
  </si>
  <si>
    <t>ACS FLAP BARRIER-QTY-5=SECURITY</t>
  </si>
  <si>
    <t>AC CEILING SUSPEND DUCT SPLIT UNIT,17TR-QTY-1=Admi</t>
  </si>
  <si>
    <t>AC,SPLIT,DUCTABLE,8.5TR-QTY-2=Admn Build</t>
  </si>
  <si>
    <t>AC,SPLIT,DUCTABLE,5.5TR-QTY-1=Admn Build</t>
  </si>
  <si>
    <t>AC UNIT,PN:40GKX-036,MFR:CARRIER-QTY-5=Admn Build</t>
  </si>
  <si>
    <t>CASSETTE AC-2TR,MM:40KMC024,CARRIER-QTY-17=Admn Bu</t>
  </si>
  <si>
    <t>AC,1.5T,MM:51MSB-018RB,CARRIER-QTY-16=Admn Build</t>
  </si>
  <si>
    <t>INSTANT WATER HEATER ELECTRIC GEYSER,3KW-QTY-268=A</t>
  </si>
  <si>
    <t>TV,LCD,32IN - Samsung-QTY-15=Admn Dept</t>
  </si>
  <si>
    <t>ACS BOOM BARRIER-QTY-6=SECURITY</t>
  </si>
  <si>
    <t>HI WALL SLPIT AC,2TR,MM:MS11D1-22CR-QTY-2=Admn Bul</t>
  </si>
  <si>
    <t>HI WALL SLPIT AC,1.5TR-QTY-2=Admn Build</t>
  </si>
  <si>
    <t>HI WALL SLPIT AC,1TR,MM:MOB2-12C-QC0-QTY-2=Admn Bu</t>
  </si>
  <si>
    <t>AIR CONDITIONER,voltas:SPLIT,1.5TON-QTY-35=Admn</t>
  </si>
  <si>
    <t>SMITH MACHINE SET-BODYLINE MAKE-QTY-1=SECURITY</t>
  </si>
  <si>
    <t>MULTI BENCH WITH HOLDER-BODLINEY-QTY-1=SECURITY</t>
  </si>
  <si>
    <t>LEG PRESS-BODYLINE MAKE-QTY-1=SECURITY</t>
  </si>
  <si>
    <t>SS 5 CONTAINER CANTEEN BAIN MARIE-QTY-1=CANTEEN</t>
  </si>
  <si>
    <t>SS TWO SINK UNIT-QTY-1=CANTEEN</t>
  </si>
  <si>
    <t>SS WATER COOLER 100LTRS CAP. (304)-QTY-1=CANTEEN</t>
  </si>
  <si>
    <t>PLANT TELEPHONE SYS (EPABX)-QTY-1=KAWAI</t>
  </si>
  <si>
    <t>AIR CONDITIONER,TYPE:SPLIT,CAP:1.5TON-QTY-40=</t>
  </si>
  <si>
    <t>AIR CONDITIONER,TYPE:SPLIT,CAP:2TON-QTY-2=</t>
  </si>
  <si>
    <t>FLY CATCHER-QTY-3=KAWAI</t>
  </si>
  <si>
    <t>HI WALL SLPIT AC,2TR,MM:MS11D1-22CR-QC0-QTY-2=Admn</t>
  </si>
  <si>
    <t>BALANCE DIGITAL,CAP:1KG-QTY-1=KAWAI</t>
  </si>
  <si>
    <t>WEIGHING SCALE-QTY-1=KAWAI</t>
  </si>
  <si>
    <t>Combino Therapy unit-QTY-1=MEDICLE DEPT</t>
  </si>
  <si>
    <t>STIMULATOR,MUSCLE,MM:MICROSTIM GENIUS-QTY-1=</t>
  </si>
  <si>
    <t>TRANCTION UNIT,MM:AUTOTRAC-QTY-1=MEDICLE DEPT</t>
  </si>
  <si>
    <t>CPM UNIT-QTY-1=Medical Center</t>
  </si>
  <si>
    <t>Shortwave Diathermy unit-QTY-1=MEDICLE DEPT</t>
  </si>
  <si>
    <t>Micro Controller Ultrasonic therapy unit-QTY-1=MED</t>
  </si>
  <si>
    <t>Potable Muscle Stimulator-QTY-1=MEDICLE DEPT</t>
  </si>
  <si>
    <t>TNS stimulator-4 channnel-QTY-1=MEDICLE DEPT</t>
  </si>
  <si>
    <t>Paraffin wax bath (22'X16'X8')-QTY-1=MEDICLE DEPT</t>
  </si>
  <si>
    <t>Micro Controlled Computerised traction unit-QTY-1=</t>
  </si>
  <si>
    <t>Portable shoulder wheel-QTY-1=MEDICLE DEPT</t>
  </si>
  <si>
    <t>AV SYS-PROJECTOR LENS ,MM:D75LE2,PANASONIC-QTY-1=</t>
  </si>
  <si>
    <t>AV SYS- PROJECTOR SCREEN,MM:TARGA-220IN,DRAPER-QTY</t>
  </si>
  <si>
    <t>AV SYS-MULTI CHANNEL AMPLIFIER,MM:660A,CROWN-QTY-1</t>
  </si>
  <si>
    <t>AV SYS-IPAD WITH WIFI+CELLULAR,16GB-QTY-1=</t>
  </si>
  <si>
    <t>AV SYS-TOUCH PANEL,MM:TPMC 4XG,CRESTRON-QTY-1=</t>
  </si>
  <si>
    <t>AV SYS-Relay-8 port-Make-Milestone-QTY-3=</t>
  </si>
  <si>
    <t>AV SYS-WALL FLUSH SPEAKER,MM:CONTROL126WT,JBL-QTY-</t>
  </si>
  <si>
    <t>AV SYS-PROJECTOR,MM:PT-LB 78V(WIRED),PANASONIC-QTY</t>
  </si>
  <si>
    <t>AV SYS-Blue Ray Player-Sony Make-QTY-1=</t>
  </si>
  <si>
    <t>AV SYS-TWISTED PAIR RECEIVER,MM:MTP RL 15HDASEQ-QT</t>
  </si>
  <si>
    <t>AV SYS-VGA SWITCHER,MM:MVX 84 VGA A,EXTRON-QTY-1=</t>
  </si>
  <si>
    <t>AV SYS-PRESENTATION SWITCHER,MM:IN1502,EXTRON-QTY-</t>
  </si>
  <si>
    <t>AV SYS-GOOSENECK MIC,MM:GN 30 ESP+H500+CK31,AKG-QT</t>
  </si>
  <si>
    <t>AV SYS-WIRELESS HANDHELD MIC,MM:VOCAL SET FLEXX-QT</t>
  </si>
  <si>
    <t>AV SYS-WIRELESS LAPEL MIC,PRESENTER FLEXX,AKG-QTY-</t>
  </si>
  <si>
    <t>AV SYS-DSP,MM:BLU 101,BSS-QTY-2=</t>
  </si>
  <si>
    <t>AV SYS-Multi-Effects Processor-MAKE-Lexicon-QTY-1=</t>
  </si>
  <si>
    <t>AV SYS-Array System-8-Two-Way Line-Make-JBL</t>
  </si>
  <si>
    <t>AV SYS-Flying Subwoofer-15 compact-Make-JBL</t>
  </si>
  <si>
    <t>AV SYS-SURROUND SPEAKER,MM:8340A,JBL-QTY-4=</t>
  </si>
  <si>
    <t>AV SYS-MULTI CHANNEL AMPLIFIER,MM:660A,CROWN-QTY-2</t>
  </si>
  <si>
    <t>AV SYS-LIGHTING DIMMER,MM:DDRC 810-MOT,DYNALITE-QT</t>
  </si>
  <si>
    <t>AV SYS-POLYCOM,MM:HDX-7000-720,POLYCOM-QTY-1=</t>
  </si>
  <si>
    <t>AV SYS-CABLE,PN:2457-23180-010,POLYCOM-QTY-1=</t>
  </si>
  <si>
    <t>AV SYS-POWER ADAPTER,MM:1465-52621-036,POLYCOM-QTY</t>
  </si>
  <si>
    <t>AV SYS-CONTROL SYSTEM,MM:AV2-TPMC PAK,CRESTRON-QTY</t>
  </si>
  <si>
    <t>AV SYS-Relay-8 port-Make-Milestone-QTY-1=</t>
  </si>
  <si>
    <t>AV SYS-CLAMP&amp;CONNECTOR-QTY-1=</t>
  </si>
  <si>
    <t>AV SYS-MIXER AMPLIFIER,MM:280MA,MFR:CROWN-QTY-1=</t>
  </si>
  <si>
    <t>AV SYS-VGA SWITCHER,MM:SW4 VGA ARS ,EXTRON-QTY-2=</t>
  </si>
  <si>
    <t>AV SYS-BUTTON PANEL F/LIGHTING CONTROL,DLPE9100-QT</t>
  </si>
  <si>
    <t>AV SYS-EXTRON CABLE CUBBY F/LAPTOP,UNITRON-QTY-2=</t>
  </si>
  <si>
    <t>AV SYS-CEILING MOUNT KIT,MM:PRC-4259,ACTIS-QTY-2=</t>
  </si>
  <si>
    <t>WATER COOLER,CAP:400LT-QTY-5=KAWAI</t>
  </si>
  <si>
    <t>WATER COOLER,CAP:120LPH-QTY-5=KAWAI</t>
  </si>
  <si>
    <t>WASHING MACHINE-QTY-2=VILLA TOWN SHIP</t>
  </si>
  <si>
    <t>REFRIGERATOR-QTY-1=VILLA TOWN SHIP</t>
  </si>
  <si>
    <t>TELEVISON/TV,LCD,47IN-QTY-2=VILLA TOWN SHIP</t>
  </si>
  <si>
    <t>TELEVISION/TV,LCD DISPLAY,55IN-QTY-2=VILLA TOWN SH</t>
  </si>
  <si>
    <t>MIXER AMPLIFIER,MM:280MA,MFR:CROWN-QTY-1=KAWAI</t>
  </si>
  <si>
    <t>COMPUTER PERIPHERALS &amp; ACCESSORIES-QTY-2=KAWAI</t>
  </si>
  <si>
    <t>PROJECTOR, MM LX26H, PANASONIC-QTY-2=KAWAI</t>
  </si>
  <si>
    <t>PROJECTOR SCREEN,MM:BARONET-120IN,DRAPER-QTY-2=KAW</t>
  </si>
  <si>
    <t>EXTRON CABLE CUBBY F/LAPTOP,UNITRON-QTY-6=KAWAI</t>
  </si>
  <si>
    <t>WATER COOLER,CAP:120LPH-QTY-4-H-0020-12-01</t>
  </si>
  <si>
    <t>GAS STOVE,SS,W/FOUR BURNER-QTY-2=Township 1 &amp; 2</t>
  </si>
  <si>
    <t>CCTV PROJECT-Security Kawai-</t>
  </si>
  <si>
    <t>CCTV PROJECT-Security Kawai-IO-10002701-5700110692</t>
  </si>
  <si>
    <t>Integrated Biometric Access Control Sys-4500130559</t>
  </si>
  <si>
    <t>DIGITAL CAMERA-QTY-1-H-0020-12-01</t>
  </si>
  <si>
    <t>DVD PLAYER,MM:3886,PHILIPS-H-0020-12-01</t>
  </si>
  <si>
    <t>SPEAKER SYSTEM-H-0020-12-01</t>
  </si>
  <si>
    <t>CONFINED SPACE ENTRY KIT-QTY-1-H-0020-09-01</t>
  </si>
  <si>
    <t>BLOWER&amp;EXHAUSTER-QTY-2-H-0020-09-01</t>
  </si>
  <si>
    <t>CHARGING COMPRESSOR,BREATHING -QTY-1-H-0020-09-01</t>
  </si>
  <si>
    <t>AC,4.0TR,CASSETTE-CEILING MOUNTED-H-0020-11-01</t>
  </si>
  <si>
    <t>CCTV CAMERA PROJECT -H-0020-11-01</t>
  </si>
  <si>
    <t>CCTV and IBACS Automation System-H-0020-11-01</t>
  </si>
  <si>
    <t>CCTV CAMERA PROJECT -H-0020-11-01-MAR-15</t>
  </si>
  <si>
    <t>002/010</t>
  </si>
  <si>
    <t>CCTV CAMERA PROJECT -H-0020-11-01-FEB 17</t>
  </si>
  <si>
    <t>003/002</t>
  </si>
  <si>
    <t>CCTV CAMERA PROJECT -H-0020-11-01-OCT-16</t>
  </si>
  <si>
    <t>001/006</t>
  </si>
  <si>
    <t>CCTV CAMERA PROJECT-SWITCH,3560C SERIES,CISCO</t>
  </si>
  <si>
    <t>IBACS Project -H-0020-11-01</t>
  </si>
  <si>
    <t>IBACS Project -IO-10002701-PO-5700080190</t>
  </si>
  <si>
    <t>Kitchen Equipmnt-Admn Buld-4500172637-H-5000-02-17</t>
  </si>
  <si>
    <t>WATER DISTRIBUTOR,4X3-Admn Buld-H-5000-02-17</t>
  </si>
  <si>
    <t>AC HI-WALL SPLIT UNIT,1.5TR-Admn Build- H-50-3-1-1</t>
  </si>
  <si>
    <t>AC,4.0TR,CASSETTE TYPE,CEILING MOUNTED- Admn Build</t>
  </si>
  <si>
    <t>AC,CASSETTE TYPE,3.0TR-Admn Build- H-50-3-1-1</t>
  </si>
  <si>
    <t>AC HI-WALL SPLIT UNIT,1.5TR -Township-H-5000-08-01</t>
  </si>
  <si>
    <t>AC INSTALLATION -Township-H-5000-03-15-5700132503</t>
  </si>
  <si>
    <t>AC,CASSETTE TYPE,3.0TR -Township-H-5000-08-01</t>
  </si>
  <si>
    <t>AC,SPLIT,DUCTABLE,8.5TR -Township-H-5000-08-01</t>
  </si>
  <si>
    <t>AC,SPLIT,HIWALL,2.0TR -Township-H-5000-08-01</t>
  </si>
  <si>
    <t>AC,SPLIT,HIWALL,2.0TR -Township-H-5000-08-01-QTY-8</t>
  </si>
  <si>
    <t>AC,4.0TR,CASSETTE TYPE,CEILING MOUNTD-H-5000-08-01</t>
  </si>
  <si>
    <t>DG SET,500KVA,50HZ,3PH -Township-H-5000-08-01</t>
  </si>
  <si>
    <t>DG CHANGE OVER PANEL -Township-H-5000-08-01</t>
  </si>
  <si>
    <t>ETC 1.5 MT Split AC--diff location-5700107127</t>
  </si>
  <si>
    <t>FIRE SUIT ALUMINISED FOR FIRE ENTRY-QTY-4-SECURITY</t>
  </si>
  <si>
    <t>WATER COOLER 150L/150L-QTY-1-H-0020-01-08</t>
  </si>
  <si>
    <t>COMPACTOR STORAGE SYSTEM,GODREJ-H-0020-02-01</t>
  </si>
  <si>
    <t>FLEX BOARD - QTY-76 - H-0020-08-01</t>
  </si>
  <si>
    <t>CAMERA,COLOUR ZOOM,CCD-QTY-1-H-0020-09-01</t>
  </si>
  <si>
    <t>PUBLIC ADDRESS SYSTEM-QTY-1-H-0020-12-01</t>
  </si>
  <si>
    <t>FABRICATION OF STEEL RACK FOR STR-H-0020-15-01</t>
  </si>
  <si>
    <t>HEAVY RACKS-MS-STORE PREMISES-H-0020-15-01</t>
  </si>
  <si>
    <t>HEATER-ROOM,400W,MFR:LAZER-H-0020-12-01-QTY-20</t>
  </si>
  <si>
    <t>Camera DLSR,Nikon make - H-0020-07-04</t>
  </si>
  <si>
    <t>TELEVISION/TV,LCD DISPLAY,55IN-qty-2-H-0020-12-01</t>
  </si>
  <si>
    <t>AUTOMATIC HAND DRYER-qty-15-H-0020-12-01</t>
  </si>
  <si>
    <t>TROLLY W/PLAIN SURFACE &amp; ROLLER-qty-1-H-0020-12-01</t>
  </si>
  <si>
    <t>MIXER/GRINDER-qty-2-H-0020-12-01</t>
  </si>
  <si>
    <t>MORPHY RICHARDS SANDWICH TOASTER-H-0020-12-01</t>
  </si>
  <si>
    <t>MICROWAVE OVEN qty-2-H-0020-12-01</t>
  </si>
  <si>
    <t>MACHINE,SHOE POLISH-qty-9-H-0020-12-01</t>
  </si>
  <si>
    <t>FLY CATCHER-qty-20-H-0020-12-01</t>
  </si>
  <si>
    <t>Various Kitchen Equipments-Club House-H-5000-08-01</t>
  </si>
  <si>
    <t>Various Gym &amp; Sports Equip-Club House-H-5000-08-01</t>
  </si>
  <si>
    <t>Steam &amp; Sauna bath Sys-Club House-H-5000-08-01</t>
  </si>
  <si>
    <t>Various Garden Playing Equipment-H-0020-12-01</t>
  </si>
  <si>
    <t>SHOE POLISH MACHINE -QTY-1-H-0020-12-01</t>
  </si>
  <si>
    <t>INDUCTION COOKER PHILIPS-QTY-2-H-0020-12-01</t>
  </si>
  <si>
    <t>JUICER-QTY-1-H-0020-12-01</t>
  </si>
  <si>
    <t>REFRIGERATOR,180LTR-H-0020-12-01-QTY-5</t>
  </si>
  <si>
    <t>CLOCK,WALL,PLASTIC W/GLASS-H-0020-12-01-QTY-20</t>
  </si>
  <si>
    <t>WATER COOLER 150L/150L-H-0020-12-01-QTY-4</t>
  </si>
  <si>
    <t>DESERT COOLER,4FT HEIGH-H-0020-12-01-QTY-13</t>
  </si>
  <si>
    <t>CAMERA HOUSING W/WEATHERPROOF-H-0020-14-01-QTY-3</t>
  </si>
  <si>
    <t>PRESTIGE COOKER - H-0020-12-01-QTY - 2</t>
  </si>
  <si>
    <t>FABRICATED HEAVY DUTY RACKS FOR STORES-H-020-15-01</t>
  </si>
  <si>
    <t>001/000</t>
  </si>
  <si>
    <t>IO-WBS Expense Out-Dummy Asset</t>
  </si>
  <si>
    <t>TELEVISION/TV,LCD DISPLAY,55IN-H-0020-12-01</t>
  </si>
  <si>
    <t>FLY CATCHER-QTY-8-H-0020-12-01</t>
  </si>
  <si>
    <t>CHAIR,PLASTIC-QTY-450-H-0020-12-01</t>
  </si>
  <si>
    <t>WIRELESS COMMUNICATION,EQUIPMENTS-QTY-3</t>
  </si>
  <si>
    <t>WALKIE TALKIES SYSTEM-H-0020-04-06</t>
  </si>
  <si>
    <t>PUBLIC ADDRESS SYSTEM-H-0020-11-01-QTY-1</t>
  </si>
  <si>
    <t>DRY VACUUM CLEANER,MM:NT27/1,MFR:KARCHER-QTY-1</t>
  </si>
  <si>
    <t>FIRE DETECTION SYSTEM - H-0020-15-01</t>
  </si>
  <si>
    <t>004/011</t>
  </si>
  <si>
    <t>FIRE DETECTION SYSTEM - H-0020-15-01-JUN 17</t>
  </si>
  <si>
    <t>KIT,AIR LINE W/RAPID TROLLEY-H-0020-09-01-QTY-2</t>
  </si>
  <si>
    <t>AIR LINE TROLLEY FOR TWO PERSONS-QTY-1-H-0020-9-1</t>
  </si>
  <si>
    <t>FAN ELEC,CEILNG-QTY-70-H-0020-03-06</t>
  </si>
  <si>
    <t>NATURAL WATER COOLER,NWC2016120L2T-QTY-2-H-20-3-9</t>
  </si>
  <si>
    <t>AC CASSETTE SPLIT UNIT,3.0TR-QTY-1-H-0020-03-11</t>
  </si>
  <si>
    <t>AIR CONDITIONERTYPE:SPLIT,CAP:2TON-QTY-8-H-20-3-11</t>
  </si>
  <si>
    <t>GPS DEVICE FOR VEHICAL TRACKING SYSTEM-H-20-12-01</t>
  </si>
  <si>
    <t>VENTILATOR,TRANSPORT,MFR;MEDISYS-QTY-1-H-20-12-03</t>
  </si>
  <si>
    <t>CCTV upgradation system-H-0020-04-12-QTY-1</t>
  </si>
  <si>
    <t>RO PLANT F/DRINKING WATER-QTY-1-Singrauli Office</t>
  </si>
  <si>
    <t>CLOCK,ANALOG,WALL MOUNT-H-0020-21-01-Singrauli off</t>
  </si>
  <si>
    <t>INVERTER BATTERY-QTY-2-Singrauli Office</t>
  </si>
  <si>
    <t>INVERTER BATTERY-QTY-1-Singrauli Office</t>
  </si>
  <si>
    <t>AIR COOLER, DESERT,SYMPHONY-Singrauli office-Qty-1</t>
  </si>
  <si>
    <t>REFRIGERATOR,190 LTR-Singrauli office-Qty-1</t>
  </si>
  <si>
    <t>LED TV 65INCH MAKE SONY-QTY-1- H-0020-12-10</t>
  </si>
  <si>
    <t>WATER COOLER-H-0020-12-06</t>
  </si>
  <si>
    <t>WATER DISPENSER-H-0020-12-07</t>
  </si>
  <si>
    <t>Fixed Bullet Camera - Hikvision-H-0020-11-03</t>
  </si>
  <si>
    <t>Hikvision PTZ Camera-H-0020-11-03</t>
  </si>
  <si>
    <t>Hikvision Indoor Camera-  H-0020-11-03</t>
  </si>
  <si>
    <t>WIRELESS COMMUNICATION,EQUIPMENTS- H-0020-11-03</t>
  </si>
  <si>
    <t>MALE PLMANNEQUINS,HT:184CM,WAIST:75CM-H-0020-12-04</t>
  </si>
  <si>
    <t>UPS,6KVA,1 PHASE IN,1 PHASE OUT,60MIN-H-0020-14-04</t>
  </si>
  <si>
    <t>CAMERA,DSLR,MM:D3200,NIKON-ADMIN-H-0020-12-11</t>
  </si>
  <si>
    <t>DIGITAL INVERTOR,1500VA,MICROTEK-SINGRAULI OFFICE</t>
  </si>
  <si>
    <t>LED TV, HD SZ: 49IN-SINGRAULI OFFICE</t>
  </si>
  <si>
    <t>EXIDE BATTERY,17 PLATE,12V-SINGRAULI OFFICE</t>
  </si>
  <si>
    <t>AIR COOLER, DESERT, SYMPHONY-  H-0020-12-08</t>
  </si>
  <si>
    <t>WATER COOLER-H-0020-12-17</t>
  </si>
  <si>
    <t>BOARD,LED DISPLAY,IP55,10X8.25FTX6IN</t>
  </si>
  <si>
    <t>004/009</t>
  </si>
  <si>
    <t>BOARD,LED DISPLAY,IP55,10X8.25FTX6IN-INSTALLTION</t>
  </si>
  <si>
    <t>SCRUBBING MACHINE,MM:E-600,ROOTS</t>
  </si>
  <si>
    <t>VENDING M/C F/TEA,COFFEE-QTY-1- H-0020-12-12</t>
  </si>
  <si>
    <t>BURNER GAS STOVE,HSN:73211110-QTY-4</t>
  </si>
  <si>
    <t>VEGETABLE PROCESSOR W/4 BLADE-QTY-2</t>
  </si>
  <si>
    <t>SELF CONTAINED BREATHING APPARATUS(SCBA)</t>
  </si>
  <si>
    <t>CO2 TYPE 4.5 KG FIRE EXTINGUISHERS-QTY-30</t>
  </si>
  <si>
    <t>TRIPLEX TYPE FIRE DETECTOR IN TURBINE AREA</t>
  </si>
  <si>
    <t>PWR SPLY,TRIO-PS/1AC/24DC/5,PHOENIX</t>
  </si>
  <si>
    <t>Hybrid hygrometer with air velocity &amp; humidity mea</t>
  </si>
  <si>
    <t>WEIGHING MACHINE/SCALE UPTO 100KG- H-0020-12-24</t>
  </si>
  <si>
    <t>Lord Ganesh - SCULPTURE,HSN:68022120 -H-0020-12-27</t>
  </si>
  <si>
    <t>AC,SPLIT,WALL,1.8TR,INVERTER,5 STAR-H-0020-03-17</t>
  </si>
  <si>
    <t>Eye testing machine-H-0020-12-29</t>
  </si>
  <si>
    <t>Medical equipments - Audiometry - H-0020-12-30</t>
  </si>
  <si>
    <t>DIGITAL SOUND SYSTEM FOR TEMPLE,CLUB HOUSE</t>
  </si>
  <si>
    <t>WATER LEVEL INDICATOR,MM:WLI 93,GEO-HYDR-H-20-10-9</t>
  </si>
  <si>
    <t>Five star Multi Meter-H-0020-10-09</t>
  </si>
  <si>
    <t>ASSY,FLTRTN,VACUUM,TSS,MM:CLE45,CORAL-H-0020-10-09</t>
  </si>
  <si>
    <t>BOD ANALYSER,MM:LOVIBOND BD 600 6,HITECH-H-20-10-9</t>
  </si>
  <si>
    <t>CAMERA,BULLET,2MP,MM:QNO-6082R,HANWHA</t>
  </si>
  <si>
    <t>CAMERA,PTZ,55X IR,MM:XNP-6550RH,HANWHA</t>
  </si>
  <si>
    <t>CAMERA,MULTI-DIRECTNL,20M,MM:PNM-9000VQ</t>
  </si>
  <si>
    <t>AUDIOMETRY BOOTH SOUNDPROOF</t>
  </si>
  <si>
    <t>STUDIO,MM:7200-85830-036,POLYCOM</t>
  </si>
  <si>
    <t>TELEVISION,HSN:85285200</t>
  </si>
  <si>
    <t>SHREDDER F/CUTTING GREEN WASTE</t>
  </si>
  <si>
    <t>UPS,3KVA,ONLINE W/30MIN BATTERY BACKUP</t>
  </si>
  <si>
    <t>INDUSTRIAL SWITCH,PN:IE-3000-8TC,CISCO</t>
  </si>
  <si>
    <t>SECURITY  CCTV NETWORK SWITCH SMPS CISCO</t>
  </si>
  <si>
    <t>DISPLAY,LED,75 IN</t>
  </si>
  <si>
    <t>CAMERA,VANDAL,DOME,MM:QNV-6082R,HANWHA</t>
  </si>
  <si>
    <t>GATE,LEAF,AUTOMATED SWING</t>
  </si>
  <si>
    <t>Plant &amp; Machinery</t>
  </si>
  <si>
    <t>025/000</t>
  </si>
  <si>
    <t>TOWER,TRANS,MOC:GI,LG:18M,TYPE:BEAM B4-QTY-1</t>
  </si>
  <si>
    <t>TOWER,SZ:30M,TY:LM,GI-QTY-1=GEN YARD</t>
  </si>
  <si>
    <t>015/000</t>
  </si>
  <si>
    <t>BULL DOZER,MM:D6GII,CAT-QTY-1</t>
  </si>
  <si>
    <t>Tubewell</t>
  </si>
  <si>
    <t>CONCRETE BATCHING PLANT, 20CUM/HR,MACONS-QTY-2</t>
  </si>
  <si>
    <t>CONCRETE PUMP,MM:BP350D,GREAVES-QTY-2</t>
  </si>
  <si>
    <t>TELESCOPIC HANDLER,MM:540-140,MFR:JCB-RTO ETC</t>
  </si>
  <si>
    <t>DIESEL GENERATOR,125KVA W/ENGINE-QTY-1</t>
  </si>
  <si>
    <t>FREIGHT FOR 125KVA DG SET SALE-45-37190</t>
  </si>
  <si>
    <t>WEIGH BRIDGE,PITLESS ELECTRONICS-QTY-1</t>
  </si>
  <si>
    <t>WEIGHT INDIACTOR,SMART 460 CONTROL PCB-QTY-1</t>
  </si>
  <si>
    <t>CRANE,MM:ACE12XW,MFR:ACE,CAP:12TON-QTY-1</t>
  </si>
  <si>
    <t>FORKLIFT,BATTERY OPERATED,CAP:3MT-QTY-1</t>
  </si>
  <si>
    <t>FORKLIFT,BATTERY OPERATED,CAP:3MT-RTO ETC</t>
  </si>
  <si>
    <t>TRUCK,PALLET,HYD,HAND,3MT,MFR:GODREJ-QTY-4</t>
  </si>
  <si>
    <t>FORKLIFT,DIESEL,5MT,MFR:VOLTAS-QTY-1</t>
  </si>
  <si>
    <t>FORKLIFT,DIESEL,5MT,MFR:VOLTAS-RTO ETC</t>
  </si>
  <si>
    <t>WELDING GAUGE,DIGITAL-QTY-4-STORE</t>
  </si>
  <si>
    <t>RADIOGRAPH FILM VIEWER-QTY-1</t>
  </si>
  <si>
    <t>BULL DOZER,MM:BD355,BEML-QTY-1</t>
  </si>
  <si>
    <t>BULL DOZER=SPARES ,MM:BD355,BEML-QTY-1</t>
  </si>
  <si>
    <t>PUMP,SUBMERSIBLE,10HP,MM:OSQH-10.2,CGL-QTY-2=CIVIL</t>
  </si>
  <si>
    <t>PORT BEND TABLE M/C / W/ACCESS F/TEST COUPON-QTY-1</t>
  </si>
  <si>
    <t>WINCH MACHINE,MM:JM-8-QTY-4=Petron</t>
  </si>
  <si>
    <t>COMPACTOR,VIBRATORY,1107D,L&amp;T-QTY-1</t>
  </si>
  <si>
    <t>COMPACTOR,VIBRATORY,1107D,L&amp;T-RTO ETC</t>
  </si>
  <si>
    <t>LOADER,BACKHOE,MM:3DX-HDT,JCB-QTY-1=</t>
  </si>
  <si>
    <t>LOADER,BACKHOE,MM:3DX-HDT,JCB-RTO ETC</t>
  </si>
  <si>
    <t>CONTAINER=1 x 40' Open Top-QTY-1=</t>
  </si>
  <si>
    <t>CHAIN PULLEY BLOCK,3T-QTY-50=PETRON SITE</t>
  </si>
  <si>
    <t>CHAIN PULLEY BLOCK,5MT,12M,MFR:INDEF-QTY-50=PETRON</t>
  </si>
  <si>
    <t>CHAIN PULLEY BLOCK,10T-QTY-25=PETRON SITE</t>
  </si>
  <si>
    <t>CONTAINER=1 x 40' Open Top-QTY-1=BTG YARD</t>
  </si>
  <si>
    <t>WHEEL LOADER,MM:656-1,BEML-QTY-1=KAWAI</t>
  </si>
  <si>
    <t>WHEEL LOADER,MM:656-1,BEML-RTO ETC</t>
  </si>
  <si>
    <t>Dump Trucks (Tippers), Model-2518-MFR-AMW-QTY-1=ST</t>
  </si>
  <si>
    <t>INFRARED THERMOMETER-QTY-4=FOR FQA</t>
  </si>
  <si>
    <t>WET FILM THICKNESS GAUGE-QTY-1=FQA</t>
  </si>
  <si>
    <t>THERMO CHALK,TEMP MEASUREMENT STICK-QTY-1=FQA</t>
  </si>
  <si>
    <t>DENSITY METER,1-8T/M3,VOSTA LMG-QTY-1=MECH</t>
  </si>
  <si>
    <t>ELECTRIC SHEAR WRENCH-5300001700,Custom duty Miro</t>
  </si>
  <si>
    <t>DIGITAL HARDNESS TESTER-QTY-1=KAWAI</t>
  </si>
  <si>
    <t>TOTAL STATION,MM:TS11-1 R400,MFR:VIVA-QTY-1=KAWAI</t>
  </si>
  <si>
    <t>AUTO LEVEL,MM:B-40,SOKKIA-QTY-1=CIVIL DEPT</t>
  </si>
  <si>
    <t>WELDING MACHINE,SELF-ADJUSTING ARGON-ARC-QTY-6=KAW</t>
  </si>
  <si>
    <t>Scaffolding Materials-Qty-1 Lot - Kawai Project</t>
  </si>
  <si>
    <t>AUTO LEVEL,MM:B-40,SOKKIA-QTY-3=PROJ-MECH.</t>
  </si>
  <si>
    <t>DEMOLITION HAMMER,MM:H60 MRV,HITACHI-QTY-2=kawai</t>
  </si>
  <si>
    <t>EXCAVATOR,HYD,MM:EX350LCH-V,TATA HITACHI-QTY-1=</t>
  </si>
  <si>
    <t>ROCK BREAKER,MM:DMB360,MFR:DEAMO-QTY-1=</t>
  </si>
  <si>
    <t>MINIPRISM &amp; MINI REFLECTOR POLE-QTY-1=kawai</t>
  </si>
  <si>
    <t>Test Equp-GAUGE,DIGITAL,COATING THICK 0-1500MIC-QT</t>
  </si>
  <si>
    <t>Test Equp-HYGROMETER-QTY-1=FQA</t>
  </si>
  <si>
    <t>Test Equp-THICKNESS GAUGE,MM:128/1BSEN,ELCOMETER-Q</t>
  </si>
  <si>
    <t>Test Equp-ADHESION TESTER-QTY-1=FQA</t>
  </si>
  <si>
    <t>CORE CUTTING MACHIN,MM:DD-200,HILTI-QTY-1=kawai</t>
  </si>
  <si>
    <t>BACKHOE LOADER,76HP,MM:770,MFR:L&amp;T CASE-QTY-1=kawa</t>
  </si>
  <si>
    <t>BACKHOE LOADER,76HP,MM:770,MFR:L&amp;T CASE-RTO ETC</t>
  </si>
  <si>
    <t>CRAWLER CRANE,CAP:250TX5M,MM:QUY250-1-QTY-2=kawai</t>
  </si>
  <si>
    <t>Forex-Realis Gain -CRAWLER CRANE,CAP:250TN-1-QTY-2</t>
  </si>
  <si>
    <t>Tube to Tube Sheet-ORBIT WELDING MACHINE-QTY-2=</t>
  </si>
  <si>
    <t>Forex-Realized Gain - Tube Sheet-ORBIT WELD M/c</t>
  </si>
  <si>
    <t>Tube to Tube Sheet-ORBIT WELDING MACHINE-other exp</t>
  </si>
  <si>
    <t>Oil Filtration Machines for TG Area-OIL PAPER FILT</t>
  </si>
  <si>
    <t>Oil Filtration Machines for TG Area-QTY-1</t>
  </si>
  <si>
    <t>MOVABLE PLATFORM,AL,36FT-QTY-1=KAWAI</t>
  </si>
  <si>
    <t>FORKLIFT,BATTERY OPERATED,CAP:3MT-Godrej-QTY-1=KAW</t>
  </si>
  <si>
    <t>TONG TESTER,400AMP,600V AC/DC-QTY-4=FOR FQA LAB</t>
  </si>
  <si>
    <t>RADIATION DETECTOR,MM:MINIRAD,PULSECHO-QTY-1=KAWAI</t>
  </si>
  <si>
    <t>TELESCOPIC HANDLER,MM:G10-55A,MFR:JLG-QTY-1=KAWAI</t>
  </si>
  <si>
    <t>FOREX- REALIZED GAIN - TELESCOPIC HANDLER-FR:JLG</t>
  </si>
  <si>
    <t>Forex Realized Loss - TELESCOPIC HANDLER-MFR:JLG</t>
  </si>
  <si>
    <t>MANLIFT W/TELESCOPE BOOM,MM:1200SJP,JLG-QTY-2=KAWA</t>
  </si>
  <si>
    <t>FOREX-Realized Loss - BOOM,MM:1200SJP,JLG-QTY-2</t>
  </si>
  <si>
    <t>SPARES FOR - TELESCOPE BOOM,MM:1200SJP,JLG</t>
  </si>
  <si>
    <t>WELDING MACHINE,SELF-MIRO DIFF</t>
  </si>
  <si>
    <t>Temperature Scanner-Masibus-QTY-3-O&amp;M</t>
  </si>
  <si>
    <t>Video Boroscope-XL VU AC POWER-QTY-1=FOR INSPECTIO</t>
  </si>
  <si>
    <t>LOCO,DIESEL,MM:WDG 3A,3100HP,W/16CYL,DLW-QTY-1=CHP</t>
  </si>
  <si>
    <t>TOWER,SZ:30M,TY:LM,GI-QTY-1=KAWAI SITE</t>
  </si>
  <si>
    <t>Hydraulic Jacks &amp; Accessori-make-Enerpac-QTY-1 SET</t>
  </si>
  <si>
    <t>Unit-1-Ash Dyke-H-5000-02-02</t>
  </si>
  <si>
    <t>Unit-1-EDC - PLANT &amp; M/C</t>
  </si>
  <si>
    <t>Unit.1.EDC . PLANT &amp; M/C</t>
  </si>
  <si>
    <t>Unit-1-IDC - PLANT &amp; M/C</t>
  </si>
  <si>
    <t>Forex-Unit-1-Realised -Unit-1&amp;2-H-5000-12-01 (COD)</t>
  </si>
  <si>
    <t>Forex-Unit-1-Unrealise-Unit-1&amp;2-H-5000-12-02-(COD)</t>
  </si>
  <si>
    <t>Forex-Unit-1-Realised-Unit-H-5000-12-01-2013-14</t>
  </si>
  <si>
    <t>Forex-Unit-1-Unrealise-H-5000-12-02-2013-14</t>
  </si>
  <si>
    <t>024/002</t>
  </si>
  <si>
    <t>Forex-Unit-1-Realised-Unit-H-5000-12-01-2014-15</t>
  </si>
  <si>
    <t>Forex-Unit-1-Realised-Unit-H-5000-12-01-2015-16</t>
  </si>
  <si>
    <t>022/002</t>
  </si>
  <si>
    <t>Forex-Unit-1-Realised-Unit-H-5000-12-01-2016-17</t>
  </si>
  <si>
    <t>Forex-Unit-1-Unrealise-H-5000-12-02-2014-15</t>
  </si>
  <si>
    <t>Forex-Unit-1-Unrealise-H-5000-12-02- 2015-16</t>
  </si>
  <si>
    <t>Forex-Unit-1-Unrealise-H-5000-12-02-2016-17</t>
  </si>
  <si>
    <t>021/002</t>
  </si>
  <si>
    <t>Forex-Unit-1-Realised-Unit-H-5000-12-01-2017-18</t>
  </si>
  <si>
    <t>Forex-Unit-1-Unrealise-H-5000-12-02-2017-18</t>
  </si>
  <si>
    <t>020/002</t>
  </si>
  <si>
    <t>Forex-Unit-1-Realised-Unit-H-5000-12-01-2018-19</t>
  </si>
  <si>
    <t>Forex-Unit-1-Unrealise-H-5000-12-02-2018-19</t>
  </si>
  <si>
    <t>019/002</t>
  </si>
  <si>
    <t>Forex-Unit-1-Realised-Unit-H-5000-12-01-2019-20</t>
  </si>
  <si>
    <t>Forex-Unit-1-Unrealised-Unit-H-5000-12-02-2019-20</t>
  </si>
  <si>
    <t>018/002</t>
  </si>
  <si>
    <t>Forex - Unit-1 - Realised-H-5000-12-01-2020-21</t>
  </si>
  <si>
    <t>Forex - Unit-1 - Unrealised-H-5000-12-02-2020-21</t>
  </si>
  <si>
    <t>Unit-1-Chimney &amp; Chimney Elevators-H-5000-02-03</t>
  </si>
  <si>
    <t>Unit-1-Chimney &amp; Elevators-H-5000-02-03-MARCH-14</t>
  </si>
  <si>
    <t>Unit-1-Make up water sys upto Plant Reservoir-H-50</t>
  </si>
  <si>
    <t>Unit-1-Civil-Struc.Work for Complete Proj-H-50-2-7</t>
  </si>
  <si>
    <t>Unit-1-Civil-Struc.Work for Complete Proj-DEC-14</t>
  </si>
  <si>
    <t>Unit-1-Civil-Struc.Work for Complete Proj-MAR-15</t>
  </si>
  <si>
    <t>Unit-1-U#1 Boiler and  Auxiliary-H-5000-03-01-01</t>
  </si>
  <si>
    <t>Unit-1-U#1 Boiler &amp; Auxily-H-5000-03-01-01-MAR-14</t>
  </si>
  <si>
    <t>Unit-1-U#1 Boiler-Insure Claim Reced-Boiler Pump</t>
  </si>
  <si>
    <t>Unit-1- Boiler and  Auxiliary-H-50-3-1-1-DEC-14</t>
  </si>
  <si>
    <t>Unit-1- INSURANCE CLAIM RECEIVED- EGI</t>
  </si>
  <si>
    <t>Unit-1- INSURANCE CLAIM RECEIVED- EGI - MAR-15</t>
  </si>
  <si>
    <t>Unit-1-Boiler &amp; Auxiliary-H-5000-03-1-1-MAR-15</t>
  </si>
  <si>
    <t>022/011</t>
  </si>
  <si>
    <t>Unit-1-Boiler &amp; Auxiliary-LD WRIGHT BACK-SEPT-15</t>
  </si>
  <si>
    <t>Unit-1-U#1 TG and its Auxiliaries-H-5000-03-01-02</t>
  </si>
  <si>
    <t>Unit-1-U#1 TG &amp; Auxil-H-5000-03-01-02-MAR-2014</t>
  </si>
  <si>
    <t>Unit-1-TG and its Auxiliari-H-5000-03-01-02-DEC-14</t>
  </si>
  <si>
    <t>Unit-1-TG &amp; its Auxiliaries-H-5000-03-01-02-MAR-15</t>
  </si>
  <si>
    <t>Unit-1-U#1 TG &amp; Auxiliaris-H-5000-03-01-02-SEPT-15</t>
  </si>
  <si>
    <t>Unit-1-On Shore Logistics-H-5000-03-01-05</t>
  </si>
  <si>
    <t>Unit-1-Material Handling at Site-H-5000-03-01-07</t>
  </si>
  <si>
    <t>Unit-1-Ash Handling Systems &amp; AWRS-H-5000-03-02</t>
  </si>
  <si>
    <t>Unit-1-Make up Water Sys includ piping-H-5000-03-3</t>
  </si>
  <si>
    <t>Unit-1-CW System Equipt exclud CW Piping-H-50-03-4</t>
  </si>
  <si>
    <t>Unit-1-CW System Equipt-CW Piping-H-50-03-4-MAR-14</t>
  </si>
  <si>
    <t>Unit-1-CW Piping-H-5000-03-05</t>
  </si>
  <si>
    <t>Unit-1-Water Treatment Syst(PT,DM,Chlor)-H-50-03-6</t>
  </si>
  <si>
    <t>012/002</t>
  </si>
  <si>
    <t>011/002</t>
  </si>
  <si>
    <t>010/002</t>
  </si>
  <si>
    <t>009/002</t>
  </si>
  <si>
    <t>008/002</t>
  </si>
  <si>
    <t>Unit-1-Waste Water Treatment &amp; Disposal (Effl.)-H-</t>
  </si>
  <si>
    <t>Unit-1-Fire Protection &amp; Detection Pack-H-5000-3-8</t>
  </si>
  <si>
    <t>Unit-1-Coal Handling Plant-H-5000-03-09</t>
  </si>
  <si>
    <t>Unit-1-LOCO,DIESEL,MM:WDG 3A,3100HP-H-5000-03-09</t>
  </si>
  <si>
    <t>Unit-1-BULL DOZER,320HP=BEML=H-5000-03-09</t>
  </si>
  <si>
    <t>Unit-1-BULL DOZER,320HP=BEML=H-5000-03-09-DEC-14</t>
  </si>
  <si>
    <t>Unit-1-Mill Reject Handling System-H-5000-03-10</t>
  </si>
  <si>
    <t>Unit-1-Cooling Tower (Mech &amp; Electri)-H-5000-03-11</t>
  </si>
  <si>
    <t>Unit-1-Cooling Tower (Civil-Struct work)-H-5-2-13</t>
  </si>
  <si>
    <t>Unit-1-Fuel Oil System-H-5000-03-12</t>
  </si>
  <si>
    <t>Unit-1-L P Piping &amp; Water Supply Dist-H-5000-03-13</t>
  </si>
  <si>
    <t>Unit-1-Air Conditioning System-H-5000-03-14</t>
  </si>
  <si>
    <t>Unit-1-Ventilation &amp; Evaporative Cooling System-H-</t>
  </si>
  <si>
    <t>Unit-1-Locomotive-H-5000-03-16</t>
  </si>
  <si>
    <t>Unit-1-Workshop Equipments-H-5000-03-17</t>
  </si>
  <si>
    <t>Unit-1-Workshop Equipments-H-5000-03-17-DEC-14</t>
  </si>
  <si>
    <t>Unit-1-Compressed Air System-H-5000-03-18</t>
  </si>
  <si>
    <t>Unit-1-Elevators-H-5000-03-19</t>
  </si>
  <si>
    <t>Unit-1-Misc Cranes &amp; Hoists-H-5000-03-21</t>
  </si>
  <si>
    <t>Unit-1-Hydrogen Generation Plant-H-5000-03-22</t>
  </si>
  <si>
    <t>Unit-1-Hydrogen Generatn Plant-H-5000-03-22-MAR-15</t>
  </si>
  <si>
    <t>Unit-1-Miscellaneous Pumps-H-5000-03-23</t>
  </si>
  <si>
    <t>Unit-1-Miscellaneous Pumps-H-5000-03-23-MAR-2013</t>
  </si>
  <si>
    <t>Unit-1-Miscellaneous Pumps-H-5000-03-23-DEC-14</t>
  </si>
  <si>
    <t>Unit-1-Lab Instrument (Mech.Chem.Environ)-H-5-3-24</t>
  </si>
  <si>
    <t>Unit-1-Lab Instrument (Mech.Chem.Environ)-MAR-15</t>
  </si>
  <si>
    <t>Unit-1-BTG Package Offloaded from China-H-50-03-25</t>
  </si>
  <si>
    <t>Unit-1-Start up Boiler-H-5000-03-26</t>
  </si>
  <si>
    <t>Unit-1-Start up Boiler-Non Ref Secu Deposite</t>
  </si>
  <si>
    <t>Unit-1-Generator Transformers-H-5000-04-01</t>
  </si>
  <si>
    <t>Unit-1-Bus Ducts &amp; Associated Equipts-H-5000-04-02</t>
  </si>
  <si>
    <t>Unit-1-33KV-11KV-66 KV &amp; LT Switchgear-H-5000-4-3</t>
  </si>
  <si>
    <t>Unit-1-Power Transformer &amp; Bus Reactor-H-5000-4-04</t>
  </si>
  <si>
    <t>Unit-1-L T Transformers-H-5000-04-05</t>
  </si>
  <si>
    <t>Unit-2-L T Transformers-H-5000-04-05-DEC-14</t>
  </si>
  <si>
    <t>021/000</t>
  </si>
  <si>
    <t>Unit-1-L T Transformers-H-5000-04-05 - MAR-15</t>
  </si>
  <si>
    <t>Unit-1-HT/LT Power Cable Control Cable-H-5000-4-06</t>
  </si>
  <si>
    <t>Unit-1-HT/LT Power Cable Control Cable-DEC-15</t>
  </si>
  <si>
    <t>Unit-1-HT/LT Power Cable Control Cable-MAR-15</t>
  </si>
  <si>
    <t>Unit-1-Elec Equip Supply Erec &amp; Comm Pkg-H-50-4-07</t>
  </si>
  <si>
    <t>Unit-1-Elec Equip Supply Erec &amp; Comm Pkg-DEC-14</t>
  </si>
  <si>
    <t>Unit-1-Switchyard-H-5000-04-08</t>
  </si>
  <si>
    <t>Unit-2-Switchyard-H-5000-04-08-MARCH-2014</t>
  </si>
  <si>
    <t>Unit-1-Switchyard-H-5000-04-08-MAR-15</t>
  </si>
  <si>
    <t>Unit-1-33KV Overhead Line &amp; Substation-H-5000-4-09</t>
  </si>
  <si>
    <t>Unit-2-33KV Overhead Line &amp; Substation-H-5000-4-09</t>
  </si>
  <si>
    <t>Unit-1-33KV Overhead Line &amp; Substation-MAR-15</t>
  </si>
  <si>
    <t>023/009</t>
  </si>
  <si>
    <t>Unit-2-33KV Overhead Line &amp; Substation-MAR-16</t>
  </si>
  <si>
    <t>Unit-1-DG Sets-H-5000-04-10</t>
  </si>
  <si>
    <t>Unit-1-Battery &amp; Battery Chargers-H-5000-04-11</t>
  </si>
  <si>
    <t>Unit-1-UPS-H-5000-04-12</t>
  </si>
  <si>
    <t>Unit-1-Electrical Erection of BTG-H-5000-04-13</t>
  </si>
  <si>
    <t>Unit-1-Public Address &amp; Communication Sys-H-5-4-14</t>
  </si>
  <si>
    <t>Unit-1-Public Address &amp; Communication Sys-MAR-15</t>
  </si>
  <si>
    <t>Unit-1-Illumination System-H-5000-04-15</t>
  </si>
  <si>
    <t>Unit-1-Cable Trays &amp; Hardware-H-5000-04-17</t>
  </si>
  <si>
    <t>Unit-1-Electrical Lab Instruments-H-5000-04-18</t>
  </si>
  <si>
    <t>Unit-1-Instrumentation Cable Package-H-5000-05-01</t>
  </si>
  <si>
    <t>Unit-1-C&amp;I Lab Instruments-H-5000-05-03</t>
  </si>
  <si>
    <t>Unit-1-C&amp;I Integration Package-H-5000-05-06</t>
  </si>
  <si>
    <t>Unit-1-Owners Consultant for Engineering-H-5-06-01</t>
  </si>
  <si>
    <t>Unit-1-Clean Development Mechanism-H-5000-06-02</t>
  </si>
  <si>
    <t>Unit-1-Misc Consultancy &amp; Testing Charge-H-5-06-03</t>
  </si>
  <si>
    <t>Unit-1-Construction Power &amp; Water-H-5000-07-01</t>
  </si>
  <si>
    <t>Unit-1-Start up Fuel-H-5000-07-02</t>
  </si>
  <si>
    <t>Unit-1-Transmission Line-H-5000-10-02</t>
  </si>
  <si>
    <t>Unit-1-Transmission Line-H-5000-10-02-WRITTEN OFF</t>
  </si>
  <si>
    <t>Unit-1-Consultancy and Others-H-5000-10-03</t>
  </si>
  <si>
    <t>Unit-1-Realised Forex-Unit-1&amp;2-H-5000-12-01 (COD)</t>
  </si>
  <si>
    <t>Unit-1-Unrealise Forex-Unit-1&amp;2-H-5000-12-02-(COD)</t>
  </si>
  <si>
    <t>Unit-1-Make up Water System-H-5000-04-19</t>
  </si>
  <si>
    <t>Unit-1-Unrealise Forex-H-5000-12-02-(JUNE-2013)</t>
  </si>
  <si>
    <t>WEIGH BRIDGE,PITLESS ELECTRONICS-QTY-1=KAWAI</t>
  </si>
  <si>
    <t>Unit-1-Realised Forex-Unit-H-5000-12-01-SEPT-13</t>
  </si>
  <si>
    <t>Unit-1-Realised Forex-Unit-H-5000-12-01-DEC-13</t>
  </si>
  <si>
    <t>Unit-1-Realised Forex-Unit-H-5000-12-01-MARCH-14</t>
  </si>
  <si>
    <t>Unit-1-Unrealise Forex-H-5000-12-02-SEPT-13</t>
  </si>
  <si>
    <t>Unit-1-Unrealise Forex-H-5000-12-02-DEC-13</t>
  </si>
  <si>
    <t>Unit-1-Unrealise Forex-H-5000-12-02-MARCH-14</t>
  </si>
  <si>
    <t>FAN IND,EXHST,5000CMH,7MM WC-QTY-3=Hydrogen Genera</t>
  </si>
  <si>
    <t>WIEGH BRIDGE BOTTOM MOUNTING BRACKET-QTY-8=</t>
  </si>
  <si>
    <t>FASTNERS FOR WEIGHBRIDGE-QTY-1=</t>
  </si>
  <si>
    <t>FUEL TRANSFER PUMP,80-90 LTR-QTY-2</t>
  </si>
  <si>
    <t>Vibration Analyser-Multi Channel-QTY-=TECH SER DEP</t>
  </si>
  <si>
    <t>DIGITAL INVERTOR,1500VA,MICROTEK-QTY-1=ELECT DEPT</t>
  </si>
  <si>
    <t>BATT BANK,SMF,LEAD ACID,180AH,12V,1-QTY-2=ELECT DE</t>
  </si>
  <si>
    <t>ISOTHERMAL BOMB CALORIMETER,MM:DELUX-QTY-1=LAB-EQU</t>
  </si>
  <si>
    <t>PLASMA CUTTING M/C,MM:SUPRA PLASMA 101-QTY-1=O&amp;M-M</t>
  </si>
  <si>
    <t>Unit-2-Ash Dyke-H-5000-02-02</t>
  </si>
  <si>
    <t>Unit-2-Ash Dyke-H-5000-02-02 - DEC-14</t>
  </si>
  <si>
    <t>Unit-2-Ash Dyke-H-5000-02-02-MAR-15</t>
  </si>
  <si>
    <t>023/006</t>
  </si>
  <si>
    <t>Unit-2-Ash Dyke-H-5000-02-02 - SEPT-15</t>
  </si>
  <si>
    <t>Unit-2-Ash Dyke-H-5000-02-02 - MAR-16</t>
  </si>
  <si>
    <t>022/010</t>
  </si>
  <si>
    <t>Unit. 2 . EDC . PLANT &amp; M/C</t>
  </si>
  <si>
    <t>Unit - 2 - IDC - PLANT &amp; M/C</t>
  </si>
  <si>
    <t>Forex-Unit-2-Realised-Unit-1&amp;2-H-5000-12-01 (COD)</t>
  </si>
  <si>
    <t>Forex-Unit-2-Realised-Unit-1&amp;2-H-5000-12-01-2013-1</t>
  </si>
  <si>
    <t>Forex-Unit-2-Unrealise-Unit-1&amp;2-H-5000-12-02-(COD)</t>
  </si>
  <si>
    <t>Forex-Unit-2-Unrealise-Unit-1&amp;2-H-5000-12-02-2013-</t>
  </si>
  <si>
    <t>024/009</t>
  </si>
  <si>
    <t>Forex-Unit-2-Realised-H-5000-12-01-2014-15</t>
  </si>
  <si>
    <t>Forex-Unit-2-Realised-H-5000-12-01-2015-16</t>
  </si>
  <si>
    <t>022/009</t>
  </si>
  <si>
    <t>Forex-Unit-2-Realised-H-5000-12-01-2016-17</t>
  </si>
  <si>
    <t>Forex-Unit-2-Unrealise-H-5000-12-02-2014-15</t>
  </si>
  <si>
    <t>Forex-Unit-2-Unrealise-H-5000-12-02-2015-16</t>
  </si>
  <si>
    <t>Forex-Unit-2-Unrealise-H-5000-12-02-2016-17</t>
  </si>
  <si>
    <t>Forex-Unit-2-Realised-H-5000-12-01-2017-18</t>
  </si>
  <si>
    <t>021/009</t>
  </si>
  <si>
    <t>Forex-Unit-2-Unrealise-H-5000-12-02-2017-18</t>
  </si>
  <si>
    <t>020/009</t>
  </si>
  <si>
    <t>Forex-Unit-2-Realised-H-5000-12-01-2018-19</t>
  </si>
  <si>
    <t>Forex-Unit-2-Unrealise-H-5000-12-02-2018-19</t>
  </si>
  <si>
    <t>019/009</t>
  </si>
  <si>
    <t>Forex-Unit-2-Realised-Unit-H-5000-12-01-2019-20</t>
  </si>
  <si>
    <t>Forex-Unit-2-Unrealised-Unit-H-5000-12-02-2019-20</t>
  </si>
  <si>
    <t>018/009</t>
  </si>
  <si>
    <t>Forex - Unit-2 - Realised-H-5000-12-01-2020-21</t>
  </si>
  <si>
    <t>Forex - Unit-2 - Unrealised-H-5000-12-02-2020-21</t>
  </si>
  <si>
    <t>Unit-2-Chimney &amp; Chimney Elevators-H-5000-02-03</t>
  </si>
  <si>
    <t>Unit-2-Chimney &amp; Chimney Elevator-H-50-2-3-MAR-15</t>
  </si>
  <si>
    <t>Unit-2-Make up water sys upto Plant Reservoir-H-50</t>
  </si>
  <si>
    <t>Unit-2-Make up water sys upto Plant Reserv-MAR-15</t>
  </si>
  <si>
    <t>Unit-2-Make up water sys upto Plant Reserv-SEPT-15</t>
  </si>
  <si>
    <t>Unit-2-Makeup water sys upto Plant Reservor-MAR-16</t>
  </si>
  <si>
    <t>Unit-2-Civil-Struc.Work for Complete Proj-H-50-2-7</t>
  </si>
  <si>
    <t>Unit-2-Civil-Struc.Work for Complete Proj-DEC-14</t>
  </si>
  <si>
    <t>Unit-2-Civil-Struc.Work for Complete Proj-MAR-15</t>
  </si>
  <si>
    <t>Unit-2-Civil-Struc.Work Complete Proj-H-50-2-7-SEP</t>
  </si>
  <si>
    <t>023/000</t>
  </si>
  <si>
    <t>Forex-Unit-2-Unrealise-H-5000-12-02-2019-20</t>
  </si>
  <si>
    <t>Unit-2-Cooling Tower (Civil-Struct work)-H-5-2-13</t>
  </si>
  <si>
    <t>Unit-2-Cooling Tower (Mech &amp; Electrical)-H-5-3-11</t>
  </si>
  <si>
    <t>Unit-2-Coolig Tower (Mech &amp; Elect)-H-5-3-11-DEC-14</t>
  </si>
  <si>
    <t>Unit-2-Cooling Tower (Civil-Struct work)-MAR-15</t>
  </si>
  <si>
    <t>Unit-2-On Shore Logistics-H-5000-03-01-05</t>
  </si>
  <si>
    <t>Unit-2-On Shore Logistics-H-5000-03-01-05-DEC-14</t>
  </si>
  <si>
    <t>Unit-2-On Shore Logistics-H-5000-03-01-05-MAR-15</t>
  </si>
  <si>
    <t>Unit-2-On Shore Logistics-H-5000-03-01-05-SEPT-15</t>
  </si>
  <si>
    <t>Unit-2-On Shore Logis-H-5000-03-01-05-Other deduct</t>
  </si>
  <si>
    <t>Unit-2-Material Handling at Site-H-5000-03-01-07</t>
  </si>
  <si>
    <t>Unit-2-Material Handling at Site-H-50-3-1-7-DEC-14</t>
  </si>
  <si>
    <t>Unit-2-Material Handl at Site-H-5000-03-01-07-SEPT</t>
  </si>
  <si>
    <t>Unit-2-Material Handl-H-5000-03-01-07-WRITTEN BACK</t>
  </si>
  <si>
    <t>Unit-2-Ash Handling Systems &amp; AWRS-H-5000-03-02</t>
  </si>
  <si>
    <t>Unit-2-Ash Handling Sys &amp; AWRS-H-5000-3-2-DEC-14</t>
  </si>
  <si>
    <t>Unit-2-Ash Handling Sys &amp; AWRS-H-5000-03-02-MAR-15</t>
  </si>
  <si>
    <t>Unit-2-Ash Handling Syst -H-5000-03-02-SEPT-15</t>
  </si>
  <si>
    <t>Unit-2-Make up Water Sys includ piping-H-5000-03-3</t>
  </si>
  <si>
    <t>Unit-2-Make up Water Sys includ piping-MAR-15</t>
  </si>
  <si>
    <t>Unit-2-Make up Water Sys &amp; pip H-5000-03-3-SEPT-15</t>
  </si>
  <si>
    <t>Unit-2-CW System Equipt exclud CW Piping-H-50-03-4</t>
  </si>
  <si>
    <t>Unit-2-CW System Equipt exclud CW Piping-MAR-15</t>
  </si>
  <si>
    <t>Unit-2-CW Piping-H-5000-03-05</t>
  </si>
  <si>
    <t>Unit-2-CW Piping-H-5000-03-05-DEC-14</t>
  </si>
  <si>
    <t>Unit-2-CW Piping-H-5000-03-05-MAR-15</t>
  </si>
  <si>
    <t>Unit-2-CW Piping-H-5000-03-05-SEP-16</t>
  </si>
  <si>
    <t>Unit-2-Water Treatment Syst(PT,DM,Chlor)-H-50-03-6</t>
  </si>
  <si>
    <t>Unit-2-Water Treatment Syst(PT,DM,Chlor)-MAR-15</t>
  </si>
  <si>
    <t>Unit-2-Water Treat Sys (PT,DM,Chlor)- SEPT-15</t>
  </si>
  <si>
    <t>012/010</t>
  </si>
  <si>
    <t>012/000</t>
  </si>
  <si>
    <t>Unit- 2 - EDC - PLANT &amp; M/C</t>
  </si>
  <si>
    <t>012/009</t>
  </si>
  <si>
    <t>011/009</t>
  </si>
  <si>
    <t>009/009</t>
  </si>
  <si>
    <t>008/009</t>
  </si>
  <si>
    <t>Unit-2-Waste Water Treatment &amp; Disposal (Effl.)-H-</t>
  </si>
  <si>
    <t>Unit-2-Waste Water Treatment &amp; Disposal-DEC-14</t>
  </si>
  <si>
    <t>Unit-2-Waste Water Treat &amp; Disposal (Effl.)-MAR-15</t>
  </si>
  <si>
    <t>024/000</t>
  </si>
  <si>
    <t>Unit-2-Waste Water Treatment &amp; Disposal-MAR-16</t>
  </si>
  <si>
    <t>Unit-2-Waste Water Trea &amp; Disposal (Effl.)--SEP 16</t>
  </si>
  <si>
    <t>Unit-2-Fire Protection &amp; Detection Pack-H-5000-3-8</t>
  </si>
  <si>
    <t>Unit-2-Fire Protection &amp; Detect-H-5000-3-8-DEC-14</t>
  </si>
  <si>
    <t>Unit-2-Fire Protectin &amp; Detect Pack-H-5-3-8-MAR-15</t>
  </si>
  <si>
    <t>Unit-2-Fire Protection &amp; Detection Pack-SEPT-15</t>
  </si>
  <si>
    <t>Unit-2-Fire Protection &amp; Det Pack-H-5000-3-8-SEP16</t>
  </si>
  <si>
    <t>010/009</t>
  </si>
  <si>
    <t>Unit-2-Coal Handling Plant-H-5000-03-09</t>
  </si>
  <si>
    <t>Unit-2-Coal Handling Plant-H-5000-03-09-DEC-14</t>
  </si>
  <si>
    <t>Unit-2-Coal Handling Plant-H-5000-03-09-MAR-15</t>
  </si>
  <si>
    <t>Unit-2-Coal Handling Plant-H-5000-03-09-SEPT-15</t>
  </si>
  <si>
    <t>Unit-2-Mill Reject Handling System-H-5000-03-10</t>
  </si>
  <si>
    <t>Unit-2-Mill Reject Handlig System-H-50-3-10-MAR-15</t>
  </si>
  <si>
    <t>Unit-2-Fuel Oil System-H-5000-03-12</t>
  </si>
  <si>
    <t>Unit-2-Fuel Oil System-H-5000-03-12-MAR-15</t>
  </si>
  <si>
    <t>Unit-2-L P Piping &amp; Water Supply Dist-H-5000-03-13</t>
  </si>
  <si>
    <t>Unit-2-L P Piping &amp; Water Supply Dist-MAR-15</t>
  </si>
  <si>
    <t>Unit-2-Air Conditioning System-H-5000-03-14</t>
  </si>
  <si>
    <t>Unit-2-Air Conditioning System-H-5000-03-14-DEC-14</t>
  </si>
  <si>
    <t>Unit-2-Air Conditioning System-H-5000-03-14-MAR-15</t>
  </si>
  <si>
    <t>Unit-2-Air Conditioning System-H-5000-03-14-MAR-16</t>
  </si>
  <si>
    <t>Unit-2-Ventilation &amp; Evaporative Cooling System-H-</t>
  </si>
  <si>
    <t>Unit-2-Ventilation &amp; Evaporative Coolig Sys-DEC-14</t>
  </si>
  <si>
    <t>Unit-2-Ventilation &amp; Evaporative Coolig Sys-MAR-15</t>
  </si>
  <si>
    <t>Unit-2-Compressed Air System-H-5000-03-18</t>
  </si>
  <si>
    <t>Unit-2-Compressed Air System-H-5000-03-18-MAR-15</t>
  </si>
  <si>
    <t>Unit-2-Elevators-H-5000-03-19</t>
  </si>
  <si>
    <t>Unit-2-Elevators-H-5000-03-19-MAR-15</t>
  </si>
  <si>
    <t>Unit-2-Misc Cranes &amp; Hoists-H-5000-03-21</t>
  </si>
  <si>
    <t>Unit-2-Misc Cranes &amp; Hoists-H-5000-03-21-DEC-14</t>
  </si>
  <si>
    <t>HYDRAULIC ROCK BREAKER -H-5000-03-21</t>
  </si>
  <si>
    <t>Unit-2-Misc Cranes &amp; Hoists-H-5000-03-21-MAR-15</t>
  </si>
  <si>
    <t>Unit-2-Start up Boiler-H-5000-03-26</t>
  </si>
  <si>
    <t>Unit-2-Start up Boiler-H-5000-03-26-DEC-14</t>
  </si>
  <si>
    <t>Unit-2-Start up Boiler-H-5000-03-26-MAR-15</t>
  </si>
  <si>
    <t>Unit-2-Start up Boiler-Non Ref Secu Deposite</t>
  </si>
  <si>
    <t>Unit-2-Generator Transformers-H-5000-04-01</t>
  </si>
  <si>
    <t>Unit-2-Generator Transformers-H-5000-04-01-DEC-14</t>
  </si>
  <si>
    <t>Unit-2-Generator Transformers-H-5000-04-01-MAR-15</t>
  </si>
  <si>
    <t>Unit-2-Bus Ducts &amp; Associated Equipts-H-5000-04-02</t>
  </si>
  <si>
    <t>Unit-2-33KV-11KV-66 KV &amp; LT Switchgear-H-5000-4-3</t>
  </si>
  <si>
    <t>Unit-2-33KV-11KV-66 KV &amp; LT Switchgear-DEC-14</t>
  </si>
  <si>
    <t>Unit-2-33KV-11KV-66 KV &amp; LT Switchgear-MAR-15</t>
  </si>
  <si>
    <t>Unit-2-Power Transformer &amp; Bus Reactor-H-5000-4-04</t>
  </si>
  <si>
    <t>Unit-2-Power Transformer &amp; Bus Reactor-DEC-14</t>
  </si>
  <si>
    <t>Unit-2-Power Transformer &amp; Bus Reactor-MAR-15</t>
  </si>
  <si>
    <t>Unit-2-Power Transformer-H-5000-4-04-MAR-16</t>
  </si>
  <si>
    <t>Unit-2-Elec Equip Supply Erec &amp; Comm Pkg-H-50-4-07</t>
  </si>
  <si>
    <t>Unit-2-Elec Equip Supply Erec &amp; Comm Pkg - DEC-14</t>
  </si>
  <si>
    <t>Unit-2-Elec Equip Supply Erec &amp; Comm Pkg-MAR-15</t>
  </si>
  <si>
    <t>Unit-2-Elec Equip Supply Erec &amp; Comm Pkg-MAR-16</t>
  </si>
  <si>
    <t>Unit-2-DG Sets-H-5000-04-10</t>
  </si>
  <si>
    <t>Unit-2-DG Sets-H-5000-04-10-DEC-14</t>
  </si>
  <si>
    <t>Unit-2-DG Sets-H-5000-04-10-MAR-15</t>
  </si>
  <si>
    <t>Unit-2-Electrical Erection of BTG-H-5000-04-13</t>
  </si>
  <si>
    <t>Unit-2-Electrical Erection of BTG-DEC-14</t>
  </si>
  <si>
    <t>Unit-2-Electrical Erection of BTG-H-5-04-13-MAR-15</t>
  </si>
  <si>
    <t>Unit-2-Electrical Erection of BTG-SEPT-15</t>
  </si>
  <si>
    <t>Unit-2-Illumination System-H-5000-04-15</t>
  </si>
  <si>
    <t>Unit-2-Illumination System-H-5000-04-15-DEC-14</t>
  </si>
  <si>
    <t>Unit-2-Illumination System-H-5000-04-15-MAR-15</t>
  </si>
  <si>
    <t>Unit-2-Illumination System-H-5000-04-15-SEPT-15</t>
  </si>
  <si>
    <t>Unit-2-Electrical Lab Instruments-H-5000-04-18</t>
  </si>
  <si>
    <t>Unit-2-Electrical Lab Instruments-DEC-14</t>
  </si>
  <si>
    <t>Unit-2-Make up Water System-H-5000-04-19</t>
  </si>
  <si>
    <t>Unit-2-Make up Water System-H-5000-04-19-DEC-14</t>
  </si>
  <si>
    <t>Unit-2-Instrumentation Cable Package-H-5000-05-01</t>
  </si>
  <si>
    <t>Unit-2-C&amp;I Lab Instruments-H-5000-05-03</t>
  </si>
  <si>
    <t>Unit-2-C&amp;I Lab Instruments-H-5000-05-03-DEC-14</t>
  </si>
  <si>
    <t>Unit-2-C&amp;I Integration Package-H-5000-05-06</t>
  </si>
  <si>
    <t>Unit-2-C&amp;I Integration Package-H-5000-05-06-DEC-14</t>
  </si>
  <si>
    <t>Unit-2-C&amp;I Integration Package-H-5000-05-06-MAR-15</t>
  </si>
  <si>
    <t>Unit-2-Owners Consultant for Engineering-H-5-06-01</t>
  </si>
  <si>
    <t>Unit-2-Owners Consultant for Engineering-DEC-14</t>
  </si>
  <si>
    <t>Unit-2-Misc Consultancy &amp; Testing Charge-H-5-06-03</t>
  </si>
  <si>
    <t>Unit-2-Misc Consultancy &amp; Testing Charge-DEC-14</t>
  </si>
  <si>
    <t>Unit-2-Misc Consultancy &amp; Testing Charge-MAR-15</t>
  </si>
  <si>
    <t>Unit-2-Misc Consultancy &amp; Testing Charge-SEPT-15</t>
  </si>
  <si>
    <t>Unit-2-Construction Power &amp; Water-H-5000-07-01</t>
  </si>
  <si>
    <t>Unit-2-Construction Power &amp; Water-H-50-7-1-MAR-15</t>
  </si>
  <si>
    <t>Unit-2-Constructin Power-Water-H-5000-07-01-MAR-16</t>
  </si>
  <si>
    <t>Unit-2-Const.Power-Water-H-5000-07-01-WRITTEN BACK</t>
  </si>
  <si>
    <t>Unit-2-Start up Fuel-H-5000-07-02</t>
  </si>
  <si>
    <t>Unit-2-Consultancy and Others-H-5000-10-03</t>
  </si>
  <si>
    <t>Unit-2-Realised Forex-Unit-1&amp;2-H-5000-12-01 (COD)</t>
  </si>
  <si>
    <t>Unit-2-Realised Forex-Unit-1&amp;2-H-5000-12-01-MAR-14</t>
  </si>
  <si>
    <t>Unit-2-Unrealise Forex-Unit-1&amp;2-H-5000-12-02-(COD)</t>
  </si>
  <si>
    <t>Unit-2-Unrealis Forex-Unit-1&amp;2-H-5000-12-02-MAR-14</t>
  </si>
  <si>
    <t>Unit-2-BTG Package Offloaded from China-H-50-03-25</t>
  </si>
  <si>
    <t>Unit-2-BTG Package Offloaded from China-DEC-14</t>
  </si>
  <si>
    <t>Unit-2-BTG Package Offloaded from China-MAR-15</t>
  </si>
  <si>
    <t>Unit-2-BTG Package Offloaded from China-SEPT-15</t>
  </si>
  <si>
    <t>Radar based hand held speed gun with printer-QTY-1</t>
  </si>
  <si>
    <t>MOBILE FLOOR CRANE,MM:FC4400,POWER TEAM-QTY-2=O&amp;M-</t>
  </si>
  <si>
    <t>SPECTROPHOTOMETER,CAT:DR2700-1,HACH-QTY-1=LAB-EQUI</t>
  </si>
  <si>
    <t>FLOOR SCRUBBER MACHINE,MM:TRIPLA85B-QTY-1=</t>
  </si>
  <si>
    <t>Unit-2-U#2 Boiler and  Auxiliary-H-5000-03-01-03</t>
  </si>
  <si>
    <t>Unit-2-Boiler &amp;  Auxiliary-H-5000-03-01-03-DEC-14</t>
  </si>
  <si>
    <t>Unit-2-Boiler &amp;  Auxiliary-H-5000-03-01-03-MAR-15</t>
  </si>
  <si>
    <t>Unit-2-Boiler &amp; Auxiliary-H-0020-08-01-5700134138</t>
  </si>
  <si>
    <t>Unit-2-U#2 TG and its Auxiliaries-H-5000-03-01-04</t>
  </si>
  <si>
    <t>Unit-2- TG and  Auxiliaries-H-5000-03-01-04-DEC-14</t>
  </si>
  <si>
    <t>Unit-2-TG &amp; its Auxiliaries-H-5000-03-01-04-MAR-15</t>
  </si>
  <si>
    <t>Unit-2-TG &amp; Auxiliaries-H-5000-03-01-04-SEPT-15</t>
  </si>
  <si>
    <t>Unit-2-U#2 TG and its-H-5000-03-01-04-WRITTEN BACK</t>
  </si>
  <si>
    <t>WATER BOWSER,14KL -QTY-1-H-5000-03-08</t>
  </si>
  <si>
    <t>CHASSIS W/ CABIN,MM:CLA 25.180(6X2) MAV-QTY-1=KAWA</t>
  </si>
  <si>
    <t>WATER BOWSER,14KL -QTY-1-H-5000-03-08-WRITTEN BACK</t>
  </si>
  <si>
    <t>SPECTROMETER,HAND HELD,XRF-QTY-1-H-5000-01-01</t>
  </si>
  <si>
    <t>UNIT-2-FQA Laboratory &amp; its Equipment-H-5000-02-12</t>
  </si>
  <si>
    <t>UNIT-2-FQA Laboratory &amp; Equipt-H-5000-02-12-MAR-16</t>
  </si>
  <si>
    <t>Road Sweeping Machine, Model: TPS VACSWEEP-3D (800</t>
  </si>
  <si>
    <t>Unit-1-Realised Forex-Unit-H-5000-12-01 (JUNE-14)</t>
  </si>
  <si>
    <t>Unit-1-Realised Forex-Unit-H-5000-12-01 (DEC-14)</t>
  </si>
  <si>
    <t>Unit-1-Realised Forex-Unit-H-5000-12-01 - MAR-15</t>
  </si>
  <si>
    <t>Unit-1-Realised Forex-Unit-H-5000-12-01 (SEPT-15)</t>
  </si>
  <si>
    <t>Unit-1-Realised Forex-Unit-H-5000-12-01 (DEC-15)</t>
  </si>
  <si>
    <t>Unit-1-Realised Forex-Unit-H-5000-12-01 (MAR-16)</t>
  </si>
  <si>
    <t>Unit-1-Realised Forex-Unit-H-5000-12-01 (JUNE-16)</t>
  </si>
  <si>
    <t>Unit-1-Realised Forex-Unit-H-5000-12-01 (SEP-16)</t>
  </si>
  <si>
    <t>Unit-1-Realised Forex-Unit-H-5000-12-01-DEC-16</t>
  </si>
  <si>
    <t>Unit-1-Unrealise Forex-H-5000-12-02- JUNE-2014</t>
  </si>
  <si>
    <t>Unit-1-Unrealise Forex-H-5000-12-02- SEPT-2014</t>
  </si>
  <si>
    <t>Unit-1-Unrealise Forex-H-5000-12-02- DEC-2014</t>
  </si>
  <si>
    <t>Unit-1-Unrealise Forex-H-5000-12-02- MAR -2015</t>
  </si>
  <si>
    <t>Unit-1-Unrealise Forex-H-5000-12-02- JUNE-2015</t>
  </si>
  <si>
    <t>Unit-1-Unrealise Forex-H-5000-12-02- SEPT-2015</t>
  </si>
  <si>
    <t>Unit-1-Unrealise Forex-H-5000-12-02- DEC-2015</t>
  </si>
  <si>
    <t>Unit-1-Unrealise Forex-H-5000-12-02- JUNE-2016</t>
  </si>
  <si>
    <t>Unit-1-Unrealise Forex-H-5000-12-02- SEP-2016</t>
  </si>
  <si>
    <t>004/002</t>
  </si>
  <si>
    <t>Unit-1-Unrealise Forex-H-5000-12-02- DEC-2016</t>
  </si>
  <si>
    <t>Unit-2-Realised Forex-H-5000-12-01- SEPT-2014</t>
  </si>
  <si>
    <t>005/009</t>
  </si>
  <si>
    <t>Unit-2-Realised Forex-H-5000-12-01- MAR -2015</t>
  </si>
  <si>
    <t>Unit-2-Realised Forex-H-5000-12-01- SEPT-2015</t>
  </si>
  <si>
    <t>Unit-2-Realised Forex-H-5000-12-01- DEC-2015</t>
  </si>
  <si>
    <t>Unit-2-Realised Forex-H-5000-12-01- MAR-2016</t>
  </si>
  <si>
    <t>Unit-2-Realised Forex-H-5000-12-01- JUNE-2016</t>
  </si>
  <si>
    <t>Unit-2-Realised Forex-H-5000-12-01- SEP-2016</t>
  </si>
  <si>
    <t>Unit-2-Realised Forex-H-5000-12-01- DEC-2016</t>
  </si>
  <si>
    <t>Unit-2-Unrealise Forex-H-5000-12-02- JUNE-2014</t>
  </si>
  <si>
    <t>Unit-2-Unrealise Forex-H-5000-12-02- SEPT-2014</t>
  </si>
  <si>
    <t>Unit-2-Unrealise Forex-H-5000-12-02- DEC-2014</t>
  </si>
  <si>
    <t>Unit-2-Unrealise Forex-H-5000-12-02- MAR-15</t>
  </si>
  <si>
    <t>Unit-2-Unrealise Forex-H-5000-12-02- JUNE-2015</t>
  </si>
  <si>
    <t>Unit-2-Unrealise Forex-H-5000-12-02- SEPT-2015</t>
  </si>
  <si>
    <t>Unit-2-Unrealise Forex-H-5000-12-02- DEC-2015</t>
  </si>
  <si>
    <t>Unit-2-Unrealise Forex-H-5000-12-02- MAR-2016</t>
  </si>
  <si>
    <t>Unit-2-Unrealise Forex-H-5000-12-02- JUNE-2016</t>
  </si>
  <si>
    <t>Unit-2-Unrealise Forex-H-5000-12-02- SEP-2016</t>
  </si>
  <si>
    <t>Unit-2-Unrealise Forex-H-5000-12-02- DEC-2016</t>
  </si>
  <si>
    <t>Unit-2-Unrealise Forex-H-5000-12-02- MAR-17</t>
  </si>
  <si>
    <t>PORTABLE FLUE GAS ANALYSER-QTY-1-H-0020-07-01</t>
  </si>
  <si>
    <t>MOBILE COAL SAMPLING EQUIP,NUMAC-H-0020-02-02</t>
  </si>
  <si>
    <t>ROBOT SKID STEER LOADER MODEL SSL-H-0020-02-03</t>
  </si>
  <si>
    <t>HYD. BREAKER F/ SKID LOADER,MM-SSL-H-0020-02-03</t>
  </si>
  <si>
    <t>HYDRAULIC ROCK BREAKER / STONE GRAPP-H-0020-02-03</t>
  </si>
  <si>
    <t>Mandatory Spares - Unit - 1-H-5001-01</t>
  </si>
  <si>
    <t>Mandatory Spares - Unit - 1-H-5001-03</t>
  </si>
  <si>
    <t>Mandatory Spares - Unit-2-H-5001-02</t>
  </si>
  <si>
    <t>Mandatory Spares - Unit-2-H-5001-04</t>
  </si>
  <si>
    <t>Mandatory Spares - Unit-2-H-5001-05</t>
  </si>
  <si>
    <t>Additional Meters &amp; Equipment-H-0020-04-04</t>
  </si>
  <si>
    <t>Additional Meters &amp; Equipment-H-0020-04-04-DEC-15</t>
  </si>
  <si>
    <t>Additional Meters &amp; Equipment-H-0020-04-04-FEB 17</t>
  </si>
  <si>
    <t>HOT AIR OVEN with PROVISIN-for Nitrog H-0020-06-01</t>
  </si>
  <si>
    <t>JAW CRUSHER,MM:SECOR674,MFR:SECOR-H-0020-06-01</t>
  </si>
  <si>
    <t>WASTE WATER QUALITY MEASURING SYS-H-0020-07-01</t>
  </si>
  <si>
    <t>RELY ELEC,VT GUARD PRO-D,10A/0.2S-H-0020-13-01</t>
  </si>
  <si>
    <t>11 kV SYSTEM - Township-H-5000-08-01-5700077045</t>
  </si>
  <si>
    <t>SHAFT ALIGNMENT TOOL,TKSA60,SKF-H-0020-01-06</t>
  </si>
  <si>
    <t>OIL FLUSHING MACHINE, F/ VG 320,HYDAC=H-0020-01-06</t>
  </si>
  <si>
    <t>OIL FLUSHING MACHINE, F/ VG 46,HYDAC=H-0020-01-06</t>
  </si>
  <si>
    <t>VACUUM PUMP ASSY,MM:GXL-S4-2000,-H-0020-01-06</t>
  </si>
  <si>
    <t>UNLOADING SPOUT/DRIVE, ADOPTER&amp;STRUCTURE</t>
  </si>
  <si>
    <t>VLV,ROT AIR LOK,FLG,MS,12IN,TC -H-0020-01-06</t>
  </si>
  <si>
    <t>BAG FILTER FOR UNLOADING SPOUT -H-0020-01-06</t>
  </si>
  <si>
    <t>ELECT WORKSHOP &amp; LAB EQUIP-H-0020-03-01</t>
  </si>
  <si>
    <t>ELECT WORKSHOP &amp; LAB EQUIP-H-0020-03-01-DEC-15</t>
  </si>
  <si>
    <t>CHASIS/BODY F/2518TC/48,BS III,TATA (ROAD SWEEPER)</t>
  </si>
  <si>
    <t>ROAD SWEEPER CUM VACUUM TRUCK-H-0020-02-01</t>
  </si>
  <si>
    <t>MOBILE COAL SAMPLING EQUIPMENT,NUMAC-QTY-1</t>
  </si>
  <si>
    <t>MICRO OIL GUN - IGNITION SYSTEM-H-0020-01-04</t>
  </si>
  <si>
    <t>DCS EQUIPEMENT FOR MICRO OIL GUNS-H-20-01-04</t>
  </si>
  <si>
    <t>Clamp On Flow Meters-Endress+Hauser-H-0020-04-06</t>
  </si>
  <si>
    <t>VIBRATORY DISC MILL-Chemistry Lab-H-0020-06-01</t>
  </si>
  <si>
    <t>GOLF CART-UTILITY CAR,BATT OPT,4 WHEEL-QTY-2</t>
  </si>
  <si>
    <t>GOLF CART,4SEATER,BATTERY OPERE-QTY-1-Labour colon</t>
  </si>
  <si>
    <t>DC HIGH VOLTAGE TEST SET-QTY-1-H-0020-03-01</t>
  </si>
  <si>
    <t>DIRTY AIR FLOW TEST KIT FOR COAL MILL-H-0020-07-01</t>
  </si>
  <si>
    <t>ACCESSORIES 3,TURBINE FAST COOLING-H-0020-01-08</t>
  </si>
  <si>
    <t>TRSMIT LVL,RADAR,40 METRE,FLG- PO-4500191693</t>
  </si>
  <si>
    <t>ACTUATOR ELECTRIC,ROTORK-H-0020-04-05</t>
  </si>
  <si>
    <t>CAMERA,MM:THERMACAM P640-PO-4500174495-QTY-1</t>
  </si>
  <si>
    <t>MT</t>
  </si>
  <si>
    <t>CHEMICAL BONDED REFRACTORY-H-0020-01-02-QTY-14-MT</t>
  </si>
  <si>
    <t>SWEEPING MACHINE-TPS-QTY-1 - H-0020-01-02</t>
  </si>
  <si>
    <t>DIVERTER PLATES,RECT,MS,4000X4000MM-H-0020-01-02</t>
  </si>
  <si>
    <t>REDUCER,MM:RO 02-315,RENOLD-QTY-1-H-0020-01-02</t>
  </si>
  <si>
    <t>SPECTROMETER,HAND HELD,XRF-QTY-1-H-0020-08-01</t>
  </si>
  <si>
    <t>DIVERTER PLATES,RECT,MS,4000X4000MM-H-0020-01-07</t>
  </si>
  <si>
    <t>Unit-2-Coal Handling Plant-H-0020-03-05-DEC-15</t>
  </si>
  <si>
    <t>Unit-2-Coal Handling Plant-H-0020-03-05-MAR-16</t>
  </si>
  <si>
    <t>023/010</t>
  </si>
  <si>
    <t>ACCESORIES FOR THERMOVISION CAMERA SETUP-FEB 17</t>
  </si>
  <si>
    <t>Electrical Maintenance-Others-H-0020-03-04</t>
  </si>
  <si>
    <t>Boiler quick erect scaffolding-H-0020-01-02</t>
  </si>
  <si>
    <t>024/003</t>
  </si>
  <si>
    <t>Boiler quick erect scaffolding-H-0020-01-02-DEC 16</t>
  </si>
  <si>
    <t>PA FAN ROTOR WITH HUB,PAF 20.2-12.5-2-H-0020-01-02</t>
  </si>
  <si>
    <t>Elect Instalation at Labour colony-H-0020-03-06</t>
  </si>
  <si>
    <t>014/001</t>
  </si>
  <si>
    <t>ANALYZER,THERMOGRAVIMETRIC-H-0020-06-01</t>
  </si>
  <si>
    <t>013/005</t>
  </si>
  <si>
    <t>ANALYZER,THERMOGRAVIMETRIC-H-0020-06-01-Retention</t>
  </si>
  <si>
    <t>APC Monitoring System-H-0020-07-04</t>
  </si>
  <si>
    <t>024/006</t>
  </si>
  <si>
    <t>APC Monitoring System-H-0020-07-04-DEC-16</t>
  </si>
  <si>
    <t>023/008</t>
  </si>
  <si>
    <t>APC Monitoring System-H-0020-07-04-Ded. to Sub.con</t>
  </si>
  <si>
    <t>Ultrasonic Flow Meter-H-0020-07-04</t>
  </si>
  <si>
    <t>Ultrasonic Compressed Air Leak Detector-H-20-07-04</t>
  </si>
  <si>
    <t>Measuring instruments- FQA - H-0020-08-01</t>
  </si>
  <si>
    <t>EQUIPMENT FOR Environment Dept-H-0020-10-03</t>
  </si>
  <si>
    <t>Ash Slurry pipeline b/w L1 to weigh brdg-H-20-16-3</t>
  </si>
  <si>
    <t>Unit-2-Consultancy and Others-H-5000-10-03-MAR-16</t>
  </si>
  <si>
    <t>Aton Pump House - H-0020-05-03</t>
  </si>
  <si>
    <t>Aton Pump House - H-0020-05-03-SEP 16</t>
  </si>
  <si>
    <t>CW Channel - H-0020-05-05</t>
  </si>
  <si>
    <t>CW Channel - H-0020-05-05-SEP 16</t>
  </si>
  <si>
    <t>Wagon Tippler - H-0020-05-07</t>
  </si>
  <si>
    <t>014/006</t>
  </si>
  <si>
    <t>Carpet Coal Capitalise-CHP - H-5000-03-09</t>
  </si>
  <si>
    <t>Unit 2-Carpet Coal Capitalise-CHP - H-5000-03-09</t>
  </si>
  <si>
    <t>GAS DETECTOR-H-0020-09-01-QTY-2</t>
  </si>
  <si>
    <t>DIGITAL BAROMETER,MM:WW68000-49-H-0020-10-03-QTY1</t>
  </si>
  <si>
    <t>OIL FILTER MACHINE,MM:EF2115D-QTY-1-H-0020-01-08</t>
  </si>
  <si>
    <t>ANALY,SILICA ANALYSER,0-100 PPB-QTY-1-H-0020-04-05</t>
  </si>
  <si>
    <t>ACTUATOR ELECTRIC,,MM:IQ20F14B4,ROTORK-QTY-4</t>
  </si>
  <si>
    <t>MOTOR TEST CONSOLE,AC/DC,UPTO 250KW-QTY-1</t>
  </si>
  <si>
    <t>Online Dissolve Gas Analyzer Sys-CHP-H-0020-03-05</t>
  </si>
  <si>
    <t>CENTRIFUGE ,MM:MAB103,H-0020-01-08-ALFALAVAL-QTY-1</t>
  </si>
  <si>
    <t>FRP FAN ASSY F/COOLING TOWER,ENCON-QTY-4</t>
  </si>
  <si>
    <t>FRP FAN ASSY F/COOLING TOWER,ENCON-QTY-5</t>
  </si>
  <si>
    <t>SKYCLIMBER PLATEFORM, 3 MTRX350MM-QTY-1</t>
  </si>
  <si>
    <t>SKYCLIMBER PLATEFORM, 2 MTRX350MM-QTY-1</t>
  </si>
  <si>
    <t>CRANE,EOT,SINGLE GIRDER,CAP:10TON-QTY-1</t>
  </si>
  <si>
    <t>CRANE,EOT-ETC of Single Girder 10MT EOT Crane</t>
  </si>
  <si>
    <t>ICOUNTLASERCM20CASEPUMP PARTICLE COUNTER-QTY-1</t>
  </si>
  <si>
    <t>FLAME PHOTOMETER (CL 378),MM:CL 378,ELIC-QTY-1</t>
  </si>
  <si>
    <t>PERSONAL DUST SAMPLER,MM:APM 801-QTY-1</t>
  </si>
  <si>
    <t>OVEN,ELE CURING,36KW,1800X3040X2740MM-QTY-1</t>
  </si>
  <si>
    <t>CHP-Others-Misc fabrication work at CHP area</t>
  </si>
  <si>
    <t>CHP-Others-Misc fabriction work at CHP area-feb'17</t>
  </si>
  <si>
    <t>Modification of Ash conveying system fm ESP to ISH</t>
  </si>
  <si>
    <t>PUMP ASSEMBLY, 1PH,1.25KW, DHR 4-50 M-H-0020-03-06</t>
  </si>
  <si>
    <t>PUMP ASSY,1PH,230V,MAKE PRIMA,PN:15PL10-H-20-03-06</t>
  </si>
  <si>
    <t>ACTUATOR ELECTRIC,ROTORK-QTY-1-H-0020-04-05</t>
  </si>
  <si>
    <t>ACTUATOR,MM:IQ10F10A,ROTORK-QTY-1-H-0020-04-05</t>
  </si>
  <si>
    <t>ACTUATOR,SZ:IQT250,0.43KW/15-QTY-1-H-0020-04-05</t>
  </si>
  <si>
    <t>ACTUATOR IQ18F10A,24RPM,ROTORK-H-0020-04-05-QTY-2</t>
  </si>
  <si>
    <t>ACTUATOR .,ART:Z001.227,AUMA,MM:AC01.1-QTY-1</t>
  </si>
  <si>
    <t>VLV GLB BW,50MM,267 KG/CM2-H-0020-01-02-QTY-4</t>
  </si>
  <si>
    <t>BRENTWOOD FILLS - H-0020-01-10 - MAR 17</t>
  </si>
  <si>
    <t>BRENTWOOD FILLS - H-0020-01-10 - MAR 18</t>
  </si>
  <si>
    <t>PFT MACHINE, SCHILLER,PC-SPIRO-QTY-1-H-0020-12-01</t>
  </si>
  <si>
    <t>DRIP IRRIGATION SYSTEM AT CT-1-H-0020-16-03</t>
  </si>
  <si>
    <t>Phase-I-Government grant</t>
  </si>
  <si>
    <t>020/001</t>
  </si>
  <si>
    <t>CHP OTHER(INDUSTRIAL VACCUAM CLENAR SYS)H-20-02-03</t>
  </si>
  <si>
    <t>HEATLESS DESICCANT REGENERATIVE DRIER-QTY-2</t>
  </si>
  <si>
    <t>020/010</t>
  </si>
  <si>
    <t>ETS Upgradation System-QTY-1</t>
  </si>
  <si>
    <t>ONLINE ASH ANALYZER, COAL-QTY-1</t>
  </si>
  <si>
    <t>018/004</t>
  </si>
  <si>
    <t>Earthpit for ash Analyzer</t>
  </si>
  <si>
    <t>RADIATION DETECTOR,MM:MINIRAD,PULSECHO-QTY-1</t>
  </si>
  <si>
    <t>BRENTWOOD FILLS - H-0020-01-11 - MAR 18</t>
  </si>
  <si>
    <t>FRP FAN ASSY F/COOLING TOWER,ENCON-QTY-25</t>
  </si>
  <si>
    <t>020/011</t>
  </si>
  <si>
    <t>GEAR BOX,MM:KBVCT 315 F/COOLING TOWER-QTY-2</t>
  </si>
  <si>
    <t>MICRO OIL GUN - IGNITION SYSTEM</t>
  </si>
  <si>
    <t>MANDATORY SPARES - O&amp;M - MARCH 2018 - 105 MATERIAL</t>
  </si>
  <si>
    <t>TURBINE FAST COOLING DEVICE-QTY-1</t>
  </si>
  <si>
    <t>SEWAGE TREATMENT PLANT,CAP:45 KLD-QTY-1-H-20-10-04</t>
  </si>
  <si>
    <t>SEWAGE TREATMENT PLANT,CAP:60 KLD-QTY-1-H-20-10-04</t>
  </si>
  <si>
    <t>SCFFOLDING-H-0020-01-17</t>
  </si>
  <si>
    <t>020/006</t>
  </si>
  <si>
    <t>PUMP FOR HSD LOADING-QTY-1-H-0020-01-16</t>
  </si>
  <si>
    <t>TURBINE ROTOR ASSLY F/TDBFP,MM:G16-1.0-H-20-01-14</t>
  </si>
  <si>
    <t>020/004</t>
  </si>
  <si>
    <t>IMPACT WRENCH,BOSCH-H-0020-01-19 - QTY-1</t>
  </si>
  <si>
    <t>EXCAVATOR,HYD,MFR:TATA HITTACHI-H-0020-02-07-QTY-1</t>
  </si>
  <si>
    <t>BREAKER,ROCK,1805MM,:B70,ALICON-H-0020-02-07-QTY-1</t>
  </si>
  <si>
    <t>CRANE,MM:ACE12XW,MFR:ACE,CAP:12TON</t>
  </si>
  <si>
    <t>Thermocuples - Boilar metal temperature</t>
  </si>
  <si>
    <t>DATA LOGGER, KTYPE, 112 CHANNEL+PANELS</t>
  </si>
  <si>
    <t>019/011</t>
  </si>
  <si>
    <t>Thermocuples - Turbine drain line temp</t>
  </si>
  <si>
    <t>Hydraulic Torqueing tools</t>
  </si>
  <si>
    <t>WATER PURIFICATION SYS,PN:PC1ANRXM2</t>
  </si>
  <si>
    <t>ICP - MS (INDUCTIVELY COUPLED PLASMA)-MS</t>
  </si>
  <si>
    <t>019/007</t>
  </si>
  <si>
    <t>DCS UPGRADATION,FROM IA 8.4.2 TO EVO</t>
  </si>
  <si>
    <t>019/005</t>
  </si>
  <si>
    <t>CONDUCTIVITY MTR,PN:LPV3170.97.0002</t>
  </si>
  <si>
    <t>PH METER,PN:LPV2121T.97.002,HACH</t>
  </si>
  <si>
    <t>019/003</t>
  </si>
  <si>
    <t>NOISE LEVEL METER</t>
  </si>
  <si>
    <t>DUST SUPPRESSION SYSTEM</t>
  </si>
  <si>
    <t>WEIGH BRIDGE,PITLESS ELECTRONICS</t>
  </si>
  <si>
    <t>019/004</t>
  </si>
  <si>
    <t>CHAIN,ELECTRIC HOIST,MM:HC4-100NH,INDEF</t>
  </si>
  <si>
    <t>CHAIN,ELECTRIC HOIST,MM:HC4-200NH,INDEF</t>
  </si>
  <si>
    <t>PURIFIER,OIL,TY:DEH,FRF,20LPM,1000L-  H-0020-01-21</t>
  </si>
  <si>
    <t>LOW VACUUM DEHYDRATION SYS,100LPM,45KL-H0020-01-21</t>
  </si>
  <si>
    <t>019/000</t>
  </si>
  <si>
    <t>Upgradation of H2 PLANT PLC to RX-3i System</t>
  </si>
  <si>
    <t>018/011</t>
  </si>
  <si>
    <t>MIST CANNON,AUTOMATIC,MM:M50,EXCEL COMB</t>
  </si>
  <si>
    <t>018/010</t>
  </si>
  <si>
    <t>VACUUM PUMP ASSY,MM:GXL-S4-2000,GARUDA</t>
  </si>
  <si>
    <t>018/003</t>
  </si>
  <si>
    <t>GEAR BOX,MM:KBVCT 315 F/COOLING TOWER</t>
  </si>
  <si>
    <t>GANTRY CRANE,2T,6.6M,4M,TYRE:SOLID RBR-H-020-01-26</t>
  </si>
  <si>
    <t>ROTATOR,40MT,1RPM,MM:VRTR-40,V WELD</t>
  </si>
  <si>
    <t>ROTATOR,70MT,1RPM,MM:VRTR-70,V WELD</t>
  </si>
  <si>
    <t>BOOM LIFT,ARTICULATED,PLAT.HT,14-15MTR</t>
  </si>
  <si>
    <t>018/006</t>
  </si>
  <si>
    <t>BOOM LIFT,ARTICULATED,PLAT.HT,14-15MTR-Registratio</t>
  </si>
  <si>
    <t>TRANSFORMER OIL STORAGE,FILTRATION TANK</t>
  </si>
  <si>
    <t>CONTROLLER,POW,220VDC,MM:PWC 600,ABB LTD</t>
  </si>
  <si>
    <t>017/010</t>
  </si>
  <si>
    <t>CONTROLLER,POW,220VDC,MM:PWC 600,ABB LTD-ETC CHAR</t>
  </si>
  <si>
    <t>ANALY,VIBRATION,MM:FALCON-SMART,ECOTECH</t>
  </si>
  <si>
    <t>BOX</t>
  </si>
  <si>
    <t>OXIDE SCALE THICKNESS MEASUREMENT GAUGE</t>
  </si>
  <si>
    <t>018/007</t>
  </si>
  <si>
    <t>BOROSCOPIC TESTING MACHINE</t>
  </si>
  <si>
    <t>COLOR TV CAMERA,F,BOROSCOPE,MM:RI 25 SLC</t>
  </si>
  <si>
    <t>VIDEOSCOPE,MM:RITECH-1320-SLC,RITECH GMB</t>
  </si>
  <si>
    <t>OXIDE LAYER DETECTOR,MM:FE-201,HFET COLT</t>
  </si>
  <si>
    <t>Portable Flue gas analyser</t>
  </si>
  <si>
    <t>JIB CRANE,2MT,WALL MOUNTED</t>
  </si>
  <si>
    <t>CRANE,JIB,CAP:1TON,WALL MOUNTED</t>
  </si>
  <si>
    <t>017/002</t>
  </si>
  <si>
    <t>Mandatory spares - U1</t>
  </si>
  <si>
    <t>ELECTRONIC ANALYTICAL BALANCE,AUX 220</t>
  </si>
  <si>
    <t>JAW CRUSHER FOR COAL,MM:MPJ-59,MPE</t>
  </si>
  <si>
    <t>CRUSHER HAMMER F/CR-1128/29 CRUSHER</t>
  </si>
  <si>
    <t>OIL FLUSHING MACHINE, F/ VG 320,HYDAC</t>
  </si>
  <si>
    <t>OIL FLUSHING MACHINE, F/ VG 46,HYDAC</t>
  </si>
  <si>
    <t>TOOL,CUTTING,MM:NIBBLING-9615,EAGLE-H-0020-01-30</t>
  </si>
  <si>
    <t>M2</t>
  </si>
  <si>
    <t>Cooling tower Drift eliminators</t>
  </si>
  <si>
    <t>ICCP SYSTEM</t>
  </si>
  <si>
    <t>SSF Modification</t>
  </si>
  <si>
    <t>Rope Gripper Elevator set-H-0020-03-18</t>
  </si>
  <si>
    <t>007/000</t>
  </si>
  <si>
    <t>FLOW MONITOR,NON CONTACT,MM:VCEMS5100</t>
  </si>
  <si>
    <t>Boiler MTM Thermocouple</t>
  </si>
  <si>
    <t>Mill HAG Cylinder</t>
  </si>
  <si>
    <t>ROTORY ACTUATOR, 415V, 3PHASE, 50HZ, 29S</t>
  </si>
  <si>
    <t>Railway Siding</t>
  </si>
  <si>
    <t>Unit-1-Railway Siding-H-5000-02-05</t>
  </si>
  <si>
    <t>Unit-1-EDC - Railway Siding</t>
  </si>
  <si>
    <t>Unit-1-IDC - Railway Siding</t>
  </si>
  <si>
    <t>Unit-2-Railway Siding-H-5000-02-05</t>
  </si>
  <si>
    <t>Unit-2-Railway Siding-H-5000-02-05-MAR-15</t>
  </si>
  <si>
    <t>013/006</t>
  </si>
  <si>
    <t>Unit-2-Railway Siding-H-5000-02-05 - SEPT-15</t>
  </si>
  <si>
    <t>Unit-2-Railway Siding-H-5000-02-05 - MAR-16</t>
  </si>
  <si>
    <t>Unit-2-Railway Siding-H-5000-02-05-Written back-SE</t>
  </si>
  <si>
    <t>Unit-2-Railway Siding-H-5000-02-05 - DEC-16</t>
  </si>
  <si>
    <t>Unit - 2 - EDC - Railway Siding</t>
  </si>
  <si>
    <t>Unit-2 - IDC - Railway Siding</t>
  </si>
  <si>
    <t>013/002</t>
  </si>
  <si>
    <t>Carpet Coal Capitalise-Railway Siding</t>
  </si>
  <si>
    <t>Carpet Coal Capitalise-Railway Siding-unit-2</t>
  </si>
  <si>
    <t>Steel office table</t>
  </si>
  <si>
    <t>Wooden computer Table</t>
  </si>
  <si>
    <t>Wooden Executive Table 60"*30"*30"</t>
  </si>
  <si>
    <t>Wooden Side Unit Table</t>
  </si>
  <si>
    <t>Teak Wood Centre Table Glass Top</t>
  </si>
  <si>
    <t>Table Glass 8MM Tick</t>
  </si>
  <si>
    <t>Wooden Steel office table</t>
  </si>
  <si>
    <t>Wooden office Side table</t>
  </si>
  <si>
    <t>Steel Full Arm Chair</t>
  </si>
  <si>
    <t>Revolving Chair Metaline Make</t>
  </si>
  <si>
    <t>Revolving Chair Geekem Make</t>
  </si>
  <si>
    <t>Steel Office Almirah</t>
  </si>
  <si>
    <t>Filing Cabinet 4 Drawer</t>
  </si>
  <si>
    <t>Steel Office Almirah 78"*36"*19"</t>
  </si>
  <si>
    <t>19 Inch Rack 17U</t>
  </si>
  <si>
    <t>Sofa Set Geekem Make</t>
  </si>
  <si>
    <t>SINGLE BED-QTY-8</t>
  </si>
  <si>
    <t>SIDE TABLE-QTY-1</t>
  </si>
  <si>
    <t>SINGLE BED-QTY-6</t>
  </si>
  <si>
    <t>WRITING TABLE,SIZE:36X18IN-QTY-4</t>
  </si>
  <si>
    <t>ALMIRAHA,STEEL W/HANGER FACIL-QTY-8</t>
  </si>
  <si>
    <t>SOFA SET,3+1+1 SEATER-QTY-1</t>
  </si>
  <si>
    <t>CENTRE TABLE,40X22X18IN,TEAKWOOD-QTY-1</t>
  </si>
  <si>
    <t>DRESSING MIRROR,4FTX15IN-QTY-5</t>
  </si>
  <si>
    <t>STOOL,WOODEN WITH ONE DRAWER-QTY-8</t>
  </si>
  <si>
    <t>WRITING TABLE,SIZE:36X18IN-QTY-3</t>
  </si>
  <si>
    <t>ALMIRAHA,STEEL W/HANGER FACIL-QTY-6</t>
  </si>
  <si>
    <t>DRESSING MIRROR,4FTX15IN-QTY-3</t>
  </si>
  <si>
    <t>STOOL,WOODEN WITH ONE DRAWER-QTY-4</t>
  </si>
  <si>
    <t>CHAIR,DINING,60-QTY-8</t>
  </si>
  <si>
    <t>DINING TABLE,4 SEATER,TEAK WOOD-QTY-2</t>
  </si>
  <si>
    <t>CHAIR,PLASTIC-QTY-1</t>
  </si>
  <si>
    <t>FOLDING BED,STEEL,72X35IN-QTY-3</t>
  </si>
  <si>
    <t>LUGGAGE RACK,BLOCK BOARD,30X18X24IN-QTY-3</t>
  </si>
  <si>
    <t>LUGGAGE RACK,BLOCK BOARD,30X18X24IN-QTY-4</t>
  </si>
  <si>
    <t>STEEL ALMIRAH,78X36X19IN-QTY-2</t>
  </si>
  <si>
    <t>TABLE,OFFICE-QTY-3</t>
  </si>
  <si>
    <t>TABLE,OFFICE-QTY-5</t>
  </si>
  <si>
    <t>CHAIR,REVOLVING-QTY-17</t>
  </si>
  <si>
    <t>FILE CABINET,STEEL-QTY-1</t>
  </si>
  <si>
    <t>KEY BOX FOR RECEPTION OFFICE-QTY-1</t>
  </si>
  <si>
    <t>STEEL ALMIRAH,78X36X19IN-QTY-5</t>
  </si>
  <si>
    <t>STEEL SAFE,SZ:16X12X20IN-QTY-1</t>
  </si>
  <si>
    <t>FOLDING BED,STEEL,72X35IN-QTY-4</t>
  </si>
  <si>
    <t>SLIDING DOOR,7X4FT-QTY-3</t>
  </si>
  <si>
    <t>TABLE,CONFERENCE,14X7FT,VINEER POLISH-QTY-1</t>
  </si>
  <si>
    <t>WOODEN CABINET,WALL MOUNTED,45X24X13IN-QTY-4</t>
  </si>
  <si>
    <t>WORKSTATION-QTY-13</t>
  </si>
  <si>
    <t>CHAIR,REVOLVING-QTY-1</t>
  </si>
  <si>
    <t>EXECUTIVE TABLE,WOODEN-QTY-1</t>
  </si>
  <si>
    <t>SIDE TABLE CUM CABINET-QTY-1</t>
  </si>
  <si>
    <t>TABLE,STEEL W/ WOODEN TOP-QTY-2</t>
  </si>
  <si>
    <t>TABLE,OFFICE-QTY-15</t>
  </si>
  <si>
    <t>STEEL ALMIRAH,78X36X19IN-QTY-6</t>
  </si>
  <si>
    <t>FILE CABINET,STEEL-QTY-10</t>
  </si>
  <si>
    <t>STEEL ALMIRAH,OFFICE PLAIN,50X30X17IN-QTY-2</t>
  </si>
  <si>
    <t>EXECUTIVE TABLE,WOODEN-QTY-5</t>
  </si>
  <si>
    <t>EXECUTIVE TABLE,WOODEN-QTY-2</t>
  </si>
  <si>
    <t>CHAIR,REVOLVING-QTY-15</t>
  </si>
  <si>
    <t>STORAGE UNIT IN LAMINATE FINISH-QTY-12</t>
  </si>
  <si>
    <t>STORAGE UNIT IN LAMINATE FINISH-QTY-10</t>
  </si>
  <si>
    <t>STORAGE UNIT IN LAMINATE FINISH-QTY-4</t>
  </si>
  <si>
    <t>CONFERENCE / GENERAL ROOM-QTY-2</t>
  </si>
  <si>
    <t>SOFA SET,WOODEN,3 SEATER-QTY-4</t>
  </si>
  <si>
    <t>CENTER TABLE-QTY-8</t>
  </si>
  <si>
    <t>CORNER TABLE-QTY-2</t>
  </si>
  <si>
    <t>WORKSTATIONS-QTY-60</t>
  </si>
  <si>
    <t>CABINS - PRESIDENT CABIN-QTY-2</t>
  </si>
  <si>
    <t>CABINS - 1, 2 &amp; 3-QTY-6</t>
  </si>
  <si>
    <t>PROJECT MANAGER CABIN-QTY-2</t>
  </si>
  <si>
    <t>RECEPTION TABLE-QTY-2</t>
  </si>
  <si>
    <t>SOFA SET,WOODEN,2 SEATER-QTY-8</t>
  </si>
  <si>
    <t>SINGLE BED-QTY-10</t>
  </si>
  <si>
    <t>STEEL ALMIRAH,78X36X19IN-QTY-4</t>
  </si>
  <si>
    <t>SIDE TABLE CUM CABINET-QTY-5</t>
  </si>
  <si>
    <t>DINING TABLE,4 SEATER,TEAK WOOD-QTY-1</t>
  </si>
  <si>
    <t>WRITING TABLE,SIZE:36X18IN-QTY-5</t>
  </si>
  <si>
    <t>SOFA SET W/CUSHION,SZ:4IN-QTY-1</t>
  </si>
  <si>
    <t>STEEL ALMIRAH,78X36X19IN-QTY-8</t>
  </si>
  <si>
    <t>SINGLE BED-QTY-8-FAMILY HOSTEL</t>
  </si>
  <si>
    <t>SIDE TABLE CUM CABINET-QTY-5-FAMILY HOSTEL</t>
  </si>
  <si>
    <t>WRITING TABLE,SIZE:36X18IN-QTY-5-FAMILY HOSTEL</t>
  </si>
  <si>
    <t>SOFA SET,3+1+1 SEATER-QTY-1-FAMILY HOSTEL</t>
  </si>
  <si>
    <t>CENTER TABLE-QTY-1-FAMILY HOSTEL</t>
  </si>
  <si>
    <t>STEEL ALMIRAH,78X36X19IN-QTY-1</t>
  </si>
  <si>
    <t>CORNER TABLE-QTY-2=ADMIN</t>
  </si>
  <si>
    <t>WRITING CHAIR/DINNING CHAIR-QTY-79=CHINESE HOSTEL</t>
  </si>
  <si>
    <t>DINNING TABLE- SIZE : 72"X36"-QTY-4=CHINESE HOSTEL</t>
  </si>
  <si>
    <t>DRESSING MIRROR ABOVE TABLE- SIZE : 48"X48"-QTY-68</t>
  </si>
  <si>
    <t>COFFEE CHAIR-QTY-68=CHINESE HOSTEL</t>
  </si>
  <si>
    <t>SINGLE BED&amp; MATRESS-SIZE:36"X78"-QTY-68=CHINES HOS</t>
  </si>
  <si>
    <t>SIDE TABLE FOR BED- SIZE :17"X17"-QTY-68=CHINESE H</t>
  </si>
  <si>
    <t>WRITING TABLE- SIZE : 54"X24"-QTY-68=CHINESE HOSTE</t>
  </si>
  <si>
    <t>WRITING CHAIR/DINNING CHAIR-QTY-55=CHINESE HOSTEL</t>
  </si>
  <si>
    <t>LUGGAGE RACK- SIZE : 36"X24"-QTY-34=CHINESE HOSTEL</t>
  </si>
  <si>
    <t>WARDROBE- SIZE : 42"X84"-QTY-68=CHINESE HOSTEL</t>
  </si>
  <si>
    <t>ROUND COFFEE TABLE- SIZE : 18"DIA-QTY-34=CHINESE H</t>
  </si>
  <si>
    <t>DINNING TABLE- SIZE : 72"X36"-QTY-8=CHINESE HOSTEL</t>
  </si>
  <si>
    <t>Steel Almirah-QTY-2=SECURITY</t>
  </si>
  <si>
    <t>DOUBLE BED WITH MATTRESS-QTY-15=family hostel</t>
  </si>
  <si>
    <t>SIDE TABLE FOR BED-QTY-30=family hostel</t>
  </si>
  <si>
    <t>WRITING TABLE-QTY-15=family hostel</t>
  </si>
  <si>
    <t>WRITING CHAIR/DINNING CHAIR-QTY-75=family hostel</t>
  </si>
  <si>
    <t>T.V. TROLLY-QTY-15=family hostel</t>
  </si>
  <si>
    <t>WARDROBE-36" x 84"-QTY-30=family hostel</t>
  </si>
  <si>
    <t>DRESSING UNIT WITH MIRROR-24x16-QTY-15=family host</t>
  </si>
  <si>
    <t>DINNING TABLE-36x36-QTY-15=family hostel</t>
  </si>
  <si>
    <t>COFFEE CHAIR-QTY-30=family hostel</t>
  </si>
  <si>
    <t>ROUND COFFEE TABLE-QTY-15=family hostel</t>
  </si>
  <si>
    <t>LOW HEIGHT STORAGE UNIT-QTY-15=family hostel</t>
  </si>
  <si>
    <t>DOLPHIN SOFA 2 SEATER-QTY-45=family hostel</t>
  </si>
  <si>
    <t>DOLPHIN SOFA 1 SEATER-QTY-15=family hostel</t>
  </si>
  <si>
    <t>CORNER TABLE-24x24-QTY-30=family hostel</t>
  </si>
  <si>
    <t>CORNER TABLE-24x24-QTY-32=family hostel</t>
  </si>
  <si>
    <t>WRITING CHAIR / DINNING CHAIR-QTY-40=FAMILY HOSTEL</t>
  </si>
  <si>
    <t>ROUND COFFEE TABLE-QTY-15=FAMILY HOSTEL</t>
  </si>
  <si>
    <t>DOLPHIN SOFA 2 SEATER-QTY-15=FAMILY HOSTEL</t>
  </si>
  <si>
    <t>DOLPHIN SOFA 1 SEATER-QTY-15=FAMILY HOSTEL</t>
  </si>
  <si>
    <t>WRITING TABLE-54"X24"-QTY-15=family hostel</t>
  </si>
  <si>
    <t>WRITING CHAIR / DINNING CHAIR-QTY-35=family hostel</t>
  </si>
  <si>
    <t>LOW HEIGHT STORAGE UNIT-54X30X15-QTY-15=family Hos</t>
  </si>
  <si>
    <t>DOLPHIN SOFA 2 SEATER-QTY-35=family hostel</t>
  </si>
  <si>
    <t>TABLE,WORK W/2UNDER SELF-QTY-4=Family Hostel</t>
  </si>
  <si>
    <t>DRESSING MIRROR,4FTX15IN-QTY-11=Family Hostel</t>
  </si>
  <si>
    <t>OFFICE TABLE/COMPUTER,42X21IN-QTY-1=Railway office</t>
  </si>
  <si>
    <t>TABLE,WOODEN-QTY-30=Chinesse &amp; our staff at Kawai.</t>
  </si>
  <si>
    <t>FILE CABINET,STEEL-QTY-10=Chinesse &amp; our staff at</t>
  </si>
  <si>
    <t>KEY BOX,2X2FT-QTY-1=Family Hostel</t>
  </si>
  <si>
    <t>SIDE TABLE-QTY-1=Family Hostel</t>
  </si>
  <si>
    <t>TABLE,RECEPTION-QTY-1=Family Hostel</t>
  </si>
  <si>
    <t>Double Bed With Mattress 72" x 78"-QTY-8=FAMILY HO</t>
  </si>
  <si>
    <t>Single Bed with Mattress  36" x 78"-QTY-48=FAMILY</t>
  </si>
  <si>
    <t>Writing Table 54" × 24"-QTY-12=FAMILY HOSTEL</t>
  </si>
  <si>
    <t>Writing Table 54" × 24"-QTY-24=FAMILY HOSTEL</t>
  </si>
  <si>
    <t>Wardrobe  42" × 84"-QTY-12=FAMILY HOSTEL</t>
  </si>
  <si>
    <t>Wardrobe  42" × 84"-QTY-24=FAMILY HOSTEL</t>
  </si>
  <si>
    <t>Single Bed-Matt.-Servent Room 36"x78"-famil Hostel</t>
  </si>
  <si>
    <t>Single Wardrobe  24" × 84"-QTY-8=FAMILY HOSTEL</t>
  </si>
  <si>
    <t>2- Seater sofa-QTY-8=FAMILY HOSTEL</t>
  </si>
  <si>
    <t>Corner Table 44" × 32"-QTY-6=FAMILY HOSTEL</t>
  </si>
  <si>
    <t>Dining Table 72" x 36"-QTY-4=FAMILY HOSTEL</t>
  </si>
  <si>
    <t>Luggage Rack 36" × 24"-QTY-12=FAMILY HOSTEL</t>
  </si>
  <si>
    <t>Luggage Rack 36" × 24"-QTY-24=FAMILY HOSTEL</t>
  </si>
  <si>
    <t>T.V. Unit 21" × 36"-QTY-12=FAMILY HOSTEL</t>
  </si>
  <si>
    <t>Dressing Unit  24" × 16"-QTY-36=FAMILY HOSTEL</t>
  </si>
  <si>
    <t>Table for Conference Hall 48" x 24"-QTY-16=FAMILY</t>
  </si>
  <si>
    <t>Corner Table  24" X 24"-QTY-12=FAMILY HOSTEL</t>
  </si>
  <si>
    <t>Single Sofa-QTY-28=FAMILY HOSTEL</t>
  </si>
  <si>
    <t>Side Table for Bed 17" × 17"-QTY-25=FAMILY HOSTEL</t>
  </si>
  <si>
    <t>Side Table for Bed 17" × 17"-QTY-11=FAMILY HOSTEL</t>
  </si>
  <si>
    <t>Corner Table  24" X 24"-QTY-20=FAMILY HOSTEL</t>
  </si>
  <si>
    <t>Single Sofa-QTY-36=FAMILY HOSTEL</t>
  </si>
  <si>
    <t>Writing Chair-QTY-36=FAMILY HOSTEL</t>
  </si>
  <si>
    <t>1- Seater sofa-QTY-8=FAMILY HOSTEL</t>
  </si>
  <si>
    <t>Corner Table 24" × 24"-QTY-8=FAMILY HOSTEL</t>
  </si>
  <si>
    <t>Chair for Dining-QTY-6=FAMILY HOSTEL</t>
  </si>
  <si>
    <t>Table for Conference Hall 48" x 24"-QTY-26=FAMILY</t>
  </si>
  <si>
    <t>Storage Unit for Dinning 78x18x30-QY-1=family Host</t>
  </si>
  <si>
    <t>Side Table for Bed 17" × 17"-QTY-28+4=32</t>
  </si>
  <si>
    <t>Single Bed with Mattress  36" x 78"-QTY-39=erector</t>
  </si>
  <si>
    <t>TABLE,WOODEN-QTY-5=Gaughat G/H &amp; Store Offcie.</t>
  </si>
  <si>
    <t>EXECUTIVE TABLE,WOODEN-QTY-1=Gaughat G/H &amp; Store O</t>
  </si>
  <si>
    <t>CHAIR,REVOLVING-QTY-1=Gaughat G/H &amp; Store Offcie.</t>
  </si>
  <si>
    <t>TABLE,WOODEN-QTY-1=Gaughat G/H &amp; Store Offcie.</t>
  </si>
  <si>
    <t>WORKSTATION-QTY-12=Gaughat G/H &amp; Store Offcie.</t>
  </si>
  <si>
    <t>TABLE,WOODEN-QTY-43=Erector Hostel</t>
  </si>
  <si>
    <t>FILE CABINET,STEEL-QTY-9=Erector Hostel</t>
  </si>
  <si>
    <t>KEY BOX,2X2FT-QTY-1=ADMN</t>
  </si>
  <si>
    <t>SIDE TABLE-QTY-1=ADMN</t>
  </si>
  <si>
    <t>TABLE,RECEPTION-QTY-1=ADMN</t>
  </si>
  <si>
    <t>WORK STATIONS-48X24X48-QTY-25=SIDE OFFICE-4</t>
  </si>
  <si>
    <t>WORK STATIONS-48X24X48-QTY-45=SIDE OFFICE-4</t>
  </si>
  <si>
    <t>Medium Back Revolving Chair-QTY-70=SIDE OFFICE-4</t>
  </si>
  <si>
    <t>FILE CABINET,STEEL-QTY-25=Site Office-04</t>
  </si>
  <si>
    <t>STEEL ALMIRAH,78X36X19IN-QTY-10=Site Office-04</t>
  </si>
  <si>
    <t>EXECUTIVE TABLE,WOODEN-QTY-5=Site Office-04</t>
  </si>
  <si>
    <t>CHAIR,REVOLVING-HIGH BACK-QTY-5=Site Office-04</t>
  </si>
  <si>
    <t>TABLE,CONFERENCE-QTY-1=Site Office-04</t>
  </si>
  <si>
    <t>DINING TABLE-QTY-10=kawai</t>
  </si>
  <si>
    <t>Chair (Three Seater)MM:5012T F/VISITOR-QTY-8=ADMN</t>
  </si>
  <si>
    <t>DINING TABLE-QTY-12=FAMILY HOSTEL</t>
  </si>
  <si>
    <t>CHAIR,DINING,60-QTY-50=FAMILY HOSTEL</t>
  </si>
  <si>
    <t>STEEL ALMIRAH,78X36X19IN-QTY-3=KAWAI</t>
  </si>
  <si>
    <t>Single Bed with Mattress  36"x78"-QTY-25=FAMILY HO</t>
  </si>
  <si>
    <t>SIDE TABLE FOR BED-17’’X17-QTY-25=FAMILY HOSTEL</t>
  </si>
  <si>
    <t>Single Wardrobe-24"X84"-QTY-25=FAMILY HOSTEL</t>
  </si>
  <si>
    <t>EXECUTIVE TABLE,WOODEN-QTY-1=KAWAI</t>
  </si>
  <si>
    <t>TABLE,WOODEN-QTY-1=KAWAI</t>
  </si>
  <si>
    <t>SIDE TABLE CUM CABINET-QTY-1=KAWAI</t>
  </si>
  <si>
    <t>SIDE TABLE-QTY-1=KAWAI</t>
  </si>
  <si>
    <t>S.S.304 SOILED DISH TABLE -QTY-1=KAWAI</t>
  </si>
  <si>
    <t>S.S.304 3 Sink unit-72"X24"X34"-QTY-1=KAWAI</t>
  </si>
  <si>
    <t>ANGLE RACK,SLOTTED-QTY-72=KAWAI</t>
  </si>
  <si>
    <t>Overall Plant Layout Model ( 3D ) -QTY-1 - HOSTEL</t>
  </si>
  <si>
    <t>CUP BOARD,19MM,WATER PROOF BLOCK-QTY-1=FAMILY H</t>
  </si>
  <si>
    <t>TABLE,WOODEN-QTY-10=KAWAI-2 QTY AT SINGRAULI SITE</t>
  </si>
  <si>
    <t>STEEL ALMIRAH,78X36X19IN-QTY-5=KAWAI</t>
  </si>
  <si>
    <t>STEEL ALMIRAH,78X36X19IN-QTY-4=ELECT DEPT</t>
  </si>
  <si>
    <t>PLAIN TABLE GLASS-QTY-1=KAWAI</t>
  </si>
  <si>
    <t>ANGLE RACK,STEEL SLOTTED,78X36X15IN-QTY-30=SITE OF</t>
  </si>
  <si>
    <t>PLASTIC TABLE W/CHAIR-QTY-15=KAWAI</t>
  </si>
  <si>
    <t>PLASTIC TABLE W/CHAIR-QTY-10=KAWAI</t>
  </si>
  <si>
    <t>SINGLE BED with Mattress-QTY-20=ADMN-KAWAI</t>
  </si>
  <si>
    <t>SINGLE BED with Mattress-QTY-35=ADMN-KAWAI</t>
  </si>
  <si>
    <t>SIDE TABLE-17"x18x26"-QTY-10=ADMN-KAWAI</t>
  </si>
  <si>
    <t>Wardrobe- 24"x 84"-QTY-40=GUEST HOUSE</t>
  </si>
  <si>
    <t>SIDE TABLE-17"x18x26"-QTY-20=ADMN-KAWAI</t>
  </si>
  <si>
    <t>WORK STATIONS-QTY-50=SITE OFFICE</t>
  </si>
  <si>
    <t>Medium Back Chair-QTY-50+50+10=110=SITE OFFICE</t>
  </si>
  <si>
    <t>Dinning Chair-QTY-32=P O-4500103762=DOC-5000639200</t>
  </si>
  <si>
    <t>STEEL ALMIRAH,78X36X19IN-QTY-9=SITE OFFICE</t>
  </si>
  <si>
    <t>FILE CABINET,STEEL-QTY-5=SITE OFFICE</t>
  </si>
  <si>
    <t>STEEL ALMIRAH,78X36X19IN-QTY-21=SITE OFFICE</t>
  </si>
  <si>
    <t>FILE CABINET,STEEL-QTY-20=SITE OFFICE</t>
  </si>
  <si>
    <t>EXECUTIVE TABLE,WOODEN-QTY-10=SITE OFFICE</t>
  </si>
  <si>
    <t>BOOK CASE,STEEL W/4 GLASS DOOR-QTY-25=SITE OFFICE</t>
  </si>
  <si>
    <t>ANGLE RACK,SLOTTED-QTY-10=SANTI NIKETAN II</t>
  </si>
  <si>
    <t>SINGLE BED-QTY-15=Admn Dept</t>
  </si>
  <si>
    <t>SIDE TABLE-QTY-15=Admn Dept</t>
  </si>
  <si>
    <t>Single Wardrobe-24"X84"-QTY-15=Admn Dept</t>
  </si>
  <si>
    <t>RECORD CABINET,FIRE RESISTING-MFR:METHODEX-ADMN</t>
  </si>
  <si>
    <t>CAFETARIA FURNITURE FOR KAWAI-QTY-80=</t>
  </si>
  <si>
    <t>Work Table (Siz-48"X24"X34"+6")-QTY-1-Famil Hostel</t>
  </si>
  <si>
    <t>Side Table (Size-36"X36"X34"+6")QTY-1-Famil Hostel</t>
  </si>
  <si>
    <t>Storage Rack (Siz-36"X18"X72")-QTY-6-Famil Hostel</t>
  </si>
  <si>
    <t>Chapatti Rolling Table-QTY-1-Famil Hostel</t>
  </si>
  <si>
    <t>Work Table (Size-48"X18"X34"+6")QTY-1-Famil Hostel</t>
  </si>
  <si>
    <t>Dannage Rack (Size-36"X24"X10")-QTY-4-Famil Hostel</t>
  </si>
  <si>
    <t>Pot Rack (Size-48"X18"X66")-QTY-2-Famil Hostel</t>
  </si>
  <si>
    <t>WORK TABLE WITH SINK  ON R.H.S-QTY-1-Famil Hostel</t>
  </si>
  <si>
    <t>PREP TABLE WITH SINK ON L.H.S-QTY-1-Famil Hostel</t>
  </si>
  <si>
    <t>Work Table (Size-36"X18"X34"+6")QTY-1-Famil Hostel</t>
  </si>
  <si>
    <t>CH.DUMPING TABLE (Size-18"X24"X34")-Famil Hostel</t>
  </si>
  <si>
    <t>SIDE  TABLE WITH SINK  ON L.H.S-QTY-1-Famil Hostel</t>
  </si>
  <si>
    <t>DISH LANDING TABLE WITH GARBAGE CHUTE-Famil Hostel</t>
  </si>
  <si>
    <t>CLEAN DISH TABLE (Size-1200X600X850+150)-Family Ho</t>
  </si>
  <si>
    <t>Side Table (Size-48"X24"X34"+6")-QTY-2-SHANTINIKET</t>
  </si>
  <si>
    <t>Storage Rack (Siz-48"X21"X72")-QTY-1-SHANTINIKETAN</t>
  </si>
  <si>
    <t>Chapatti Rolling Table-48X24X34-QTY-1-SHANTINIKET</t>
  </si>
  <si>
    <t>Work Table (Size-48"X24"X34") -QTY-1-SHANTINIKET</t>
  </si>
  <si>
    <t>CH.DUMPING TABLE-18"X24"X34"-QTY-1-SHANTINKET</t>
  </si>
  <si>
    <t>Crockery &amp; Cuttlery Stand-30X24X34-QTY-2-SHANTINI</t>
  </si>
  <si>
    <t>WORK TABLE WITH SINK  ON R.H.S-QTY-1-SHANTINIKET</t>
  </si>
  <si>
    <t>PREP TABLE WITH SINK ON L.H.S -QTY-1-SHANTINIKETAN</t>
  </si>
  <si>
    <t>DUSTBIN -CAP 80 LIT-QTY-1-SHANTINIKETAN</t>
  </si>
  <si>
    <t>EX. Ducting 24 SWG G.I. Sheet-QTY-500-SHANTINIET</t>
  </si>
  <si>
    <t>Ex. Hood-2400 x 900 x 500-QTY-1-SHANTINIKET</t>
  </si>
  <si>
    <t>Ex. Hood (Size-1500 x 1100 x 500-QTY-1-SHANTINIT</t>
  </si>
  <si>
    <t>Miss-En-Trolley-30"X24"X34"-QTY-1-SHANTINIKET</t>
  </si>
  <si>
    <t>COMPACTORS,MM:KIPL-TM SYSTEM,KOMPRESS-QTY-1=KAW</t>
  </si>
  <si>
    <t>INSTALATION -COMPACTORS,MM:KIPL-TM SYSTEM,KOMPRESS</t>
  </si>
  <si>
    <t>CHANNEL LETTERS,4420MMX1050MMX4IN-QTY-1=CCR Buildi</t>
  </si>
  <si>
    <t>LOCKER CABINATE OF 4DOOR-QTY-10=KAWAI</t>
  </si>
  <si>
    <t>COMPACTORS,MM:KIPL-TM SYSTEM,KOMPRESS-QTY-1 SET</t>
  </si>
  <si>
    <t>INSTALLATION=COMPACTORS,MM:KIPL-TM SYSTEM,KOMPRESS</t>
  </si>
  <si>
    <t>Medium Back Chair-QTY-62=</t>
  </si>
  <si>
    <t>Chapati Rolling table-QTY-1=GET Hostel</t>
  </si>
  <si>
    <t>Spacer table with 2 u/s-QTY-4=GET Hostel</t>
  </si>
  <si>
    <t>Work table with 2 u/s-QTY-1=GET Hostel</t>
  </si>
  <si>
    <t>Single Sink -QTY-1=GET Hostel</t>
  </si>
  <si>
    <t>SS SOILED DISH LANDING TABLE-QTY-1=GET Hostel</t>
  </si>
  <si>
    <t>Plastic crate garbage SS angle trolley-QTY-1=GET H</t>
  </si>
  <si>
    <t>Clean dish table with 2 u/s-QTY-1=GET Hostel</t>
  </si>
  <si>
    <t>Pot Rack 5 shelves-QTY-1=GET Hostel</t>
  </si>
  <si>
    <t>SS Storage Rack 5 shelves-QTY-2=GET Hostel</t>
  </si>
  <si>
    <t>SS Storage Pallet-Nilkamal-QTY-2=GET Hostel</t>
  </si>
  <si>
    <t>Storage Unit-59".0x16.5-QTY-3=Shantiniketan-1</t>
  </si>
  <si>
    <t>Center Table-QTY-2=Shantiniketan-1</t>
  </si>
  <si>
    <t>Center Table-QTY-1=Shantiniketan-1</t>
  </si>
  <si>
    <t>Table-QTY-2=Shantiniketan-1</t>
  </si>
  <si>
    <t>Sofa Set-QTY-3=Township</t>
  </si>
  <si>
    <t>Sofa Chair-QTY-4=Township</t>
  </si>
  <si>
    <t>PLASTIC TABLE W/CHAIR-Nilkamal-QTY-10=</t>
  </si>
  <si>
    <t>ANGLE RACK,SLOTTED-QTY-10=Admn Dept</t>
  </si>
  <si>
    <t>MAKING SCULPTURE-8 FEET F/SERVICE BUILDING-QTY-1=</t>
  </si>
  <si>
    <t>Fixed Furniture Work F/Service Building-Qty-1 Lot</t>
  </si>
  <si>
    <t>LOCKER CABINATE OF 4DOOR-QTY-4=Admn dept</t>
  </si>
  <si>
    <t>LOCKER CABINATE OF 4DOOR-QTY-2=Admn dept</t>
  </si>
  <si>
    <t>FILE RACK-QTY-6=Admn deptQTY-4=Admn dept</t>
  </si>
  <si>
    <t>VISITOR CHAIR-QTY-6=Admn dept</t>
  </si>
  <si>
    <t>STEEL ALMIRAH,78X36X19IN-QTY-10=Admn dept</t>
  </si>
  <si>
    <t>STOOL,REVOLVING W/SS TOP-QTY-11=Admn dept</t>
  </si>
  <si>
    <t>STEEL ALMIRAH,78X36X19IN-QTY-2=Admn dept</t>
  </si>
  <si>
    <t>POLE BOARD,DOUBLE SIDED,6X10FT-QTY-15=</t>
  </si>
  <si>
    <t>SS CHAPATI ROLLING TABLE WITH 2 U/S  (304)-QTY-3=C</t>
  </si>
  <si>
    <t>SCULPTURE DESIGN LABOUR WRK-SERVICE BULD-QTY-1 set</t>
  </si>
  <si>
    <t>M S WARDROBE W/THREE DOOR-QTY-15=TOWN SHIP</t>
  </si>
  <si>
    <t>M S WARDROBE W/THREE DOOR-QTY-09=TOWN SHIP</t>
  </si>
  <si>
    <t>MS WARDROBE W/TWO DOOR-QTY-15=TOWNSHIP</t>
  </si>
  <si>
    <t>MS WARDROBE W/TWO DOOR-QTY-06=TOWNSHIP</t>
  </si>
  <si>
    <t>MS WARDROBE W/TWO DOOR,SZ:2100X900X600MM-QTY-18</t>
  </si>
  <si>
    <t>MS WARDROBE W/TWO DOOR,SZ:2100X900X600MM-QTY-18=2</t>
  </si>
  <si>
    <t>CORNER TABLE-QTY-2=Shantiniketan II</t>
  </si>
  <si>
    <t>DOUBLE BED KING SIZE,WITH MATTRESS-SANTINIKETAN-2</t>
  </si>
  <si>
    <t>HANGING LIGHT,F/CELLING,MM:SPEC7830/3-QTY-6=Shanti</t>
  </si>
  <si>
    <t>OFFICE SOFA,2 SEATER-QTY-1=Shantiniketan II</t>
  </si>
  <si>
    <t>SOFA SET W/CHAIR-QTY-1=Shantiniketan II</t>
  </si>
  <si>
    <t>TABLE,CENTRAL-QTY-1=Shantiniketan II</t>
  </si>
  <si>
    <t>TV TROLLY,PLB STANDARD-QTY-2=Shantiniketan II</t>
  </si>
  <si>
    <t>INDOOR LADDER-QTY-2=KAWAI</t>
  </si>
  <si>
    <t>MODULAR PARTITIONS-at Service Building-QTY-1 SET</t>
  </si>
  <si>
    <t>MODULAR CONTROL DESK,750X900X750-QTY-1=</t>
  </si>
  <si>
    <t>MODULAR CONTROL DESK-QTY-2=</t>
  </si>
  <si>
    <t>MODULAR CTRL DESK,800X900X750MM-QTY-1=</t>
  </si>
  <si>
    <t>SIDE TABLE-QTY-2=KAWAI</t>
  </si>
  <si>
    <t>TABLE,RECEPTION-QTY-2=KAWAI</t>
  </si>
  <si>
    <t>KEY BOX,2X2FT-QTY-2=KAWAI</t>
  </si>
  <si>
    <t>DOUBLE BED WITH MATTRESS-QTY-2=Township</t>
  </si>
  <si>
    <t>DOUBLE BED WITH MATTRESS-QTY-2=Villa 1 &amp; 2</t>
  </si>
  <si>
    <t>CUPBOARD-QTY-2=Township</t>
  </si>
  <si>
    <t>CUPBOARD-QTY-2=Villa 1 &amp; 2</t>
  </si>
  <si>
    <t>SOFA SET,7 SEATER,4 PIECE,3+2+1+1-QTY-1=Township</t>
  </si>
  <si>
    <t>SOFA SET,7 SEATER,4 PIECE,3+2+1+1-QTY-1=Villa 1 &amp;</t>
  </si>
  <si>
    <t>CENTER TABLE-QTY-1=Township</t>
  </si>
  <si>
    <t>CENTER TABLE-QTY-1=Villa 1 &amp; 2</t>
  </si>
  <si>
    <t>CORNER TABLE-QTY-2=Township</t>
  </si>
  <si>
    <t>DINING TABLE-QTY-1=Township</t>
  </si>
  <si>
    <t>DINING TABLE-QTY-1=Villa 1 &amp; 2</t>
  </si>
  <si>
    <t>Revolving Chairs-QTY-12=CANTEEN</t>
  </si>
  <si>
    <t>Revolving Chairs-QTY-17=CANTEEN</t>
  </si>
  <si>
    <t>Revolving Chairs-QTY-14=CANTEEN</t>
  </si>
  <si>
    <t>Revolving Chairs-QTY-48=CANTEEN</t>
  </si>
  <si>
    <t>Revolving Chairs-QTY-10=CANTEEN</t>
  </si>
  <si>
    <t>Revolving Chairs-QTY-118=CANTEEN</t>
  </si>
  <si>
    <t>Revolving Chairs-QTY-65=CANTEEN</t>
  </si>
  <si>
    <t>Revolving Chairs-QTY-44=CANTEEN</t>
  </si>
  <si>
    <t>SAFETY SIGNAGE BOARD,ALUMINIUM,2400X1200MM-QTY-226</t>
  </si>
  <si>
    <t>Hospital Furniture-IV Stand-Qty-3-H-0020-12-01</t>
  </si>
  <si>
    <t>Hospital Furnit-Bed Over Table-Qty-3-H-0020-12-01</t>
  </si>
  <si>
    <t>Hospital Furniture-Kick Bucket-Qty-5-H-0020-12-01</t>
  </si>
  <si>
    <t>Hospital Furniture-Single foot Step-Qty-5</t>
  </si>
  <si>
    <t>Hospital Furniture-Revolving Stool-Qty-5</t>
  </si>
  <si>
    <t>Hospital Furniture-Cylinder Trolley-Qty-2</t>
  </si>
  <si>
    <t>Hospital Furniture-Dressing trolley SS-Qty-3</t>
  </si>
  <si>
    <t>Hospital Furniture-Manual Fowler bed with mattress</t>
  </si>
  <si>
    <t>Hospital Furniture-Patient Attendant Bed with matt</t>
  </si>
  <si>
    <t>Hospital Furniture-Semi fowler bed with mattress</t>
  </si>
  <si>
    <t>Hospital Furniture-Examination Couch-Qty-3</t>
  </si>
  <si>
    <t>Hospital Furniture-Examination table-Qty-2</t>
  </si>
  <si>
    <t>Hospital Furniture-Bed Side Stool cum locker-Qty-3</t>
  </si>
  <si>
    <t>Hospital Furniture-Bed Side Screen with curtain</t>
  </si>
  <si>
    <t>Hospital Furniture-Crash Cart Trolley-Qty-1</t>
  </si>
  <si>
    <t>Hospital Furniture-Gaynee table with mattress</t>
  </si>
  <si>
    <t>Hospital Furniture-Stretcher with wheel-Qty-1</t>
  </si>
  <si>
    <t>PARTITION FOR MANAGER TABLE-QTY-300-SQ.FT=</t>
  </si>
  <si>
    <t>Garden benches-Adani Vidhyamandir-QTY-4=SHANTI GRA</t>
  </si>
  <si>
    <t>GROUP TABLE-QTY-2=Adani Vidhyamandir School</t>
  </si>
  <si>
    <t>ROUND TABLE WITH 6 CHAIR-QTY-2=Adani Vidhyamandir</t>
  </si>
  <si>
    <t>FLOWER TABLE WITH 6 CHAIR-QTY-2=Adani Vidhyamandir</t>
  </si>
  <si>
    <t>CHAIRS-QTY-38=Adani Vidhyamandir School</t>
  </si>
  <si>
    <t>TEACHER TABLE-QTY-2=Adani Vidhyamandir School</t>
  </si>
  <si>
    <t>TEACHER TABLE-QTY-3=Adani Vidhyamandir School</t>
  </si>
  <si>
    <t>STALION TABLE-QTY-40=Adani Vidhyamandir School</t>
  </si>
  <si>
    <t>KITCHEN EXHAUST HOOD INCL. FIITINGS-QTY-2=Township</t>
  </si>
  <si>
    <t>Teacher Chairs-QTY-20=Adani Vidhyamandir School</t>
  </si>
  <si>
    <t>TABLE,RECEPTION-QTY-1=admn</t>
  </si>
  <si>
    <t>SIDE TABLE-QTY-1=admn</t>
  </si>
  <si>
    <t>KEY BOX,2X2FT-QTY-1=admn</t>
  </si>
  <si>
    <t>RECTENGLE TABLE WITH STORAGE-QTY-1=Adani Vidhyaman</t>
  </si>
  <si>
    <t>THREE SEATER TANDEM-QTY-4=Adani Vidhyamandir Schol</t>
  </si>
  <si>
    <t>RECTENGLE CENTRAL TABLE-QTY-3=Adani Vidhyamandir S</t>
  </si>
  <si>
    <t>SLEEP TIGHT-QTY-1=Adani Vidhyamandir School</t>
  </si>
  <si>
    <t>STORAGE S1-QTY-1=Adani Vidhyamandir School</t>
  </si>
  <si>
    <t>STORAGE-3-QTY-1=Adani Vidhyamandir School</t>
  </si>
  <si>
    <t>ARTSTORAGE-1-QTY-2=Adani Vidhyamandir School</t>
  </si>
  <si>
    <t>STORAGE-2-QTY-1=Adani Vidhyamandir School</t>
  </si>
  <si>
    <t>STORAGE UNIT-QTY-1=Adani Vidhyamandir School</t>
  </si>
  <si>
    <t>STORAGE UNIT-QTY-2=Adani Vidhyamandir School</t>
  </si>
  <si>
    <t>RECTANGULAR STORAGE WITH PEDESTAL-QTY-1=Adani Vidh</t>
  </si>
  <si>
    <t>CAMPUS-01 CHAIR &amp; DESK WITH JOINERY-QTY-40=Adani V</t>
  </si>
  <si>
    <t>CAMPUS-02 CHAIR &amp; DESK WITH JOINERY-QTY-30=Adani V</t>
  </si>
  <si>
    <t>STORAGE UNIT-QTY-3=Adani Vidhyamandir School</t>
  </si>
  <si>
    <t>EDU 01 FIX BUTTERFLY CHAIR-QTY-40=Adani Vidhyamand</t>
  </si>
  <si>
    <t>HIGH BACK CHAIR-QTY-1=Adani Vidhyamandir School</t>
  </si>
  <si>
    <t>LOW BACK CHAIR-QTY-26=Adani Vidhyamandir School</t>
  </si>
  <si>
    <t>BED-200x150x30 for GET Hostel-QTY-52</t>
  </si>
  <si>
    <t>SIDE TABLE for GET Hostel-QTY-52</t>
  </si>
  <si>
    <t>WOOD CLAPBOARDS SLATS for GET Hostel-QTY-52</t>
  </si>
  <si>
    <t>WRITING TABLE for GET Hostel-QTY-52</t>
  </si>
  <si>
    <t>HANGING UNITS for GET Hostel-QTY-52</t>
  </si>
  <si>
    <t>WARDROBE for GET Hostel-QTY-52</t>
  </si>
  <si>
    <t>DRESSING UNIT for GET Hostel-QTY-52</t>
  </si>
  <si>
    <t>TV UNIT for GET Hostel-QTY-52</t>
  </si>
  <si>
    <t>Hanging Partitionwork F/Admin building-QTY-1 set</t>
  </si>
  <si>
    <t>Sharing Desk Base Workstation-QTY-64-SERVICE BUILD</t>
  </si>
  <si>
    <t>OPENABLE STORAGE-750L- 2 Nos-QTY-46-SERVICE BUILD</t>
  </si>
  <si>
    <t>OPENABLE STORAGE-750L- 2 Nos-QTY-24-SERVICE BUILD</t>
  </si>
  <si>
    <t>Storage-500x450x900 with Planter-SERVICE BUILD</t>
  </si>
  <si>
    <t>Cubical Table-with Side Table-SERVICE BUILD-QTY-29</t>
  </si>
  <si>
    <t>TILE BASED PARTITION SYSTEM-SERVICE BUILD</t>
  </si>
  <si>
    <t>Senior Manager Cabin Table Set-Service Buid-QTY-3</t>
  </si>
  <si>
    <t>Cabin Table-Side Openable Storage-Service Build</t>
  </si>
  <si>
    <t>Conference Table-2400x1400x750-Service Building</t>
  </si>
  <si>
    <t>RANGE OPENABLE STORAGE-1500x450x650-Service Buld</t>
  </si>
  <si>
    <t>Conference Table-7575x1400x750-Service Build</t>
  </si>
  <si>
    <t>CABLE TRAY COVERING AT CONTROL ROOM-H-0020-04-03</t>
  </si>
  <si>
    <t>WOODEN WALL PANELLING-H-0020-04-03</t>
  </si>
  <si>
    <t>Wooden Conference Table - QTY-1=H-0020-04-03</t>
  </si>
  <si>
    <t>Wooden Work station uper side storage-H-0020-04-03</t>
  </si>
  <si>
    <t>Wooden Wardrobe - QTY-1=H-0020-04-03</t>
  </si>
  <si>
    <t>Geeken Make Revolving chair - QTY-21-H-0020-04-03</t>
  </si>
  <si>
    <t>CURTIAN ROD,GOLDEN COLOR WITH STOPPER-H-0020-12-01</t>
  </si>
  <si>
    <t>Examination table-QTY-1-H-0020-12-01</t>
  </si>
  <si>
    <t>CHAIRS-QTY-34-H-0020-12-01</t>
  </si>
  <si>
    <t>CHAIR,EXECUTIVE-QTY-3-H-0020-12-01</t>
  </si>
  <si>
    <t>TABLE,CONFERENCE-QTY-2-H-0020-12-01</t>
  </si>
  <si>
    <t>SOFA SET-QTY-1-H-0020-12-01</t>
  </si>
  <si>
    <t>CHAIRS - QTY- 297 -H-5000-02-17-ADMN-BUILD</t>
  </si>
  <si>
    <t>LOCKER CABINATE OF 4DOOR-ADMN-BUILD-H-5000-02-17</t>
  </si>
  <si>
    <t>FIXED FURNITURE -H-5000-02-17-ADMN-BUILD</t>
  </si>
  <si>
    <t>CUSTOM REIMB CHARGES - FOR CAFETARIA FURNITURE</t>
  </si>
  <si>
    <t>INST OF MODULAR PARTITN F/Adm Build-H-5000-02-17</t>
  </si>
  <si>
    <t>FIXED FURNITURE WORK=Adm Build-H-5000-02-17</t>
  </si>
  <si>
    <t>CARPENTRY WORK-Township-H-5000-08-01 -5700129428</t>
  </si>
  <si>
    <t>PALLET MS TABULAR 2 WAY-QTY-100-H-0020-15-01</t>
  </si>
  <si>
    <t>PALLET,PLASTIC,SZ:1100X1100X168MM - H-0020-15-01</t>
  </si>
  <si>
    <t>ALMIRAH W/GLASS FRONT-QTY-5-H-0020-09-01</t>
  </si>
  <si>
    <t>WORK TABLE W/ DRAWER-QTY-2-H-0020-12-01</t>
  </si>
  <si>
    <t>Examination Couch Full Storage-Hospital furn=QTY-1</t>
  </si>
  <si>
    <t>Electrical Laboratory Furniture-QTY-1-H-0020-03-04</t>
  </si>
  <si>
    <t>Revolving Chair-Elect Lab -QTY-10-H-0020-03-04</t>
  </si>
  <si>
    <t>DRUME PALLET FOR 210 LTR,-QTY-3-100-H-0020-15-01</t>
  </si>
  <si>
    <t>PALLET MS TABULAR 2 WAY-QTY-87-H-0020-15-01</t>
  </si>
  <si>
    <t>METAL DRUM PALLET-1245X730X380-H-0020-15-01</t>
  </si>
  <si>
    <t>Workstation - qty-15 H-5000-02-17</t>
  </si>
  <si>
    <t>SOFA- 2 SEATER-QTY-11-Club House-H-5000-08-01</t>
  </si>
  <si>
    <t>SOFA- 2 SEATER -QTY-17-Club House-H-5000-08-01</t>
  </si>
  <si>
    <t>SOFA- 1 SEATER-QTY-1-Club House-H-5000-08-01</t>
  </si>
  <si>
    <t>SOFA-1-SEATER--QTY-12-Club HouseH-5000-08-01</t>
  </si>
  <si>
    <t>Reception Table-QTY-2-Club HouseH-5000-08-01</t>
  </si>
  <si>
    <t>Office Table-QTY-2-Club HouseH-5000-08-01</t>
  </si>
  <si>
    <t>DINING TABLE (WITHOUT CHAIR)-QTY-10-H-5000-08-01</t>
  </si>
  <si>
    <t>T.V. UNIT-QTY-4-Club House-H-5000-08-01</t>
  </si>
  <si>
    <t>LOCKERS (WOODEN)-QTY-17-Club House-H-5000-08-01</t>
  </si>
  <si>
    <t>Storage Size-QTY-5-Club House-H-5000-08-01</t>
  </si>
  <si>
    <t>Storage-QTY-5-Club House-H-5000-08-01</t>
  </si>
  <si>
    <t>CENTER TABLE-QTY-8-Club House-H-5000-08-01</t>
  </si>
  <si>
    <t>CORNER TEPOI 24 X 24-QTY-13-Club Hous-H-5000-08-01</t>
  </si>
  <si>
    <t>CORNER TEPOI 36 X24-QTY-5-Club House-H-5000-08-01</t>
  </si>
  <si>
    <t>High back chair-QTY-2-Club House-H-5000-08-01</t>
  </si>
  <si>
    <t>Medium back chair-QTY-9-Club House-H-5000-08-01</t>
  </si>
  <si>
    <t>fiber canteen chair-QTY-40-Club House-H-5000-08-01</t>
  </si>
  <si>
    <t>Curtains for Club House - H-5000-08-01</t>
  </si>
  <si>
    <t>Roller Curtain - Club House- H-5000-08-01</t>
  </si>
  <si>
    <t>Fixed Furniture-Adani Vidhya School-H-5000-08-01</t>
  </si>
  <si>
    <t>PALLET MS TABULAR 2 WAY-H-0020-15-01-QTY-450</t>
  </si>
  <si>
    <t>CHAIRS-QTY-50</t>
  </si>
  <si>
    <t>PIGEON HOLE(MOBILE LOCKERS AR SECURITY GATE)-</t>
  </si>
  <si>
    <t>WORK STATIONS-QTY-1-H-0020-09-01</t>
  </si>
  <si>
    <t>LOCKER CABINATE OF 4DOOR-QTY-12-H-0020-09-01</t>
  </si>
  <si>
    <t>FIRE RESISTANT,FILING CABINET,H-0020-14-01-QTY-1</t>
  </si>
  <si>
    <t>TABLE,COMPUTER,5X2 FT-QTY-1-H-0020-19-01</t>
  </si>
  <si>
    <t>CHAIRS-QTY-3-H-0020-19-01</t>
  </si>
  <si>
    <t>STEEL ALMIRAH,78X36X19IN-QTY-1-H-0020-19-01</t>
  </si>
  <si>
    <t>BED;6FT,6.5FT-QTY-6-H-0020-19-01</t>
  </si>
  <si>
    <t>VISITOR CHAIR-QTY-3-H-0020-19-01</t>
  </si>
  <si>
    <t>OFFICE TABLE,4.5FTX2.5FT-QTY-3-H-0020-19-01</t>
  </si>
  <si>
    <t>FIRE RESISTANT,FILING CABINET,FRFC-QTY-2-H-20-19-1</t>
  </si>
  <si>
    <t>CHAIRS-H-0020-01-18-QTY-64</t>
  </si>
  <si>
    <t>CHAIRS-QTY-1-H-0020-01-18</t>
  </si>
  <si>
    <t>ALMIRAH W/GLASS FRONT-H-0020-21-01-QTY-1-Singrauli</t>
  </si>
  <si>
    <t>OFFICE TABLE,5X2.5FT-H-0020-21-01-QTY-4-Singrauli</t>
  </si>
  <si>
    <t>BED,SZ:5X6.5FT-H-0020-21-01-QTY-1-Singrauli office</t>
  </si>
  <si>
    <t>WORK TABLE W/ DRAWER-H-0020-21-01-QTY-1-Singrauli</t>
  </si>
  <si>
    <t>CHAIRS-H-0020-21-01-QTY-11-Singrauli office</t>
  </si>
  <si>
    <t>CHAIR,PLASTIC-H-0020-12-09</t>
  </si>
  <si>
    <t>CABIN TABLE WITH SIDE UNIT-SINGRAULI OFFICE</t>
  </si>
  <si>
    <t>FT2</t>
  </si>
  <si>
    <t>PARTITION-SINGRAULI OFFICE</t>
  </si>
  <si>
    <t>CHAIRS-SINGRAULI OFFICE</t>
  </si>
  <si>
    <t>VISITOR CHAIR-SINGRAULI OFFICE</t>
  </si>
  <si>
    <t>SOFA-SINGRAULI OFFICE</t>
  </si>
  <si>
    <t>OFFICE FURNITURE-SINGRAULI OFFICE</t>
  </si>
  <si>
    <t>EXECUTIVE TABLE,WOODEN-SINGRAULI OFFICE</t>
  </si>
  <si>
    <t>CONFERENCE / MEETING ROOM TABLE-SINGRAULI OFFICE</t>
  </si>
  <si>
    <t>DINING TABLE-SINGRAULI OFFICE</t>
  </si>
  <si>
    <t>CORNER TABLE-SINGRAULI OFFICE</t>
  </si>
  <si>
    <t>EXECUTIVE CHAIR-SINGRAULI OFFICE</t>
  </si>
  <si>
    <t>CENTER TABLE-SINGRAULI OFFICE</t>
  </si>
  <si>
    <t>CHAIR,PERFORATED,POWDER COATED-H-0020-12-13</t>
  </si>
  <si>
    <t>NEELKAMAL PLASTIC TABLE; MEGA; COL 26MBG</t>
  </si>
  <si>
    <t>PALLET MS TABULAR 2 WAY 1100X1100X150MM</t>
  </si>
  <si>
    <t>DINING CHAIRS-QTY-100-H-0020-12-20</t>
  </si>
  <si>
    <t>TROLLEY,SS,100-150KG,750X900X250MM-  H-0020-12-14</t>
  </si>
  <si>
    <t>TABLE,HSN:70051010- H-0020-12-23</t>
  </si>
  <si>
    <t>Maid trolley - 6 nos-H-0020-12-21</t>
  </si>
  <si>
    <t>KITCHEN RACK,HSN:73239390-H-0020-12-26</t>
  </si>
  <si>
    <t>009/010</t>
  </si>
  <si>
    <t>KITCHEN RACK,HSN:73239390-H-0020-12-26-DIFF</t>
  </si>
  <si>
    <t>HEAVY DUTY RACKING SYSTEM,GODREJ COMPONE</t>
  </si>
  <si>
    <t>ANGLE RACK,SLOTTED,HSN:73269099</t>
  </si>
  <si>
    <t>CHAIR,HSN:94032010-H-0020-12-32</t>
  </si>
  <si>
    <t>PALLET,MS,1245X730X380 MM</t>
  </si>
  <si>
    <t>Vehicle</t>
  </si>
  <si>
    <t>AMBULANCE,ALSA,ICU WHEEL-RJ/28/EA/0776-QTY-1</t>
  </si>
  <si>
    <t>AMBULANCE,ALSA,ICU WHEEL-QTY-1</t>
  </si>
  <si>
    <t>TRUCK CHASSIS,TUSKER SUPER 1616H,LEYLAND-QTY-1</t>
  </si>
  <si>
    <t>FIRE TENDER</t>
  </si>
  <si>
    <t>TRUCK CHASSIS,TUSKER SUPER 1616H,LEYLAND-QTY-2</t>
  </si>
  <si>
    <t>CAR,FORD ENDEAVOUR, K.S.CARS PRIVATE LIMITED</t>
  </si>
  <si>
    <t>MOTOR CYCLE,MM:SPLENDOR PLUS,HERO HONDA-QTY-1=KAWA</t>
  </si>
  <si>
    <t>HERO HONDA-GJ-12-BK-659-QTY-1=KAWAI</t>
  </si>
  <si>
    <t>HERO HONDA-GJ-12-BL-3259-QTY-1=KAWAI</t>
  </si>
  <si>
    <t>HERO HONDA-GJ-12-BL-2849-QTY-1=KAWAI</t>
  </si>
  <si>
    <t>HERO HONDA-GJ-12-BL-2861-QTY-1=KAWAI</t>
  </si>
  <si>
    <t>TRUCK,TATA, LPT 407/34-QTY-1=KAWAI</t>
  </si>
  <si>
    <t>SCORPIO,AC,MFR:MAHENDRA-QTY-1=</t>
  </si>
  <si>
    <t>BOLERO,MFR:MAHINDRA-QTY-1=</t>
  </si>
  <si>
    <t>HERO CYCLE SS-QTY-6=SECUTIRY</t>
  </si>
  <si>
    <t>DIESEL DISPENSING UNIT,18KL-QTY-1=KAWAI</t>
  </si>
  <si>
    <t>CHASIS/BODY F/2518TC/48, BS III,TATA-QTY-1=KAWAI</t>
  </si>
  <si>
    <t>RTO &amp; OTHER EXP FOR DIESEL DISPENSING UNIT,18KL-QT</t>
  </si>
  <si>
    <t>BOLERO CAMPER DX-2WD-MFR:MAHINDRA-QTY-1=</t>
  </si>
  <si>
    <t>BOLERO-SLX ,MFR:MAHINDRA-QTY-1=</t>
  </si>
  <si>
    <t>UTILITY VEHICLE:,MM:407,TATA-QTY-1=SECURITY</t>
  </si>
  <si>
    <t>MOTOR CYCLE,MM:SPLENDOR PLUS,HERO HONDA-QTY-1=</t>
  </si>
  <si>
    <t>TRACTOR,45HP,MFR:MAHINDRA-QTY-1-H-5000-02-11</t>
  </si>
  <si>
    <t>HERO CYCLE ROYAL CLASSIC 28T-QTY-6=SECUTIRY</t>
  </si>
  <si>
    <t>HERO SPENDER CAST-QTY-1-H-0020-09-01</t>
  </si>
  <si>
    <t>MOTOR CYCLE,SPLENDOR,HERO HONDA-H-0020-10-01</t>
  </si>
  <si>
    <t>MOTOR CYCLE,SPLENDOR,H-0020-12-01- QTY-1</t>
  </si>
  <si>
    <t>20KE,MM:DREAM YUGA,HONDA-QTY-1-H-0020-19-01</t>
  </si>
  <si>
    <t>HONDA BIKE(SHINE)-QTY-1-Singrauli office-H-20-21-1</t>
  </si>
  <si>
    <t>Electric Cycles - QTY-5 - H-0020-03-12</t>
  </si>
  <si>
    <t>TRACTOR,45HP,MFR:MAHINDRA-QTY-1</t>
  </si>
  <si>
    <t>SKID STEER LOADER,S-130</t>
  </si>
  <si>
    <t>HONDA BIKE(SHINE)-QTY-1-singrauli office-H-20-21-1</t>
  </si>
  <si>
    <t>BATTERY OPERATED VEHICLE,4 SEATER-H-0020-03-12</t>
  </si>
  <si>
    <t>BATTERY OPERATED VEHICLE,2 SEATER-H-0020-03-12</t>
  </si>
  <si>
    <t>BATTERY OPERATED VEHICLE, 06 SEATER-H-0020-03-12</t>
  </si>
  <si>
    <t>CAR,MFR:MAHINDRA THAR JEEP-H-0020-11-02</t>
  </si>
  <si>
    <t>007/009</t>
  </si>
  <si>
    <t>BATTERY OPERATED VEHICLE,2 SEATER-H-0020-14-04</t>
  </si>
  <si>
    <t>007/010</t>
  </si>
  <si>
    <t>MOTOR CYCLE,SUPER SPLENDOR,HERO HONDA-Singrauli</t>
  </si>
  <si>
    <t>Plant &amp; Machinery(electrical installation)</t>
  </si>
  <si>
    <t>Solar King Size Garden Lights-QTY-32=KAWAI</t>
  </si>
  <si>
    <t>SOLAR GARDEN LIGHT DISTIBUTION PANEL-LABOUR COLONY</t>
  </si>
  <si>
    <t>NATURAL LIGHTING EQUIPMENTS</t>
  </si>
  <si>
    <t>UOM</t>
  </si>
  <si>
    <t>Qty</t>
  </si>
  <si>
    <t>Electrical Insatallation</t>
  </si>
  <si>
    <t>Railway Sidings</t>
  </si>
  <si>
    <t>G</t>
  </si>
  <si>
    <t>H</t>
  </si>
  <si>
    <r>
      <t xml:space="preserve">Estimated Reproduction Cost of the Asset                                                                    </t>
    </r>
    <r>
      <rPr>
        <b/>
        <i/>
        <sz val="11"/>
        <color theme="1"/>
        <rFont val="Calibri"/>
        <family val="2"/>
        <scheme val="minor"/>
      </rPr>
      <t>(as per WPI Index)</t>
    </r>
  </si>
  <si>
    <t>SUMMARY- VALUATION OF BUILDING/ CIVIL STRUCTURE CAPITALIZED IN 2x660 MW SUPER-CRITICAL THERMAL POWER PLANT | M/S.ADANIN POWER RAJASTAN LIMITED | VILLAGE- KAWAI, TEHSIL- ATRU, DISTRICT- BARAN, RAJASTHAN</t>
  </si>
  <si>
    <t>Special</t>
  </si>
  <si>
    <t>Pump</t>
  </si>
  <si>
    <t>Genaral</t>
  </si>
  <si>
    <t>Market</t>
  </si>
  <si>
    <t>Building CCI</t>
  </si>
  <si>
    <t>Road CCI</t>
  </si>
  <si>
    <t>Bridge CCI</t>
  </si>
  <si>
    <t>Dam CCI</t>
  </si>
  <si>
    <t>Power CCI</t>
  </si>
  <si>
    <t>Railway CCI</t>
  </si>
  <si>
    <t>Mineral Plant CCI</t>
  </si>
  <si>
    <t>Medium Industry CCI</t>
  </si>
  <si>
    <t>Transmission CCI</t>
  </si>
  <si>
    <t>Urban Infra CCI</t>
  </si>
  <si>
    <t>Maintenance CCI</t>
  </si>
  <si>
    <t>Jaipur</t>
  </si>
  <si>
    <t>May</t>
  </si>
  <si>
    <t>June</t>
  </si>
  <si>
    <t>September</t>
  </si>
  <si>
    <t>April</t>
  </si>
  <si>
    <t>August</t>
  </si>
  <si>
    <t>October</t>
  </si>
  <si>
    <t>November</t>
  </si>
  <si>
    <t>December</t>
  </si>
  <si>
    <t>January</t>
  </si>
  <si>
    <t>February</t>
  </si>
  <si>
    <t>March</t>
  </si>
  <si>
    <t>2021-22</t>
  </si>
  <si>
    <t>2020-21</t>
  </si>
  <si>
    <t>2019-20</t>
  </si>
  <si>
    <t>2018-19</t>
  </si>
  <si>
    <t>2017-18</t>
  </si>
  <si>
    <t>2016-17</t>
  </si>
  <si>
    <t>2015-16</t>
  </si>
  <si>
    <t>2014-15</t>
  </si>
  <si>
    <t>2013-14</t>
  </si>
  <si>
    <t>EXPECTED REALIZABLE VALUE^(@ ~15% less)</t>
  </si>
  <si>
    <t>EXPECTED FORCED/ DISTRESS SALE VALUE*(@ ~25% less)</t>
  </si>
  <si>
    <t>TOTAL</t>
  </si>
  <si>
    <t>ENCLOSURE-B: VALUATION OF FACTORY BUILDING/ CIVIL STRUCTURE CAPITALIZED IN 2x660 MW SUPER-CRITICAL THERMAL POWER PLANT | M/S. ADANI POWER RAJASTAN LIMITED | VILLAGE- KAWAI, TEHSIL- ATRU, DISTRICT- BARAN, RAJASTHAN</t>
  </si>
  <si>
    <t xml:space="preserve"> Lease Hold Land Valuation</t>
  </si>
  <si>
    <t>Village</t>
  </si>
  <si>
    <t>Total Lease Hold Interest Value of Lessee for residual period of 18 years (INR)</t>
  </si>
  <si>
    <t>Khedli Gaddiyan, Nimoda, Kawai &amp; Baldevpur</t>
  </si>
  <si>
    <t xml:space="preserve">Rs.3,00,000/- per acres aganinst the land development charges </t>
  </si>
  <si>
    <t>Grand Total</t>
  </si>
  <si>
    <t>Notes-</t>
  </si>
  <si>
    <r>
      <t xml:space="preserve">Net Block
</t>
    </r>
    <r>
      <rPr>
        <i/>
        <sz val="10"/>
        <rFont val="Calibri"/>
        <family val="2"/>
        <scheme val="minor"/>
      </rPr>
      <t>(as on 31.03.2021)</t>
    </r>
  </si>
  <si>
    <t>ENCLOSURE-D: VALUATION OF FURNITURES &amp; FIXTURES CAPITALIZED IN 2x660 MW SUPER-CRITICAL THERMAL POWER PLANT | M/S. ADANI POWER RAJASTAN LIMITED | VILLAGE- KAWAI, TEHSIL- ATRU, DISTRICT- BARAN, RAJASTHAN</t>
  </si>
  <si>
    <t>1. Asset items pertaining to M/S. Adani Power Rajasthan Limited, Village- Kawai, Tehsil- Atru, District- Baran, Rajasthan Plant is only considered in this report.</t>
  </si>
  <si>
    <t>3. APRL has provided us the Fixed Asset Register (FAR) for the purpose of Valuation. This FAR has the capitalization of the items based on the capex incurred under various heads and shown it in under various phases.Hence, for the purpose of Valuation we have taken the FAR having capex incurred.</t>
  </si>
  <si>
    <t xml:space="preserve">9.During the site visit, both the units of the pkant was in operational. Our engineering team visited all the sections and manually inspected the machines and equipments on the basis of their physical existence not on the basis technical. </t>
  </si>
  <si>
    <t>-</t>
  </si>
  <si>
    <t>SUMMARY- VALUATION OF PLANT &amp; MACHINERY AND OTHER FIXED ASSETS OF 2x660 MW SUPER-CRITICAL THERMAL POWER PLANT | M/S.ADANI POWER RAJASTAN LIMITED | VILLAGE- KAWAI, TEHSIL- ATRU, DISTRICT- BARAN, RAJASTHAN</t>
  </si>
  <si>
    <t xml:space="preserve">1. As per the copy of TIR provided to us by the company, the company has executed multiple Lease Deed with Govt. of Rajasthan for the development of Power Project and the lease period for the land is 30-years started from Year-2009, extendable for further 99 years. </t>
  </si>
  <si>
    <t>2. Lease Rent Method is applied for the valuation of lease hold land attained by APRL, Kawai for the balance lease hold period of 18 years. Rack rent has been assumed @7%.</t>
  </si>
  <si>
    <r>
      <t xml:space="preserve">Lease Allotment Year
</t>
    </r>
    <r>
      <rPr>
        <i/>
        <sz val="10"/>
        <color theme="1"/>
        <rFont val="Calibri"/>
        <family val="2"/>
        <scheme val="minor"/>
      </rPr>
      <t>(As per copy of TIR)</t>
    </r>
  </si>
  <si>
    <r>
      <t xml:space="preserve">Area </t>
    </r>
    <r>
      <rPr>
        <i/>
        <sz val="10"/>
        <color theme="1"/>
        <rFont val="Calibri"/>
        <family val="2"/>
        <scheme val="minor"/>
      </rPr>
      <t>(Bigha)</t>
    </r>
  </si>
  <si>
    <r>
      <t xml:space="preserve">Area </t>
    </r>
    <r>
      <rPr>
        <i/>
        <sz val="10"/>
        <color theme="1"/>
        <rFont val="Calibri"/>
        <family val="2"/>
        <scheme val="minor"/>
      </rPr>
      <t>(Hect.)</t>
    </r>
  </si>
  <si>
    <r>
      <t xml:space="preserve">Government Guideline
</t>
    </r>
    <r>
      <rPr>
        <i/>
        <sz val="10"/>
        <color theme="1"/>
        <rFont val="Calibri"/>
        <family val="2"/>
        <scheme val="minor"/>
      </rPr>
      <t>(In per Hectare)</t>
    </r>
  </si>
  <si>
    <r>
      <t xml:space="preserve">Adopted Market Rate of Land 
</t>
    </r>
    <r>
      <rPr>
        <i/>
        <sz val="10"/>
        <color theme="1"/>
        <rFont val="Calibri"/>
        <family val="2"/>
        <scheme val="minor"/>
      </rPr>
      <t>(per Bigha)</t>
    </r>
  </si>
  <si>
    <r>
      <t xml:space="preserve">Prospective Fair Market Value 
</t>
    </r>
    <r>
      <rPr>
        <i/>
        <sz val="10"/>
        <color theme="1"/>
        <rFont val="Calibri"/>
        <family val="2"/>
        <scheme val="minor"/>
      </rPr>
      <t>(INR)</t>
    </r>
  </si>
  <si>
    <r>
      <t xml:space="preserve">Rack Rent of the Property 
</t>
    </r>
    <r>
      <rPr>
        <i/>
        <sz val="10"/>
        <color theme="1"/>
        <rFont val="Calibri"/>
        <family val="2"/>
        <scheme val="minor"/>
      </rPr>
      <t xml:space="preserve">(7% Rate of Return/ Leasehold Interest taken into account) </t>
    </r>
    <r>
      <rPr>
        <b/>
        <sz val="11"/>
        <color theme="1"/>
        <rFont val="Calibri"/>
        <family val="2"/>
        <scheme val="minor"/>
      </rPr>
      <t>(INR)</t>
    </r>
  </si>
  <si>
    <r>
      <t xml:space="preserve">Less Outgoings </t>
    </r>
    <r>
      <rPr>
        <i/>
        <sz val="10"/>
        <color theme="1"/>
        <rFont val="Calibri"/>
        <family val="2"/>
        <scheme val="minor"/>
      </rPr>
      <t xml:space="preserve">(Property Tax, Ground Rent, Insurance, Maintenance, Security, etc.) 
</t>
    </r>
    <r>
      <rPr>
        <b/>
        <sz val="11"/>
        <color theme="1"/>
        <rFont val="Calibri"/>
        <family val="2"/>
        <scheme val="minor"/>
      </rPr>
      <t>(INR)</t>
    </r>
  </si>
  <si>
    <r>
      <t xml:space="preserve">Net Rent to Lessee
 </t>
    </r>
    <r>
      <rPr>
        <i/>
        <sz val="10"/>
        <color theme="1"/>
        <rFont val="Calibri"/>
        <family val="2"/>
        <scheme val="minor"/>
      </rPr>
      <t>(INR)</t>
    </r>
  </si>
  <si>
    <r>
      <t xml:space="preserve">Year’s Purchase Factor of Rs. 1/- per annum @8%
 </t>
    </r>
    <r>
      <rPr>
        <i/>
        <sz val="10"/>
        <color theme="1"/>
        <rFont val="Calibri"/>
        <family val="2"/>
        <scheme val="minor"/>
      </rPr>
      <t>(for residual period)</t>
    </r>
  </si>
  <si>
    <t>ENCLOSURE-H: VALUATION OF COMPUTERS CAPITALIZED IN 2x660 MW SUPER-CRITICAL THERMAL POWER PLANT | M/S.ADANI POWER RAJASTAN LIMITED | VILLAGE- KAWAI, TEHSIL- ATRU, DISTRICT- BARAN, RAJASTHAN</t>
  </si>
  <si>
    <t>I</t>
  </si>
  <si>
    <t>J</t>
  </si>
  <si>
    <r>
      <t xml:space="preserve">Estimated Reproduction Cost of the Asset                                                                    </t>
    </r>
    <r>
      <rPr>
        <i/>
        <sz val="11"/>
        <color theme="1"/>
        <rFont val="Calibri"/>
        <family val="2"/>
        <scheme val="minor"/>
      </rPr>
      <t>(as per WPI Cost)</t>
    </r>
  </si>
  <si>
    <t>ENCLOSURE-C: VALUATION OF PLANT &amp; MACHINERY CAPITALIZED IN 2x660 MW SUPER-CRITICAL THERMAL POWER PLANT | M/S.ADANI POWER RAJASTAN LIMITED | VILLAGE- KAWAI, TEHSIL- ATRU, DISTRICT- BARAN, RAJASTHAN</t>
  </si>
  <si>
    <t>ENCLOSURE-J: VALUATION OF PLANT &amp; MACHINERY CAPITALIZED IN 2x660 MW SUPER-CRITICAL THERMAL POWER PLANT | M/S.ADANI POWER RAJASTAN LIMITED | VILLAGE- KAWAI, TEHSIL- ATRU, DISTRICT- BARAN, RAJASTHAN</t>
  </si>
  <si>
    <t>ENCLOSURE-I: VALUATION OF PLANT &amp; MACHINERY CAPITALIZED IN 2x660 MW SUPER-CRITICAL THERMAL POWER PLANT | M/S.ADANI POWER RAJASTAN LIMITED | VILLAGE- KAWAI, TEHSIL- ATRU, DISTRICT- BARAN, RAJASTHAN</t>
  </si>
  <si>
    <t>ENCLOSURE-G: VALUATION OF VEHICLES CAPITALIZED IN 2x660 MW SUPER-CRITICAL THERMAL POWER PLANT | M/S.ADANI POWER RAJASTAN LIMITED | VILLAGE- KAWAI, TEHSIL- ATRU, DISTRICT- BARAN, RAJASTHAN</t>
  </si>
  <si>
    <t>ENCLOSURE-F: VALUATION OF OFFICE EQUIPMENTS CAPITALIZED IN 2x660 MW SUPER-CRITICAL THERMAL POWER PLANT | M/S.ADANI POWER RAJASTAN LIMITED | VILLAGE- KAWAI, TEHSIL- ATRU, DISTRICT- BARAN, RAJASTHAN</t>
  </si>
  <si>
    <t>ENCLOSURE-E: VALUATION OF SOFTWARES CAPITALIZED IN 2x660 MW SUPER-CRITICAL THERMAL POWER PLANT | M/S.ADANI POWER RAJASTAN LIMITED | VILLAGE- KAWAI, TEHSIL- ATRU, DISTRICT- BARAN, RAJASTHAN</t>
  </si>
  <si>
    <r>
      <t xml:space="preserve">Estimated Reproduction Cost of the Asset                                                                    </t>
    </r>
    <r>
      <rPr>
        <i/>
        <sz val="10"/>
        <color theme="1"/>
        <rFont val="Calibri"/>
        <family val="2"/>
        <scheme val="minor"/>
      </rPr>
      <t>(as per CCI)</t>
    </r>
  </si>
  <si>
    <r>
      <t xml:space="preserve">Life Consumed                    </t>
    </r>
    <r>
      <rPr>
        <sz val="11"/>
        <rFont val="Calibri"/>
        <family val="2"/>
        <scheme val="minor"/>
      </rPr>
      <t>(yrs.)</t>
    </r>
  </si>
  <si>
    <r>
      <t xml:space="preserve">Estimated Economic life of the Assets                                     </t>
    </r>
    <r>
      <rPr>
        <sz val="11"/>
        <rFont val="Calibri"/>
        <family val="2"/>
        <scheme val="minor"/>
      </rPr>
      <t>(yrs.)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</si>
</sst>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_(&quot;$&quot;* #,##0.00_);_(&quot;$&quot;* \(#,##0.00\);_(&quot;$&quot;* &quot;-&quot;??_);_(@_)"/>
    <numFmt numFmtId="165" formatCode="_(* #,##0.00_);_(* \(#,##0.00\);_(* &quot;-&quot;??_);_(@_)"/>
    <numFmt numFmtId="166" formatCode="_(* #,##0_);_(* \(#,##0\);_(* &quot;-&quot;??_);_(@_)"/>
    <numFmt numFmtId="167" formatCode="_ [$₹-4009]\ * #,##0.00_ ;_ [$₹-4009]\ * \-#,##0.00_ ;_ [$₹-4009]\ * &quot;-&quot;??_ ;_ @_ "/>
    <numFmt numFmtId="168" formatCode="0.000"/>
    <numFmt numFmtId="169" formatCode="_ &quot;Rs.&quot;\ * #,##0.00_ ;_ &quot;Rs.&quot;\ * \-#,##0.00_ ;_ &quot;Rs.&quot;\ * &quot;-&quot;??_ ;_ @_ "/>
    <numFmt numFmtId="170" formatCode="0.000%"/>
    <numFmt numFmtId="171" formatCode="_ [$₹-4009]\ * #,##0_ ;_ [$₹-4009]\ * \-#,##0_ ;_ [$₹-4009]\ * &quot;-&quot;??_ ;_ @_ "/>
    <numFmt numFmtId="172" formatCode="_ &quot;₹&quot;\ * #,##0_ ;_ &quot;₹&quot;\ * \-#,##0_ ;_ &quot;₹&quot;\ * &quot;-&quot;??_ ;_ @_ "/>
    <numFmt numFmtId="173" formatCode="_ &quot;Rs.&quot;\ * #,##0_ ;_ &quot;Rs.&quot;\ * \-#,##0_ ;_ &quot;Rs.&quot;\ * &quot;-&quot;??_ ;_ @_ "/>
    <numFmt numFmtId="174" formatCode="#,##0.000"/>
    <numFmt numFmtId="175" formatCode="0.0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b/>
      <i/>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0"/>
      <name val="Arial"/>
      <family val="2"/>
    </font>
    <font>
      <b/>
      <sz val="10"/>
      <name val="Arial"/>
      <family val="2"/>
    </font>
    <font>
      <sz val="10"/>
      <name val="Arial"/>
      <family val="2"/>
    </font>
    <font>
      <sz val="10"/>
      <name val="Arial"/>
      <family val="2"/>
    </font>
    <font>
      <sz val="10"/>
      <color theme="1"/>
      <name val="Arial"/>
      <family val="2"/>
    </font>
    <font>
      <b/>
      <sz val="10"/>
      <color theme="1"/>
      <name val="Arial"/>
      <family val="2"/>
    </font>
    <font>
      <sz val="9"/>
      <color rgb="FF000000"/>
      <name val="Arial"/>
      <family val="2"/>
    </font>
    <font>
      <b/>
      <sz val="16"/>
      <color theme="4" tint="-0.249977111117893"/>
      <name val="Calibri"/>
      <family val="2"/>
      <scheme val="minor"/>
    </font>
    <font>
      <i/>
      <sz val="10"/>
      <name val="Calibri"/>
      <family val="2"/>
      <scheme val="minor"/>
    </font>
    <font>
      <i/>
      <sz val="10"/>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49998474074526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indexed="22"/>
        <bgColor indexed="64"/>
      </patternFill>
    </fill>
    <fill>
      <patternFill patternType="solid">
        <fgColor rgb="FFDDDDDD"/>
        <bgColor indexed="64"/>
      </patternFill>
    </fill>
    <fill>
      <patternFill patternType="solid">
        <fgColor rgb="FFFFFFFF"/>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3">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165" fontId="24" fillId="0" borderId="0" applyFont="0" applyFill="0" applyBorder="0" applyAlignment="0" applyProtection="0"/>
    <xf numFmtId="0" fontId="24" fillId="0" borderId="0"/>
    <xf numFmtId="0" fontId="26" fillId="0" borderId="0"/>
    <xf numFmtId="0" fontId="27" fillId="0" borderId="0"/>
  </cellStyleXfs>
  <cellXfs count="227">
    <xf numFmtId="0" fontId="0" fillId="0" borderId="0" xfId="0"/>
    <xf numFmtId="166" fontId="0" fillId="0" borderId="0" xfId="0" applyNumberFormat="1"/>
    <xf numFmtId="165" fontId="0" fillId="0" borderId="0" xfId="0" applyNumberFormat="1"/>
    <xf numFmtId="167" fontId="0" fillId="0" borderId="0" xfId="0" applyNumberFormat="1"/>
    <xf numFmtId="0" fontId="0" fillId="0" borderId="0" xfId="0" applyFill="1" applyBorder="1"/>
    <xf numFmtId="0" fontId="16" fillId="36" borderId="10" xfId="0" applyFont="1" applyFill="1" applyBorder="1" applyAlignment="1">
      <alignment horizontal="center" vertical="center" wrapText="1"/>
    </xf>
    <xf numFmtId="2" fontId="20" fillId="0" borderId="10" xfId="0" applyNumberFormat="1"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167" fontId="0" fillId="0" borderId="10" xfId="0" applyNumberFormat="1" applyBorder="1"/>
    <xf numFmtId="9" fontId="0" fillId="0" borderId="10" xfId="0" applyNumberFormat="1" applyBorder="1" applyAlignment="1">
      <alignment horizontal="center" vertical="center"/>
    </xf>
    <xf numFmtId="168" fontId="0" fillId="0" borderId="10" xfId="0" applyNumberFormat="1" applyBorder="1" applyAlignment="1">
      <alignment horizontal="center" vertical="center"/>
    </xf>
    <xf numFmtId="0" fontId="0" fillId="0" borderId="10" xfId="0" applyFill="1" applyBorder="1" applyAlignment="1">
      <alignment horizontal="center" vertical="center"/>
    </xf>
    <xf numFmtId="0" fontId="0" fillId="0" borderId="0" xfId="0" applyAlignment="1">
      <alignment vertical="center" wrapText="1"/>
    </xf>
    <xf numFmtId="0" fontId="0" fillId="0" borderId="10" xfId="0" applyFill="1" applyBorder="1"/>
    <xf numFmtId="10" fontId="0" fillId="0" borderId="0" xfId="44" applyNumberFormat="1" applyFont="1"/>
    <xf numFmtId="0" fontId="0" fillId="0" borderId="0" xfId="0" applyAlignment="1">
      <alignment vertical="center"/>
    </xf>
    <xf numFmtId="0" fontId="21" fillId="37" borderId="10" xfId="0" applyFont="1" applyFill="1" applyBorder="1" applyAlignment="1">
      <alignment horizontal="center" vertical="center" wrapText="1"/>
    </xf>
    <xf numFmtId="164" fontId="21" fillId="37" borderId="10" xfId="43" applyFont="1" applyFill="1" applyBorder="1" applyAlignment="1">
      <alignment horizontal="center" vertical="center" wrapText="1"/>
    </xf>
    <xf numFmtId="0" fontId="0" fillId="0" borderId="0" xfId="0" applyAlignment="1">
      <alignment horizontal="left" vertical="center" wrapText="1"/>
    </xf>
    <xf numFmtId="164" fontId="0" fillId="0" borderId="0" xfId="43" applyFont="1" applyAlignment="1">
      <alignment horizontal="center" vertical="center"/>
    </xf>
    <xf numFmtId="167" fontId="18" fillId="35" borderId="10" xfId="0"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 vertical="center" wrapText="1"/>
    </xf>
    <xf numFmtId="14" fontId="0" fillId="0" borderId="0" xfId="0" applyNumberFormat="1"/>
    <xf numFmtId="0" fontId="0" fillId="0" borderId="10" xfId="0" applyBorder="1"/>
    <xf numFmtId="0" fontId="0" fillId="0" borderId="0" xfId="0" applyAlignment="1">
      <alignment wrapText="1"/>
    </xf>
    <xf numFmtId="0" fontId="16" fillId="0" borderId="10" xfId="0" applyFont="1" applyFill="1" applyBorder="1" applyAlignment="1">
      <alignment horizontal="center" vertical="center"/>
    </xf>
    <xf numFmtId="0" fontId="16" fillId="39" borderId="10" xfId="0" applyFont="1" applyFill="1" applyBorder="1" applyAlignment="1">
      <alignment horizontal="center" vertical="center"/>
    </xf>
    <xf numFmtId="0" fontId="16" fillId="39" borderId="10" xfId="0" applyFont="1" applyFill="1" applyBorder="1" applyAlignment="1">
      <alignment horizontal="center" vertical="center" wrapText="1"/>
    </xf>
    <xf numFmtId="167" fontId="20" fillId="0" borderId="10" xfId="43" applyNumberFormat="1" applyFont="1" applyFill="1" applyBorder="1" applyAlignment="1">
      <alignment horizontal="center" vertical="center" wrapText="1"/>
    </xf>
    <xf numFmtId="0" fontId="0" fillId="0" borderId="11" xfId="0" applyBorder="1" applyAlignment="1">
      <alignment horizontal="center" vertical="center" wrapText="1"/>
    </xf>
    <xf numFmtId="0" fontId="16" fillId="0" borderId="11" xfId="0" applyFont="1" applyBorder="1" applyAlignment="1">
      <alignment vertical="center" wrapText="1"/>
    </xf>
    <xf numFmtId="169" fontId="16" fillId="0" borderId="10" xfId="0" applyNumberFormat="1" applyFont="1" applyBorder="1" applyAlignment="1">
      <alignment vertical="center"/>
    </xf>
    <xf numFmtId="169" fontId="0" fillId="0" borderId="0" xfId="0" applyNumberFormat="1" applyAlignment="1">
      <alignment horizontal="center" vertical="center"/>
    </xf>
    <xf numFmtId="17" fontId="0" fillId="0" borderId="0" xfId="0" applyNumberFormat="1"/>
    <xf numFmtId="165" fontId="0" fillId="33" borderId="0" xfId="0" applyNumberFormat="1" applyFill="1"/>
    <xf numFmtId="164" fontId="0" fillId="0" borderId="10" xfId="43" applyFont="1" applyFill="1" applyBorder="1" applyAlignment="1">
      <alignment horizontal="left" vertical="center"/>
    </xf>
    <xf numFmtId="164" fontId="0" fillId="0" borderId="10" xfId="43" applyFont="1" applyFill="1" applyBorder="1" applyAlignment="1">
      <alignment horizontal="center" vertical="center"/>
    </xf>
    <xf numFmtId="0" fontId="0" fillId="0" borderId="10" xfId="0" applyFill="1" applyBorder="1" applyAlignment="1">
      <alignment horizontal="center" vertical="center" wrapText="1"/>
    </xf>
    <xf numFmtId="170" fontId="0" fillId="0" borderId="0" xfId="44" applyNumberFormat="1" applyFont="1"/>
    <xf numFmtId="167" fontId="0" fillId="0" borderId="24" xfId="0" applyNumberFormat="1" applyBorder="1"/>
    <xf numFmtId="169" fontId="16" fillId="0" borderId="12" xfId="0" applyNumberFormat="1" applyFont="1" applyBorder="1" applyAlignment="1">
      <alignment vertical="center"/>
    </xf>
    <xf numFmtId="0" fontId="0" fillId="0" borderId="10" xfId="0" applyBorder="1" applyAlignment="1">
      <alignment horizontal="center" vertical="center" wrapText="1"/>
    </xf>
    <xf numFmtId="0" fontId="16" fillId="0" borderId="10" xfId="0" applyFont="1" applyBorder="1" applyAlignment="1">
      <alignment vertical="center" wrapText="1"/>
    </xf>
    <xf numFmtId="167" fontId="20" fillId="0" borderId="10" xfId="43" applyNumberFormat="1" applyFont="1" applyFill="1" applyBorder="1" applyAlignment="1">
      <alignment horizontal="center" vertical="center" wrapText="1"/>
    </xf>
    <xf numFmtId="0" fontId="16" fillId="0" borderId="10" xfId="0" applyFont="1" applyBorder="1" applyAlignment="1">
      <alignment horizontal="center" vertical="center"/>
    </xf>
    <xf numFmtId="167" fontId="0" fillId="0" borderId="0" xfId="43" applyNumberFormat="1" applyFont="1"/>
    <xf numFmtId="0" fontId="16" fillId="0" borderId="0" xfId="0" applyFont="1"/>
    <xf numFmtId="9" fontId="0" fillId="0" borderId="10" xfId="44" applyFont="1" applyBorder="1" applyAlignment="1">
      <alignment horizontal="center" vertical="center"/>
    </xf>
    <xf numFmtId="0" fontId="0" fillId="0" borderId="10" xfId="0" applyFont="1" applyBorder="1" applyAlignment="1">
      <alignment horizontal="center" vertical="center"/>
    </xf>
    <xf numFmtId="171" fontId="0" fillId="0" borderId="10" xfId="0" applyNumberFormat="1" applyBorder="1" applyAlignment="1">
      <alignment horizontal="center" vertical="center"/>
    </xf>
    <xf numFmtId="171" fontId="0" fillId="0" borderId="0" xfId="0" applyNumberFormat="1"/>
    <xf numFmtId="171" fontId="0" fillId="0" borderId="10" xfId="1" applyNumberFormat="1" applyFont="1" applyBorder="1" applyAlignment="1">
      <alignment horizontal="center" vertical="center"/>
    </xf>
    <xf numFmtId="171" fontId="0" fillId="0" borderId="0" xfId="43" applyNumberFormat="1" applyFont="1"/>
    <xf numFmtId="172" fontId="0" fillId="0" borderId="10" xfId="0" applyNumberFormat="1" applyBorder="1"/>
    <xf numFmtId="172" fontId="0" fillId="0" borderId="16" xfId="0" applyNumberFormat="1" applyBorder="1"/>
    <xf numFmtId="172" fontId="22" fillId="0" borderId="10" xfId="0" applyNumberFormat="1" applyFont="1" applyBorder="1"/>
    <xf numFmtId="9" fontId="0" fillId="0" borderId="0" xfId="44" applyFont="1"/>
    <xf numFmtId="0" fontId="0" fillId="0" borderId="12" xfId="0" applyBorder="1" applyAlignment="1">
      <alignment horizontal="left" vertical="center"/>
    </xf>
    <xf numFmtId="171" fontId="20" fillId="0" borderId="10" xfId="43" applyNumberFormat="1" applyFont="1" applyFill="1" applyBorder="1" applyAlignment="1">
      <alignment horizontal="center" vertical="center" wrapText="1"/>
    </xf>
    <xf numFmtId="173" fontId="16" fillId="0" borderId="10" xfId="0" applyNumberFormat="1" applyFont="1" applyBorder="1" applyAlignment="1">
      <alignment vertical="center"/>
    </xf>
    <xf numFmtId="167" fontId="16" fillId="0" borderId="0" xfId="0" applyNumberFormat="1" applyFont="1"/>
    <xf numFmtId="14" fontId="0" fillId="0" borderId="10" xfId="0" applyNumberFormat="1" applyFill="1" applyBorder="1" applyAlignment="1">
      <alignment horizontal="center" vertical="center"/>
    </xf>
    <xf numFmtId="9" fontId="1" fillId="0" borderId="10" xfId="44" applyFont="1" applyBorder="1" applyAlignment="1">
      <alignment horizontal="center" vertical="center"/>
    </xf>
    <xf numFmtId="171" fontId="0" fillId="0" borderId="10" xfId="43" applyNumberFormat="1" applyFont="1" applyFill="1" applyBorder="1" applyAlignment="1">
      <alignment horizontal="center" vertical="center"/>
    </xf>
    <xf numFmtId="171" fontId="0" fillId="0" borderId="10" xfId="0" applyNumberFormat="1" applyFont="1" applyBorder="1" applyAlignment="1">
      <alignment horizontal="center" vertical="center"/>
    </xf>
    <xf numFmtId="171" fontId="0" fillId="0" borderId="10" xfId="43" applyNumberFormat="1" applyFont="1" applyBorder="1" applyAlignment="1">
      <alignment horizontal="center" vertical="center"/>
    </xf>
    <xf numFmtId="171" fontId="16" fillId="0" borderId="10" xfId="0" applyNumberFormat="1" applyFont="1" applyBorder="1" applyAlignment="1">
      <alignment horizontal="center" vertical="center"/>
    </xf>
    <xf numFmtId="171" fontId="18" fillId="35" borderId="10" xfId="0" applyNumberFormat="1" applyFont="1" applyFill="1" applyBorder="1" applyAlignment="1">
      <alignment horizontal="center" vertical="center" wrapText="1"/>
    </xf>
    <xf numFmtId="9" fontId="0" fillId="0" borderId="10" xfId="0" applyNumberFormat="1" applyFont="1" applyBorder="1" applyAlignment="1">
      <alignment horizontal="center" vertical="center"/>
    </xf>
    <xf numFmtId="168" fontId="0" fillId="0" borderId="10" xfId="0" applyNumberFormat="1" applyFont="1" applyBorder="1" applyAlignment="1">
      <alignment horizontal="center" vertical="center"/>
    </xf>
    <xf numFmtId="9" fontId="0" fillId="0" borderId="0" xfId="0" applyNumberFormat="1"/>
    <xf numFmtId="43" fontId="0" fillId="0" borderId="0" xfId="0" applyNumberFormat="1"/>
    <xf numFmtId="9" fontId="0" fillId="0" borderId="0" xfId="44" applyFont="1" applyAlignment="1">
      <alignment horizontal="center" vertical="center"/>
    </xf>
    <xf numFmtId="0" fontId="0" fillId="0" borderId="10" xfId="0" applyBorder="1" applyAlignment="1">
      <alignment horizontal="center" vertical="center"/>
    </xf>
    <xf numFmtId="165" fontId="0" fillId="0" borderId="0" xfId="49" applyFont="1" applyAlignment="1">
      <alignment vertical="top"/>
    </xf>
    <xf numFmtId="0" fontId="27" fillId="40" borderId="10" xfId="52" applyFill="1" applyBorder="1" applyAlignment="1">
      <alignment vertical="top"/>
    </xf>
    <xf numFmtId="0" fontId="27" fillId="40" borderId="10" xfId="52" applyFill="1" applyBorder="1" applyAlignment="1">
      <alignment vertical="top" wrapText="1"/>
    </xf>
    <xf numFmtId="0" fontId="27" fillId="0" borderId="0" xfId="52" applyAlignment="1">
      <alignment vertical="top"/>
    </xf>
    <xf numFmtId="0" fontId="27" fillId="0" borderId="0" xfId="52" applyAlignment="1">
      <alignment horizontal="center" vertical="center"/>
    </xf>
    <xf numFmtId="14" fontId="27" fillId="0" borderId="0" xfId="52" applyNumberFormat="1" applyAlignment="1">
      <alignment horizontal="right" vertical="top"/>
    </xf>
    <xf numFmtId="174" fontId="27" fillId="0" borderId="0" xfId="52" applyNumberFormat="1" applyAlignment="1">
      <alignment horizontal="right" vertical="top"/>
    </xf>
    <xf numFmtId="0" fontId="27" fillId="0" borderId="0" xfId="52" applyAlignment="1">
      <alignment horizontal="left" vertical="top"/>
    </xf>
    <xf numFmtId="4" fontId="27" fillId="0" borderId="0" xfId="52" applyNumberFormat="1" applyAlignment="1">
      <alignment horizontal="right" vertical="top"/>
    </xf>
    <xf numFmtId="4" fontId="27" fillId="0" borderId="0" xfId="52" applyNumberFormat="1" applyAlignment="1">
      <alignment vertical="top"/>
    </xf>
    <xf numFmtId="3" fontId="27" fillId="0" borderId="0" xfId="52" applyNumberFormat="1" applyAlignment="1">
      <alignment horizontal="right" vertical="top"/>
    </xf>
    <xf numFmtId="0" fontId="27" fillId="0" borderId="0" xfId="52" applyFill="1" applyAlignment="1">
      <alignment vertical="top"/>
    </xf>
    <xf numFmtId="14" fontId="27" fillId="0" borderId="0" xfId="52" applyNumberFormat="1" applyFill="1" applyAlignment="1">
      <alignment horizontal="right" vertical="top"/>
    </xf>
    <xf numFmtId="3" fontId="27" fillId="0" borderId="0" xfId="52" applyNumberFormat="1" applyFill="1" applyAlignment="1">
      <alignment horizontal="right" vertical="top"/>
    </xf>
    <xf numFmtId="4" fontId="27" fillId="0" borderId="0" xfId="52" applyNumberFormat="1" applyFill="1" applyAlignment="1">
      <alignment horizontal="right" vertical="top"/>
    </xf>
    <xf numFmtId="4" fontId="27" fillId="0" borderId="0" xfId="52" applyNumberFormat="1" applyFill="1" applyAlignment="1">
      <alignment vertical="top"/>
    </xf>
    <xf numFmtId="4" fontId="27" fillId="0" borderId="10" xfId="52" applyNumberFormat="1" applyBorder="1" applyAlignment="1">
      <alignment horizontal="left" vertical="top"/>
    </xf>
    <xf numFmtId="4" fontId="25" fillId="0" borderId="10" xfId="52" applyNumberFormat="1" applyFont="1" applyBorder="1" applyAlignment="1">
      <alignment horizontal="right" vertical="top"/>
    </xf>
    <xf numFmtId="43" fontId="27" fillId="0" borderId="0" xfId="52" applyNumberFormat="1" applyAlignment="1">
      <alignment vertical="top"/>
    </xf>
    <xf numFmtId="0" fontId="0" fillId="0" borderId="10" xfId="0" applyBorder="1" applyAlignment="1">
      <alignment horizontal="center" vertical="center"/>
    </xf>
    <xf numFmtId="0" fontId="0" fillId="0" borderId="10" xfId="0" applyBorder="1" applyAlignment="1">
      <alignment horizontal="left" vertical="center"/>
    </xf>
    <xf numFmtId="3" fontId="0" fillId="0" borderId="10" xfId="0" applyNumberFormat="1" applyBorder="1" applyAlignment="1">
      <alignment horizontal="center" vertical="center"/>
    </xf>
    <xf numFmtId="14" fontId="0" fillId="0" borderId="10" xfId="0" applyNumberFormat="1" applyBorder="1" applyAlignment="1">
      <alignment horizontal="center" vertical="center"/>
    </xf>
    <xf numFmtId="4" fontId="0" fillId="0" borderId="10" xfId="0" applyNumberFormat="1" applyBorder="1" applyAlignment="1">
      <alignment horizontal="center" vertical="center"/>
    </xf>
    <xf numFmtId="174" fontId="0" fillId="0" borderId="10" xfId="0" applyNumberFormat="1" applyBorder="1" applyAlignment="1">
      <alignment horizontal="center" vertical="center"/>
    </xf>
    <xf numFmtId="0" fontId="0" fillId="0" borderId="10" xfId="0" applyBorder="1" applyAlignment="1">
      <alignment horizontal="center" vertical="center"/>
    </xf>
    <xf numFmtId="171" fontId="0" fillId="0" borderId="10" xfId="0" applyNumberFormat="1" applyBorder="1" applyAlignment="1">
      <alignment horizontal="right" vertical="top"/>
    </xf>
    <xf numFmtId="0" fontId="0" fillId="0" borderId="10" xfId="0" applyBorder="1" applyAlignment="1">
      <alignment horizontal="left" vertical="center" wrapText="1"/>
    </xf>
    <xf numFmtId="0" fontId="0" fillId="0" borderId="0" xfId="0" applyAlignment="1">
      <alignment horizontal="left"/>
    </xf>
    <xf numFmtId="171" fontId="16" fillId="0" borderId="10" xfId="43" applyNumberFormat="1" applyFont="1" applyBorder="1" applyAlignment="1">
      <alignment horizontal="center" vertical="center"/>
    </xf>
    <xf numFmtId="9" fontId="16" fillId="0" borderId="10" xfId="44" applyFont="1" applyBorder="1" applyAlignment="1">
      <alignment horizontal="center" vertical="center"/>
    </xf>
    <xf numFmtId="0" fontId="29" fillId="41" borderId="25" xfId="0" applyFont="1" applyFill="1" applyBorder="1" applyAlignment="1">
      <alignment vertical="center" wrapText="1"/>
    </xf>
    <xf numFmtId="0" fontId="28" fillId="41" borderId="25" xfId="0" applyFont="1" applyFill="1" applyBorder="1" applyAlignment="1">
      <alignment vertical="center" wrapText="1"/>
    </xf>
    <xf numFmtId="0" fontId="0" fillId="0" borderId="10" xfId="0" applyFill="1" applyBorder="1" applyAlignment="1">
      <alignment vertical="top" wrapText="1"/>
    </xf>
    <xf numFmtId="0" fontId="0" fillId="0" borderId="10" xfId="0" applyBorder="1" applyAlignment="1">
      <alignment vertical="top" wrapText="1"/>
    </xf>
    <xf numFmtId="1" fontId="0" fillId="0" borderId="0" xfId="1" applyNumberFormat="1" applyFont="1"/>
    <xf numFmtId="0" fontId="0" fillId="0" borderId="10" xfId="0" applyBorder="1" applyAlignment="1">
      <alignment horizontal="center" vertical="center"/>
    </xf>
    <xf numFmtId="0" fontId="0" fillId="42" borderId="0" xfId="0" applyFill="1"/>
    <xf numFmtId="175" fontId="0" fillId="0" borderId="0" xfId="44" applyNumberFormat="1" applyFont="1"/>
    <xf numFmtId="0" fontId="0" fillId="0" borderId="0" xfId="44" applyNumberFormat="1" applyFont="1"/>
    <xf numFmtId="2" fontId="0" fillId="0" borderId="0" xfId="0" applyNumberFormat="1"/>
    <xf numFmtId="14" fontId="0" fillId="0" borderId="0" xfId="0" applyNumberFormat="1" applyBorder="1" applyAlignment="1">
      <alignment horizontal="center" vertical="center"/>
    </xf>
    <xf numFmtId="0" fontId="0" fillId="0" borderId="0" xfId="0" applyNumberFormat="1"/>
    <xf numFmtId="0" fontId="30" fillId="0" borderId="0" xfId="0" applyFont="1"/>
    <xf numFmtId="0" fontId="28" fillId="41" borderId="0" xfId="0" applyFont="1" applyFill="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31"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169" fontId="0" fillId="0" borderId="0" xfId="0" applyNumberFormat="1" applyFill="1" applyBorder="1" applyAlignment="1">
      <alignment vertical="center"/>
    </xf>
    <xf numFmtId="164" fontId="22" fillId="0" borderId="0" xfId="43" applyFont="1" applyFill="1" applyBorder="1" applyAlignment="1">
      <alignment horizontal="center" vertical="center"/>
    </xf>
    <xf numFmtId="0" fontId="19"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Border="1" applyAlignment="1">
      <alignment horizontal="left" vertical="center" wrapText="1"/>
    </xf>
    <xf numFmtId="167" fontId="0" fillId="0" borderId="0" xfId="0" applyNumberFormat="1" applyAlignment="1">
      <alignment vertical="center"/>
    </xf>
    <xf numFmtId="0" fontId="22" fillId="0" borderId="13" xfId="0" applyFont="1" applyBorder="1" applyAlignment="1">
      <alignment horizontal="center" vertical="center"/>
    </xf>
    <xf numFmtId="164" fontId="21" fillId="37" borderId="15" xfId="43" applyFont="1" applyFill="1" applyBorder="1" applyAlignment="1">
      <alignment horizontal="center" vertical="center" wrapText="1"/>
    </xf>
    <xf numFmtId="164" fontId="21" fillId="37" borderId="16" xfId="43" applyFont="1" applyFill="1" applyBorder="1" applyAlignment="1">
      <alignment horizontal="center" vertical="center" wrapText="1"/>
    </xf>
    <xf numFmtId="172" fontId="22" fillId="0" borderId="16" xfId="0" applyNumberFormat="1" applyFont="1" applyBorder="1"/>
    <xf numFmtId="0" fontId="0" fillId="0" borderId="0" xfId="0" applyFill="1"/>
    <xf numFmtId="171" fontId="0" fillId="0" borderId="10" xfId="43" applyNumberFormat="1" applyFont="1" applyBorder="1" applyAlignment="1">
      <alignment vertical="center"/>
    </xf>
    <xf numFmtId="171" fontId="16" fillId="36" borderId="10" xfId="0" applyNumberFormat="1" applyFont="1" applyFill="1" applyBorder="1" applyAlignment="1">
      <alignment horizontal="center" vertical="center"/>
    </xf>
    <xf numFmtId="171" fontId="16" fillId="36" borderId="10" xfId="0" applyNumberFormat="1" applyFont="1" applyFill="1" applyBorder="1" applyAlignment="1">
      <alignment horizontal="center" vertical="center" wrapText="1"/>
    </xf>
    <xf numFmtId="171" fontId="0" fillId="36" borderId="10" xfId="0" applyNumberFormat="1" applyFont="1" applyFill="1" applyBorder="1"/>
    <xf numFmtId="171" fontId="22" fillId="36" borderId="10" xfId="43" applyNumberFormat="1" applyFont="1" applyFill="1" applyBorder="1" applyAlignment="1">
      <alignment horizontal="center" vertical="center"/>
    </xf>
    <xf numFmtId="167" fontId="0" fillId="0" borderId="10" xfId="0" applyNumberFormat="1" applyBorder="1" applyAlignment="1">
      <alignment horizontal="center" vertical="center"/>
    </xf>
    <xf numFmtId="171" fontId="22" fillId="0" borderId="10" xfId="43" applyNumberFormat="1" applyFont="1" applyFill="1" applyBorder="1" applyAlignment="1">
      <alignment horizontal="center" vertical="center"/>
    </xf>
    <xf numFmtId="0" fontId="16" fillId="39" borderId="10"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wrapText="1"/>
    </xf>
    <xf numFmtId="3" fontId="1" fillId="0" borderId="10" xfId="0" applyNumberFormat="1" applyFont="1" applyBorder="1" applyAlignment="1">
      <alignment horizontal="center" vertical="center"/>
    </xf>
    <xf numFmtId="14" fontId="1" fillId="0" borderId="10" xfId="0" applyNumberFormat="1" applyFont="1" applyBorder="1" applyAlignment="1">
      <alignment horizontal="center" vertical="center"/>
    </xf>
    <xf numFmtId="9" fontId="1" fillId="0" borderId="10" xfId="0" applyNumberFormat="1" applyFont="1" applyBorder="1" applyAlignment="1">
      <alignment horizontal="center" vertical="center"/>
    </xf>
    <xf numFmtId="168" fontId="1" fillId="0" borderId="10" xfId="0" applyNumberFormat="1" applyFont="1" applyBorder="1" applyAlignment="1">
      <alignment horizontal="center" vertical="center"/>
    </xf>
    <xf numFmtId="171" fontId="1" fillId="0" borderId="10" xfId="0" applyNumberFormat="1" applyFont="1" applyBorder="1" applyAlignment="1">
      <alignment horizontal="center" vertical="center"/>
    </xf>
    <xf numFmtId="171" fontId="1" fillId="0" borderId="10" xfId="1" applyNumberFormat="1" applyFont="1" applyBorder="1" applyAlignment="1">
      <alignment horizontal="center" vertical="center"/>
    </xf>
    <xf numFmtId="0" fontId="1" fillId="0" borderId="10" xfId="0" applyFont="1" applyFill="1" applyBorder="1" applyAlignment="1">
      <alignment horizontal="center" vertical="center"/>
    </xf>
    <xf numFmtId="0" fontId="1" fillId="0" borderId="10" xfId="0" applyFont="1" applyFill="1" applyBorder="1" applyAlignment="1">
      <alignment horizontal="left" vertical="center" wrapText="1"/>
    </xf>
    <xf numFmtId="3" fontId="1" fillId="0" borderId="10" xfId="0" applyNumberFormat="1" applyFont="1" applyFill="1" applyBorder="1" applyAlignment="1">
      <alignment horizontal="center" vertical="center"/>
    </xf>
    <xf numFmtId="14" fontId="1" fillId="0" borderId="10" xfId="0" applyNumberFormat="1" applyFont="1" applyFill="1" applyBorder="1" applyAlignment="1">
      <alignment horizontal="center" vertical="center"/>
    </xf>
    <xf numFmtId="9" fontId="1" fillId="0" borderId="10" xfId="0" applyNumberFormat="1" applyFont="1" applyFill="1" applyBorder="1" applyAlignment="1">
      <alignment horizontal="center" vertical="center"/>
    </xf>
    <xf numFmtId="168" fontId="1" fillId="0" borderId="10" xfId="0" applyNumberFormat="1" applyFont="1" applyFill="1" applyBorder="1" applyAlignment="1">
      <alignment horizontal="center" vertical="center"/>
    </xf>
    <xf numFmtId="171" fontId="1" fillId="0" borderId="10" xfId="0" applyNumberFormat="1" applyFont="1" applyFill="1" applyBorder="1" applyAlignment="1">
      <alignment horizontal="center" vertical="center"/>
    </xf>
    <xf numFmtId="9" fontId="1" fillId="0" borderId="10" xfId="44" applyFont="1" applyFill="1" applyBorder="1" applyAlignment="1">
      <alignment horizontal="center" vertical="center"/>
    </xf>
    <xf numFmtId="171" fontId="1" fillId="0" borderId="10" xfId="1" applyNumberFormat="1" applyFont="1" applyFill="1" applyBorder="1" applyAlignment="1">
      <alignment horizontal="center" vertical="center"/>
    </xf>
    <xf numFmtId="0" fontId="16" fillId="37" borderId="10" xfId="0" applyFont="1" applyFill="1" applyBorder="1" applyAlignment="1">
      <alignment horizontal="center" vertical="center" wrapText="1"/>
    </xf>
    <xf numFmtId="171" fontId="16" fillId="37" borderId="10" xfId="43" applyNumberFormat="1" applyFont="1" applyFill="1" applyBorder="1" applyAlignment="1">
      <alignment horizontal="center" vertical="center" wrapText="1"/>
    </xf>
    <xf numFmtId="0" fontId="21" fillId="37" borderId="10" xfId="43" applyNumberFormat="1" applyFont="1" applyFill="1" applyBorder="1" applyAlignment="1">
      <alignment horizontal="center" vertical="center" wrapText="1"/>
    </xf>
    <xf numFmtId="164" fontId="16" fillId="37" borderId="10" xfId="43" applyFont="1" applyFill="1" applyBorder="1" applyAlignment="1">
      <alignment horizontal="center" vertical="center" wrapText="1"/>
    </xf>
    <xf numFmtId="171" fontId="0" fillId="0" borderId="10" xfId="44" applyNumberFormat="1" applyFont="1" applyBorder="1" applyAlignment="1">
      <alignment horizontal="center" vertical="center"/>
    </xf>
    <xf numFmtId="0" fontId="25" fillId="0" borderId="10" xfId="52" applyFont="1" applyBorder="1" applyAlignment="1">
      <alignment horizontal="left" vertical="top"/>
    </xf>
    <xf numFmtId="0" fontId="23" fillId="0" borderId="10" xfId="0" applyFont="1" applyBorder="1" applyAlignment="1">
      <alignment horizontal="left" vertical="center" wrapText="1"/>
    </xf>
    <xf numFmtId="0" fontId="18" fillId="35" borderId="10" xfId="0" applyFont="1" applyFill="1" applyBorder="1" applyAlignment="1">
      <alignment horizontal="center" vertical="center" wrapText="1"/>
    </xf>
    <xf numFmtId="0" fontId="16" fillId="36" borderId="11" xfId="0" applyFont="1" applyFill="1" applyBorder="1" applyAlignment="1">
      <alignment horizontal="center" vertical="center" wrapText="1"/>
    </xf>
    <xf numFmtId="0" fontId="16" fillId="36" borderId="12" xfId="0" applyFont="1" applyFill="1" applyBorder="1" applyAlignment="1">
      <alignment horizontal="center" vertical="center" wrapText="1"/>
    </xf>
    <xf numFmtId="0" fontId="16" fillId="36" borderId="13" xfId="0" applyFont="1" applyFill="1" applyBorder="1" applyAlignment="1">
      <alignment horizontal="center" vertical="center" wrapText="1"/>
    </xf>
    <xf numFmtId="0" fontId="19" fillId="0" borderId="11" xfId="0" applyFont="1" applyFill="1" applyBorder="1" applyAlignment="1">
      <alignment horizontal="right" vertical="center" wrapText="1"/>
    </xf>
    <xf numFmtId="0" fontId="19" fillId="0" borderId="12" xfId="0" applyFont="1" applyFill="1" applyBorder="1" applyAlignment="1">
      <alignment horizontal="right" vertical="center" wrapText="1"/>
    </xf>
    <xf numFmtId="0" fontId="19" fillId="0" borderId="13" xfId="0" applyFont="1" applyFill="1" applyBorder="1" applyAlignment="1">
      <alignment horizontal="right" vertical="center" wrapText="1"/>
    </xf>
    <xf numFmtId="0" fontId="16" fillId="36" borderId="10" xfId="0" applyFont="1" applyFill="1" applyBorder="1" applyAlignment="1">
      <alignment horizontal="center" vertical="center" wrapText="1"/>
    </xf>
    <xf numFmtId="0" fontId="19" fillId="0" borderId="10" xfId="0" applyFont="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34" borderId="26" xfId="0" applyFont="1" applyFill="1" applyBorder="1" applyAlignment="1">
      <alignment horizontal="center" vertical="center" wrapText="1"/>
    </xf>
    <xf numFmtId="0" fontId="18" fillId="34" borderId="27" xfId="0" applyFont="1" applyFill="1" applyBorder="1" applyAlignment="1">
      <alignment horizontal="center" vertical="center" wrapText="1"/>
    </xf>
    <xf numFmtId="0" fontId="18" fillId="34" borderId="28" xfId="0" applyFont="1" applyFill="1" applyBorder="1" applyAlignment="1">
      <alignment horizontal="center" vertical="center" wrapText="1"/>
    </xf>
    <xf numFmtId="0" fontId="19" fillId="0" borderId="17" xfId="0" applyFont="1" applyBorder="1" applyAlignment="1">
      <alignment horizontal="left" vertical="center"/>
    </xf>
    <xf numFmtId="0" fontId="19" fillId="0" borderId="14" xfId="0" applyFont="1" applyBorder="1" applyAlignment="1">
      <alignment horizontal="left" vertical="center"/>
    </xf>
    <xf numFmtId="0" fontId="19" fillId="0" borderId="18" xfId="0" applyFont="1" applyBorder="1" applyAlignment="1">
      <alignment horizontal="left" vertical="center"/>
    </xf>
    <xf numFmtId="0" fontId="23" fillId="0" borderId="19" xfId="0" applyFont="1" applyBorder="1" applyAlignment="1">
      <alignment horizontal="left" vertical="center" wrapText="1"/>
    </xf>
    <xf numFmtId="0" fontId="23" fillId="0" borderId="12"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2" fillId="0" borderId="19" xfId="0" applyFont="1" applyBorder="1" applyAlignment="1">
      <alignment horizontal="center" vertical="center"/>
    </xf>
    <xf numFmtId="0" fontId="22" fillId="0" borderId="13" xfId="0" applyFont="1" applyBorder="1" applyAlignment="1">
      <alignment horizontal="center" vertical="center"/>
    </xf>
    <xf numFmtId="0" fontId="18" fillId="35" borderId="11" xfId="0" applyFont="1" applyFill="1" applyBorder="1" applyAlignment="1">
      <alignment horizontal="center" vertical="center"/>
    </xf>
    <xf numFmtId="0" fontId="18" fillId="35" borderId="12" xfId="0" applyFont="1" applyFill="1" applyBorder="1" applyAlignment="1">
      <alignment horizontal="center" vertical="center"/>
    </xf>
    <xf numFmtId="0" fontId="18" fillId="35" borderId="13" xfId="0" applyFont="1" applyFill="1" applyBorder="1" applyAlignment="1">
      <alignment horizontal="center" vertical="center"/>
    </xf>
    <xf numFmtId="0" fontId="18" fillId="35" borderId="11" xfId="0" applyFont="1" applyFill="1" applyBorder="1" applyAlignment="1">
      <alignment horizontal="center" vertical="center" wrapText="1"/>
    </xf>
    <xf numFmtId="0" fontId="18" fillId="35" borderId="12" xfId="0" applyFont="1" applyFill="1" applyBorder="1" applyAlignment="1">
      <alignment horizontal="center" vertical="center" wrapText="1"/>
    </xf>
    <xf numFmtId="0" fontId="18" fillId="35" borderId="13" xfId="0" applyFont="1" applyFill="1" applyBorder="1" applyAlignment="1">
      <alignment horizontal="center" vertical="center" wrapText="1"/>
    </xf>
    <xf numFmtId="0" fontId="18" fillId="35" borderId="10" xfId="0" applyFont="1" applyFill="1" applyBorder="1" applyAlignment="1">
      <alignment horizontal="center"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8" fillId="34" borderId="10" xfId="0" applyFont="1" applyFill="1" applyBorder="1" applyAlignment="1">
      <alignment horizontal="center" vertical="center" wrapText="1"/>
    </xf>
    <xf numFmtId="0" fontId="18" fillId="35" borderId="10" xfId="0" applyFont="1" applyFill="1" applyBorder="1" applyAlignment="1">
      <alignment horizontal="left" vertical="center" wrapText="1"/>
    </xf>
    <xf numFmtId="0" fontId="18" fillId="38" borderId="11" xfId="0" applyFont="1" applyFill="1" applyBorder="1" applyAlignment="1">
      <alignment horizontal="center" vertical="center"/>
    </xf>
    <xf numFmtId="0" fontId="18" fillId="38" borderId="12" xfId="0" applyFont="1" applyFill="1" applyBorder="1" applyAlignment="1">
      <alignment horizontal="center" vertical="center"/>
    </xf>
    <xf numFmtId="0" fontId="18" fillId="38" borderId="13" xfId="0"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left" vertical="center"/>
    </xf>
    <xf numFmtId="0" fontId="0" fillId="0" borderId="13" xfId="0" applyBorder="1" applyAlignment="1">
      <alignment horizontal="left" vertical="center"/>
    </xf>
    <xf numFmtId="169" fontId="16" fillId="0" borderId="11" xfId="0" applyNumberFormat="1" applyFont="1" applyFill="1" applyBorder="1" applyAlignment="1">
      <alignment horizontal="right" vertical="center"/>
    </xf>
    <xf numFmtId="169" fontId="16" fillId="0" borderId="13" xfId="0" applyNumberFormat="1" applyFont="1" applyFill="1" applyBorder="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right"/>
    </xf>
    <xf numFmtId="167" fontId="20" fillId="0" borderId="10" xfId="43" applyNumberFormat="1" applyFont="1" applyFill="1" applyBorder="1" applyAlignment="1">
      <alignment horizontal="center" vertical="center" wrapText="1"/>
    </xf>
    <xf numFmtId="0" fontId="0" fillId="0" borderId="0" xfId="0" applyFill="1" applyBorder="1" applyAlignment="1">
      <alignment wrapText="1"/>
    </xf>
  </cellXfs>
  <cellStyles count="5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9"/>
    <cellStyle name="Currency" xfId="43"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2 2 2" xfId="45"/>
    <cellStyle name="Normal 2" xfId="47"/>
    <cellStyle name="Normal 2 5" xfId="50"/>
    <cellStyle name="Normal 3" xfId="51"/>
    <cellStyle name="Normal 30 2" xfId="46"/>
    <cellStyle name="Normal 4" xfId="52"/>
    <cellStyle name="Note" xfId="16" builtinId="10" customBuiltin="1"/>
    <cellStyle name="Output" xfId="11" builtinId="21" customBuiltin="1"/>
    <cellStyle name="Percent" xfId="44" builtinId="5"/>
    <cellStyle name="Percent 2" xfId="48"/>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EF6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JPFL\Documents%20and%20Settings\Administrator.VK-ACC-RAKESHT\My%20Documents\rakesh\power\mis09-10\mis%20budget\mis%20oct09\misoct.%2009%20f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Users\umasankaralluri\Desktop\LITL%20Financilas-Q3(Dec'09)%202009-10%20ver1.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7.10.30.24\Assignments\Active\EPL%201500%20MW\Model%20&amp;%20IM\Model\EPL%201500%201%20Mar%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server\litlfinance\RK\Operating%20Budget\budget-2000_rev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prasanth\Laxmi\AOP\2002%20-%202003\GEC\GPOLbudgetf2002wrk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server\litlfinance\WINDOWS\TEMP\bud-act-FEB-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dserver\litlfinance\RK\accounts\capitalisation-OCT-MAR-boar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server\litlfinance\drive%20E\LKPPL\BS-2007\Prov.Balance%20Sheet%2010.6.2005(22.6.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7.10.30.24\Documents%20and%20Settings\Admin\Local%20Settings\Temporary%20Internet%20Files\Content.Outlook\QAV3LLSJ\RK\BUDGETS-BOARD\budgets%20july%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server\litlfinance\RK\BUDGETS-BOARD\budgets%20jul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7.10.30.24\Documents%20and%20Settings\kumar.np\Local%20Settings\Temporary%20Internet%20Files\Content.Outlook\H16N8RHC\RK\BUDGETS-BOARD\budgets%20july%20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server\litlfinance\WINDOWS\TEMP\Balance%20Sheet%202001-02(Final)-PM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7.10.30.24\Documents%20and%20Settings\gel309\Desktop\DOCUME~1\RAMESH~1\LOCALS~1\Temp\notesE1EF34\IDF%20Business%20Models\GEL%20-%20Business%20Model\Budget\O&amp;M%20Budge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andeep\Downloads\Documents%20and%20Settings\admin\My%20Documents\Downloads\JKadam%20Backup%20as%20on%2020.07.08\C%20Drive\QUARTERLY%20RESULTS\QUARTER%200809\Q1%200809\Analysis%20of%20Q1%20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JPFL\Documents%20and%20Settings\project.LENOVO-26AC5D24\My%20Documents\rakesh\power\balancesheet31.03.09\jitpl\employee%20as%20per%20sa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server\litlfinance\DOCUME~1\vineet.PWC\LOCALS~1\Temp\d.Notes.Data\Balance%20Sheet%202001-02(Final)-PM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ars"/>
      <sheetName val="arrearsjun"/>
      <sheetName val="exgratia entry (3)"/>
      <sheetName val="f.01oct09"/>
      <sheetName val="shfeb09 (consolidated)"/>
      <sheetName val="Sheet2"/>
      <sheetName val="Grouping"/>
      <sheetName val="MIS"/>
      <sheetName val="balancesheetJITPL"/>
      <sheetName val="Salary"/>
      <sheetName val="Sheet1"/>
      <sheetName val="expense sumary"/>
      <sheetName val="Sheet3"/>
      <sheetName val="Sheet4"/>
      <sheetName val="detail exp"/>
      <sheetName val="Expense co.wise summary"/>
      <sheetName val="Capex"/>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use 41 - final"/>
      <sheetName val="BS"/>
      <sheetName val="P&amp;L"/>
      <sheetName val="SCH (1-4) "/>
      <sheetName val="SCH 5"/>
      <sheetName val="SCH INV 6"/>
      <sheetName val="SCH CA (7-12)"/>
      <sheetName val="SCH PL (13-17)"/>
      <sheetName val="Cash flow for DEC,09"/>
      <sheetName val="Sheet2"/>
      <sheetName val="LITL"/>
      <sheetName val="Stock &amp; WIP"/>
      <sheetName val="Income and Deferred Tax"/>
      <sheetName val="Cash flow workings"/>
      <sheetName val="Windpower Fin."/>
      <sheetName val="EPS"/>
      <sheetName val="WORKINGS"/>
      <sheetName val="SEGMENT"/>
      <sheetName val="Seg in lakhs"/>
      <sheetName val="IT Dep"/>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Sens"/>
      <sheetName val="Input"/>
      <sheetName val="Wkgs"/>
      <sheetName val="Debt"/>
      <sheetName val="Phas"/>
      <sheetName val="Dep"/>
      <sheetName val="Tax"/>
      <sheetName val="Fin"/>
      <sheetName val="Fin-E"/>
      <sheetName val="Fin-Proj"/>
    </sheetNames>
    <sheetDataSet>
      <sheetData sheetId="0" refreshError="1"/>
      <sheetData sheetId="1"/>
      <sheetData sheetId="2" refreshError="1"/>
      <sheetData sheetId="3">
        <row r="275">
          <cell r="J275">
            <v>94.329569568972417</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operating budget"/>
      <sheetName val="Cashflows (2)"/>
      <sheetName val="Cashflows"/>
      <sheetName val="P&amp;L"/>
      <sheetName val="Revenue "/>
      <sheetName val="wc"/>
      <sheetName val="Inputs"/>
      <sheetName val="Expenses"/>
      <sheetName val="FCOSTS"/>
      <sheetName val="fx_interest"/>
      <sheetName val="re_interest"/>
      <sheetName val="Term Loans"/>
      <sheetName val="equity"/>
      <sheetName val="Mis."/>
      <sheetName val="Interest"/>
      <sheetName val="interest1"/>
      <sheetName val="BS"/>
      <sheetName val="WORKINGS"/>
      <sheetName val="Wkgs"/>
    </sheetNames>
    <sheetDataSet>
      <sheetData sheetId="0" refreshError="1"/>
      <sheetData sheetId="1" refreshError="1"/>
      <sheetData sheetId="2" refreshError="1"/>
      <sheetData sheetId="3" refreshError="1"/>
      <sheetData sheetId="4"/>
      <sheetData sheetId="5"/>
      <sheetData sheetId="6"/>
      <sheetData sheetId="7" refreshError="1">
        <row r="10">
          <cell r="B10">
            <v>1000000</v>
          </cell>
        </row>
      </sheetData>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57"/>
      <sheetName val="Setup Variables"/>
    </sheetNames>
    <sheetDataSet>
      <sheetData sheetId="0" refreshError="1"/>
      <sheetData sheetId="1" refreshError="1"/>
      <sheetData sheetId="2" refreshError="1"/>
      <sheetData sheetId="3" refreshError="1"/>
      <sheetData sheetId="4" refreshError="1">
        <row r="1">
          <cell r="B1" t="str">
            <v>Tanir Bavi Power Facility</v>
          </cell>
        </row>
        <row r="2">
          <cell r="B2" t="str">
            <v>Period 01-06-01 to 31-03-02 (10 months)</v>
          </cell>
        </row>
        <row r="4">
          <cell r="D4" t="str">
            <v>Category:</v>
          </cell>
          <cell r="E4" t="str">
            <v xml:space="preserve">Repairs &amp; Replacements to Office Furniture &amp; Fittings </v>
          </cell>
        </row>
        <row r="6">
          <cell r="B6" t="str">
            <v>Responsible Team Member Name:</v>
          </cell>
          <cell r="D6" t="str">
            <v>Mohan Rao</v>
          </cell>
        </row>
        <row r="8">
          <cell r="B8" t="str">
            <v>Category Includes:</v>
          </cell>
        </row>
        <row r="10">
          <cell r="B10" t="str">
            <v>Repairs / Replacements to Office furniture &amp; Fittings</v>
          </cell>
        </row>
        <row r="14">
          <cell r="B14" t="str">
            <v>Budget Estimate Basis:</v>
          </cell>
        </row>
        <row r="16">
          <cell r="B16" t="str">
            <v>Estimate is based on current costs for furnishings</v>
          </cell>
        </row>
        <row r="22">
          <cell r="B22" t="str">
            <v>Calculations:</v>
          </cell>
        </row>
        <row r="24">
          <cell r="B24" t="str">
            <v>Desks/chairs</v>
          </cell>
          <cell r="C24">
            <v>120000</v>
          </cell>
        </row>
        <row r="25">
          <cell r="B25" t="str">
            <v>Soft furnishing</v>
          </cell>
          <cell r="C25">
            <v>80000</v>
          </cell>
        </row>
        <row r="28">
          <cell r="B28" t="str">
            <v>Total</v>
          </cell>
          <cell r="C28">
            <v>200000</v>
          </cell>
        </row>
        <row r="29">
          <cell r="G29">
            <v>200000</v>
          </cell>
        </row>
        <row r="31">
          <cell r="B31" t="str">
            <v>April</v>
          </cell>
        </row>
        <row r="32">
          <cell r="B32" t="str">
            <v>May</v>
          </cell>
        </row>
        <row r="33">
          <cell r="B33" t="str">
            <v>June</v>
          </cell>
          <cell r="C33">
            <v>80000</v>
          </cell>
        </row>
        <row r="34">
          <cell r="B34" t="str">
            <v>July</v>
          </cell>
        </row>
        <row r="35">
          <cell r="B35" t="str">
            <v>August</v>
          </cell>
        </row>
        <row r="36">
          <cell r="B36" t="str">
            <v>September</v>
          </cell>
        </row>
        <row r="37">
          <cell r="B37" t="str">
            <v>October</v>
          </cell>
        </row>
        <row r="38">
          <cell r="B38" t="str">
            <v>November</v>
          </cell>
        </row>
        <row r="39">
          <cell r="B39" t="str">
            <v>December</v>
          </cell>
          <cell r="C39">
            <v>100000</v>
          </cell>
        </row>
        <row r="40">
          <cell r="B40" t="str">
            <v>January</v>
          </cell>
        </row>
        <row r="41">
          <cell r="B41" t="str">
            <v>February</v>
          </cell>
        </row>
        <row r="42">
          <cell r="B42" t="str">
            <v>March</v>
          </cell>
          <cell r="C42">
            <v>20000</v>
          </cell>
        </row>
        <row r="43">
          <cell r="B43" t="str">
            <v>Total</v>
          </cell>
          <cell r="C43">
            <v>200000</v>
          </cell>
        </row>
      </sheetData>
      <sheetData sheetId="5" refreshError="1">
        <row r="1">
          <cell r="B1" t="str">
            <v>Tanir Bavi Power Facility</v>
          </cell>
        </row>
        <row r="2">
          <cell r="B2" t="str">
            <v>Period 01-06-01 to 31-03-02 (10 months)</v>
          </cell>
        </row>
        <row r="4">
          <cell r="D4" t="str">
            <v>Category:</v>
          </cell>
          <cell r="E4" t="str">
            <v>Computer and Office Equipment, Consumables &amp; Maintenance</v>
          </cell>
        </row>
        <row r="6">
          <cell r="B6" t="str">
            <v>Responsible Team Member Name:</v>
          </cell>
          <cell r="D6" t="str">
            <v>Krishnaiah</v>
          </cell>
        </row>
        <row r="8">
          <cell r="B8" t="str">
            <v>Category Includes:</v>
          </cell>
        </row>
        <row r="10">
          <cell r="B10" t="str">
            <v>Computer  System Consumables, Lease Line fees and  Maintenance Contract Charges</v>
          </cell>
        </row>
        <row r="14">
          <cell r="B14" t="str">
            <v>Budget Estimate Basis:</v>
          </cell>
        </row>
        <row r="16">
          <cell r="B16" t="str">
            <v>Estimate is based on initial Computer consumable purchases</v>
          </cell>
        </row>
        <row r="22">
          <cell r="B22" t="str">
            <v>Calculations:</v>
          </cell>
        </row>
        <row r="24">
          <cell r="B24" t="str">
            <v>Ink/Toner Cartridges</v>
          </cell>
          <cell r="C24">
            <v>100000</v>
          </cell>
          <cell r="D24" t="str">
            <v xml:space="preserve">For 2 Laser printers </v>
          </cell>
          <cell r="E24" t="str">
            <v>3 cartrid*3 months =9 cartridge for 2 printers</v>
          </cell>
          <cell r="F24" t="str">
            <v>Say 25 Catridges @ 4000</v>
          </cell>
          <cell r="G24">
            <v>100000</v>
          </cell>
        </row>
        <row r="25">
          <cell r="E25" t="str">
            <v>1 Catrid*7 months*2 printers=14Catrdige</v>
          </cell>
        </row>
        <row r="28">
          <cell r="B28" t="str">
            <v>Digital Camera / Software</v>
          </cell>
          <cell r="E28" t="str">
            <v xml:space="preserve">TBP TO PROVIDE CAMERA </v>
          </cell>
        </row>
        <row r="29">
          <cell r="B29" t="str">
            <v>Leased  Line Fees</v>
          </cell>
          <cell r="C29">
            <v>400000</v>
          </cell>
          <cell r="E29" t="str">
            <v>64 KBP Leased Line</v>
          </cell>
        </row>
        <row r="30">
          <cell r="B30" t="str">
            <v>EPBX mtnce</v>
          </cell>
          <cell r="C30">
            <v>80000</v>
          </cell>
        </row>
        <row r="31">
          <cell r="B31" t="str">
            <v>Computer Hardware AMC</v>
          </cell>
          <cell r="C31">
            <v>200000</v>
          </cell>
        </row>
        <row r="32">
          <cell r="B32" t="str">
            <v>Total</v>
          </cell>
          <cell r="C32">
            <v>780000</v>
          </cell>
        </row>
        <row r="33">
          <cell r="G33">
            <v>780000</v>
          </cell>
        </row>
        <row r="35">
          <cell r="B35" t="str">
            <v>April</v>
          </cell>
        </row>
        <row r="36">
          <cell r="B36" t="str">
            <v>May</v>
          </cell>
        </row>
        <row r="37">
          <cell r="B37" t="str">
            <v>June</v>
          </cell>
          <cell r="C37">
            <v>431666.66666666669</v>
          </cell>
        </row>
        <row r="38">
          <cell r="B38" t="str">
            <v>July</v>
          </cell>
          <cell r="C38">
            <v>31666.666666666668</v>
          </cell>
        </row>
        <row r="39">
          <cell r="B39" t="str">
            <v>August</v>
          </cell>
          <cell r="C39">
            <v>31666.666666666668</v>
          </cell>
        </row>
        <row r="40">
          <cell r="B40" t="str">
            <v>September</v>
          </cell>
          <cell r="C40">
            <v>31666.666666666668</v>
          </cell>
        </row>
        <row r="41">
          <cell r="B41" t="str">
            <v>October</v>
          </cell>
          <cell r="C41">
            <v>31666.666666666668</v>
          </cell>
        </row>
        <row r="42">
          <cell r="B42" t="str">
            <v>November</v>
          </cell>
          <cell r="C42">
            <v>64999.99966666667</v>
          </cell>
        </row>
        <row r="43">
          <cell r="B43" t="str">
            <v>December</v>
          </cell>
          <cell r="C43">
            <v>64999.996666666673</v>
          </cell>
        </row>
        <row r="44">
          <cell r="B44" t="str">
            <v>January</v>
          </cell>
          <cell r="C44">
            <v>31666.666666666668</v>
          </cell>
        </row>
        <row r="45">
          <cell r="B45" t="str">
            <v>February</v>
          </cell>
          <cell r="C45">
            <v>31666.666666666668</v>
          </cell>
        </row>
        <row r="46">
          <cell r="B46" t="str">
            <v>March</v>
          </cell>
          <cell r="C46">
            <v>31666.666666666668</v>
          </cell>
        </row>
        <row r="47">
          <cell r="B47" t="str">
            <v>Total</v>
          </cell>
          <cell r="C47">
            <v>783333.32966666669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gasprice(Feb)"/>
      <sheetName val="gasprice(Jan)"/>
      <sheetName val="gasprice(Dec)"/>
      <sheetName val="gasprice"/>
      <sheetName val="Establishment Prov."/>
      <sheetName val="bud-act(SEP)"/>
      <sheetName val="bud-act (OCT)"/>
      <sheetName val="EMAIL"/>
      <sheetName val="gas price(Nov)"/>
      <sheetName val="ACTUALS"/>
      <sheetName val="wc-int"/>
      <sheetName val="bud-act(Jan) (2)"/>
      <sheetName val="bud-act(Feb)"/>
      <sheetName val="variance"/>
      <sheetName val="interest"/>
      <sheetName val="cap-actuals"/>
      <sheetName val="loans"/>
      <sheetName val="depciation"/>
      <sheetName val="tax"/>
      <sheetName val="computation"/>
      <sheetName val="assu"/>
      <sheetName val="fuel (2)"/>
      <sheetName val="fuel"/>
      <sheetName val="Schedul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mar"/>
      <sheetName val="int-oct"/>
      <sheetName val="fcl-disb"/>
      <sheetName val="allocation"/>
      <sheetName val="stocks-naptha"/>
      <sheetName val="stocks-hsd"/>
      <sheetName val="variance"/>
      <sheetName val="BFL"/>
    </sheetNames>
    <sheetDataSet>
      <sheetData sheetId="0" refreshError="1"/>
      <sheetData sheetId="1" refreshError="1"/>
      <sheetData sheetId="2" refreshError="1"/>
      <sheetData sheetId="3" refreshError="1">
        <row r="4">
          <cell r="D4">
            <v>46.66</v>
          </cell>
        </row>
        <row r="5">
          <cell r="D5">
            <v>46.89</v>
          </cell>
        </row>
      </sheetData>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Cal of dividend"/>
      <sheetName val="General Reserve"/>
      <sheetName val="DRR "/>
      <sheetName val="Abstract"/>
      <sheetName val="cashflow -PWC"/>
      <sheetName val="cashflow-LKPPL"/>
      <sheetName val="cashflow -final"/>
      <sheetName val="cashflow"/>
      <sheetName val="BS"/>
      <sheetName val="P &amp; L"/>
      <sheetName val="sch 1,2"/>
      <sheetName val="sch 3 "/>
      <sheetName val="sch 4"/>
      <sheetName val="sch 5,6,7,8,9,10"/>
      <sheetName val="sch 11,12,13,14"/>
      <sheetName val="Groupings 10.6.05"/>
      <sheetName val="TB - 10.6.05"/>
      <sheetName val="Entries"/>
      <sheetName val="Sheet1"/>
      <sheetName val="Fin.Summary (2)"/>
      <sheetName val="Fin.Summary"/>
      <sheetName val="PAT"/>
      <sheetName val="MAT CAL"/>
      <sheetName val="Prov.for Tax "/>
      <sheetName val="Pro.for Tax "/>
      <sheetName val="Cal of 234(C) "/>
      <sheetName val="Cal. of Bonus"/>
      <sheetName val="Sales 10-6-05 "/>
      <sheetName val="Sales (2005-06 )"/>
      <sheetName val="Comfort fees"/>
      <sheetName val="Int.Cal "/>
      <sheetName val="Interest"/>
      <sheetName val="Ex.fluct.on rept.FCL"/>
      <sheetName val="Reinst - FCL"/>
      <sheetName val="Wealth Tax"/>
      <sheetName val="Vehicles"/>
      <sheetName val="F &amp; F"/>
      <sheetName val="Computers"/>
      <sheetName val="OE"/>
      <sheetName val="oe-1"/>
      <sheetName val="Leasehold Premises"/>
      <sheetName val="Land"/>
      <sheetName val="buidlings - I"/>
      <sheetName val="buildings - II"/>
      <sheetName val="Buildings-III"/>
      <sheetName val="ONSHORE-EQUIP "/>
      <sheetName val="cap-gas "/>
      <sheetName val="Offshore Equipment"/>
      <sheetName val="dep on exch -fluct   "/>
      <sheetName val="Gas Bills"/>
      <sheetName val="HSD &amp; Naptha"/>
      <sheetName val="leave encashment"/>
      <sheetName val="Interest-2005"/>
      <sheetName val="Loans-2005"/>
      <sheetName val="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
      <sheetName val="bud-act (4)"/>
      <sheetName val="bud-act (3)"/>
      <sheetName val="bud-act (2)"/>
      <sheetName val="F &amp; F"/>
      <sheetName val="Vehicles"/>
      <sheetName val="Computers"/>
      <sheetName val="OE"/>
      <sheetName val="oe-1"/>
      <sheetName val="Leasehold Premises"/>
      <sheetName val="dep on exch -fluct "/>
      <sheetName val="cap-gas "/>
      <sheetName val="ONSHORE-EQUIP "/>
      <sheetName val="Offshore Equipment"/>
      <sheetName val="Buildings-III"/>
      <sheetName val="buildings - II"/>
      <sheetName val="buidlings - I"/>
      <sheetName val="depreciation"/>
      <sheetName val="capital payments (2)"/>
      <sheetName val="PAT"/>
      <sheetName val="Variance-July"/>
      <sheetName val="bud-act"/>
      <sheetName val="Act02-03(Workings)"/>
      <sheetName val="Actuals"/>
      <sheetName val="LTMA"/>
      <sheetName val="LTAPSA"/>
      <sheetName val="generation(bud -Act)"/>
      <sheetName val="intincome -act"/>
      <sheetName val="Act-Interest"/>
      <sheetName val="Status-27-31.5"/>
      <sheetName val="Ratios"/>
      <sheetName val="balance sheet"/>
      <sheetName val="Status-2002-03"/>
      <sheetName val="cashflows"/>
      <sheetName val="cashflows (breaf)"/>
      <sheetName val="workings"/>
      <sheetName val="capital payments"/>
      <sheetName val="O&amp;M Consumtions-Ser"/>
      <sheetName val="o&amp;M forecast -march"/>
      <sheetName val="RTL"/>
      <sheetName val="FCL"/>
      <sheetName val="PAT (USD)"/>
      <sheetName val="forecast-mar"/>
      <sheetName val="Assumptions"/>
      <sheetName val="ASSU-NOTES"/>
      <sheetName val="GC"/>
      <sheetName val="tra"/>
      <sheetName val="cash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Schedu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Variables"/>
      <sheetName val="Major Maint"/>
      <sheetName val="Base Budget"/>
      <sheetName val="Labor"/>
      <sheetName val="Proforma Annual Budgets"/>
      <sheetName val="cashflow"/>
    </sheetNames>
    <sheetDataSet>
      <sheetData sheetId="0">
        <row r="11">
          <cell r="D11">
            <v>1998</v>
          </cell>
        </row>
      </sheetData>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s results Q1 0809"/>
      <sheetName val="unaudited results break-up"/>
      <sheetName val="diff over P.Y."/>
      <sheetName val="APRIL08-JUN 08-CONS"/>
      <sheetName val="APRIL06-JUNE07-CONS"/>
      <sheetName val="APRIL08-JUN 08-TEXT"/>
      <sheetName val="APRIL08-JUN08-HT"/>
      <sheetName val="APRIL08-JUN08-ELECDIV."/>
      <sheetName val="APRIL08-JUN08-CONSOLIDATED"/>
    </sheetNames>
    <sheetDataSet>
      <sheetData sheetId="0"/>
      <sheetData sheetId="1"/>
      <sheetData sheetId="2"/>
      <sheetData sheetId="3"/>
      <sheetData sheetId="4"/>
      <sheetData sheetId="5"/>
      <sheetData sheetId="6"/>
      <sheetData sheetId="7"/>
      <sheetData sheetId="8">
        <row r="5">
          <cell r="C5" t="str">
            <v>INDO COUNT INDUSTRIES LTD</v>
          </cell>
        </row>
        <row r="6">
          <cell r="C6" t="str">
            <v>PROFIT &amp; LOSS ACCOUNT (consolidated)</v>
          </cell>
        </row>
        <row r="7">
          <cell r="C7" t="str">
            <v>FOR THE PERIOD ENDED 30 TH JUNE , 2008</v>
          </cell>
        </row>
        <row r="9">
          <cell r="D9" t="str">
            <v>Schedule</v>
          </cell>
          <cell r="F9" t="str">
            <v>PERIOD ENDED</v>
          </cell>
          <cell r="H9" t="str">
            <v>YEAR ENDED</v>
          </cell>
          <cell r="J9" t="str">
            <v>3 MONTHS ENDED</v>
          </cell>
        </row>
        <row r="10">
          <cell r="F10" t="str">
            <v xml:space="preserve"> 30-06-2008</v>
          </cell>
          <cell r="H10" t="str">
            <v xml:space="preserve"> 31-03-2008</v>
          </cell>
          <cell r="J10" t="str">
            <v xml:space="preserve"> 30-06-2007</v>
          </cell>
        </row>
        <row r="11">
          <cell r="F11" t="str">
            <v>[Rs.]</v>
          </cell>
          <cell r="H11" t="str">
            <v>[Rs.]</v>
          </cell>
          <cell r="J11" t="str">
            <v>[Rs.]</v>
          </cell>
        </row>
        <row r="12">
          <cell r="C12" t="str">
            <v xml:space="preserve">INCOME </v>
          </cell>
        </row>
        <row r="13">
          <cell r="C13" t="str">
            <v>Sales (Gross)</v>
          </cell>
          <cell r="F13">
            <v>653414419.68999994</v>
          </cell>
          <cell r="H13">
            <v>2884366772.8499999</v>
          </cell>
          <cell r="J13">
            <v>938799137</v>
          </cell>
        </row>
        <row r="14">
          <cell r="C14" t="str">
            <v>Less : Excise duty</v>
          </cell>
          <cell r="F14">
            <v>1204840.1499999999</v>
          </cell>
          <cell r="H14">
            <v>116450062.61</v>
          </cell>
          <cell r="J14">
            <v>92014042</v>
          </cell>
        </row>
        <row r="15">
          <cell r="C15" t="str">
            <v>Sales (Net)</v>
          </cell>
          <cell r="F15">
            <v>652209579.53999996</v>
          </cell>
          <cell r="H15">
            <v>2767916710.2399998</v>
          </cell>
          <cell r="I15">
            <v>0</v>
          </cell>
          <cell r="J15">
            <v>846785095</v>
          </cell>
        </row>
        <row r="16">
          <cell r="C16" t="str">
            <v xml:space="preserve">Processing income ( Including tax deducted </v>
          </cell>
          <cell r="F16">
            <v>7595047</v>
          </cell>
          <cell r="H16">
            <v>77614258</v>
          </cell>
          <cell r="J16">
            <v>22247609</v>
          </cell>
        </row>
        <row r="17">
          <cell r="C17" t="str">
            <v>at source Rs.  ---  lacs, previous year 0.60 lacs )</v>
          </cell>
        </row>
        <row r="18">
          <cell r="C18" t="str">
            <v>Export Incentives / Benefits</v>
          </cell>
          <cell r="F18">
            <v>49695915</v>
          </cell>
          <cell r="H18">
            <v>135902494</v>
          </cell>
          <cell r="J18">
            <v>14031399</v>
          </cell>
        </row>
        <row r="19">
          <cell r="C19" t="str">
            <v>Other Income</v>
          </cell>
          <cell r="D19" t="str">
            <v>L</v>
          </cell>
          <cell r="F19">
            <v>907695.76</v>
          </cell>
          <cell r="H19">
            <v>103555823.44000001</v>
          </cell>
          <cell r="J19">
            <v>34868636</v>
          </cell>
        </row>
        <row r="20">
          <cell r="C20" t="str">
            <v>Increase / (Decrease) in Stocks</v>
          </cell>
          <cell r="D20" t="str">
            <v>M</v>
          </cell>
          <cell r="F20">
            <v>-13452988.48999995</v>
          </cell>
          <cell r="H20">
            <v>193411771.39000002</v>
          </cell>
          <cell r="J20">
            <v>85630938.090000004</v>
          </cell>
        </row>
        <row r="21">
          <cell r="F21">
            <v>696955248.80999994</v>
          </cell>
          <cell r="H21">
            <v>3278401057.0699997</v>
          </cell>
          <cell r="J21">
            <v>1003563677.09</v>
          </cell>
        </row>
        <row r="22">
          <cell r="C22" t="str">
            <v xml:space="preserve">EXPENDITURE </v>
          </cell>
        </row>
        <row r="23">
          <cell r="C23" t="str">
            <v>Material Cost</v>
          </cell>
          <cell r="D23" t="str">
            <v>N</v>
          </cell>
          <cell r="F23">
            <v>371804408.63</v>
          </cell>
          <cell r="G23">
            <v>58.207525971484856</v>
          </cell>
          <cell r="H23">
            <v>2085012129.75</v>
          </cell>
          <cell r="I23">
            <v>70.407999068119238</v>
          </cell>
          <cell r="J23">
            <v>744322207.85000002</v>
          </cell>
        </row>
        <row r="24">
          <cell r="C24" t="str">
            <v>Manufacturing &amp; Other expenses</v>
          </cell>
        </row>
        <row r="25">
          <cell r="C25" t="str">
            <v>Stores, Spares &amp; Packing Material consumed</v>
          </cell>
          <cell r="F25">
            <v>49325818.989999995</v>
          </cell>
          <cell r="G25">
            <v>7.7221620381117777</v>
          </cell>
          <cell r="H25">
            <v>163659826.26999998</v>
          </cell>
          <cell r="I25">
            <v>5.5265677983793591</v>
          </cell>
          <cell r="J25">
            <v>23106476</v>
          </cell>
        </row>
        <row r="26">
          <cell r="C26" t="str">
            <v>Jobwork Charges</v>
          </cell>
          <cell r="F26">
            <v>18274754</v>
          </cell>
          <cell r="G26">
            <v>2.8609887171511796</v>
          </cell>
          <cell r="H26">
            <v>45051304</v>
          </cell>
          <cell r="I26">
            <v>1.521320727486553</v>
          </cell>
          <cell r="J26">
            <v>5317220</v>
          </cell>
        </row>
        <row r="27">
          <cell r="C27" t="str">
            <v>Service charges</v>
          </cell>
          <cell r="F27">
            <v>1733771.4</v>
          </cell>
          <cell r="G27">
            <v>0.27142912093478272</v>
          </cell>
          <cell r="H27">
            <v>15236085.689999999</v>
          </cell>
          <cell r="I27">
            <v>0.5145017104490085</v>
          </cell>
          <cell r="J27">
            <v>4945327</v>
          </cell>
        </row>
        <row r="28">
          <cell r="C28" t="str">
            <v>Dyes and chemicals</v>
          </cell>
          <cell r="F28">
            <v>33664550</v>
          </cell>
          <cell r="G28">
            <v>5.2703252650061243</v>
          </cell>
          <cell r="H28">
            <v>114912888.59999999</v>
          </cell>
          <cell r="I28">
            <v>3.8804505921190029</v>
          </cell>
          <cell r="J28">
            <v>28765428</v>
          </cell>
        </row>
        <row r="29">
          <cell r="C29" t="str">
            <v>Power, Fuel &amp; Water</v>
          </cell>
          <cell r="F29">
            <v>62951047</v>
          </cell>
          <cell r="G29">
            <v>9.8552481308286612</v>
          </cell>
          <cell r="H29">
            <v>282770175</v>
          </cell>
          <cell r="I29">
            <v>9.5487608603404652</v>
          </cell>
          <cell r="J29">
            <v>66824857</v>
          </cell>
        </row>
        <row r="30">
          <cell r="C30" t="str">
            <v>Salaries, Wages, Allowances &amp; Bonus</v>
          </cell>
          <cell r="F30">
            <v>49087692.060000002</v>
          </cell>
          <cell r="G30">
            <v>7.6848822771924343</v>
          </cell>
          <cell r="H30">
            <v>184516769.90000001</v>
          </cell>
          <cell r="I30">
            <v>6.2308781698691096</v>
          </cell>
          <cell r="J30">
            <v>36418005</v>
          </cell>
        </row>
        <row r="31">
          <cell r="C31" t="str">
            <v>Gratuity</v>
          </cell>
          <cell r="F31">
            <v>750000</v>
          </cell>
          <cell r="G31">
            <v>0.11741561817266513</v>
          </cell>
          <cell r="H31">
            <v>5481620</v>
          </cell>
          <cell r="I31">
            <v>0.18510678683584469</v>
          </cell>
          <cell r="J31">
            <v>300000</v>
          </cell>
        </row>
        <row r="32">
          <cell r="C32" t="str">
            <v>Contribution to Provident Fund, Employees'</v>
          </cell>
          <cell r="G32">
            <v>0</v>
          </cell>
        </row>
        <row r="33">
          <cell r="C33" t="str">
            <v>State Insurance, etc.</v>
          </cell>
          <cell r="F33">
            <v>3070982</v>
          </cell>
          <cell r="G33">
            <v>0.48077499990283662</v>
          </cell>
          <cell r="H33">
            <v>12288450</v>
          </cell>
          <cell r="I33">
            <v>0.41496409723638922</v>
          </cell>
          <cell r="J33">
            <v>2800752</v>
          </cell>
        </row>
        <row r="34">
          <cell r="C34" t="str">
            <v>Welfare expenses</v>
          </cell>
          <cell r="F34">
            <v>1041544</v>
          </cell>
          <cell r="G34">
            <v>0.16305804348537375</v>
          </cell>
          <cell r="H34">
            <v>5075729.7</v>
          </cell>
          <cell r="I34">
            <v>0.17140042827015847</v>
          </cell>
          <cell r="J34">
            <v>1115466</v>
          </cell>
        </row>
        <row r="35">
          <cell r="C35" t="str">
            <v>Recruitment &amp; Training expenses</v>
          </cell>
          <cell r="F35">
            <v>50118</v>
          </cell>
          <cell r="G35">
            <v>7.8461812687701735E-3</v>
          </cell>
          <cell r="H35">
            <v>1429535</v>
          </cell>
          <cell r="I35">
            <v>4.8273435684957962E-2</v>
          </cell>
          <cell r="J35">
            <v>314367</v>
          </cell>
        </row>
        <row r="36">
          <cell r="C36" t="str">
            <v>Director's Remuneration</v>
          </cell>
          <cell r="F36">
            <v>1084500</v>
          </cell>
          <cell r="G36">
            <v>0.16978298387767377</v>
          </cell>
          <cell r="H36">
            <v>3296100</v>
          </cell>
          <cell r="I36">
            <v>0.11130477488217493</v>
          </cell>
          <cell r="J36">
            <v>711550</v>
          </cell>
        </row>
        <row r="37">
          <cell r="C37" t="str">
            <v>Rent</v>
          </cell>
          <cell r="F37">
            <v>809787</v>
          </cell>
          <cell r="G37">
            <v>0.12677552159091729</v>
          </cell>
          <cell r="H37">
            <v>2644063.41</v>
          </cell>
          <cell r="I37">
            <v>8.9286393806087744E-2</v>
          </cell>
          <cell r="J37">
            <v>839361</v>
          </cell>
        </row>
        <row r="38">
          <cell r="C38" t="str">
            <v>Rates, Taxes &amp; Fees</v>
          </cell>
          <cell r="F38">
            <v>227086</v>
          </cell>
          <cell r="G38">
            <v>3.5551257424477109E-2</v>
          </cell>
          <cell r="H38">
            <v>1291817.07</v>
          </cell>
          <cell r="I38">
            <v>4.3622890132368801E-2</v>
          </cell>
          <cell r="J38">
            <v>118888</v>
          </cell>
        </row>
        <row r="39">
          <cell r="C39" t="str">
            <v>Insurance</v>
          </cell>
          <cell r="F39">
            <v>2955853.44</v>
          </cell>
          <cell r="G39">
            <v>0.46275114518053162</v>
          </cell>
          <cell r="H39">
            <v>12586158.98</v>
          </cell>
          <cell r="I39">
            <v>0.42501732104613466</v>
          </cell>
          <cell r="J39">
            <v>2535758</v>
          </cell>
        </row>
        <row r="40">
          <cell r="C40" t="str">
            <v>Repairs &amp; Maintenance</v>
          </cell>
        </row>
        <row r="41">
          <cell r="C41" t="str">
            <v xml:space="preserve">    -Plant &amp; Machinery</v>
          </cell>
          <cell r="F41">
            <v>1581832.2</v>
          </cell>
          <cell r="G41">
            <v>0.24764240747790245</v>
          </cell>
          <cell r="H41">
            <v>7962002.2699999996</v>
          </cell>
          <cell r="I41">
            <v>0.26886589310813253</v>
          </cell>
          <cell r="J41">
            <v>1464864</v>
          </cell>
        </row>
        <row r="42">
          <cell r="C42" t="str">
            <v xml:space="preserve">    -Buildings</v>
          </cell>
          <cell r="F42">
            <v>54289</v>
          </cell>
          <cell r="G42">
            <v>8.4991686599677554E-3</v>
          </cell>
          <cell r="H42">
            <v>1508358.75</v>
          </cell>
          <cell r="I42">
            <v>5.0935205579414687E-2</v>
          </cell>
          <cell r="J42">
            <v>206981</v>
          </cell>
        </row>
        <row r="43">
          <cell r="C43" t="str">
            <v xml:space="preserve">    -Others</v>
          </cell>
          <cell r="F43">
            <v>513440</v>
          </cell>
          <cell r="G43">
            <v>8.0381166659430917E-2</v>
          </cell>
          <cell r="H43">
            <v>2969993.68</v>
          </cell>
          <cell r="I43">
            <v>0.10029261186064813</v>
          </cell>
          <cell r="J43">
            <v>483457</v>
          </cell>
        </row>
        <row r="44">
          <cell r="C44" t="str">
            <v>Travelling &amp; Conveyance</v>
          </cell>
          <cell r="F44">
            <v>4106272.5</v>
          </cell>
          <cell r="G44">
            <v>0.64285403196388669</v>
          </cell>
          <cell r="H44">
            <v>17840757.23</v>
          </cell>
          <cell r="I44">
            <v>0.60245789484927181</v>
          </cell>
          <cell r="J44">
            <v>4067548</v>
          </cell>
        </row>
        <row r="45">
          <cell r="C45" t="str">
            <v>Directors' Sitting Fees</v>
          </cell>
          <cell r="F45">
            <v>77500</v>
          </cell>
          <cell r="G45">
            <v>1.2132947211175396E-2</v>
          </cell>
          <cell r="H45">
            <v>200000</v>
          </cell>
          <cell r="I45">
            <v>6.7537256079715381E-3</v>
          </cell>
          <cell r="J45">
            <v>75000</v>
          </cell>
        </row>
        <row r="46">
          <cell r="C46" t="str">
            <v>Commission &amp; Brokerage</v>
          </cell>
          <cell r="F46">
            <v>9076371</v>
          </cell>
          <cell r="G46">
            <v>1.4209436156392676</v>
          </cell>
          <cell r="H46">
            <v>29738732</v>
          </cell>
          <cell r="I46">
            <v>1.004236179285013</v>
          </cell>
          <cell r="J46">
            <v>22147029</v>
          </cell>
        </row>
        <row r="47">
          <cell r="C47" t="str">
            <v>Freight Outward</v>
          </cell>
          <cell r="F47">
            <v>8792198</v>
          </cell>
          <cell r="G47">
            <v>1.3764551510219598</v>
          </cell>
          <cell r="H47">
            <v>40452729.75</v>
          </cell>
          <cell r="I47">
            <v>1.3660331841246354</v>
          </cell>
          <cell r="J47">
            <v>7265875</v>
          </cell>
        </row>
        <row r="48">
          <cell r="C48" t="str">
            <v>Other Selling expenses</v>
          </cell>
          <cell r="F48">
            <v>7906974</v>
          </cell>
          <cell r="G48">
            <v>1.2378696534469209</v>
          </cell>
          <cell r="H48">
            <v>17386137.190000001</v>
          </cell>
          <cell r="I48">
            <v>0.58710599981904654</v>
          </cell>
          <cell r="J48">
            <v>5126011</v>
          </cell>
        </row>
        <row r="49">
          <cell r="C49" t="str">
            <v>Claims paid / written off</v>
          </cell>
          <cell r="F49">
            <v>75365</v>
          </cell>
          <cell r="G49">
            <v>1.179870408477721E-2</v>
          </cell>
          <cell r="H49">
            <v>8753769</v>
          </cell>
          <cell r="I49">
            <v>0.29560276930783697</v>
          </cell>
          <cell r="J49">
            <v>267847</v>
          </cell>
        </row>
        <row r="50">
          <cell r="C50" t="str">
            <v>Variation in excise duty on opening and closing stocks</v>
          </cell>
        </row>
        <row r="51">
          <cell r="C51" t="str">
            <v>of finished goods</v>
          </cell>
          <cell r="F51">
            <v>0</v>
          </cell>
          <cell r="G51">
            <v>0</v>
          </cell>
          <cell r="H51">
            <v>-42304</v>
          </cell>
          <cell r="I51">
            <v>-1.4285480405981396E-3</v>
          </cell>
          <cell r="J51">
            <v>0</v>
          </cell>
        </row>
        <row r="52">
          <cell r="C52" t="str">
            <v>Custom / Excise duty paid on debonding ( note no. 7 )</v>
          </cell>
          <cell r="F52">
            <v>0</v>
          </cell>
          <cell r="H52">
            <v>0</v>
          </cell>
          <cell r="J52">
            <v>0</v>
          </cell>
        </row>
        <row r="53">
          <cell r="C53" t="str">
            <v>Textile cess</v>
          </cell>
          <cell r="F53">
            <v>0</v>
          </cell>
          <cell r="H53">
            <v>81725</v>
          </cell>
          <cell r="I53">
            <v>2.7597411265573696E-3</v>
          </cell>
          <cell r="J53">
            <v>81725</v>
          </cell>
        </row>
        <row r="54">
          <cell r="C54" t="str">
            <v>Sales Tax payments</v>
          </cell>
          <cell r="F54">
            <v>0</v>
          </cell>
          <cell r="H54">
            <v>0</v>
          </cell>
          <cell r="J54">
            <v>0</v>
          </cell>
        </row>
        <row r="55">
          <cell r="C55" t="str">
            <v>Unrecoverable VAT writen off</v>
          </cell>
          <cell r="F55">
            <v>0</v>
          </cell>
          <cell r="H55">
            <v>0</v>
          </cell>
          <cell r="J55">
            <v>0</v>
          </cell>
        </row>
        <row r="56">
          <cell r="C56" t="str">
            <v>Equipment hire charges</v>
          </cell>
          <cell r="F56">
            <v>119933</v>
          </cell>
          <cell r="G56">
            <v>1.8776009779069659E-2</v>
          </cell>
          <cell r="H56">
            <v>8500</v>
          </cell>
          <cell r="I56">
            <v>2.8703333833879032E-4</v>
          </cell>
          <cell r="J56">
            <v>0</v>
          </cell>
        </row>
        <row r="57">
          <cell r="C57" t="str">
            <v>Diminution in value of investments</v>
          </cell>
          <cell r="F57">
            <v>0</v>
          </cell>
          <cell r="G57">
            <v>0</v>
          </cell>
          <cell r="H57">
            <v>349950.92</v>
          </cell>
          <cell r="I57">
            <v>1.1817362449685995E-2</v>
          </cell>
          <cell r="J57">
            <v>0</v>
          </cell>
        </row>
        <row r="58">
          <cell r="C58" t="str">
            <v>Miscellaneous expenses</v>
          </cell>
          <cell r="F58">
            <v>7767277.5999999996</v>
          </cell>
          <cell r="G58">
            <v>1.2159996012302596</v>
          </cell>
          <cell r="H58">
            <v>27777065.840000004</v>
          </cell>
          <cell r="I58">
            <v>0.93799340438959733</v>
          </cell>
          <cell r="J58">
            <v>5175748</v>
          </cell>
        </row>
        <row r="59">
          <cell r="C59" t="str">
            <v>Charity and donation</v>
          </cell>
          <cell r="F59">
            <v>0</v>
          </cell>
          <cell r="G59">
            <v>0</v>
          </cell>
          <cell r="H59">
            <v>23901</v>
          </cell>
          <cell r="I59">
            <v>8.0710397878063856E-4</v>
          </cell>
          <cell r="J59">
            <v>11750</v>
          </cell>
        </row>
        <row r="60">
          <cell r="C60" t="str">
            <v>Loss on forward cover contracts</v>
          </cell>
          <cell r="F60">
            <v>20163741.359999999</v>
          </cell>
          <cell r="G60">
            <v>3.1567175419441802</v>
          </cell>
          <cell r="H60">
            <v>0</v>
          </cell>
          <cell r="I60">
            <v>0</v>
          </cell>
          <cell r="J60">
            <v>0</v>
          </cell>
        </row>
        <row r="61">
          <cell r="C61" t="str">
            <v>Loss on sale of fixed assets</v>
          </cell>
          <cell r="F61">
            <v>0</v>
          </cell>
          <cell r="G61">
            <v>0</v>
          </cell>
          <cell r="H61">
            <v>376700.27</v>
          </cell>
          <cell r="I61">
            <v>1.2720651300143963E-2</v>
          </cell>
          <cell r="J61">
            <v>0</v>
          </cell>
        </row>
        <row r="62">
          <cell r="C62" t="str">
            <v>Investments written off</v>
          </cell>
          <cell r="F62">
            <v>0</v>
          </cell>
          <cell r="G62">
            <v>0</v>
          </cell>
          <cell r="H62">
            <v>0</v>
          </cell>
          <cell r="I62">
            <v>0</v>
          </cell>
          <cell r="J62">
            <v>0</v>
          </cell>
        </row>
        <row r="63">
          <cell r="C63" t="str">
            <v>Exchange rate difference (Net)</v>
          </cell>
          <cell r="F63">
            <v>425727</v>
          </cell>
          <cell r="G63">
            <v>6.6649331837058942E-2</v>
          </cell>
          <cell r="H63">
            <v>2563109.13</v>
          </cell>
          <cell r="I63">
            <v>8.6552678836533253E-2</v>
          </cell>
          <cell r="J63">
            <v>0</v>
          </cell>
        </row>
        <row r="64">
          <cell r="C64" t="str">
            <v>Previous year's expenses</v>
          </cell>
          <cell r="F64">
            <v>36987.65</v>
          </cell>
          <cell r="G64">
            <v>5.7905703860055696E-3</v>
          </cell>
          <cell r="H64">
            <v>2882644.87</v>
          </cell>
          <cell r="I64">
            <v>9.7342962386033932E-2</v>
          </cell>
          <cell r="J64">
            <v>2003876</v>
          </cell>
        </row>
        <row r="65">
          <cell r="C65" t="str">
            <v>Auditors' Remuneration</v>
          </cell>
          <cell r="F65">
            <v>105936</v>
          </cell>
          <cell r="G65">
            <v>1.6584721235652602E-2</v>
          </cell>
          <cell r="H65">
            <v>552346.28</v>
          </cell>
          <cell r="I65">
            <v>1.8651976078519088E-2</v>
          </cell>
          <cell r="J65">
            <v>22500</v>
          </cell>
        </row>
        <row r="66">
          <cell r="C66" t="str">
            <v>Sundry balances / Excess provision written back  (Net)</v>
          </cell>
          <cell r="F66">
            <v>0</v>
          </cell>
          <cell r="G66">
            <v>0</v>
          </cell>
          <cell r="H66">
            <v>0</v>
          </cell>
          <cell r="I66">
            <v>0</v>
          </cell>
          <cell r="J66">
            <v>0</v>
          </cell>
        </row>
        <row r="67">
          <cell r="C67" t="str">
            <v>Finance Charges</v>
          </cell>
        </row>
        <row r="68">
          <cell r="C68" t="str">
            <v>Interest</v>
          </cell>
          <cell r="G68">
            <v>0</v>
          </cell>
          <cell r="I68">
            <v>0</v>
          </cell>
        </row>
        <row r="69">
          <cell r="C69" t="str">
            <v>Interest on   Debentures</v>
          </cell>
          <cell r="F69">
            <v>8227398</v>
          </cell>
          <cell r="G69">
            <v>1.2880333628300651</v>
          </cell>
          <cell r="H69">
            <v>31771237</v>
          </cell>
          <cell r="I69">
            <v>1.072871084619164</v>
          </cell>
          <cell r="J69">
            <v>7853425</v>
          </cell>
        </row>
        <row r="70">
          <cell r="C70" t="str">
            <v xml:space="preserve">  Interest On  Term Loans</v>
          </cell>
          <cell r="F70">
            <v>25262959.43</v>
          </cell>
          <cell r="G70">
            <v>3.9550213311258799</v>
          </cell>
          <cell r="H70">
            <v>81721318.989999995</v>
          </cell>
          <cell r="I70">
            <v>2.7596168238998682</v>
          </cell>
          <cell r="J70">
            <v>17491230</v>
          </cell>
        </row>
        <row r="71">
          <cell r="C71" t="str">
            <v>Interest on PC/PSCFC/bill dicounting</v>
          </cell>
          <cell r="F71">
            <v>18888926.59</v>
          </cell>
          <cell r="G71">
            <v>2.957139989577255</v>
          </cell>
          <cell r="H71">
            <v>68604640.650000006</v>
          </cell>
          <cell r="I71">
            <v>2.3166845919179511</v>
          </cell>
          <cell r="J71">
            <v>10200016</v>
          </cell>
        </row>
        <row r="72">
          <cell r="C72" t="str">
            <v>L/C and Bank Charges</v>
          </cell>
          <cell r="F72">
            <v>3847071.05</v>
          </cell>
          <cell r="G72">
            <v>0.60227496731988517</v>
          </cell>
          <cell r="H72">
            <v>9805940.8800000008</v>
          </cell>
          <cell r="I72">
            <v>0.33113317015755478</v>
          </cell>
          <cell r="J72">
            <v>761116</v>
          </cell>
        </row>
        <row r="73">
          <cell r="C73" t="str">
            <v>Finance procurement charges</v>
          </cell>
          <cell r="F73">
            <v>280860</v>
          </cell>
          <cell r="G73">
            <v>4.3969800693299636E-2</v>
          </cell>
          <cell r="H73">
            <v>3087607.75</v>
          </cell>
          <cell r="I73">
            <v>0.1042642776427319</v>
          </cell>
          <cell r="J73">
            <v>0</v>
          </cell>
        </row>
        <row r="74">
          <cell r="C74" t="str">
            <v>Depreciation</v>
          </cell>
          <cell r="F74">
            <v>45763536.700000003</v>
          </cell>
          <cell r="G74">
            <v>7.1644719351972643</v>
          </cell>
          <cell r="H74">
            <v>171335972.63</v>
          </cell>
          <cell r="I74">
            <v>5.7857807295897077</v>
          </cell>
          <cell r="J74">
            <v>39867398</v>
          </cell>
        </row>
        <row r="75">
          <cell r="F75">
            <v>759906508.60000002</v>
          </cell>
          <cell r="H75">
            <v>3462965490.4500003</v>
          </cell>
          <cell r="J75">
            <v>1043009058.85</v>
          </cell>
        </row>
        <row r="76">
          <cell r="B76" t="str">
            <v>Profit / Loss for the year</v>
          </cell>
          <cell r="F76">
            <v>-62951259.790000081</v>
          </cell>
          <cell r="H76">
            <v>-184564434.63000059</v>
          </cell>
          <cell r="J76">
            <v>-39445380.75999999</v>
          </cell>
        </row>
        <row r="82">
          <cell r="B8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or"/>
      <sheetName val="employee imprest"/>
      <sheetName val="employee loan"/>
      <sheetName val="employee security"/>
    </sheetNames>
    <sheetDataSet>
      <sheetData sheetId="0" refreshError="1"/>
      <sheetData sheetId="1" refreshError="1"/>
      <sheetData sheetId="2" refreshError="1"/>
      <sheetData sheetId="3">
        <row r="4">
          <cell r="A4" t="str">
            <v>E0501      Debadutta Nayak.</v>
          </cell>
        </row>
        <row r="5">
          <cell r="A5" t="str">
            <v>E0502      Sitaram Yadav</v>
          </cell>
        </row>
        <row r="6">
          <cell r="A6" t="str">
            <v>E0503      Vijay Gupta.</v>
          </cell>
        </row>
        <row r="7">
          <cell r="A7" t="str">
            <v>E0507      ASOK RANJAN RAY</v>
          </cell>
        </row>
        <row r="8">
          <cell r="A8" t="str">
            <v>E0508      A.Anil Kumar</v>
          </cell>
        </row>
        <row r="9">
          <cell r="A9" t="str">
            <v>E0511      Ajay Kumar</v>
          </cell>
        </row>
        <row r="10">
          <cell r="A10" t="str">
            <v>E0512      Vinod Agarwal</v>
          </cell>
        </row>
        <row r="11">
          <cell r="A11" t="str">
            <v>E0513      B.L.Dua</v>
          </cell>
        </row>
        <row r="12">
          <cell r="A12" t="str">
            <v>E0514      Naveen Goel</v>
          </cell>
        </row>
        <row r="13">
          <cell r="A13" t="str">
            <v>E0515      A.K.Sehdev.</v>
          </cell>
        </row>
        <row r="14">
          <cell r="A14" t="str">
            <v>E0516      Devesh Kumar</v>
          </cell>
        </row>
        <row r="15">
          <cell r="A15" t="str">
            <v>E0517      Varinder Singh</v>
          </cell>
        </row>
        <row r="16">
          <cell r="A16" t="str">
            <v>E0518      Apoorwa Kumar.</v>
          </cell>
        </row>
        <row r="17">
          <cell r="A17" t="str">
            <v>E0519      J.Ramesh Chandra</v>
          </cell>
        </row>
        <row r="18">
          <cell r="A18" t="str">
            <v>E0520      Neeraj Kumar jain.</v>
          </cell>
        </row>
        <row r="19">
          <cell r="A19" t="str">
            <v>E0550      P.K.Patnaik</v>
          </cell>
        </row>
        <row r="20">
          <cell r="A20" t="str">
            <v>E0552      Rakesh Kumar Gupta.</v>
          </cell>
        </row>
        <row r="21">
          <cell r="A21" t="str">
            <v>E0554      P.Girish</v>
          </cell>
        </row>
        <row r="22">
          <cell r="A22" t="str">
            <v>E0555      Sanjeev Kumar Jain.</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Buildings-III (2)"/>
      <sheetName val="cap-gas (31-3-02) (2)"/>
      <sheetName val="sch 4 (2)"/>
      <sheetName val="dep on exch -fluct (2)"/>
      <sheetName val="IFCI"/>
      <sheetName val="offshore spares"/>
      <sheetName val="FC (2)"/>
      <sheetName val="CIF VALUE "/>
      <sheetName val="Prro.for Tax (R) (2)"/>
      <sheetName val="MISC"/>
      <sheetName val="Abstract"/>
      <sheetName val="cashflow"/>
      <sheetName val="BS"/>
      <sheetName val="P &amp; L"/>
      <sheetName val="sch 1,2"/>
      <sheetName val="sch 3"/>
      <sheetName val="sch 4"/>
      <sheetName val="sch 5 "/>
      <sheetName val="sch 6,7,8,9,10,11"/>
      <sheetName val="sch 12,13,14,15"/>
      <sheetName val="Groupings"/>
      <sheetName val="TB - 31.03.02"/>
      <sheetName val="Computation of Tax "/>
      <sheetName val="MAT CAL"/>
      <sheetName val="Restate-Crs"/>
      <sheetName val="Reinst - FCL"/>
      <sheetName val="F &amp; F"/>
      <sheetName val="Vehicles"/>
      <sheetName val="Computers"/>
      <sheetName val="OE"/>
      <sheetName val="oe-1"/>
      <sheetName val="Leasehold Premises"/>
      <sheetName val="Land"/>
      <sheetName val="dep on exch -fluct"/>
      <sheetName val="buidlings - I"/>
      <sheetName val="buildings - II"/>
      <sheetName val="Buildings-III"/>
      <sheetName val="ONSHORE-EQUIP"/>
      <sheetName val="Offshore Equipment"/>
      <sheetName val="cap-gas (31-3-02)"/>
      <sheetName val="Stock Details"/>
      <sheetName val="GAS"/>
      <sheetName val="NAPHTHA"/>
      <sheetName val="HSD"/>
      <sheetName val="Int.Cal "/>
      <sheetName val="Guarantee Commn."/>
      <sheetName val="Prepaid Insurance"/>
      <sheetName val="leave encashment"/>
      <sheetName val="Prro.for Tax (R)"/>
      <sheetName val="Prov.for Tax"/>
      <sheetName val="FC"/>
      <sheetName val="APTRANSCO-Dr"/>
      <sheetName val="APTRANSCO-Sales"/>
      <sheetName val="Int.Receivable-BreakUp"/>
      <sheetName val="Hire charges"/>
      <sheetName val="Break up of o.s.liability &amp; TDS"/>
      <sheetName val="14"/>
      <sheetName val="3"/>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3190"/>
  <sheetViews>
    <sheetView workbookViewId="0">
      <selection activeCell="H68" sqref="H68"/>
    </sheetView>
  </sheetViews>
  <sheetFormatPr defaultRowHeight="12.75" x14ac:dyDescent="0.25"/>
  <cols>
    <col min="1" max="1" width="14" style="79" bestFit="1" customWidth="1"/>
    <col min="2" max="2" width="35.140625" style="79" bestFit="1" customWidth="1"/>
    <col min="3" max="3" width="9" style="79" bestFit="1" customWidth="1"/>
    <col min="4" max="4" width="16" style="79" bestFit="1" customWidth="1"/>
    <col min="5" max="5" width="20" style="79" bestFit="1" customWidth="1"/>
    <col min="6" max="6" width="10" style="79" bestFit="1" customWidth="1"/>
    <col min="7" max="7" width="14" style="79" bestFit="1" customWidth="1"/>
    <col min="8" max="8" width="52" style="79" bestFit="1" customWidth="1"/>
    <col min="9" max="9" width="17.7109375" style="79" bestFit="1" customWidth="1"/>
    <col min="10" max="10" width="18.28515625" style="79" bestFit="1" customWidth="1"/>
    <col min="11" max="11" width="17.7109375" style="79" bestFit="1" customWidth="1"/>
    <col min="12" max="12" width="17" style="79" bestFit="1" customWidth="1"/>
    <col min="13" max="13" width="16" style="79" bestFit="1" customWidth="1"/>
    <col min="14" max="16384" width="9.140625" style="79"/>
  </cols>
  <sheetData>
    <row r="1" spans="1:13" s="76" customFormat="1" ht="15" x14ac:dyDescent="0.25"/>
    <row r="2" spans="1:13" ht="25.5" x14ac:dyDescent="0.25">
      <c r="A2" s="77" t="s">
        <v>43</v>
      </c>
      <c r="B2" s="78" t="s">
        <v>69</v>
      </c>
      <c r="C2" s="77" t="s">
        <v>70</v>
      </c>
      <c r="D2" s="77" t="s">
        <v>56</v>
      </c>
      <c r="E2" s="77" t="s">
        <v>71</v>
      </c>
      <c r="F2" s="77" t="s">
        <v>72</v>
      </c>
      <c r="G2" s="78" t="s">
        <v>73</v>
      </c>
      <c r="H2" s="77" t="s">
        <v>55</v>
      </c>
      <c r="I2" s="78" t="s">
        <v>74</v>
      </c>
      <c r="J2" s="78" t="s">
        <v>75</v>
      </c>
      <c r="K2" s="78" t="s">
        <v>76</v>
      </c>
    </row>
    <row r="3" spans="1:13" x14ac:dyDescent="0.25">
      <c r="A3" s="80">
        <v>1</v>
      </c>
      <c r="B3" s="79" t="s">
        <v>77</v>
      </c>
      <c r="C3" s="79" t="s">
        <v>78</v>
      </c>
      <c r="D3" s="81">
        <v>40163</v>
      </c>
      <c r="E3" s="81">
        <v>40148</v>
      </c>
      <c r="F3" s="82">
        <v>14.38</v>
      </c>
      <c r="G3" s="79" t="s">
        <v>79</v>
      </c>
      <c r="H3" s="83" t="s">
        <v>80</v>
      </c>
      <c r="I3" s="84">
        <v>5919602</v>
      </c>
      <c r="J3" s="84">
        <v>0</v>
      </c>
      <c r="K3" s="84">
        <v>5919602</v>
      </c>
      <c r="L3" s="85"/>
      <c r="M3" s="85"/>
    </row>
    <row r="4" spans="1:13" x14ac:dyDescent="0.25">
      <c r="A4" s="80">
        <f>A3+1</f>
        <v>2</v>
      </c>
      <c r="B4" s="79" t="s">
        <v>77</v>
      </c>
      <c r="C4" s="79" t="s">
        <v>78</v>
      </c>
      <c r="D4" s="81">
        <v>40163</v>
      </c>
      <c r="E4" s="81">
        <v>40148</v>
      </c>
      <c r="F4" s="82">
        <v>26.81</v>
      </c>
      <c r="G4" s="79" t="s">
        <v>79</v>
      </c>
      <c r="H4" s="79" t="s">
        <v>81</v>
      </c>
      <c r="I4" s="84">
        <v>12500010</v>
      </c>
      <c r="J4" s="84">
        <v>0</v>
      </c>
      <c r="K4" s="84">
        <v>12500010</v>
      </c>
      <c r="L4" s="85"/>
      <c r="M4" s="85"/>
    </row>
    <row r="5" spans="1:13" x14ac:dyDescent="0.25">
      <c r="A5" s="80">
        <f t="shared" ref="A5:A68" si="0">A4+1</f>
        <v>3</v>
      </c>
      <c r="B5" s="79" t="s">
        <v>77</v>
      </c>
      <c r="C5" s="79" t="s">
        <v>78</v>
      </c>
      <c r="D5" s="81">
        <v>40371</v>
      </c>
      <c r="E5" s="81">
        <v>40371</v>
      </c>
      <c r="F5" s="82">
        <v>0.28999999999999998</v>
      </c>
      <c r="G5" s="79" t="s">
        <v>79</v>
      </c>
      <c r="H5" s="79" t="s">
        <v>82</v>
      </c>
      <c r="I5" s="84">
        <v>307510</v>
      </c>
      <c r="J5" s="84">
        <v>0</v>
      </c>
      <c r="K5" s="84">
        <v>307510</v>
      </c>
      <c r="L5" s="85"/>
      <c r="M5" s="85"/>
    </row>
    <row r="6" spans="1:13" x14ac:dyDescent="0.25">
      <c r="A6" s="80">
        <f t="shared" si="0"/>
        <v>4</v>
      </c>
      <c r="B6" s="79" t="s">
        <v>77</v>
      </c>
      <c r="C6" s="79" t="s">
        <v>78</v>
      </c>
      <c r="D6" s="81">
        <v>40351</v>
      </c>
      <c r="E6" s="81">
        <v>40351</v>
      </c>
      <c r="F6" s="82">
        <v>0.82</v>
      </c>
      <c r="G6" s="79" t="s">
        <v>79</v>
      </c>
      <c r="H6" s="79" t="s">
        <v>83</v>
      </c>
      <c r="I6" s="84">
        <v>123497</v>
      </c>
      <c r="J6" s="84">
        <v>0</v>
      </c>
      <c r="K6" s="84">
        <v>123497</v>
      </c>
      <c r="L6" s="85"/>
      <c r="M6" s="85"/>
    </row>
    <row r="7" spans="1:13" x14ac:dyDescent="0.25">
      <c r="A7" s="80">
        <f t="shared" si="0"/>
        <v>5</v>
      </c>
      <c r="B7" s="79" t="s">
        <v>77</v>
      </c>
      <c r="C7" s="79" t="s">
        <v>78</v>
      </c>
      <c r="D7" s="81">
        <v>40330</v>
      </c>
      <c r="E7" s="81">
        <v>40330</v>
      </c>
      <c r="F7" s="82">
        <v>0.27</v>
      </c>
      <c r="G7" s="79" t="s">
        <v>79</v>
      </c>
      <c r="H7" s="79" t="s">
        <v>84</v>
      </c>
      <c r="I7" s="84">
        <v>123496</v>
      </c>
      <c r="J7" s="84">
        <v>0</v>
      </c>
      <c r="K7" s="84">
        <v>123496</v>
      </c>
      <c r="L7" s="85"/>
      <c r="M7" s="85"/>
    </row>
    <row r="8" spans="1:13" x14ac:dyDescent="0.25">
      <c r="A8" s="80">
        <f t="shared" si="0"/>
        <v>6</v>
      </c>
      <c r="B8" s="79" t="s">
        <v>77</v>
      </c>
      <c r="C8" s="79" t="s">
        <v>78</v>
      </c>
      <c r="D8" s="81">
        <v>40333</v>
      </c>
      <c r="E8" s="81">
        <v>40333</v>
      </c>
      <c r="F8" s="82">
        <v>0.86</v>
      </c>
      <c r="G8" s="79" t="s">
        <v>79</v>
      </c>
      <c r="H8" s="79" t="s">
        <v>85</v>
      </c>
      <c r="I8" s="84">
        <v>387673</v>
      </c>
      <c r="J8" s="84">
        <v>0</v>
      </c>
      <c r="K8" s="84">
        <v>387673</v>
      </c>
      <c r="L8" s="85"/>
      <c r="M8" s="85"/>
    </row>
    <row r="9" spans="1:13" x14ac:dyDescent="0.25">
      <c r="A9" s="80">
        <f t="shared" si="0"/>
        <v>7</v>
      </c>
      <c r="B9" s="79" t="s">
        <v>77</v>
      </c>
      <c r="C9" s="79" t="s">
        <v>78</v>
      </c>
      <c r="D9" s="81">
        <v>40392</v>
      </c>
      <c r="E9" s="81">
        <v>40392</v>
      </c>
      <c r="F9" s="82">
        <v>0.6</v>
      </c>
      <c r="G9" s="79" t="s">
        <v>79</v>
      </c>
      <c r="H9" s="79" t="s">
        <v>86</v>
      </c>
      <c r="I9" s="84">
        <v>394755</v>
      </c>
      <c r="J9" s="84">
        <v>0</v>
      </c>
      <c r="K9" s="84">
        <v>394755</v>
      </c>
      <c r="L9" s="85"/>
      <c r="M9" s="85"/>
    </row>
    <row r="10" spans="1:13" x14ac:dyDescent="0.25">
      <c r="A10" s="80">
        <f t="shared" si="0"/>
        <v>8</v>
      </c>
      <c r="B10" s="79" t="s">
        <v>77</v>
      </c>
      <c r="C10" s="79" t="s">
        <v>78</v>
      </c>
      <c r="D10" s="81">
        <v>40305</v>
      </c>
      <c r="E10" s="81">
        <v>40305</v>
      </c>
      <c r="F10" s="82">
        <v>0.46400000000000002</v>
      </c>
      <c r="G10" s="79" t="s">
        <v>79</v>
      </c>
      <c r="H10" s="79" t="s">
        <v>87</v>
      </c>
      <c r="I10" s="84">
        <v>209350</v>
      </c>
      <c r="J10" s="84">
        <v>0</v>
      </c>
      <c r="K10" s="84">
        <v>209350</v>
      </c>
      <c r="L10" s="85"/>
      <c r="M10" s="85"/>
    </row>
    <row r="11" spans="1:13" x14ac:dyDescent="0.25">
      <c r="A11" s="80">
        <f t="shared" si="0"/>
        <v>9</v>
      </c>
      <c r="B11" s="79" t="s">
        <v>77</v>
      </c>
      <c r="C11" s="79" t="s">
        <v>78</v>
      </c>
      <c r="D11" s="81">
        <v>40349</v>
      </c>
      <c r="E11" s="81">
        <v>40349</v>
      </c>
      <c r="F11" s="82">
        <v>0.17</v>
      </c>
      <c r="G11" s="79" t="s">
        <v>79</v>
      </c>
      <c r="H11" s="79" t="s">
        <v>88</v>
      </c>
      <c r="I11" s="84">
        <v>76959</v>
      </c>
      <c r="J11" s="84">
        <v>0</v>
      </c>
      <c r="K11" s="84">
        <v>76959</v>
      </c>
      <c r="L11" s="85"/>
      <c r="M11" s="85"/>
    </row>
    <row r="12" spans="1:13" x14ac:dyDescent="0.25">
      <c r="A12" s="80">
        <f t="shared" si="0"/>
        <v>10</v>
      </c>
      <c r="B12" s="79" t="s">
        <v>77</v>
      </c>
      <c r="C12" s="79" t="s">
        <v>78</v>
      </c>
      <c r="D12" s="81">
        <v>40357</v>
      </c>
      <c r="E12" s="81">
        <v>40357</v>
      </c>
      <c r="F12" s="82">
        <v>0.76</v>
      </c>
      <c r="G12" s="79" t="s">
        <v>79</v>
      </c>
      <c r="H12" s="79" t="s">
        <v>89</v>
      </c>
      <c r="I12" s="84">
        <v>814150</v>
      </c>
      <c r="J12" s="84">
        <v>0</v>
      </c>
      <c r="K12" s="84">
        <v>814150</v>
      </c>
      <c r="L12" s="85"/>
      <c r="M12" s="85"/>
    </row>
    <row r="13" spans="1:13" x14ac:dyDescent="0.25">
      <c r="A13" s="80">
        <f t="shared" si="0"/>
        <v>11</v>
      </c>
      <c r="B13" s="79" t="s">
        <v>77</v>
      </c>
      <c r="C13" s="79" t="s">
        <v>78</v>
      </c>
      <c r="D13" s="81">
        <v>40357</v>
      </c>
      <c r="E13" s="81">
        <v>40357</v>
      </c>
      <c r="F13" s="82">
        <v>0.94</v>
      </c>
      <c r="G13" s="79" t="s">
        <v>79</v>
      </c>
      <c r="H13" s="79" t="s">
        <v>90</v>
      </c>
      <c r="I13" s="84">
        <v>1003830</v>
      </c>
      <c r="J13" s="84">
        <v>0</v>
      </c>
      <c r="K13" s="84">
        <v>1003830</v>
      </c>
      <c r="L13" s="85"/>
      <c r="M13" s="85"/>
    </row>
    <row r="14" spans="1:13" x14ac:dyDescent="0.25">
      <c r="A14" s="80">
        <f t="shared" si="0"/>
        <v>12</v>
      </c>
      <c r="B14" s="79" t="s">
        <v>77</v>
      </c>
      <c r="C14" s="79" t="s">
        <v>78</v>
      </c>
      <c r="D14" s="81">
        <v>40373</v>
      </c>
      <c r="E14" s="81">
        <v>40373</v>
      </c>
      <c r="F14" s="82">
        <v>0.14599999999999999</v>
      </c>
      <c r="G14" s="79" t="s">
        <v>79</v>
      </c>
      <c r="H14" s="79" t="s">
        <v>91</v>
      </c>
      <c r="I14" s="84">
        <v>152834</v>
      </c>
      <c r="J14" s="84">
        <v>0</v>
      </c>
      <c r="K14" s="84">
        <v>152834</v>
      </c>
      <c r="L14" s="85"/>
      <c r="M14" s="85"/>
    </row>
    <row r="15" spans="1:13" x14ac:dyDescent="0.25">
      <c r="A15" s="80">
        <f t="shared" si="0"/>
        <v>13</v>
      </c>
      <c r="B15" s="79" t="s">
        <v>77</v>
      </c>
      <c r="C15" s="79" t="s">
        <v>78</v>
      </c>
      <c r="D15" s="81">
        <v>40329</v>
      </c>
      <c r="E15" s="81">
        <v>40329</v>
      </c>
      <c r="F15" s="82">
        <v>0.11600000000000001</v>
      </c>
      <c r="G15" s="79" t="s">
        <v>79</v>
      </c>
      <c r="H15" s="79" t="s">
        <v>92</v>
      </c>
      <c r="I15" s="84">
        <v>52547</v>
      </c>
      <c r="J15" s="84">
        <v>0</v>
      </c>
      <c r="K15" s="84">
        <v>52547</v>
      </c>
      <c r="L15" s="85"/>
      <c r="M15" s="85"/>
    </row>
    <row r="16" spans="1:13" x14ac:dyDescent="0.25">
      <c r="A16" s="80">
        <f t="shared" si="0"/>
        <v>14</v>
      </c>
      <c r="B16" s="79" t="s">
        <v>77</v>
      </c>
      <c r="C16" s="79" t="s">
        <v>78</v>
      </c>
      <c r="D16" s="81">
        <v>40359</v>
      </c>
      <c r="E16" s="81">
        <v>40359</v>
      </c>
      <c r="F16" s="82">
        <v>0.4</v>
      </c>
      <c r="G16" s="79" t="s">
        <v>79</v>
      </c>
      <c r="H16" s="79" t="s">
        <v>93</v>
      </c>
      <c r="I16" s="84">
        <v>180530</v>
      </c>
      <c r="J16" s="84">
        <v>0</v>
      </c>
      <c r="K16" s="84">
        <v>180530</v>
      </c>
      <c r="L16" s="85"/>
      <c r="M16" s="85"/>
    </row>
    <row r="17" spans="1:13" x14ac:dyDescent="0.25">
      <c r="A17" s="80">
        <f t="shared" si="0"/>
        <v>15</v>
      </c>
      <c r="B17" s="79" t="s">
        <v>77</v>
      </c>
      <c r="C17" s="79" t="s">
        <v>78</v>
      </c>
      <c r="D17" s="81">
        <v>40332</v>
      </c>
      <c r="E17" s="81">
        <v>40332</v>
      </c>
      <c r="F17" s="82">
        <v>0.8</v>
      </c>
      <c r="G17" s="79" t="s">
        <v>79</v>
      </c>
      <c r="H17" s="79" t="s">
        <v>94</v>
      </c>
      <c r="I17" s="84">
        <v>360649</v>
      </c>
      <c r="J17" s="84">
        <v>0</v>
      </c>
      <c r="K17" s="84">
        <v>360649</v>
      </c>
      <c r="L17" s="85"/>
      <c r="M17" s="85"/>
    </row>
    <row r="18" spans="1:13" x14ac:dyDescent="0.25">
      <c r="A18" s="80">
        <f t="shared" si="0"/>
        <v>16</v>
      </c>
      <c r="B18" s="79" t="s">
        <v>77</v>
      </c>
      <c r="C18" s="79" t="s">
        <v>78</v>
      </c>
      <c r="D18" s="81">
        <v>40289</v>
      </c>
      <c r="E18" s="81">
        <v>40289</v>
      </c>
      <c r="F18" s="82">
        <v>1.2</v>
      </c>
      <c r="G18" s="79" t="s">
        <v>79</v>
      </c>
      <c r="H18" s="79" t="s">
        <v>95</v>
      </c>
      <c r="I18" s="84">
        <v>581900</v>
      </c>
      <c r="J18" s="84">
        <v>0</v>
      </c>
      <c r="K18" s="84">
        <v>581900</v>
      </c>
      <c r="L18" s="85"/>
      <c r="M18" s="85"/>
    </row>
    <row r="19" spans="1:13" x14ac:dyDescent="0.25">
      <c r="A19" s="80">
        <f t="shared" si="0"/>
        <v>17</v>
      </c>
      <c r="B19" s="79" t="s">
        <v>77</v>
      </c>
      <c r="C19" s="79" t="s">
        <v>78</v>
      </c>
      <c r="D19" s="81">
        <v>40302</v>
      </c>
      <c r="E19" s="81">
        <v>40302</v>
      </c>
      <c r="F19" s="82">
        <v>1.2</v>
      </c>
      <c r="G19" s="79" t="s">
        <v>79</v>
      </c>
      <c r="H19" s="79" t="s">
        <v>96</v>
      </c>
      <c r="I19" s="84">
        <v>582000</v>
      </c>
      <c r="J19" s="84">
        <v>0</v>
      </c>
      <c r="K19" s="84">
        <v>582000</v>
      </c>
      <c r="L19" s="85"/>
      <c r="M19" s="85"/>
    </row>
    <row r="20" spans="1:13" x14ac:dyDescent="0.25">
      <c r="A20" s="80">
        <f t="shared" si="0"/>
        <v>18</v>
      </c>
      <c r="B20" s="79" t="s">
        <v>77</v>
      </c>
      <c r="C20" s="79" t="s">
        <v>78</v>
      </c>
      <c r="D20" s="81">
        <v>40289</v>
      </c>
      <c r="E20" s="81">
        <v>40289</v>
      </c>
      <c r="F20" s="82">
        <v>1.5</v>
      </c>
      <c r="G20" s="79" t="s">
        <v>79</v>
      </c>
      <c r="H20" s="79" t="s">
        <v>97</v>
      </c>
      <c r="I20" s="84">
        <v>699810</v>
      </c>
      <c r="J20" s="84">
        <v>0</v>
      </c>
      <c r="K20" s="84">
        <v>699810</v>
      </c>
      <c r="L20" s="85"/>
      <c r="M20" s="85"/>
    </row>
    <row r="21" spans="1:13" x14ac:dyDescent="0.25">
      <c r="A21" s="80">
        <f t="shared" si="0"/>
        <v>19</v>
      </c>
      <c r="B21" s="79" t="s">
        <v>77</v>
      </c>
      <c r="C21" s="79" t="s">
        <v>78</v>
      </c>
      <c r="D21" s="81">
        <v>40289</v>
      </c>
      <c r="E21" s="81">
        <v>40289</v>
      </c>
      <c r="F21" s="82">
        <v>1.1000000000000001</v>
      </c>
      <c r="G21" s="79" t="s">
        <v>79</v>
      </c>
      <c r="H21" s="79" t="s">
        <v>98</v>
      </c>
      <c r="I21" s="84">
        <v>542610</v>
      </c>
      <c r="J21" s="84">
        <v>0</v>
      </c>
      <c r="K21" s="84">
        <v>542610</v>
      </c>
      <c r="L21" s="85"/>
      <c r="M21" s="85"/>
    </row>
    <row r="22" spans="1:13" x14ac:dyDescent="0.25">
      <c r="A22" s="80">
        <f t="shared" si="0"/>
        <v>20</v>
      </c>
      <c r="B22" s="79" t="s">
        <v>77</v>
      </c>
      <c r="C22" s="79" t="s">
        <v>78</v>
      </c>
      <c r="D22" s="81">
        <v>40289</v>
      </c>
      <c r="E22" s="81">
        <v>40289</v>
      </c>
      <c r="F22" s="82">
        <v>1.1000000000000001</v>
      </c>
      <c r="G22" s="79" t="s">
        <v>79</v>
      </c>
      <c r="H22" s="79" t="s">
        <v>99</v>
      </c>
      <c r="I22" s="84">
        <v>542610</v>
      </c>
      <c r="J22" s="84">
        <v>0</v>
      </c>
      <c r="K22" s="84">
        <v>542610</v>
      </c>
      <c r="L22" s="85"/>
      <c r="M22" s="85"/>
    </row>
    <row r="23" spans="1:13" x14ac:dyDescent="0.25">
      <c r="A23" s="80">
        <f t="shared" si="0"/>
        <v>21</v>
      </c>
      <c r="B23" s="79" t="s">
        <v>77</v>
      </c>
      <c r="C23" s="79" t="s">
        <v>78</v>
      </c>
      <c r="D23" s="81">
        <v>40289</v>
      </c>
      <c r="E23" s="81">
        <v>40289</v>
      </c>
      <c r="F23" s="82">
        <v>1.1000000000000001</v>
      </c>
      <c r="G23" s="79" t="s">
        <v>79</v>
      </c>
      <c r="H23" s="79" t="s">
        <v>100</v>
      </c>
      <c r="I23" s="84">
        <v>432610</v>
      </c>
      <c r="J23" s="84">
        <v>0</v>
      </c>
      <c r="K23" s="84">
        <v>432610</v>
      </c>
      <c r="L23" s="85"/>
      <c r="M23" s="85"/>
    </row>
    <row r="24" spans="1:13" x14ac:dyDescent="0.25">
      <c r="A24" s="80">
        <f t="shared" si="0"/>
        <v>22</v>
      </c>
      <c r="B24" s="79" t="s">
        <v>77</v>
      </c>
      <c r="C24" s="79" t="s">
        <v>78</v>
      </c>
      <c r="D24" s="81">
        <v>40289</v>
      </c>
      <c r="E24" s="81">
        <v>40289</v>
      </c>
      <c r="F24" s="82">
        <v>1.1000000000000001</v>
      </c>
      <c r="G24" s="79" t="s">
        <v>79</v>
      </c>
      <c r="H24" s="79" t="s">
        <v>101</v>
      </c>
      <c r="I24" s="84">
        <v>432610</v>
      </c>
      <c r="J24" s="84">
        <v>0</v>
      </c>
      <c r="K24" s="84">
        <v>432610</v>
      </c>
      <c r="L24" s="85"/>
      <c r="M24" s="85"/>
    </row>
    <row r="25" spans="1:13" x14ac:dyDescent="0.25">
      <c r="A25" s="80">
        <f t="shared" si="0"/>
        <v>23</v>
      </c>
      <c r="B25" s="79" t="s">
        <v>77</v>
      </c>
      <c r="C25" s="79" t="s">
        <v>78</v>
      </c>
      <c r="D25" s="81">
        <v>40289</v>
      </c>
      <c r="E25" s="81">
        <v>40289</v>
      </c>
      <c r="F25" s="82">
        <v>1.2</v>
      </c>
      <c r="G25" s="79" t="s">
        <v>79</v>
      </c>
      <c r="H25" s="79" t="s">
        <v>102</v>
      </c>
      <c r="I25" s="84">
        <v>471900</v>
      </c>
      <c r="J25" s="84">
        <v>0</v>
      </c>
      <c r="K25" s="84">
        <v>471900</v>
      </c>
      <c r="L25" s="85"/>
      <c r="M25" s="85"/>
    </row>
    <row r="26" spans="1:13" x14ac:dyDescent="0.25">
      <c r="A26" s="80">
        <f t="shared" si="0"/>
        <v>24</v>
      </c>
      <c r="B26" s="79" t="s">
        <v>77</v>
      </c>
      <c r="C26" s="79" t="s">
        <v>78</v>
      </c>
      <c r="D26" s="81">
        <v>40289</v>
      </c>
      <c r="E26" s="81">
        <v>40289</v>
      </c>
      <c r="F26" s="82">
        <v>1.2</v>
      </c>
      <c r="G26" s="79" t="s">
        <v>79</v>
      </c>
      <c r="H26" s="79" t="s">
        <v>103</v>
      </c>
      <c r="I26" s="84">
        <v>581900</v>
      </c>
      <c r="J26" s="84">
        <v>0</v>
      </c>
      <c r="K26" s="84">
        <v>581900</v>
      </c>
      <c r="L26" s="85"/>
      <c r="M26" s="85"/>
    </row>
    <row r="27" spans="1:13" x14ac:dyDescent="0.25">
      <c r="A27" s="80">
        <f t="shared" si="0"/>
        <v>25</v>
      </c>
      <c r="B27" s="79" t="s">
        <v>77</v>
      </c>
      <c r="C27" s="79" t="s">
        <v>78</v>
      </c>
      <c r="D27" s="81">
        <v>40289</v>
      </c>
      <c r="E27" s="81">
        <v>40289</v>
      </c>
      <c r="F27" s="82">
        <v>1.55</v>
      </c>
      <c r="G27" s="79" t="s">
        <v>79</v>
      </c>
      <c r="H27" s="79" t="s">
        <v>104</v>
      </c>
      <c r="I27" s="84">
        <v>719460</v>
      </c>
      <c r="J27" s="84">
        <v>0</v>
      </c>
      <c r="K27" s="84">
        <v>719460</v>
      </c>
      <c r="L27" s="85"/>
      <c r="M27" s="85"/>
    </row>
    <row r="28" spans="1:13" x14ac:dyDescent="0.25">
      <c r="A28" s="80">
        <f t="shared" si="0"/>
        <v>26</v>
      </c>
      <c r="B28" s="79" t="s">
        <v>77</v>
      </c>
      <c r="C28" s="79" t="s">
        <v>78</v>
      </c>
      <c r="D28" s="81">
        <v>40319</v>
      </c>
      <c r="E28" s="81">
        <v>40319</v>
      </c>
      <c r="F28" s="82">
        <v>0.2</v>
      </c>
      <c r="G28" s="79" t="s">
        <v>79</v>
      </c>
      <c r="H28" s="79" t="s">
        <v>105</v>
      </c>
      <c r="I28" s="84">
        <v>50770</v>
      </c>
      <c r="J28" s="84">
        <v>0</v>
      </c>
      <c r="K28" s="84">
        <v>50770</v>
      </c>
      <c r="L28" s="85"/>
      <c r="M28" s="85"/>
    </row>
    <row r="29" spans="1:13" x14ac:dyDescent="0.25">
      <c r="A29" s="80">
        <f t="shared" si="0"/>
        <v>27</v>
      </c>
      <c r="B29" s="79" t="s">
        <v>77</v>
      </c>
      <c r="C29" s="79" t="s">
        <v>78</v>
      </c>
      <c r="D29" s="81">
        <v>40311</v>
      </c>
      <c r="E29" s="81">
        <v>40311</v>
      </c>
      <c r="F29" s="82">
        <v>0.32</v>
      </c>
      <c r="G29" s="79" t="s">
        <v>79</v>
      </c>
      <c r="H29" s="79" t="s">
        <v>106</v>
      </c>
      <c r="I29" s="84">
        <v>144500</v>
      </c>
      <c r="J29" s="84">
        <v>0</v>
      </c>
      <c r="K29" s="84">
        <v>144500</v>
      </c>
      <c r="L29" s="85"/>
      <c r="M29" s="85"/>
    </row>
    <row r="30" spans="1:13" x14ac:dyDescent="0.25">
      <c r="A30" s="80">
        <f t="shared" si="0"/>
        <v>28</v>
      </c>
      <c r="B30" s="79" t="s">
        <v>77</v>
      </c>
      <c r="C30" s="79" t="s">
        <v>78</v>
      </c>
      <c r="D30" s="81">
        <v>40373</v>
      </c>
      <c r="E30" s="81">
        <v>40373</v>
      </c>
      <c r="F30" s="82">
        <v>0.15</v>
      </c>
      <c r="G30" s="79" t="s">
        <v>79</v>
      </c>
      <c r="H30" s="79" t="s">
        <v>107</v>
      </c>
      <c r="I30" s="84">
        <v>152826</v>
      </c>
      <c r="J30" s="84">
        <v>0</v>
      </c>
      <c r="K30" s="84">
        <v>152826</v>
      </c>
      <c r="L30" s="85"/>
      <c r="M30" s="85"/>
    </row>
    <row r="31" spans="1:13" x14ac:dyDescent="0.25">
      <c r="A31" s="80">
        <f t="shared" si="0"/>
        <v>29</v>
      </c>
      <c r="B31" s="79" t="s">
        <v>77</v>
      </c>
      <c r="C31" s="79" t="s">
        <v>78</v>
      </c>
      <c r="D31" s="81">
        <v>40310</v>
      </c>
      <c r="E31" s="81">
        <v>40310</v>
      </c>
      <c r="F31" s="82">
        <v>6.7000000000000004E-2</v>
      </c>
      <c r="G31" s="79" t="s">
        <v>79</v>
      </c>
      <c r="H31" s="79" t="s">
        <v>108</v>
      </c>
      <c r="I31" s="84">
        <v>23476</v>
      </c>
      <c r="J31" s="84">
        <v>0</v>
      </c>
      <c r="K31" s="84">
        <v>23476</v>
      </c>
      <c r="L31" s="85"/>
      <c r="M31" s="85"/>
    </row>
    <row r="32" spans="1:13" x14ac:dyDescent="0.25">
      <c r="A32" s="80">
        <f t="shared" si="0"/>
        <v>30</v>
      </c>
      <c r="B32" s="79" t="s">
        <v>77</v>
      </c>
      <c r="C32" s="79" t="s">
        <v>78</v>
      </c>
      <c r="D32" s="81">
        <v>40310</v>
      </c>
      <c r="E32" s="81">
        <v>40310</v>
      </c>
      <c r="F32" s="82">
        <v>1.1499999999999999</v>
      </c>
      <c r="G32" s="79" t="s">
        <v>79</v>
      </c>
      <c r="H32" s="79" t="s">
        <v>109</v>
      </c>
      <c r="I32" s="84">
        <v>565346</v>
      </c>
      <c r="J32" s="84">
        <v>0</v>
      </c>
      <c r="K32" s="84">
        <v>565346</v>
      </c>
      <c r="L32" s="85"/>
      <c r="M32" s="85"/>
    </row>
    <row r="33" spans="1:13" x14ac:dyDescent="0.25">
      <c r="A33" s="80">
        <f t="shared" si="0"/>
        <v>31</v>
      </c>
      <c r="B33" s="79" t="s">
        <v>77</v>
      </c>
      <c r="C33" s="79" t="s">
        <v>78</v>
      </c>
      <c r="D33" s="81">
        <v>40310</v>
      </c>
      <c r="E33" s="81">
        <v>40310</v>
      </c>
      <c r="F33" s="82">
        <v>1.08</v>
      </c>
      <c r="G33" s="79" t="s">
        <v>79</v>
      </c>
      <c r="H33" s="79" t="s">
        <v>110</v>
      </c>
      <c r="I33" s="84">
        <v>556534</v>
      </c>
      <c r="J33" s="84">
        <v>0</v>
      </c>
      <c r="K33" s="84">
        <v>556534</v>
      </c>
      <c r="L33" s="85"/>
      <c r="M33" s="85"/>
    </row>
    <row r="34" spans="1:13" x14ac:dyDescent="0.25">
      <c r="A34" s="80">
        <f t="shared" si="0"/>
        <v>32</v>
      </c>
      <c r="B34" s="79" t="s">
        <v>77</v>
      </c>
      <c r="C34" s="79" t="s">
        <v>78</v>
      </c>
      <c r="D34" s="81">
        <v>40319</v>
      </c>
      <c r="E34" s="81">
        <v>40319</v>
      </c>
      <c r="F34" s="82">
        <v>0.22</v>
      </c>
      <c r="G34" s="79" t="s">
        <v>79</v>
      </c>
      <c r="H34" s="79" t="s">
        <v>111</v>
      </c>
      <c r="I34" s="84">
        <v>99472</v>
      </c>
      <c r="J34" s="84">
        <v>0</v>
      </c>
      <c r="K34" s="84">
        <v>99472</v>
      </c>
      <c r="L34" s="85"/>
      <c r="M34" s="85"/>
    </row>
    <row r="35" spans="1:13" x14ac:dyDescent="0.25">
      <c r="A35" s="80">
        <f t="shared" si="0"/>
        <v>33</v>
      </c>
      <c r="B35" s="79" t="s">
        <v>77</v>
      </c>
      <c r="C35" s="79" t="s">
        <v>78</v>
      </c>
      <c r="D35" s="81">
        <v>40302</v>
      </c>
      <c r="E35" s="81">
        <v>40302</v>
      </c>
      <c r="F35" s="82">
        <v>0.4</v>
      </c>
      <c r="G35" s="79" t="s">
        <v>79</v>
      </c>
      <c r="H35" s="79" t="s">
        <v>112</v>
      </c>
      <c r="I35" s="84">
        <v>131600</v>
      </c>
      <c r="J35" s="84">
        <v>0</v>
      </c>
      <c r="K35" s="84">
        <v>131600</v>
      </c>
      <c r="L35" s="85"/>
      <c r="M35" s="85"/>
    </row>
    <row r="36" spans="1:13" x14ac:dyDescent="0.25">
      <c r="A36" s="80">
        <f t="shared" si="0"/>
        <v>34</v>
      </c>
      <c r="B36" s="79" t="s">
        <v>77</v>
      </c>
      <c r="C36" s="79" t="s">
        <v>78</v>
      </c>
      <c r="D36" s="81">
        <v>40302</v>
      </c>
      <c r="E36" s="81">
        <v>40302</v>
      </c>
      <c r="F36" s="82">
        <v>0.5</v>
      </c>
      <c r="G36" s="79" t="s">
        <v>79</v>
      </c>
      <c r="H36" s="79" t="s">
        <v>113</v>
      </c>
      <c r="I36" s="84">
        <v>409650</v>
      </c>
      <c r="J36" s="84">
        <v>0</v>
      </c>
      <c r="K36" s="84">
        <v>409650</v>
      </c>
      <c r="L36" s="85"/>
      <c r="M36" s="85"/>
    </row>
    <row r="37" spans="1:13" x14ac:dyDescent="0.25">
      <c r="A37" s="80">
        <f t="shared" si="0"/>
        <v>35</v>
      </c>
      <c r="B37" s="79" t="s">
        <v>77</v>
      </c>
      <c r="C37" s="79" t="s">
        <v>78</v>
      </c>
      <c r="D37" s="81">
        <v>40302</v>
      </c>
      <c r="E37" s="81">
        <v>40302</v>
      </c>
      <c r="F37" s="82">
        <v>3.08</v>
      </c>
      <c r="G37" s="79" t="s">
        <v>79</v>
      </c>
      <c r="H37" s="79" t="s">
        <v>114</v>
      </c>
      <c r="I37" s="84">
        <v>1511140</v>
      </c>
      <c r="J37" s="84">
        <v>0</v>
      </c>
      <c r="K37" s="84">
        <v>1511140</v>
      </c>
      <c r="L37" s="85"/>
      <c r="M37" s="85"/>
    </row>
    <row r="38" spans="1:13" x14ac:dyDescent="0.25">
      <c r="A38" s="80">
        <f t="shared" si="0"/>
        <v>36</v>
      </c>
      <c r="B38" s="79" t="s">
        <v>77</v>
      </c>
      <c r="C38" s="79" t="s">
        <v>78</v>
      </c>
      <c r="D38" s="81">
        <v>40338</v>
      </c>
      <c r="E38" s="81">
        <v>40338</v>
      </c>
      <c r="F38" s="82">
        <v>0.6</v>
      </c>
      <c r="G38" s="79" t="s">
        <v>79</v>
      </c>
      <c r="H38" s="79" t="s">
        <v>115</v>
      </c>
      <c r="I38" s="84">
        <v>270595</v>
      </c>
      <c r="J38" s="84">
        <v>0</v>
      </c>
      <c r="K38" s="84">
        <v>270595</v>
      </c>
      <c r="L38" s="85"/>
      <c r="M38" s="85"/>
    </row>
    <row r="39" spans="1:13" x14ac:dyDescent="0.25">
      <c r="A39" s="80">
        <f t="shared" si="0"/>
        <v>37</v>
      </c>
      <c r="B39" s="79" t="s">
        <v>77</v>
      </c>
      <c r="C39" s="79" t="s">
        <v>78</v>
      </c>
      <c r="D39" s="81">
        <v>40310</v>
      </c>
      <c r="E39" s="81">
        <v>40310</v>
      </c>
      <c r="F39" s="82">
        <v>0.2</v>
      </c>
      <c r="G39" s="79" t="s">
        <v>79</v>
      </c>
      <c r="H39" s="79" t="s">
        <v>116</v>
      </c>
      <c r="I39" s="84">
        <v>90465</v>
      </c>
      <c r="J39" s="84">
        <v>0</v>
      </c>
      <c r="K39" s="84">
        <v>90465</v>
      </c>
      <c r="L39" s="85"/>
      <c r="M39" s="85"/>
    </row>
    <row r="40" spans="1:13" x14ac:dyDescent="0.25">
      <c r="A40" s="80">
        <f t="shared" si="0"/>
        <v>38</v>
      </c>
      <c r="B40" s="79" t="s">
        <v>77</v>
      </c>
      <c r="C40" s="79" t="s">
        <v>78</v>
      </c>
      <c r="D40" s="81">
        <v>40302</v>
      </c>
      <c r="E40" s="81">
        <v>40302</v>
      </c>
      <c r="F40" s="82">
        <v>0.219</v>
      </c>
      <c r="G40" s="79" t="s">
        <v>79</v>
      </c>
      <c r="H40" s="79" t="s">
        <v>117</v>
      </c>
      <c r="I40" s="84">
        <v>98834</v>
      </c>
      <c r="J40" s="84">
        <v>0</v>
      </c>
      <c r="K40" s="84">
        <v>98834</v>
      </c>
      <c r="L40" s="85"/>
      <c r="M40" s="85"/>
    </row>
    <row r="41" spans="1:13" x14ac:dyDescent="0.25">
      <c r="A41" s="80">
        <f t="shared" si="0"/>
        <v>39</v>
      </c>
      <c r="B41" s="79" t="s">
        <v>77</v>
      </c>
      <c r="C41" s="79" t="s">
        <v>78</v>
      </c>
      <c r="D41" s="81">
        <v>40364</v>
      </c>
      <c r="E41" s="81">
        <v>40364</v>
      </c>
      <c r="F41" s="82">
        <v>0.42399999999999999</v>
      </c>
      <c r="G41" s="79" t="s">
        <v>79</v>
      </c>
      <c r="H41" s="79" t="s">
        <v>118</v>
      </c>
      <c r="I41" s="84">
        <v>191335</v>
      </c>
      <c r="J41" s="84">
        <v>0</v>
      </c>
      <c r="K41" s="84">
        <v>191335</v>
      </c>
      <c r="L41" s="85"/>
      <c r="M41" s="85"/>
    </row>
    <row r="42" spans="1:13" x14ac:dyDescent="0.25">
      <c r="A42" s="80">
        <f t="shared" si="0"/>
        <v>40</v>
      </c>
      <c r="B42" s="79" t="s">
        <v>77</v>
      </c>
      <c r="C42" s="79" t="s">
        <v>78</v>
      </c>
      <c r="D42" s="81">
        <v>40302</v>
      </c>
      <c r="E42" s="81">
        <v>40302</v>
      </c>
      <c r="F42" s="82">
        <v>0.11</v>
      </c>
      <c r="G42" s="79" t="s">
        <v>79</v>
      </c>
      <c r="H42" s="79" t="s">
        <v>119</v>
      </c>
      <c r="I42" s="84">
        <v>1776400</v>
      </c>
      <c r="J42" s="84">
        <v>0</v>
      </c>
      <c r="K42" s="84">
        <v>1776400</v>
      </c>
      <c r="L42" s="85"/>
      <c r="M42" s="85"/>
    </row>
    <row r="43" spans="1:13" x14ac:dyDescent="0.25">
      <c r="A43" s="80">
        <f t="shared" si="0"/>
        <v>41</v>
      </c>
      <c r="B43" s="79" t="s">
        <v>77</v>
      </c>
      <c r="C43" s="79" t="s">
        <v>78</v>
      </c>
      <c r="D43" s="81">
        <v>40302</v>
      </c>
      <c r="E43" s="81">
        <v>40302</v>
      </c>
      <c r="F43" s="82">
        <v>0.8</v>
      </c>
      <c r="G43" s="79" t="s">
        <v>79</v>
      </c>
      <c r="H43" s="79" t="s">
        <v>120</v>
      </c>
      <c r="I43" s="84">
        <v>360650</v>
      </c>
      <c r="J43" s="84">
        <v>0</v>
      </c>
      <c r="K43" s="84">
        <v>360650</v>
      </c>
      <c r="L43" s="85"/>
      <c r="M43" s="85"/>
    </row>
    <row r="44" spans="1:13" x14ac:dyDescent="0.25">
      <c r="A44" s="80">
        <f t="shared" si="0"/>
        <v>42</v>
      </c>
      <c r="B44" s="79" t="s">
        <v>77</v>
      </c>
      <c r="C44" s="79" t="s">
        <v>78</v>
      </c>
      <c r="D44" s="81">
        <v>40378</v>
      </c>
      <c r="E44" s="81">
        <v>40378</v>
      </c>
      <c r="F44" s="82">
        <v>0.754</v>
      </c>
      <c r="G44" s="79" t="s">
        <v>79</v>
      </c>
      <c r="H44" s="79" t="s">
        <v>121</v>
      </c>
      <c r="I44" s="84">
        <v>822047</v>
      </c>
      <c r="J44" s="84">
        <v>0</v>
      </c>
      <c r="K44" s="84">
        <v>822047</v>
      </c>
      <c r="L44" s="85"/>
      <c r="M44" s="85"/>
    </row>
    <row r="45" spans="1:13" x14ac:dyDescent="0.25">
      <c r="A45" s="80">
        <f t="shared" si="0"/>
        <v>43</v>
      </c>
      <c r="B45" s="79" t="s">
        <v>77</v>
      </c>
      <c r="C45" s="79" t="s">
        <v>78</v>
      </c>
      <c r="D45" s="81">
        <v>40378</v>
      </c>
      <c r="E45" s="81">
        <v>40378</v>
      </c>
      <c r="F45" s="82">
        <v>0.156</v>
      </c>
      <c r="G45" s="79" t="s">
        <v>79</v>
      </c>
      <c r="H45" s="79" t="s">
        <v>122</v>
      </c>
      <c r="I45" s="84">
        <v>220929</v>
      </c>
      <c r="J45" s="84">
        <v>0</v>
      </c>
      <c r="K45" s="84">
        <v>220929</v>
      </c>
      <c r="L45" s="85"/>
      <c r="M45" s="85"/>
    </row>
    <row r="46" spans="1:13" x14ac:dyDescent="0.25">
      <c r="A46" s="80">
        <f t="shared" si="0"/>
        <v>44</v>
      </c>
      <c r="B46" s="79" t="s">
        <v>77</v>
      </c>
      <c r="C46" s="79" t="s">
        <v>78</v>
      </c>
      <c r="D46" s="81">
        <v>40382</v>
      </c>
      <c r="E46" s="81">
        <v>40382</v>
      </c>
      <c r="F46" s="82">
        <v>0.249</v>
      </c>
      <c r="G46" s="79" t="s">
        <v>79</v>
      </c>
      <c r="H46" s="79" t="s">
        <v>123</v>
      </c>
      <c r="I46" s="84">
        <v>724279</v>
      </c>
      <c r="J46" s="84">
        <v>0</v>
      </c>
      <c r="K46" s="84">
        <v>724279</v>
      </c>
      <c r="L46" s="85"/>
      <c r="M46" s="85"/>
    </row>
    <row r="47" spans="1:13" x14ac:dyDescent="0.25">
      <c r="A47" s="80">
        <f t="shared" si="0"/>
        <v>45</v>
      </c>
      <c r="B47" s="79" t="s">
        <v>77</v>
      </c>
      <c r="C47" s="79" t="s">
        <v>78</v>
      </c>
      <c r="D47" s="81">
        <v>40382</v>
      </c>
      <c r="E47" s="81">
        <v>40382</v>
      </c>
      <c r="F47" s="82">
        <v>0.28000000000000003</v>
      </c>
      <c r="G47" s="79" t="s">
        <v>79</v>
      </c>
      <c r="H47" s="79" t="s">
        <v>124</v>
      </c>
      <c r="I47" s="84">
        <v>494315</v>
      </c>
      <c r="J47" s="84">
        <v>0</v>
      </c>
      <c r="K47" s="84">
        <v>494315</v>
      </c>
      <c r="L47" s="85"/>
      <c r="M47" s="85"/>
    </row>
    <row r="48" spans="1:13" x14ac:dyDescent="0.25">
      <c r="A48" s="80">
        <f t="shared" si="0"/>
        <v>46</v>
      </c>
      <c r="B48" s="79" t="s">
        <v>77</v>
      </c>
      <c r="C48" s="79" t="s">
        <v>78</v>
      </c>
      <c r="D48" s="81">
        <v>40382</v>
      </c>
      <c r="E48" s="81">
        <v>40382</v>
      </c>
      <c r="F48" s="82">
        <v>0.245</v>
      </c>
      <c r="G48" s="79" t="s">
        <v>79</v>
      </c>
      <c r="H48" s="79" t="s">
        <v>125</v>
      </c>
      <c r="I48" s="84">
        <v>443935</v>
      </c>
      <c r="J48" s="84">
        <v>0</v>
      </c>
      <c r="K48" s="84">
        <v>443935</v>
      </c>
      <c r="L48" s="85"/>
      <c r="M48" s="85"/>
    </row>
    <row r="49" spans="1:13" x14ac:dyDescent="0.25">
      <c r="A49" s="80">
        <f t="shared" si="0"/>
        <v>47</v>
      </c>
      <c r="B49" s="79" t="s">
        <v>77</v>
      </c>
      <c r="C49" s="79" t="s">
        <v>78</v>
      </c>
      <c r="D49" s="81">
        <v>40373</v>
      </c>
      <c r="E49" s="81">
        <v>40373</v>
      </c>
      <c r="F49" s="82">
        <v>1.1100000000000001</v>
      </c>
      <c r="G49" s="79" t="s">
        <v>79</v>
      </c>
      <c r="H49" s="79" t="s">
        <v>126</v>
      </c>
      <c r="I49" s="84">
        <v>1237405</v>
      </c>
      <c r="J49" s="84">
        <v>0</v>
      </c>
      <c r="K49" s="84">
        <v>1237405</v>
      </c>
      <c r="L49" s="85"/>
      <c r="M49" s="85"/>
    </row>
    <row r="50" spans="1:13" x14ac:dyDescent="0.25">
      <c r="A50" s="80">
        <f t="shared" si="0"/>
        <v>48</v>
      </c>
      <c r="B50" s="79" t="s">
        <v>77</v>
      </c>
      <c r="C50" s="79" t="s">
        <v>78</v>
      </c>
      <c r="D50" s="81">
        <v>40371</v>
      </c>
      <c r="E50" s="81">
        <v>40371</v>
      </c>
      <c r="F50" s="82">
        <v>0.26</v>
      </c>
      <c r="G50" s="79" t="s">
        <v>79</v>
      </c>
      <c r="H50" s="79" t="s">
        <v>127</v>
      </c>
      <c r="I50" s="84">
        <v>273403</v>
      </c>
      <c r="J50" s="84">
        <v>0</v>
      </c>
      <c r="K50" s="84">
        <v>273403</v>
      </c>
      <c r="L50" s="85"/>
      <c r="M50" s="85"/>
    </row>
    <row r="51" spans="1:13" x14ac:dyDescent="0.25">
      <c r="A51" s="80">
        <f t="shared" si="0"/>
        <v>49</v>
      </c>
      <c r="B51" s="79" t="s">
        <v>77</v>
      </c>
      <c r="C51" s="79" t="s">
        <v>78</v>
      </c>
      <c r="D51" s="81">
        <v>40371</v>
      </c>
      <c r="E51" s="81">
        <v>40371</v>
      </c>
      <c r="F51" s="82">
        <v>0.99</v>
      </c>
      <c r="G51" s="79" t="s">
        <v>79</v>
      </c>
      <c r="H51" s="79" t="s">
        <v>128</v>
      </c>
      <c r="I51" s="84">
        <v>1727070</v>
      </c>
      <c r="J51" s="84">
        <v>0</v>
      </c>
      <c r="K51" s="84">
        <v>1727070</v>
      </c>
      <c r="L51" s="85"/>
      <c r="M51" s="85"/>
    </row>
    <row r="52" spans="1:13" x14ac:dyDescent="0.25">
      <c r="A52" s="80">
        <f t="shared" si="0"/>
        <v>50</v>
      </c>
      <c r="B52" s="79" t="s">
        <v>77</v>
      </c>
      <c r="C52" s="79" t="s">
        <v>78</v>
      </c>
      <c r="D52" s="81">
        <v>40371</v>
      </c>
      <c r="E52" s="81">
        <v>40371</v>
      </c>
      <c r="F52" s="82">
        <v>0.42</v>
      </c>
      <c r="G52" s="79" t="s">
        <v>79</v>
      </c>
      <c r="H52" s="79" t="s">
        <v>129</v>
      </c>
      <c r="I52" s="84">
        <v>191408</v>
      </c>
      <c r="J52" s="84">
        <v>0</v>
      </c>
      <c r="K52" s="84">
        <v>191408</v>
      </c>
      <c r="L52" s="85"/>
      <c r="M52" s="85"/>
    </row>
    <row r="53" spans="1:13" x14ac:dyDescent="0.25">
      <c r="A53" s="80">
        <f t="shared" si="0"/>
        <v>51</v>
      </c>
      <c r="B53" s="79" t="s">
        <v>77</v>
      </c>
      <c r="C53" s="79" t="s">
        <v>78</v>
      </c>
      <c r="D53" s="81">
        <v>40379</v>
      </c>
      <c r="E53" s="81">
        <v>40379</v>
      </c>
      <c r="F53" s="82">
        <v>0.45</v>
      </c>
      <c r="G53" s="79" t="s">
        <v>79</v>
      </c>
      <c r="H53" s="79" t="s">
        <v>130</v>
      </c>
      <c r="I53" s="84">
        <v>471171</v>
      </c>
      <c r="J53" s="84">
        <v>0</v>
      </c>
      <c r="K53" s="84">
        <v>471171</v>
      </c>
      <c r="L53" s="85"/>
      <c r="M53" s="85"/>
    </row>
    <row r="54" spans="1:13" x14ac:dyDescent="0.25">
      <c r="A54" s="80">
        <f t="shared" si="0"/>
        <v>52</v>
      </c>
      <c r="B54" s="79" t="s">
        <v>77</v>
      </c>
      <c r="C54" s="79" t="s">
        <v>78</v>
      </c>
      <c r="D54" s="81">
        <v>40379</v>
      </c>
      <c r="E54" s="81">
        <v>40379</v>
      </c>
      <c r="F54" s="82">
        <v>0.09</v>
      </c>
      <c r="G54" s="79" t="s">
        <v>79</v>
      </c>
      <c r="H54" s="79" t="s">
        <v>131</v>
      </c>
      <c r="I54" s="84">
        <v>94566</v>
      </c>
      <c r="J54" s="84">
        <v>0</v>
      </c>
      <c r="K54" s="84">
        <v>94566</v>
      </c>
      <c r="L54" s="85"/>
      <c r="M54" s="85"/>
    </row>
    <row r="55" spans="1:13" x14ac:dyDescent="0.25">
      <c r="A55" s="80">
        <f t="shared" si="0"/>
        <v>53</v>
      </c>
      <c r="B55" s="79" t="s">
        <v>77</v>
      </c>
      <c r="C55" s="79" t="s">
        <v>78</v>
      </c>
      <c r="D55" s="81">
        <v>40381</v>
      </c>
      <c r="E55" s="81">
        <v>40381</v>
      </c>
      <c r="F55" s="82">
        <v>1.18</v>
      </c>
      <c r="G55" s="79" t="s">
        <v>79</v>
      </c>
      <c r="H55" s="79" t="s">
        <v>132</v>
      </c>
      <c r="I55" s="84">
        <v>1235638</v>
      </c>
      <c r="J55" s="84">
        <v>0</v>
      </c>
      <c r="K55" s="84">
        <v>1235638</v>
      </c>
      <c r="L55" s="85"/>
      <c r="M55" s="85"/>
    </row>
    <row r="56" spans="1:13" x14ac:dyDescent="0.25">
      <c r="A56" s="80">
        <f t="shared" si="0"/>
        <v>54</v>
      </c>
      <c r="B56" s="79" t="s">
        <v>77</v>
      </c>
      <c r="C56" s="79" t="s">
        <v>78</v>
      </c>
      <c r="D56" s="81">
        <v>40371</v>
      </c>
      <c r="E56" s="81">
        <v>40371</v>
      </c>
      <c r="F56" s="82">
        <v>0.11</v>
      </c>
      <c r="G56" s="79" t="s">
        <v>79</v>
      </c>
      <c r="H56" s="79" t="s">
        <v>133</v>
      </c>
      <c r="I56" s="84">
        <v>116480</v>
      </c>
      <c r="J56" s="84">
        <v>0</v>
      </c>
      <c r="K56" s="84">
        <v>116480</v>
      </c>
      <c r="L56" s="85"/>
      <c r="M56" s="85"/>
    </row>
    <row r="57" spans="1:13" x14ac:dyDescent="0.25">
      <c r="A57" s="80">
        <f t="shared" si="0"/>
        <v>55</v>
      </c>
      <c r="B57" s="79" t="s">
        <v>77</v>
      </c>
      <c r="C57" s="79" t="s">
        <v>78</v>
      </c>
      <c r="D57" s="81">
        <v>40373</v>
      </c>
      <c r="E57" s="81">
        <v>40373</v>
      </c>
      <c r="F57" s="82">
        <v>0.48499999999999999</v>
      </c>
      <c r="G57" s="79" t="s">
        <v>79</v>
      </c>
      <c r="H57" s="79" t="s">
        <v>134</v>
      </c>
      <c r="I57" s="84">
        <v>508584</v>
      </c>
      <c r="J57" s="84">
        <v>0</v>
      </c>
      <c r="K57" s="84">
        <v>508584</v>
      </c>
      <c r="L57" s="85"/>
      <c r="M57" s="85"/>
    </row>
    <row r="58" spans="1:13" x14ac:dyDescent="0.25">
      <c r="A58" s="80">
        <f t="shared" si="0"/>
        <v>56</v>
      </c>
      <c r="B58" s="79" t="s">
        <v>77</v>
      </c>
      <c r="C58" s="79" t="s">
        <v>78</v>
      </c>
      <c r="D58" s="81">
        <v>40371</v>
      </c>
      <c r="E58" s="81">
        <v>40371</v>
      </c>
      <c r="F58" s="82">
        <v>0.48499999999999999</v>
      </c>
      <c r="G58" s="79" t="s">
        <v>79</v>
      </c>
      <c r="H58" s="79" t="s">
        <v>135</v>
      </c>
      <c r="I58" s="84">
        <v>507774</v>
      </c>
      <c r="J58" s="84">
        <v>0</v>
      </c>
      <c r="K58" s="84">
        <v>507774</v>
      </c>
      <c r="L58" s="85"/>
      <c r="M58" s="85"/>
    </row>
    <row r="59" spans="1:13" x14ac:dyDescent="0.25">
      <c r="A59" s="80">
        <f t="shared" si="0"/>
        <v>57</v>
      </c>
      <c r="B59" s="79" t="s">
        <v>77</v>
      </c>
      <c r="C59" s="79" t="s">
        <v>78</v>
      </c>
      <c r="D59" s="81">
        <v>40170</v>
      </c>
      <c r="E59" s="81">
        <v>40170</v>
      </c>
      <c r="F59" s="82">
        <v>46.59</v>
      </c>
      <c r="G59" s="79" t="s">
        <v>79</v>
      </c>
      <c r="H59" s="79" t="s">
        <v>136</v>
      </c>
      <c r="I59" s="84">
        <v>17547721</v>
      </c>
      <c r="J59" s="84">
        <v>0</v>
      </c>
      <c r="K59" s="84">
        <v>17547721</v>
      </c>
      <c r="L59" s="85"/>
      <c r="M59" s="85"/>
    </row>
    <row r="60" spans="1:13" x14ac:dyDescent="0.25">
      <c r="A60" s="80">
        <f t="shared" si="0"/>
        <v>58</v>
      </c>
      <c r="B60" s="79" t="s">
        <v>77</v>
      </c>
      <c r="C60" s="79" t="s">
        <v>78</v>
      </c>
      <c r="D60" s="81">
        <v>40501</v>
      </c>
      <c r="E60" s="81">
        <v>40501</v>
      </c>
      <c r="F60" s="82">
        <v>8.7899999999999991</v>
      </c>
      <c r="G60" s="79" t="s">
        <v>79</v>
      </c>
      <c r="H60" s="79" t="s">
        <v>137</v>
      </c>
      <c r="I60" s="84">
        <v>28577171</v>
      </c>
      <c r="J60" s="84">
        <v>0</v>
      </c>
      <c r="K60" s="84">
        <v>28577171</v>
      </c>
      <c r="L60" s="85"/>
      <c r="M60" s="85"/>
    </row>
    <row r="61" spans="1:13" x14ac:dyDescent="0.25">
      <c r="A61" s="80">
        <f t="shared" si="0"/>
        <v>59</v>
      </c>
      <c r="B61" s="79" t="s">
        <v>77</v>
      </c>
      <c r="C61" s="79" t="s">
        <v>78</v>
      </c>
      <c r="D61" s="81">
        <v>40416</v>
      </c>
      <c r="E61" s="81">
        <v>40416</v>
      </c>
      <c r="F61" s="82">
        <v>1.19</v>
      </c>
      <c r="G61" s="79" t="s">
        <v>79</v>
      </c>
      <c r="H61" s="79" t="s">
        <v>138</v>
      </c>
      <c r="I61" s="84">
        <v>1595310</v>
      </c>
      <c r="J61" s="84">
        <v>0</v>
      </c>
      <c r="K61" s="84">
        <v>1595310</v>
      </c>
      <c r="L61" s="85"/>
      <c r="M61" s="85"/>
    </row>
    <row r="62" spans="1:13" x14ac:dyDescent="0.25">
      <c r="A62" s="80">
        <f t="shared" si="0"/>
        <v>60</v>
      </c>
      <c r="B62" s="79" t="s">
        <v>77</v>
      </c>
      <c r="C62" s="79" t="s">
        <v>78</v>
      </c>
      <c r="D62" s="81">
        <v>40684</v>
      </c>
      <c r="E62" s="81">
        <v>40684</v>
      </c>
      <c r="F62" s="82">
        <v>0.14599999999999999</v>
      </c>
      <c r="G62" s="79" t="s">
        <v>79</v>
      </c>
      <c r="H62" s="79" t="s">
        <v>139</v>
      </c>
      <c r="I62" s="84">
        <v>523642</v>
      </c>
      <c r="J62" s="84">
        <v>0</v>
      </c>
      <c r="K62" s="84">
        <v>523642</v>
      </c>
      <c r="L62" s="85"/>
      <c r="M62" s="85"/>
    </row>
    <row r="63" spans="1:13" x14ac:dyDescent="0.25">
      <c r="A63" s="80">
        <f t="shared" si="0"/>
        <v>61</v>
      </c>
      <c r="B63" s="79" t="s">
        <v>77</v>
      </c>
      <c r="C63" s="79" t="s">
        <v>78</v>
      </c>
      <c r="D63" s="81">
        <v>40772</v>
      </c>
      <c r="E63" s="81">
        <v>40772</v>
      </c>
      <c r="F63" s="82">
        <v>0.55000000000000004</v>
      </c>
      <c r="G63" s="79" t="s">
        <v>79</v>
      </c>
      <c r="H63" s="79" t="s">
        <v>140</v>
      </c>
      <c r="I63" s="84">
        <v>277511</v>
      </c>
      <c r="J63" s="84">
        <v>0</v>
      </c>
      <c r="K63" s="84">
        <v>277511</v>
      </c>
      <c r="L63" s="85"/>
      <c r="M63" s="85"/>
    </row>
    <row r="64" spans="1:13" x14ac:dyDescent="0.25">
      <c r="A64" s="80">
        <f t="shared" si="0"/>
        <v>62</v>
      </c>
      <c r="B64" s="79" t="s">
        <v>77</v>
      </c>
      <c r="C64" s="79" t="s">
        <v>78</v>
      </c>
      <c r="D64" s="81">
        <v>40743</v>
      </c>
      <c r="E64" s="81">
        <v>40743</v>
      </c>
      <c r="F64" s="82">
        <v>6.78</v>
      </c>
      <c r="G64" s="79" t="s">
        <v>79</v>
      </c>
      <c r="H64" s="79" t="s">
        <v>141</v>
      </c>
      <c r="I64" s="84">
        <v>6610703</v>
      </c>
      <c r="J64" s="84">
        <v>0</v>
      </c>
      <c r="K64" s="84">
        <v>6610703</v>
      </c>
      <c r="L64" s="85"/>
      <c r="M64" s="85"/>
    </row>
    <row r="65" spans="1:13" x14ac:dyDescent="0.25">
      <c r="A65" s="80">
        <f t="shared" si="0"/>
        <v>63</v>
      </c>
      <c r="B65" s="79" t="s">
        <v>77</v>
      </c>
      <c r="C65" s="79" t="s">
        <v>78</v>
      </c>
      <c r="D65" s="81">
        <v>41339</v>
      </c>
      <c r="E65" s="81">
        <v>41339</v>
      </c>
      <c r="F65" s="82">
        <v>0.28999999999999998</v>
      </c>
      <c r="G65" s="79" t="s">
        <v>79</v>
      </c>
      <c r="H65" s="79" t="s">
        <v>142</v>
      </c>
      <c r="I65" s="84">
        <v>504550</v>
      </c>
      <c r="J65" s="84">
        <v>0</v>
      </c>
      <c r="K65" s="84">
        <v>504550</v>
      </c>
      <c r="L65" s="85"/>
      <c r="M65" s="85"/>
    </row>
    <row r="66" spans="1:13" x14ac:dyDescent="0.25">
      <c r="A66" s="80">
        <f t="shared" si="0"/>
        <v>64</v>
      </c>
      <c r="B66" s="79" t="s">
        <v>77</v>
      </c>
      <c r="C66" s="79" t="s">
        <v>78</v>
      </c>
      <c r="D66" s="81">
        <v>41339</v>
      </c>
      <c r="E66" s="81">
        <v>41339</v>
      </c>
      <c r="F66" s="82">
        <v>0.14000000000000001</v>
      </c>
      <c r="G66" s="79" t="s">
        <v>79</v>
      </c>
      <c r="H66" s="79" t="s">
        <v>143</v>
      </c>
      <c r="I66" s="84">
        <v>237250</v>
      </c>
      <c r="J66" s="84">
        <v>0</v>
      </c>
      <c r="K66" s="84">
        <v>237250</v>
      </c>
      <c r="L66" s="85"/>
      <c r="M66" s="85"/>
    </row>
    <row r="67" spans="1:13" x14ac:dyDescent="0.25">
      <c r="A67" s="80">
        <f t="shared" si="0"/>
        <v>65</v>
      </c>
      <c r="B67" s="79" t="s">
        <v>77</v>
      </c>
      <c r="C67" s="79" t="s">
        <v>78</v>
      </c>
      <c r="D67" s="81">
        <v>41339</v>
      </c>
      <c r="E67" s="81">
        <v>41339</v>
      </c>
      <c r="F67" s="82">
        <v>0.3</v>
      </c>
      <c r="G67" s="79" t="s">
        <v>79</v>
      </c>
      <c r="H67" s="79" t="s">
        <v>144</v>
      </c>
      <c r="I67" s="84">
        <v>504550</v>
      </c>
      <c r="J67" s="84">
        <v>0</v>
      </c>
      <c r="K67" s="84">
        <v>504550</v>
      </c>
      <c r="L67" s="85"/>
      <c r="M67" s="85"/>
    </row>
    <row r="68" spans="1:13" x14ac:dyDescent="0.25">
      <c r="A68" s="80">
        <f t="shared" si="0"/>
        <v>66</v>
      </c>
      <c r="B68" s="79" t="s">
        <v>77</v>
      </c>
      <c r="C68" s="79" t="s">
        <v>78</v>
      </c>
      <c r="D68" s="81">
        <v>41639</v>
      </c>
      <c r="E68" s="81">
        <v>41639</v>
      </c>
      <c r="F68" s="82">
        <v>0</v>
      </c>
      <c r="G68" s="79" t="s">
        <v>145</v>
      </c>
      <c r="H68" s="79" t="s">
        <v>146</v>
      </c>
      <c r="I68" s="84">
        <v>0</v>
      </c>
      <c r="J68" s="84">
        <v>0</v>
      </c>
      <c r="K68" s="84">
        <v>0</v>
      </c>
      <c r="L68" s="85"/>
      <c r="M68" s="85"/>
    </row>
    <row r="69" spans="1:13" x14ac:dyDescent="0.25">
      <c r="A69" s="80">
        <f t="shared" ref="A69:A132" si="1">A68+1</f>
        <v>67</v>
      </c>
      <c r="B69" s="79" t="s">
        <v>147</v>
      </c>
      <c r="C69" s="79" t="s">
        <v>148</v>
      </c>
      <c r="D69" s="81">
        <v>43556</v>
      </c>
      <c r="E69" s="81">
        <v>39961</v>
      </c>
      <c r="F69" s="82">
        <v>0</v>
      </c>
      <c r="G69" s="79" t="s">
        <v>145</v>
      </c>
      <c r="H69" s="79" t="s">
        <v>149</v>
      </c>
      <c r="I69" s="84">
        <v>109829877</v>
      </c>
      <c r="J69" s="84">
        <v>-43360233.629999995</v>
      </c>
      <c r="K69" s="84">
        <v>66469643.369999997</v>
      </c>
      <c r="L69" s="85"/>
      <c r="M69" s="85"/>
    </row>
    <row r="70" spans="1:13" x14ac:dyDescent="0.25">
      <c r="A70" s="80">
        <f t="shared" si="1"/>
        <v>68</v>
      </c>
      <c r="B70" s="79" t="s">
        <v>147</v>
      </c>
      <c r="C70" s="79" t="s">
        <v>148</v>
      </c>
      <c r="D70" s="81">
        <v>43556</v>
      </c>
      <c r="E70" s="81">
        <v>40273</v>
      </c>
      <c r="F70" s="82">
        <v>90.3</v>
      </c>
      <c r="G70" s="79" t="s">
        <v>79</v>
      </c>
      <c r="H70" s="79" t="s">
        <v>150</v>
      </c>
      <c r="I70" s="84">
        <v>19221327</v>
      </c>
      <c r="J70" s="84">
        <v>-7040798.4100000001</v>
      </c>
      <c r="K70" s="84">
        <v>12180528.59</v>
      </c>
      <c r="L70" s="85"/>
      <c r="M70" s="85"/>
    </row>
    <row r="71" spans="1:13" x14ac:dyDescent="0.25">
      <c r="A71" s="80">
        <f t="shared" si="1"/>
        <v>69</v>
      </c>
      <c r="B71" s="79" t="s">
        <v>147</v>
      </c>
      <c r="C71" s="79" t="s">
        <v>148</v>
      </c>
      <c r="D71" s="81">
        <v>43556</v>
      </c>
      <c r="E71" s="81">
        <v>40518</v>
      </c>
      <c r="F71" s="82">
        <v>0</v>
      </c>
      <c r="G71" s="79" t="s">
        <v>145</v>
      </c>
      <c r="H71" s="79" t="s">
        <v>151</v>
      </c>
      <c r="I71" s="84">
        <v>1335999</v>
      </c>
      <c r="J71" s="84">
        <v>-435595.25</v>
      </c>
      <c r="K71" s="84">
        <v>900403.75</v>
      </c>
      <c r="L71" s="85"/>
      <c r="M71" s="85"/>
    </row>
    <row r="72" spans="1:13" x14ac:dyDescent="0.25">
      <c r="A72" s="80">
        <f t="shared" si="1"/>
        <v>70</v>
      </c>
      <c r="B72" s="79" t="s">
        <v>147</v>
      </c>
      <c r="C72" s="79" t="s">
        <v>148</v>
      </c>
      <c r="D72" s="81">
        <v>43556</v>
      </c>
      <c r="E72" s="81">
        <v>41670</v>
      </c>
      <c r="F72" s="82">
        <v>7.03</v>
      </c>
      <c r="G72" s="79" t="s">
        <v>79</v>
      </c>
      <c r="H72" s="79" t="s">
        <v>152</v>
      </c>
      <c r="I72" s="84">
        <v>8715306</v>
      </c>
      <c r="J72" s="84">
        <v>-2081326.5</v>
      </c>
      <c r="K72" s="84">
        <v>6633979.5</v>
      </c>
      <c r="L72" s="85"/>
      <c r="M72" s="85"/>
    </row>
    <row r="73" spans="1:13" hidden="1" x14ac:dyDescent="0.25">
      <c r="A73" s="80">
        <f t="shared" si="1"/>
        <v>71</v>
      </c>
      <c r="B73" s="79" t="s">
        <v>153</v>
      </c>
      <c r="C73" s="79" t="s">
        <v>154</v>
      </c>
      <c r="D73" s="81">
        <v>43800</v>
      </c>
      <c r="E73" s="81">
        <v>43800</v>
      </c>
      <c r="F73" s="86">
        <v>1</v>
      </c>
      <c r="G73" s="79" t="s">
        <v>155</v>
      </c>
      <c r="H73" s="79" t="s">
        <v>156</v>
      </c>
      <c r="I73" s="84">
        <v>19050458.57</v>
      </c>
      <c r="J73" s="84">
        <v>-5080868.05</v>
      </c>
      <c r="K73" s="84">
        <v>13969590.52</v>
      </c>
      <c r="L73" s="85"/>
      <c r="M73" s="85"/>
    </row>
    <row r="74" spans="1:13" hidden="1" x14ac:dyDescent="0.25">
      <c r="A74" s="80">
        <f t="shared" si="1"/>
        <v>72</v>
      </c>
      <c r="B74" s="79" t="s">
        <v>1</v>
      </c>
      <c r="C74" s="79" t="s">
        <v>157</v>
      </c>
      <c r="D74" s="81">
        <v>40359</v>
      </c>
      <c r="E74" s="81">
        <v>40330</v>
      </c>
      <c r="F74" s="86">
        <v>1</v>
      </c>
      <c r="G74" s="79" t="s">
        <v>158</v>
      </c>
      <c r="H74" s="79" t="s">
        <v>159</v>
      </c>
      <c r="I74" s="84">
        <v>520000</v>
      </c>
      <c r="J74" s="84">
        <v>-520000</v>
      </c>
      <c r="K74" s="84">
        <v>0</v>
      </c>
      <c r="L74" s="85"/>
      <c r="M74" s="85"/>
    </row>
    <row r="75" spans="1:13" hidden="1" x14ac:dyDescent="0.25">
      <c r="A75" s="80">
        <f t="shared" si="1"/>
        <v>73</v>
      </c>
      <c r="B75" s="79" t="s">
        <v>1</v>
      </c>
      <c r="C75" s="79" t="s">
        <v>157</v>
      </c>
      <c r="D75" s="81">
        <v>40359</v>
      </c>
      <c r="E75" s="81">
        <v>40330</v>
      </c>
      <c r="F75" s="86">
        <v>1</v>
      </c>
      <c r="G75" s="79" t="s">
        <v>158</v>
      </c>
      <c r="H75" s="79" t="s">
        <v>159</v>
      </c>
      <c r="I75" s="84">
        <v>139594</v>
      </c>
      <c r="J75" s="84">
        <v>-139594</v>
      </c>
      <c r="K75" s="84">
        <v>0</v>
      </c>
      <c r="L75" s="85"/>
      <c r="M75" s="85"/>
    </row>
    <row r="76" spans="1:13" hidden="1" x14ac:dyDescent="0.25">
      <c r="A76" s="80">
        <f t="shared" si="1"/>
        <v>74</v>
      </c>
      <c r="B76" s="79" t="s">
        <v>1</v>
      </c>
      <c r="C76" s="79" t="s">
        <v>160</v>
      </c>
      <c r="D76" s="81">
        <v>40302</v>
      </c>
      <c r="E76" s="81">
        <v>40302</v>
      </c>
      <c r="F76" s="86">
        <v>1</v>
      </c>
      <c r="G76" s="79" t="s">
        <v>161</v>
      </c>
      <c r="H76" s="79" t="s">
        <v>162</v>
      </c>
      <c r="I76" s="84">
        <v>7405970</v>
      </c>
      <c r="J76" s="84">
        <v>-1724425.5799999998</v>
      </c>
      <c r="K76" s="84">
        <v>5681544.4199999999</v>
      </c>
      <c r="L76" s="85"/>
      <c r="M76" s="85"/>
    </row>
    <row r="77" spans="1:13" hidden="1" x14ac:dyDescent="0.25">
      <c r="A77" s="80">
        <f t="shared" si="1"/>
        <v>75</v>
      </c>
      <c r="B77" s="79" t="s">
        <v>1</v>
      </c>
      <c r="C77" s="79" t="s">
        <v>157</v>
      </c>
      <c r="D77" s="81">
        <v>40448</v>
      </c>
      <c r="E77" s="81">
        <v>40422</v>
      </c>
      <c r="F77" s="86">
        <v>2</v>
      </c>
      <c r="G77" s="79" t="s">
        <v>158</v>
      </c>
      <c r="H77" s="79" t="s">
        <v>163</v>
      </c>
      <c r="I77" s="84">
        <v>709594</v>
      </c>
      <c r="J77" s="84">
        <v>-709594</v>
      </c>
      <c r="K77" s="84">
        <v>0</v>
      </c>
      <c r="L77" s="85"/>
      <c r="M77" s="85"/>
    </row>
    <row r="78" spans="1:13" hidden="1" x14ac:dyDescent="0.25">
      <c r="A78" s="80">
        <f t="shared" si="1"/>
        <v>76</v>
      </c>
      <c r="B78" s="79" t="s">
        <v>1</v>
      </c>
      <c r="C78" s="79" t="s">
        <v>157</v>
      </c>
      <c r="D78" s="81">
        <v>40634</v>
      </c>
      <c r="E78" s="81">
        <v>40634</v>
      </c>
      <c r="F78" s="86">
        <v>1</v>
      </c>
      <c r="G78" s="79" t="s">
        <v>158</v>
      </c>
      <c r="H78" s="79" t="s">
        <v>164</v>
      </c>
      <c r="I78" s="84">
        <v>349797.01</v>
      </c>
      <c r="J78" s="84">
        <v>-349797.01</v>
      </c>
      <c r="K78" s="84">
        <v>0</v>
      </c>
      <c r="L78" s="85"/>
      <c r="M78" s="85"/>
    </row>
    <row r="79" spans="1:13" hidden="1" x14ac:dyDescent="0.25">
      <c r="A79" s="80">
        <f t="shared" si="1"/>
        <v>77</v>
      </c>
      <c r="B79" s="79" t="s">
        <v>1</v>
      </c>
      <c r="C79" s="79" t="s">
        <v>157</v>
      </c>
      <c r="D79" s="81">
        <v>40760</v>
      </c>
      <c r="E79" s="81">
        <v>40760</v>
      </c>
      <c r="F79" s="86">
        <v>6</v>
      </c>
      <c r="G79" s="79" t="s">
        <v>158</v>
      </c>
      <c r="H79" s="79" t="s">
        <v>165</v>
      </c>
      <c r="I79" s="84">
        <v>345360</v>
      </c>
      <c r="J79" s="84">
        <v>-345360</v>
      </c>
      <c r="K79" s="84">
        <v>0</v>
      </c>
      <c r="L79" s="85"/>
      <c r="M79" s="85"/>
    </row>
    <row r="80" spans="1:13" hidden="1" x14ac:dyDescent="0.25">
      <c r="A80" s="80">
        <f t="shared" si="1"/>
        <v>78</v>
      </c>
      <c r="B80" s="79" t="s">
        <v>1</v>
      </c>
      <c r="C80" s="79" t="s">
        <v>154</v>
      </c>
      <c r="D80" s="81">
        <v>40907</v>
      </c>
      <c r="E80" s="81">
        <v>40907</v>
      </c>
      <c r="F80" s="86">
        <v>2</v>
      </c>
      <c r="G80" s="79" t="s">
        <v>161</v>
      </c>
      <c r="H80" s="79" t="s">
        <v>166</v>
      </c>
      <c r="I80" s="84">
        <v>92500</v>
      </c>
      <c r="J80" s="84">
        <v>-87875</v>
      </c>
      <c r="K80" s="84">
        <v>4625</v>
      </c>
      <c r="L80" s="85"/>
      <c r="M80" s="85"/>
    </row>
    <row r="81" spans="1:13" hidden="1" x14ac:dyDescent="0.25">
      <c r="A81" s="80">
        <f t="shared" si="1"/>
        <v>79</v>
      </c>
      <c r="B81" s="79" t="s">
        <v>1</v>
      </c>
      <c r="C81" s="79" t="s">
        <v>157</v>
      </c>
      <c r="D81" s="81">
        <v>40834</v>
      </c>
      <c r="E81" s="81">
        <v>40834</v>
      </c>
      <c r="F81" s="86">
        <v>6</v>
      </c>
      <c r="G81" s="79" t="s">
        <v>158</v>
      </c>
      <c r="H81" s="79" t="s">
        <v>167</v>
      </c>
      <c r="I81" s="84">
        <v>345360</v>
      </c>
      <c r="J81" s="84">
        <v>-345360</v>
      </c>
      <c r="K81" s="84">
        <v>0</v>
      </c>
      <c r="L81" s="85"/>
      <c r="M81" s="85"/>
    </row>
    <row r="82" spans="1:13" hidden="1" x14ac:dyDescent="0.25">
      <c r="A82" s="80">
        <f t="shared" si="1"/>
        <v>80</v>
      </c>
      <c r="B82" s="79" t="s">
        <v>1</v>
      </c>
      <c r="C82" s="79" t="s">
        <v>157</v>
      </c>
      <c r="D82" s="81">
        <v>40829</v>
      </c>
      <c r="E82" s="81">
        <v>40829</v>
      </c>
      <c r="F82" s="86">
        <v>1</v>
      </c>
      <c r="G82" s="79" t="s">
        <v>158</v>
      </c>
      <c r="H82" s="79" t="s">
        <v>168</v>
      </c>
      <c r="I82" s="84">
        <v>220800</v>
      </c>
      <c r="J82" s="84">
        <v>-220800</v>
      </c>
      <c r="K82" s="84">
        <v>0</v>
      </c>
      <c r="L82" s="85"/>
      <c r="M82" s="85"/>
    </row>
    <row r="83" spans="1:13" hidden="1" x14ac:dyDescent="0.25">
      <c r="A83" s="80">
        <f t="shared" si="1"/>
        <v>81</v>
      </c>
      <c r="B83" s="79" t="s">
        <v>1</v>
      </c>
      <c r="C83" s="79" t="s">
        <v>169</v>
      </c>
      <c r="D83" s="81">
        <v>41730</v>
      </c>
      <c r="E83" s="81">
        <v>41730</v>
      </c>
      <c r="F83" s="86">
        <v>3</v>
      </c>
      <c r="G83" s="79" t="s">
        <v>158</v>
      </c>
      <c r="H83" s="79" t="s">
        <v>170</v>
      </c>
      <c r="I83" s="84">
        <v>74100</v>
      </c>
      <c r="J83" s="84">
        <v>-70395</v>
      </c>
      <c r="K83" s="84">
        <v>3705</v>
      </c>
      <c r="L83" s="85"/>
      <c r="M83" s="85"/>
    </row>
    <row r="84" spans="1:13" hidden="1" x14ac:dyDescent="0.25">
      <c r="A84" s="80">
        <f t="shared" si="1"/>
        <v>82</v>
      </c>
      <c r="B84" s="79" t="s">
        <v>1</v>
      </c>
      <c r="C84" s="79" t="s">
        <v>157</v>
      </c>
      <c r="D84" s="81">
        <v>40829</v>
      </c>
      <c r="E84" s="81">
        <v>40829</v>
      </c>
      <c r="F84" s="86">
        <v>1</v>
      </c>
      <c r="G84" s="79" t="s">
        <v>158</v>
      </c>
      <c r="H84" s="79" t="s">
        <v>168</v>
      </c>
      <c r="I84" s="84">
        <v>220800</v>
      </c>
      <c r="J84" s="84">
        <v>-220800</v>
      </c>
      <c r="K84" s="84">
        <v>0</v>
      </c>
      <c r="L84" s="85"/>
      <c r="M84" s="85"/>
    </row>
    <row r="85" spans="1:13" hidden="1" x14ac:dyDescent="0.25">
      <c r="A85" s="80">
        <f t="shared" si="1"/>
        <v>83</v>
      </c>
      <c r="B85" s="79" t="s">
        <v>1</v>
      </c>
      <c r="C85" s="79" t="s">
        <v>157</v>
      </c>
      <c r="D85" s="81">
        <v>40829</v>
      </c>
      <c r="E85" s="81">
        <v>40829</v>
      </c>
      <c r="F85" s="86">
        <v>1</v>
      </c>
      <c r="G85" s="79" t="s">
        <v>158</v>
      </c>
      <c r="H85" s="79" t="s">
        <v>168</v>
      </c>
      <c r="I85" s="84">
        <v>220800</v>
      </c>
      <c r="J85" s="84">
        <v>-220800</v>
      </c>
      <c r="K85" s="84">
        <v>0</v>
      </c>
      <c r="L85" s="85"/>
      <c r="M85" s="85"/>
    </row>
    <row r="86" spans="1:13" hidden="1" x14ac:dyDescent="0.25">
      <c r="A86" s="80">
        <f t="shared" si="1"/>
        <v>84</v>
      </c>
      <c r="B86" s="79" t="s">
        <v>1</v>
      </c>
      <c r="C86" s="79" t="s">
        <v>157</v>
      </c>
      <c r="D86" s="81">
        <v>40884</v>
      </c>
      <c r="E86" s="81">
        <v>40884</v>
      </c>
      <c r="F86" s="86">
        <v>1</v>
      </c>
      <c r="G86" s="79" t="s">
        <v>158</v>
      </c>
      <c r="H86" s="79" t="s">
        <v>171</v>
      </c>
      <c r="I86" s="84">
        <v>259500</v>
      </c>
      <c r="J86" s="84">
        <v>-259500</v>
      </c>
      <c r="K86" s="84">
        <v>0</v>
      </c>
      <c r="L86" s="85"/>
      <c r="M86" s="85"/>
    </row>
    <row r="87" spans="1:13" hidden="1" x14ac:dyDescent="0.25">
      <c r="A87" s="80">
        <f t="shared" si="1"/>
        <v>85</v>
      </c>
      <c r="B87" s="79" t="s">
        <v>1</v>
      </c>
      <c r="C87" s="79" t="s">
        <v>169</v>
      </c>
      <c r="D87" s="81">
        <v>41730</v>
      </c>
      <c r="E87" s="81">
        <v>41730</v>
      </c>
      <c r="F87" s="86">
        <v>1</v>
      </c>
      <c r="G87" s="79" t="s">
        <v>158</v>
      </c>
      <c r="H87" s="79" t="s">
        <v>172</v>
      </c>
      <c r="I87" s="84">
        <v>29250</v>
      </c>
      <c r="J87" s="84">
        <v>-27787.5</v>
      </c>
      <c r="K87" s="84">
        <v>1462.5</v>
      </c>
      <c r="L87" s="85"/>
      <c r="M87" s="85"/>
    </row>
    <row r="88" spans="1:13" hidden="1" x14ac:dyDescent="0.25">
      <c r="A88" s="80">
        <f t="shared" si="1"/>
        <v>86</v>
      </c>
      <c r="B88" s="79" t="s">
        <v>1</v>
      </c>
      <c r="C88" s="79" t="s">
        <v>148</v>
      </c>
      <c r="D88" s="81">
        <v>40877</v>
      </c>
      <c r="E88" s="81">
        <v>40877</v>
      </c>
      <c r="F88" s="86">
        <v>1</v>
      </c>
      <c r="G88" s="79" t="s">
        <v>158</v>
      </c>
      <c r="H88" s="79" t="s">
        <v>173</v>
      </c>
      <c r="I88" s="84">
        <v>64050</v>
      </c>
      <c r="J88" s="84">
        <v>-19130.059999999998</v>
      </c>
      <c r="K88" s="84">
        <v>44919.94</v>
      </c>
      <c r="L88" s="85"/>
      <c r="M88" s="85"/>
    </row>
    <row r="89" spans="1:13" hidden="1" x14ac:dyDescent="0.25">
      <c r="A89" s="80">
        <f t="shared" si="1"/>
        <v>87</v>
      </c>
      <c r="B89" s="79" t="s">
        <v>1</v>
      </c>
      <c r="C89" s="79" t="s">
        <v>157</v>
      </c>
      <c r="D89" s="81">
        <v>40905</v>
      </c>
      <c r="E89" s="81">
        <v>40905</v>
      </c>
      <c r="F89" s="86">
        <v>4</v>
      </c>
      <c r="G89" s="79" t="s">
        <v>158</v>
      </c>
      <c r="H89" s="79" t="s">
        <v>174</v>
      </c>
      <c r="I89" s="84">
        <v>1026000</v>
      </c>
      <c r="J89" s="84">
        <v>-1026000</v>
      </c>
      <c r="K89" s="84">
        <v>0</v>
      </c>
      <c r="L89" s="85"/>
      <c r="M89" s="85"/>
    </row>
    <row r="90" spans="1:13" hidden="1" x14ac:dyDescent="0.25">
      <c r="A90" s="80">
        <f t="shared" si="1"/>
        <v>88</v>
      </c>
      <c r="B90" s="79" t="s">
        <v>1</v>
      </c>
      <c r="C90" s="79" t="s">
        <v>169</v>
      </c>
      <c r="D90" s="81">
        <v>41730</v>
      </c>
      <c r="E90" s="81">
        <v>41730</v>
      </c>
      <c r="F90" s="86">
        <v>7</v>
      </c>
      <c r="G90" s="79" t="s">
        <v>158</v>
      </c>
      <c r="H90" s="79" t="s">
        <v>175</v>
      </c>
      <c r="I90" s="84">
        <v>117000</v>
      </c>
      <c r="J90" s="84">
        <v>-111150</v>
      </c>
      <c r="K90" s="84">
        <v>5850</v>
      </c>
      <c r="L90" s="85"/>
      <c r="M90" s="85"/>
    </row>
    <row r="91" spans="1:13" hidden="1" x14ac:dyDescent="0.25">
      <c r="A91" s="80">
        <f t="shared" si="1"/>
        <v>89</v>
      </c>
      <c r="B91" s="79" t="s">
        <v>1</v>
      </c>
      <c r="C91" s="79" t="s">
        <v>157</v>
      </c>
      <c r="D91" s="81">
        <v>40939</v>
      </c>
      <c r="E91" s="81">
        <v>40939</v>
      </c>
      <c r="F91" s="86">
        <v>3</v>
      </c>
      <c r="G91" s="79" t="s">
        <v>158</v>
      </c>
      <c r="H91" s="79" t="s">
        <v>176</v>
      </c>
      <c r="I91" s="84">
        <v>769500</v>
      </c>
      <c r="J91" s="84">
        <v>-769500</v>
      </c>
      <c r="K91" s="84">
        <v>0</v>
      </c>
      <c r="L91" s="85"/>
      <c r="M91" s="85"/>
    </row>
    <row r="92" spans="1:13" hidden="1" x14ac:dyDescent="0.25">
      <c r="A92" s="80">
        <f t="shared" si="1"/>
        <v>90</v>
      </c>
      <c r="B92" s="79" t="s">
        <v>1</v>
      </c>
      <c r="C92" s="79" t="s">
        <v>160</v>
      </c>
      <c r="D92" s="81">
        <v>40674</v>
      </c>
      <c r="E92" s="81">
        <v>40674</v>
      </c>
      <c r="F92" s="86">
        <v>0</v>
      </c>
      <c r="G92" s="79" t="s">
        <v>158</v>
      </c>
      <c r="H92" s="79" t="s">
        <v>177</v>
      </c>
      <c r="I92" s="84">
        <v>1009205</v>
      </c>
      <c r="J92" s="84">
        <v>-203014.99</v>
      </c>
      <c r="K92" s="84">
        <v>806190.01</v>
      </c>
      <c r="L92" s="85"/>
      <c r="M92" s="85"/>
    </row>
    <row r="93" spans="1:13" hidden="1" x14ac:dyDescent="0.25">
      <c r="A93" s="80">
        <f t="shared" si="1"/>
        <v>91</v>
      </c>
      <c r="B93" s="79" t="s">
        <v>1</v>
      </c>
      <c r="C93" s="79" t="s">
        <v>148</v>
      </c>
      <c r="D93" s="81">
        <v>40988</v>
      </c>
      <c r="E93" s="81">
        <v>40988</v>
      </c>
      <c r="F93" s="86">
        <v>1</v>
      </c>
      <c r="G93" s="79" t="s">
        <v>158</v>
      </c>
      <c r="H93" s="79" t="s">
        <v>178</v>
      </c>
      <c r="I93" s="84">
        <v>65100</v>
      </c>
      <c r="J93" s="84">
        <v>-18793.099999999999</v>
      </c>
      <c r="K93" s="84">
        <v>46306.9</v>
      </c>
      <c r="L93" s="85"/>
      <c r="M93" s="85"/>
    </row>
    <row r="94" spans="1:13" hidden="1" x14ac:dyDescent="0.25">
      <c r="A94" s="80">
        <f t="shared" si="1"/>
        <v>92</v>
      </c>
      <c r="B94" s="79" t="s">
        <v>1</v>
      </c>
      <c r="C94" s="79" t="s">
        <v>148</v>
      </c>
      <c r="D94" s="81">
        <v>40988</v>
      </c>
      <c r="E94" s="81">
        <v>40988</v>
      </c>
      <c r="F94" s="86">
        <v>3</v>
      </c>
      <c r="G94" s="79" t="s">
        <v>158</v>
      </c>
      <c r="H94" s="79" t="s">
        <v>179</v>
      </c>
      <c r="I94" s="84">
        <v>81900</v>
      </c>
      <c r="J94" s="84">
        <v>-23642.94</v>
      </c>
      <c r="K94" s="84">
        <v>58257.06</v>
      </c>
      <c r="L94" s="85"/>
      <c r="M94" s="85"/>
    </row>
    <row r="95" spans="1:13" hidden="1" x14ac:dyDescent="0.25">
      <c r="A95" s="80">
        <f t="shared" si="1"/>
        <v>93</v>
      </c>
      <c r="B95" s="79" t="s">
        <v>1</v>
      </c>
      <c r="C95" s="79" t="s">
        <v>157</v>
      </c>
      <c r="D95" s="81">
        <v>40974</v>
      </c>
      <c r="E95" s="81">
        <v>40974</v>
      </c>
      <c r="F95" s="86">
        <v>1</v>
      </c>
      <c r="G95" s="79" t="s">
        <v>158</v>
      </c>
      <c r="H95" s="79" t="s">
        <v>180</v>
      </c>
      <c r="I95" s="84">
        <v>560625</v>
      </c>
      <c r="J95" s="84">
        <v>-560625</v>
      </c>
      <c r="K95" s="84">
        <v>0</v>
      </c>
      <c r="L95" s="85"/>
      <c r="M95" s="85"/>
    </row>
    <row r="96" spans="1:13" hidden="1" x14ac:dyDescent="0.25">
      <c r="A96" s="80">
        <f t="shared" si="1"/>
        <v>94</v>
      </c>
      <c r="B96" s="79" t="s">
        <v>1</v>
      </c>
      <c r="C96" s="79" t="s">
        <v>157</v>
      </c>
      <c r="D96" s="81">
        <v>40974</v>
      </c>
      <c r="E96" s="81">
        <v>40974</v>
      </c>
      <c r="F96" s="86">
        <v>1</v>
      </c>
      <c r="G96" s="79" t="s">
        <v>158</v>
      </c>
      <c r="H96" s="79" t="s">
        <v>180</v>
      </c>
      <c r="I96" s="84">
        <v>485875</v>
      </c>
      <c r="J96" s="84">
        <v>-485875</v>
      </c>
      <c r="K96" s="84">
        <v>0</v>
      </c>
      <c r="L96" s="85"/>
      <c r="M96" s="85"/>
    </row>
    <row r="97" spans="1:13" hidden="1" x14ac:dyDescent="0.25">
      <c r="A97" s="80">
        <f t="shared" si="1"/>
        <v>95</v>
      </c>
      <c r="B97" s="79" t="s">
        <v>1</v>
      </c>
      <c r="C97" s="79" t="s">
        <v>157</v>
      </c>
      <c r="D97" s="81">
        <v>41000</v>
      </c>
      <c r="E97" s="81">
        <v>41000</v>
      </c>
      <c r="F97" s="86">
        <v>1</v>
      </c>
      <c r="G97" s="79" t="s">
        <v>158</v>
      </c>
      <c r="H97" s="79" t="s">
        <v>181</v>
      </c>
      <c r="I97" s="84">
        <v>944500</v>
      </c>
      <c r="J97" s="84">
        <v>-944500</v>
      </c>
      <c r="K97" s="84">
        <v>0</v>
      </c>
      <c r="L97" s="85"/>
      <c r="M97" s="85"/>
    </row>
    <row r="98" spans="1:13" hidden="1" x14ac:dyDescent="0.25">
      <c r="A98" s="80">
        <f t="shared" si="1"/>
        <v>96</v>
      </c>
      <c r="B98" s="79" t="s">
        <v>1</v>
      </c>
      <c r="C98" s="79" t="s">
        <v>157</v>
      </c>
      <c r="D98" s="81">
        <v>41000</v>
      </c>
      <c r="E98" s="81">
        <v>41000</v>
      </c>
      <c r="F98" s="86">
        <v>1</v>
      </c>
      <c r="G98" s="79" t="s">
        <v>158</v>
      </c>
      <c r="H98" s="79" t="s">
        <v>181</v>
      </c>
      <c r="I98" s="84">
        <v>944500</v>
      </c>
      <c r="J98" s="84">
        <v>-944500</v>
      </c>
      <c r="K98" s="84">
        <v>0</v>
      </c>
      <c r="L98" s="85"/>
      <c r="M98" s="85"/>
    </row>
    <row r="99" spans="1:13" hidden="1" x14ac:dyDescent="0.25">
      <c r="A99" s="80">
        <f t="shared" si="1"/>
        <v>97</v>
      </c>
      <c r="B99" s="79" t="s">
        <v>1</v>
      </c>
      <c r="C99" s="79" t="s">
        <v>157</v>
      </c>
      <c r="D99" s="81">
        <v>41000</v>
      </c>
      <c r="E99" s="81">
        <v>41000</v>
      </c>
      <c r="F99" s="86">
        <v>1</v>
      </c>
      <c r="G99" s="79" t="s">
        <v>158</v>
      </c>
      <c r="H99" s="79" t="s">
        <v>181</v>
      </c>
      <c r="I99" s="84">
        <v>829500</v>
      </c>
      <c r="J99" s="84">
        <v>-829500</v>
      </c>
      <c r="K99" s="84">
        <v>0</v>
      </c>
      <c r="L99" s="85"/>
      <c r="M99" s="85"/>
    </row>
    <row r="100" spans="1:13" hidden="1" x14ac:dyDescent="0.25">
      <c r="A100" s="80">
        <f t="shared" si="1"/>
        <v>98</v>
      </c>
      <c r="B100" s="79" t="s">
        <v>1</v>
      </c>
      <c r="C100" s="79" t="s">
        <v>157</v>
      </c>
      <c r="D100" s="81">
        <v>41030</v>
      </c>
      <c r="E100" s="81">
        <v>41030</v>
      </c>
      <c r="F100" s="86">
        <v>1</v>
      </c>
      <c r="G100" s="79" t="s">
        <v>158</v>
      </c>
      <c r="H100" s="79" t="s">
        <v>181</v>
      </c>
      <c r="I100" s="84">
        <v>571500</v>
      </c>
      <c r="J100" s="84">
        <v>-571500</v>
      </c>
      <c r="K100" s="84">
        <v>0</v>
      </c>
      <c r="L100" s="85"/>
      <c r="M100" s="85"/>
    </row>
    <row r="101" spans="1:13" hidden="1" x14ac:dyDescent="0.25">
      <c r="A101" s="80">
        <f t="shared" si="1"/>
        <v>99</v>
      </c>
      <c r="B101" s="79" t="s">
        <v>1</v>
      </c>
      <c r="C101" s="79" t="s">
        <v>157</v>
      </c>
      <c r="D101" s="81">
        <v>41048</v>
      </c>
      <c r="E101" s="81">
        <v>41048</v>
      </c>
      <c r="F101" s="86">
        <v>1</v>
      </c>
      <c r="G101" s="79" t="s">
        <v>158</v>
      </c>
      <c r="H101" s="79" t="s">
        <v>182</v>
      </c>
      <c r="I101" s="84">
        <v>944500</v>
      </c>
      <c r="J101" s="84">
        <v>-944500</v>
      </c>
      <c r="K101" s="84">
        <v>0</v>
      </c>
      <c r="L101" s="85"/>
      <c r="M101" s="85"/>
    </row>
    <row r="102" spans="1:13" hidden="1" x14ac:dyDescent="0.25">
      <c r="A102" s="80">
        <f t="shared" si="1"/>
        <v>100</v>
      </c>
      <c r="B102" s="79" t="s">
        <v>1</v>
      </c>
      <c r="C102" s="79" t="s">
        <v>157</v>
      </c>
      <c r="D102" s="81">
        <v>41052</v>
      </c>
      <c r="E102" s="81">
        <v>41052</v>
      </c>
      <c r="F102" s="86">
        <v>1</v>
      </c>
      <c r="G102" s="79" t="s">
        <v>158</v>
      </c>
      <c r="H102" s="79" t="s">
        <v>182</v>
      </c>
      <c r="I102" s="84">
        <v>944500</v>
      </c>
      <c r="J102" s="84">
        <v>-944500</v>
      </c>
      <c r="K102" s="84">
        <v>0</v>
      </c>
      <c r="L102" s="85"/>
      <c r="M102" s="85"/>
    </row>
    <row r="103" spans="1:13" hidden="1" x14ac:dyDescent="0.25">
      <c r="A103" s="80">
        <f t="shared" si="1"/>
        <v>101</v>
      </c>
      <c r="B103" s="79" t="s">
        <v>1</v>
      </c>
      <c r="C103" s="79" t="s">
        <v>157</v>
      </c>
      <c r="D103" s="81">
        <v>41048</v>
      </c>
      <c r="E103" s="81">
        <v>41048</v>
      </c>
      <c r="F103" s="86">
        <v>1</v>
      </c>
      <c r="G103" s="79" t="s">
        <v>158</v>
      </c>
      <c r="H103" s="79" t="s">
        <v>182</v>
      </c>
      <c r="I103" s="84">
        <v>944500</v>
      </c>
      <c r="J103" s="84">
        <v>-944500</v>
      </c>
      <c r="K103" s="84">
        <v>0</v>
      </c>
      <c r="L103" s="85"/>
      <c r="M103" s="85"/>
    </row>
    <row r="104" spans="1:13" hidden="1" x14ac:dyDescent="0.25">
      <c r="A104" s="80">
        <f t="shared" si="1"/>
        <v>102</v>
      </c>
      <c r="B104" s="79" t="s">
        <v>1</v>
      </c>
      <c r="C104" s="79" t="s">
        <v>148</v>
      </c>
      <c r="D104" s="81">
        <v>41009</v>
      </c>
      <c r="E104" s="81">
        <v>41009</v>
      </c>
      <c r="F104" s="86">
        <v>1</v>
      </c>
      <c r="G104" s="79" t="s">
        <v>158</v>
      </c>
      <c r="H104" s="79" t="s">
        <v>183</v>
      </c>
      <c r="I104" s="84">
        <v>131250</v>
      </c>
      <c r="J104" s="84">
        <v>-37640.9</v>
      </c>
      <c r="K104" s="84">
        <v>93609.1</v>
      </c>
      <c r="L104" s="85"/>
      <c r="M104" s="85"/>
    </row>
    <row r="105" spans="1:13" hidden="1" x14ac:dyDescent="0.25">
      <c r="A105" s="80">
        <f t="shared" si="1"/>
        <v>103</v>
      </c>
      <c r="B105" s="79" t="s">
        <v>1</v>
      </c>
      <c r="C105" s="79" t="s">
        <v>157</v>
      </c>
      <c r="D105" s="81">
        <v>41069</v>
      </c>
      <c r="E105" s="81">
        <v>41069</v>
      </c>
      <c r="F105" s="86">
        <v>1</v>
      </c>
      <c r="G105" s="79" t="s">
        <v>158</v>
      </c>
      <c r="H105" s="79" t="s">
        <v>184</v>
      </c>
      <c r="I105" s="84">
        <v>944500</v>
      </c>
      <c r="J105" s="84">
        <v>-944500</v>
      </c>
      <c r="K105" s="84">
        <v>0</v>
      </c>
      <c r="L105" s="85"/>
      <c r="M105" s="85"/>
    </row>
    <row r="106" spans="1:13" hidden="1" x14ac:dyDescent="0.25">
      <c r="A106" s="80">
        <f t="shared" si="1"/>
        <v>104</v>
      </c>
      <c r="B106" s="79" t="s">
        <v>1</v>
      </c>
      <c r="C106" s="79" t="s">
        <v>157</v>
      </c>
      <c r="D106" s="81">
        <v>41069</v>
      </c>
      <c r="E106" s="81">
        <v>41069</v>
      </c>
      <c r="F106" s="86">
        <v>1</v>
      </c>
      <c r="G106" s="79" t="s">
        <v>158</v>
      </c>
      <c r="H106" s="79" t="s">
        <v>184</v>
      </c>
      <c r="I106" s="84">
        <v>944500</v>
      </c>
      <c r="J106" s="84">
        <v>-944500</v>
      </c>
      <c r="K106" s="84">
        <v>0</v>
      </c>
      <c r="L106" s="85"/>
      <c r="M106" s="85"/>
    </row>
    <row r="107" spans="1:13" hidden="1" x14ac:dyDescent="0.25">
      <c r="A107" s="80">
        <f t="shared" si="1"/>
        <v>105</v>
      </c>
      <c r="B107" s="79" t="s">
        <v>1</v>
      </c>
      <c r="C107" s="79" t="s">
        <v>157</v>
      </c>
      <c r="D107" s="81">
        <v>41052</v>
      </c>
      <c r="E107" s="81">
        <v>41052</v>
      </c>
      <c r="F107" s="86">
        <v>1</v>
      </c>
      <c r="G107" s="79" t="s">
        <v>158</v>
      </c>
      <c r="H107" s="79" t="s">
        <v>185</v>
      </c>
      <c r="I107" s="84">
        <v>632684</v>
      </c>
      <c r="J107" s="84">
        <v>-632684</v>
      </c>
      <c r="K107" s="84">
        <v>0</v>
      </c>
      <c r="L107" s="85"/>
      <c r="M107" s="85"/>
    </row>
    <row r="108" spans="1:13" hidden="1" x14ac:dyDescent="0.25">
      <c r="A108" s="80">
        <f t="shared" si="1"/>
        <v>106</v>
      </c>
      <c r="B108" s="79" t="s">
        <v>1</v>
      </c>
      <c r="C108" s="79" t="s">
        <v>157</v>
      </c>
      <c r="D108" s="81">
        <v>41052</v>
      </c>
      <c r="E108" s="81">
        <v>41052</v>
      </c>
      <c r="F108" s="86">
        <v>1</v>
      </c>
      <c r="G108" s="79" t="s">
        <v>158</v>
      </c>
      <c r="H108" s="79" t="s">
        <v>185</v>
      </c>
      <c r="I108" s="84">
        <v>598000</v>
      </c>
      <c r="J108" s="84">
        <v>-598000</v>
      </c>
      <c r="K108" s="84">
        <v>0</v>
      </c>
      <c r="L108" s="85"/>
      <c r="M108" s="85"/>
    </row>
    <row r="109" spans="1:13" hidden="1" x14ac:dyDescent="0.25">
      <c r="A109" s="80">
        <f t="shared" si="1"/>
        <v>107</v>
      </c>
      <c r="B109" s="79" t="s">
        <v>1</v>
      </c>
      <c r="C109" s="79" t="s">
        <v>157</v>
      </c>
      <c r="D109" s="81">
        <v>41000</v>
      </c>
      <c r="E109" s="81">
        <v>41000</v>
      </c>
      <c r="F109" s="86">
        <v>2</v>
      </c>
      <c r="G109" s="79" t="s">
        <v>158</v>
      </c>
      <c r="H109" s="79" t="s">
        <v>186</v>
      </c>
      <c r="I109" s="84">
        <v>650887.5</v>
      </c>
      <c r="J109" s="84">
        <v>-650887.5</v>
      </c>
      <c r="K109" s="84">
        <v>0</v>
      </c>
      <c r="L109" s="85"/>
      <c r="M109" s="85"/>
    </row>
    <row r="110" spans="1:13" hidden="1" x14ac:dyDescent="0.25">
      <c r="A110" s="80">
        <f t="shared" si="1"/>
        <v>108</v>
      </c>
      <c r="B110" s="79" t="s">
        <v>1</v>
      </c>
      <c r="C110" s="79" t="s">
        <v>157</v>
      </c>
      <c r="D110" s="81">
        <v>41097</v>
      </c>
      <c r="E110" s="81">
        <v>41097</v>
      </c>
      <c r="F110" s="86">
        <v>1</v>
      </c>
      <c r="G110" s="79" t="s">
        <v>158</v>
      </c>
      <c r="H110" s="79" t="s">
        <v>187</v>
      </c>
      <c r="I110" s="84">
        <v>571500</v>
      </c>
      <c r="J110" s="84">
        <v>-571500</v>
      </c>
      <c r="K110" s="84">
        <v>0</v>
      </c>
      <c r="L110" s="85"/>
      <c r="M110" s="85"/>
    </row>
    <row r="111" spans="1:13" hidden="1" x14ac:dyDescent="0.25">
      <c r="A111" s="80">
        <f t="shared" si="1"/>
        <v>109</v>
      </c>
      <c r="B111" s="79" t="s">
        <v>1</v>
      </c>
      <c r="C111" s="79" t="s">
        <v>157</v>
      </c>
      <c r="D111" s="81">
        <v>41085</v>
      </c>
      <c r="E111" s="81">
        <v>41085</v>
      </c>
      <c r="F111" s="86">
        <v>1</v>
      </c>
      <c r="G111" s="79" t="s">
        <v>158</v>
      </c>
      <c r="H111" s="79" t="s">
        <v>184</v>
      </c>
      <c r="I111" s="84">
        <v>944500</v>
      </c>
      <c r="J111" s="84">
        <v>-944500</v>
      </c>
      <c r="K111" s="84">
        <v>0</v>
      </c>
      <c r="L111" s="85"/>
      <c r="M111" s="85"/>
    </row>
    <row r="112" spans="1:13" hidden="1" x14ac:dyDescent="0.25">
      <c r="A112" s="80">
        <f t="shared" si="1"/>
        <v>110</v>
      </c>
      <c r="B112" s="79" t="s">
        <v>1</v>
      </c>
      <c r="C112" s="79" t="s">
        <v>157</v>
      </c>
      <c r="D112" s="81">
        <v>41085</v>
      </c>
      <c r="E112" s="81">
        <v>41085</v>
      </c>
      <c r="F112" s="86">
        <v>1</v>
      </c>
      <c r="G112" s="79" t="s">
        <v>158</v>
      </c>
      <c r="H112" s="79" t="s">
        <v>184</v>
      </c>
      <c r="I112" s="84">
        <v>944500</v>
      </c>
      <c r="J112" s="84">
        <v>-944500</v>
      </c>
      <c r="K112" s="84">
        <v>0</v>
      </c>
      <c r="L112" s="85"/>
      <c r="M112" s="85"/>
    </row>
    <row r="113" spans="1:13" hidden="1" x14ac:dyDescent="0.25">
      <c r="A113" s="80">
        <f t="shared" si="1"/>
        <v>111</v>
      </c>
      <c r="B113" s="79" t="s">
        <v>1</v>
      </c>
      <c r="C113" s="79" t="s">
        <v>157</v>
      </c>
      <c r="D113" s="81">
        <v>41220</v>
      </c>
      <c r="E113" s="81">
        <v>41220</v>
      </c>
      <c r="F113" s="86">
        <v>2</v>
      </c>
      <c r="G113" s="79" t="s">
        <v>158</v>
      </c>
      <c r="H113" s="79" t="s">
        <v>188</v>
      </c>
      <c r="I113" s="84">
        <v>110160</v>
      </c>
      <c r="J113" s="84">
        <v>-110160</v>
      </c>
      <c r="K113" s="84">
        <v>0</v>
      </c>
      <c r="L113" s="85"/>
      <c r="M113" s="85"/>
    </row>
    <row r="114" spans="1:13" hidden="1" x14ac:dyDescent="0.25">
      <c r="A114" s="80">
        <f t="shared" si="1"/>
        <v>112</v>
      </c>
      <c r="B114" s="79" t="s">
        <v>1</v>
      </c>
      <c r="C114" s="79" t="s">
        <v>157</v>
      </c>
      <c r="D114" s="81">
        <v>41220</v>
      </c>
      <c r="E114" s="81">
        <v>41220</v>
      </c>
      <c r="F114" s="86">
        <v>4</v>
      </c>
      <c r="G114" s="79" t="s">
        <v>158</v>
      </c>
      <c r="H114" s="79" t="s">
        <v>189</v>
      </c>
      <c r="I114" s="84">
        <v>326400</v>
      </c>
      <c r="J114" s="84">
        <v>-326400</v>
      </c>
      <c r="K114" s="84">
        <v>0</v>
      </c>
      <c r="L114" s="85"/>
      <c r="M114" s="85"/>
    </row>
    <row r="115" spans="1:13" hidden="1" x14ac:dyDescent="0.25">
      <c r="A115" s="80">
        <f t="shared" si="1"/>
        <v>113</v>
      </c>
      <c r="B115" s="79" t="s">
        <v>1</v>
      </c>
      <c r="C115" s="79" t="s">
        <v>148</v>
      </c>
      <c r="D115" s="81">
        <v>41425</v>
      </c>
      <c r="E115" s="81">
        <v>41425</v>
      </c>
      <c r="F115" s="82">
        <v>0</v>
      </c>
      <c r="G115" s="79" t="s">
        <v>145</v>
      </c>
      <c r="H115" s="79" t="s">
        <v>190</v>
      </c>
      <c r="I115" s="84">
        <v>4152121.08</v>
      </c>
      <c r="J115" s="84">
        <v>-1034827.4</v>
      </c>
      <c r="K115" s="84">
        <v>3117293.68</v>
      </c>
      <c r="L115" s="85"/>
      <c r="M115" s="85"/>
    </row>
    <row r="116" spans="1:13" hidden="1" x14ac:dyDescent="0.25">
      <c r="A116" s="80">
        <f t="shared" si="1"/>
        <v>114</v>
      </c>
      <c r="B116" s="79" t="s">
        <v>1</v>
      </c>
      <c r="C116" s="79" t="s">
        <v>148</v>
      </c>
      <c r="D116" s="81">
        <v>41425</v>
      </c>
      <c r="E116" s="81">
        <v>41425</v>
      </c>
      <c r="F116" s="82">
        <v>0</v>
      </c>
      <c r="G116" s="79" t="s">
        <v>145</v>
      </c>
      <c r="H116" s="79" t="s">
        <v>191</v>
      </c>
      <c r="I116" s="84">
        <v>121539621.39</v>
      </c>
      <c r="J116" s="84">
        <v>-30291151.149999999</v>
      </c>
      <c r="K116" s="84">
        <v>91248470.239999995</v>
      </c>
      <c r="L116" s="85"/>
      <c r="M116" s="85"/>
    </row>
    <row r="117" spans="1:13" hidden="1" x14ac:dyDescent="0.25">
      <c r="A117" s="80">
        <f t="shared" si="1"/>
        <v>115</v>
      </c>
      <c r="B117" s="79" t="s">
        <v>1</v>
      </c>
      <c r="C117" s="79" t="s">
        <v>148</v>
      </c>
      <c r="D117" s="81">
        <v>41425</v>
      </c>
      <c r="E117" s="81">
        <v>41425</v>
      </c>
      <c r="F117" s="82">
        <v>0</v>
      </c>
      <c r="G117" s="79" t="s">
        <v>145</v>
      </c>
      <c r="H117" s="79" t="s">
        <v>192</v>
      </c>
      <c r="I117" s="84">
        <v>1882376.93</v>
      </c>
      <c r="J117" s="84">
        <v>-469142.21</v>
      </c>
      <c r="K117" s="84">
        <v>1413234.72</v>
      </c>
      <c r="L117" s="85"/>
      <c r="M117" s="85"/>
    </row>
    <row r="118" spans="1:13" hidden="1" x14ac:dyDescent="0.25">
      <c r="A118" s="80">
        <f t="shared" si="1"/>
        <v>116</v>
      </c>
      <c r="B118" s="79" t="s">
        <v>1</v>
      </c>
      <c r="C118" s="79" t="s">
        <v>160</v>
      </c>
      <c r="D118" s="81">
        <v>41425</v>
      </c>
      <c r="E118" s="81">
        <v>41425</v>
      </c>
      <c r="F118" s="82">
        <v>0</v>
      </c>
      <c r="G118" s="79" t="s">
        <v>145</v>
      </c>
      <c r="H118" s="79" t="s">
        <v>193</v>
      </c>
      <c r="I118" s="84">
        <v>91734082.980000004</v>
      </c>
      <c r="J118" s="84">
        <v>-12568136.76</v>
      </c>
      <c r="K118" s="84">
        <v>79165946.219999999</v>
      </c>
      <c r="L118" s="85"/>
      <c r="M118" s="85"/>
    </row>
    <row r="119" spans="1:13" hidden="1" x14ac:dyDescent="0.25">
      <c r="A119" s="80">
        <f t="shared" si="1"/>
        <v>117</v>
      </c>
      <c r="B119" s="79" t="s">
        <v>1</v>
      </c>
      <c r="C119" s="79" t="s">
        <v>160</v>
      </c>
      <c r="D119" s="81">
        <v>41425</v>
      </c>
      <c r="E119" s="81">
        <v>41425</v>
      </c>
      <c r="F119" s="82">
        <v>0</v>
      </c>
      <c r="G119" s="79" t="s">
        <v>145</v>
      </c>
      <c r="H119" s="79" t="s">
        <v>194</v>
      </c>
      <c r="I119" s="84">
        <v>903077.39</v>
      </c>
      <c r="J119" s="84">
        <v>-123727.20999999999</v>
      </c>
      <c r="K119" s="84">
        <v>779350.18</v>
      </c>
      <c r="L119" s="85"/>
      <c r="M119" s="85"/>
    </row>
    <row r="120" spans="1:13" hidden="1" x14ac:dyDescent="0.25">
      <c r="A120" s="80">
        <f t="shared" si="1"/>
        <v>118</v>
      </c>
      <c r="B120" s="79" t="s">
        <v>1</v>
      </c>
      <c r="C120" s="79" t="s">
        <v>160</v>
      </c>
      <c r="D120" s="81">
        <v>41425</v>
      </c>
      <c r="E120" s="81">
        <v>41425</v>
      </c>
      <c r="F120" s="82">
        <v>0</v>
      </c>
      <c r="G120" s="79" t="s">
        <v>145</v>
      </c>
      <c r="H120" s="79" t="s">
        <v>195</v>
      </c>
      <c r="I120" s="84">
        <v>46686375.030000001</v>
      </c>
      <c r="J120" s="84">
        <v>-6396322.1399999997</v>
      </c>
      <c r="K120" s="84">
        <v>40290052.890000001</v>
      </c>
      <c r="L120" s="85"/>
      <c r="M120" s="85"/>
    </row>
    <row r="121" spans="1:13" hidden="1" x14ac:dyDescent="0.25">
      <c r="A121" s="80">
        <f t="shared" si="1"/>
        <v>119</v>
      </c>
      <c r="B121" s="79" t="s">
        <v>1</v>
      </c>
      <c r="C121" s="79" t="s">
        <v>196</v>
      </c>
      <c r="D121" s="81">
        <v>42186</v>
      </c>
      <c r="E121" s="81">
        <v>42186</v>
      </c>
      <c r="F121" s="82">
        <v>0</v>
      </c>
      <c r="G121" s="79" t="s">
        <v>145</v>
      </c>
      <c r="H121" s="79" t="s">
        <v>197</v>
      </c>
      <c r="I121" s="84">
        <v>233031.13</v>
      </c>
      <c r="J121" s="84">
        <v>-21984.149999999998</v>
      </c>
      <c r="K121" s="84">
        <v>211046.98</v>
      </c>
      <c r="L121" s="85"/>
      <c r="M121" s="85"/>
    </row>
    <row r="122" spans="1:13" hidden="1" x14ac:dyDescent="0.25">
      <c r="A122" s="80">
        <f t="shared" si="1"/>
        <v>120</v>
      </c>
      <c r="B122" s="79" t="s">
        <v>1</v>
      </c>
      <c r="C122" s="79" t="s">
        <v>154</v>
      </c>
      <c r="D122" s="81">
        <v>41425</v>
      </c>
      <c r="E122" s="81">
        <v>41425</v>
      </c>
      <c r="F122" s="82">
        <v>0</v>
      </c>
      <c r="G122" s="79" t="s">
        <v>145</v>
      </c>
      <c r="H122" s="79" t="s">
        <v>198</v>
      </c>
      <c r="I122" s="84">
        <v>385168442.91000003</v>
      </c>
      <c r="J122" s="84">
        <v>-365910020.75999999</v>
      </c>
      <c r="K122" s="84">
        <v>19258422.149999999</v>
      </c>
      <c r="L122" s="85"/>
      <c r="M122" s="85"/>
    </row>
    <row r="123" spans="1:13" hidden="1" x14ac:dyDescent="0.25">
      <c r="A123" s="80">
        <f t="shared" si="1"/>
        <v>121</v>
      </c>
      <c r="B123" s="79" t="s">
        <v>1</v>
      </c>
      <c r="C123" s="79" t="s">
        <v>148</v>
      </c>
      <c r="D123" s="81">
        <v>41425</v>
      </c>
      <c r="E123" s="81">
        <v>41425</v>
      </c>
      <c r="F123" s="82">
        <v>0</v>
      </c>
      <c r="G123" s="79" t="s">
        <v>145</v>
      </c>
      <c r="H123" s="79" t="s">
        <v>199</v>
      </c>
      <c r="I123" s="84">
        <v>12652111.33</v>
      </c>
      <c r="J123" s="84">
        <v>-3153268.15</v>
      </c>
      <c r="K123" s="84">
        <v>9498843.1799999997</v>
      </c>
      <c r="L123" s="85"/>
      <c r="M123" s="85"/>
    </row>
    <row r="124" spans="1:13" hidden="1" x14ac:dyDescent="0.25">
      <c r="A124" s="80">
        <f t="shared" si="1"/>
        <v>122</v>
      </c>
      <c r="B124" s="79" t="s">
        <v>1</v>
      </c>
      <c r="C124" s="79" t="s">
        <v>148</v>
      </c>
      <c r="D124" s="81">
        <v>41425</v>
      </c>
      <c r="E124" s="81">
        <v>41425</v>
      </c>
      <c r="F124" s="82">
        <v>0</v>
      </c>
      <c r="G124" s="79" t="s">
        <v>145</v>
      </c>
      <c r="H124" s="79" t="s">
        <v>200</v>
      </c>
      <c r="I124" s="84">
        <v>11295336.380000001</v>
      </c>
      <c r="J124" s="84">
        <v>-2815121.03</v>
      </c>
      <c r="K124" s="84">
        <v>8480215.3499999996</v>
      </c>
      <c r="L124" s="85"/>
      <c r="M124" s="85"/>
    </row>
    <row r="125" spans="1:13" hidden="1" x14ac:dyDescent="0.25">
      <c r="A125" s="80">
        <f t="shared" si="1"/>
        <v>123</v>
      </c>
      <c r="B125" s="79" t="s">
        <v>1</v>
      </c>
      <c r="C125" s="79" t="s">
        <v>148</v>
      </c>
      <c r="D125" s="81">
        <v>41425</v>
      </c>
      <c r="E125" s="81">
        <v>41425</v>
      </c>
      <c r="F125" s="82">
        <v>0</v>
      </c>
      <c r="G125" s="79" t="s">
        <v>145</v>
      </c>
      <c r="H125" s="79" t="s">
        <v>201</v>
      </c>
      <c r="I125" s="84">
        <v>6660602.8200000003</v>
      </c>
      <c r="J125" s="84">
        <v>-1660012.79</v>
      </c>
      <c r="K125" s="84">
        <v>5000590.03</v>
      </c>
      <c r="L125" s="85"/>
      <c r="M125" s="85"/>
    </row>
    <row r="126" spans="1:13" hidden="1" x14ac:dyDescent="0.25">
      <c r="A126" s="80">
        <f t="shared" si="1"/>
        <v>124</v>
      </c>
      <c r="B126" s="79" t="s">
        <v>1</v>
      </c>
      <c r="C126" s="79" t="s">
        <v>148</v>
      </c>
      <c r="D126" s="81">
        <v>41425</v>
      </c>
      <c r="E126" s="81">
        <v>41425</v>
      </c>
      <c r="F126" s="82">
        <v>0</v>
      </c>
      <c r="G126" s="79" t="s">
        <v>145</v>
      </c>
      <c r="H126" s="79" t="s">
        <v>202</v>
      </c>
      <c r="I126" s="84">
        <v>8124780.8600000003</v>
      </c>
      <c r="J126" s="84">
        <v>-2024927.83</v>
      </c>
      <c r="K126" s="84">
        <v>6099853.0300000003</v>
      </c>
      <c r="L126" s="85"/>
      <c r="M126" s="85"/>
    </row>
    <row r="127" spans="1:13" hidden="1" x14ac:dyDescent="0.25">
      <c r="A127" s="80">
        <f t="shared" si="1"/>
        <v>125</v>
      </c>
      <c r="B127" s="79" t="s">
        <v>1</v>
      </c>
      <c r="C127" s="79" t="s">
        <v>148</v>
      </c>
      <c r="D127" s="81">
        <v>41425</v>
      </c>
      <c r="E127" s="81">
        <v>41425</v>
      </c>
      <c r="F127" s="82">
        <v>0</v>
      </c>
      <c r="G127" s="79" t="s">
        <v>145</v>
      </c>
      <c r="H127" s="79" t="s">
        <v>203</v>
      </c>
      <c r="I127" s="84">
        <v>8119401.9699999997</v>
      </c>
      <c r="J127" s="84">
        <v>-2023587.2899999998</v>
      </c>
      <c r="K127" s="84">
        <v>6095814.6799999997</v>
      </c>
      <c r="L127" s="85"/>
      <c r="M127" s="85"/>
    </row>
    <row r="128" spans="1:13" hidden="1" x14ac:dyDescent="0.25">
      <c r="A128" s="80">
        <f t="shared" si="1"/>
        <v>126</v>
      </c>
      <c r="B128" s="79" t="s">
        <v>1</v>
      </c>
      <c r="C128" s="79" t="s">
        <v>148</v>
      </c>
      <c r="D128" s="81">
        <v>41425</v>
      </c>
      <c r="E128" s="81">
        <v>41425</v>
      </c>
      <c r="F128" s="82">
        <v>0</v>
      </c>
      <c r="G128" s="79" t="s">
        <v>145</v>
      </c>
      <c r="H128" s="79" t="s">
        <v>204</v>
      </c>
      <c r="I128" s="84">
        <v>24214706.710000001</v>
      </c>
      <c r="J128" s="84">
        <v>-6034997.7299999995</v>
      </c>
      <c r="K128" s="84">
        <v>18179708.98</v>
      </c>
      <c r="L128" s="85"/>
      <c r="M128" s="85"/>
    </row>
    <row r="129" spans="1:13" hidden="1" x14ac:dyDescent="0.25">
      <c r="A129" s="80">
        <f t="shared" si="1"/>
        <v>127</v>
      </c>
      <c r="B129" s="79" t="s">
        <v>1</v>
      </c>
      <c r="C129" s="79" t="s">
        <v>169</v>
      </c>
      <c r="D129" s="81">
        <v>41730</v>
      </c>
      <c r="E129" s="81">
        <v>41730</v>
      </c>
      <c r="F129" s="82">
        <v>0</v>
      </c>
      <c r="G129" s="79" t="s">
        <v>145</v>
      </c>
      <c r="H129" s="79" t="s">
        <v>205</v>
      </c>
      <c r="I129" s="84">
        <v>6195217.5199999996</v>
      </c>
      <c r="J129" s="84">
        <v>-5885456.6399999997</v>
      </c>
      <c r="K129" s="84">
        <v>309760.88</v>
      </c>
      <c r="L129" s="85"/>
      <c r="M129" s="85"/>
    </row>
    <row r="130" spans="1:13" hidden="1" x14ac:dyDescent="0.25">
      <c r="A130" s="80">
        <f t="shared" si="1"/>
        <v>128</v>
      </c>
      <c r="B130" s="79" t="s">
        <v>1</v>
      </c>
      <c r="C130" s="79" t="s">
        <v>148</v>
      </c>
      <c r="D130" s="81">
        <v>41730</v>
      </c>
      <c r="E130" s="81">
        <v>41730</v>
      </c>
      <c r="F130" s="82">
        <v>0</v>
      </c>
      <c r="G130" s="79" t="s">
        <v>145</v>
      </c>
      <c r="H130" s="79" t="s">
        <v>206</v>
      </c>
      <c r="I130" s="84">
        <v>2812638.04</v>
      </c>
      <c r="J130" s="84">
        <v>-623468.09</v>
      </c>
      <c r="K130" s="84">
        <v>2189169.9500000002</v>
      </c>
      <c r="L130" s="85"/>
      <c r="M130" s="85"/>
    </row>
    <row r="131" spans="1:13" hidden="1" x14ac:dyDescent="0.25">
      <c r="A131" s="80">
        <f t="shared" si="1"/>
        <v>129</v>
      </c>
      <c r="B131" s="79" t="s">
        <v>1</v>
      </c>
      <c r="C131" s="79" t="s">
        <v>207</v>
      </c>
      <c r="D131" s="81">
        <v>42461</v>
      </c>
      <c r="E131" s="81">
        <v>42461</v>
      </c>
      <c r="F131" s="82">
        <v>0</v>
      </c>
      <c r="G131" s="79" t="s">
        <v>145</v>
      </c>
      <c r="H131" s="79" t="s">
        <v>208</v>
      </c>
      <c r="I131" s="84">
        <v>-10000</v>
      </c>
      <c r="J131" s="84">
        <v>1748.45</v>
      </c>
      <c r="K131" s="84">
        <v>-8251.5499999999993</v>
      </c>
      <c r="L131" s="85"/>
      <c r="M131" s="85"/>
    </row>
    <row r="132" spans="1:13" hidden="1" x14ac:dyDescent="0.25">
      <c r="A132" s="80">
        <f t="shared" si="1"/>
        <v>130</v>
      </c>
      <c r="B132" s="79" t="s">
        <v>1</v>
      </c>
      <c r="C132" s="79" t="s">
        <v>148</v>
      </c>
      <c r="D132" s="81">
        <v>41425</v>
      </c>
      <c r="E132" s="81">
        <v>41425</v>
      </c>
      <c r="F132" s="82">
        <v>0</v>
      </c>
      <c r="G132" s="79" t="s">
        <v>145</v>
      </c>
      <c r="H132" s="79" t="s">
        <v>209</v>
      </c>
      <c r="I132" s="84">
        <v>26717998.07</v>
      </c>
      <c r="J132" s="84">
        <v>-6658889.5600000005</v>
      </c>
      <c r="K132" s="84">
        <v>20059108.510000002</v>
      </c>
      <c r="L132" s="85"/>
      <c r="M132" s="85"/>
    </row>
    <row r="133" spans="1:13" hidden="1" x14ac:dyDescent="0.25">
      <c r="A133" s="80">
        <f t="shared" ref="A133:A196" si="2">A132+1</f>
        <v>131</v>
      </c>
      <c r="B133" s="79" t="s">
        <v>1</v>
      </c>
      <c r="C133" s="79" t="s">
        <v>148</v>
      </c>
      <c r="D133" s="81">
        <v>41730</v>
      </c>
      <c r="E133" s="81">
        <v>41730</v>
      </c>
      <c r="F133" s="82">
        <v>0</v>
      </c>
      <c r="G133" s="79" t="s">
        <v>145</v>
      </c>
      <c r="H133" s="79" t="s">
        <v>210</v>
      </c>
      <c r="I133" s="84">
        <v>1654231.42</v>
      </c>
      <c r="J133" s="84">
        <v>-366687.97</v>
      </c>
      <c r="K133" s="84">
        <v>1287543.45</v>
      </c>
      <c r="L133" s="85"/>
      <c r="M133" s="85"/>
    </row>
    <row r="134" spans="1:13" hidden="1" x14ac:dyDescent="0.25">
      <c r="A134" s="80">
        <f t="shared" si="2"/>
        <v>132</v>
      </c>
      <c r="B134" s="79" t="s">
        <v>1</v>
      </c>
      <c r="C134" s="79" t="s">
        <v>148</v>
      </c>
      <c r="D134" s="81">
        <v>41730</v>
      </c>
      <c r="E134" s="81">
        <v>41730</v>
      </c>
      <c r="F134" s="82">
        <v>0</v>
      </c>
      <c r="G134" s="79" t="s">
        <v>145</v>
      </c>
      <c r="H134" s="79" t="s">
        <v>211</v>
      </c>
      <c r="I134" s="84">
        <v>1016085.59</v>
      </c>
      <c r="J134" s="84">
        <v>-225232.28</v>
      </c>
      <c r="K134" s="84">
        <v>790853.31</v>
      </c>
      <c r="L134" s="85"/>
      <c r="M134" s="85"/>
    </row>
    <row r="135" spans="1:13" hidden="1" x14ac:dyDescent="0.25">
      <c r="A135" s="80">
        <f t="shared" si="2"/>
        <v>133</v>
      </c>
      <c r="B135" s="79" t="s">
        <v>1</v>
      </c>
      <c r="C135" s="79" t="s">
        <v>169</v>
      </c>
      <c r="D135" s="81">
        <v>41425</v>
      </c>
      <c r="E135" s="81">
        <v>41425</v>
      </c>
      <c r="F135" s="82">
        <v>0</v>
      </c>
      <c r="G135" s="79" t="s">
        <v>145</v>
      </c>
      <c r="H135" s="79" t="s">
        <v>212</v>
      </c>
      <c r="I135" s="84">
        <v>1283109.05</v>
      </c>
      <c r="J135" s="84">
        <v>-1218953.6000000001</v>
      </c>
      <c r="K135" s="84">
        <v>64155.45</v>
      </c>
      <c r="L135" s="85"/>
      <c r="M135" s="85"/>
    </row>
    <row r="136" spans="1:13" hidden="1" x14ac:dyDescent="0.25">
      <c r="A136" s="80">
        <f t="shared" si="2"/>
        <v>134</v>
      </c>
      <c r="B136" s="79" t="s">
        <v>1</v>
      </c>
      <c r="C136" s="79" t="s">
        <v>169</v>
      </c>
      <c r="D136" s="81">
        <v>41730</v>
      </c>
      <c r="E136" s="81">
        <v>41730</v>
      </c>
      <c r="F136" s="82">
        <v>0</v>
      </c>
      <c r="G136" s="79" t="s">
        <v>145</v>
      </c>
      <c r="H136" s="79" t="s">
        <v>213</v>
      </c>
      <c r="I136" s="84">
        <v>240552.95</v>
      </c>
      <c r="J136" s="84">
        <v>-228525.3</v>
      </c>
      <c r="K136" s="84">
        <v>12027.65</v>
      </c>
      <c r="L136" s="85"/>
      <c r="M136" s="85"/>
    </row>
    <row r="137" spans="1:13" hidden="1" x14ac:dyDescent="0.25">
      <c r="A137" s="80">
        <f t="shared" si="2"/>
        <v>135</v>
      </c>
      <c r="B137" s="79" t="s">
        <v>1</v>
      </c>
      <c r="C137" s="79" t="s">
        <v>154</v>
      </c>
      <c r="D137" s="81">
        <v>41425</v>
      </c>
      <c r="E137" s="81">
        <v>41425</v>
      </c>
      <c r="F137" s="82">
        <v>0</v>
      </c>
      <c r="G137" s="79" t="s">
        <v>145</v>
      </c>
      <c r="H137" s="79" t="s">
        <v>214</v>
      </c>
      <c r="I137" s="84">
        <v>86530626.829999998</v>
      </c>
      <c r="J137" s="84">
        <v>-82204095.489999995</v>
      </c>
      <c r="K137" s="84">
        <v>4326531.34</v>
      </c>
      <c r="L137" s="85"/>
      <c r="M137" s="85"/>
    </row>
    <row r="138" spans="1:13" hidden="1" x14ac:dyDescent="0.25">
      <c r="A138" s="80">
        <f t="shared" si="2"/>
        <v>136</v>
      </c>
      <c r="B138" s="79" t="s">
        <v>1</v>
      </c>
      <c r="C138" s="79" t="s">
        <v>154</v>
      </c>
      <c r="D138" s="81">
        <v>41425</v>
      </c>
      <c r="E138" s="81">
        <v>41425</v>
      </c>
      <c r="F138" s="82">
        <v>0</v>
      </c>
      <c r="G138" s="79" t="s">
        <v>145</v>
      </c>
      <c r="H138" s="79" t="s">
        <v>215</v>
      </c>
      <c r="I138" s="84">
        <v>1633656</v>
      </c>
      <c r="J138" s="84">
        <v>-1551973.2</v>
      </c>
      <c r="K138" s="84">
        <v>81682.8</v>
      </c>
      <c r="L138" s="85"/>
      <c r="M138" s="85"/>
    </row>
    <row r="139" spans="1:13" hidden="1" x14ac:dyDescent="0.25">
      <c r="A139" s="80">
        <f t="shared" si="2"/>
        <v>137</v>
      </c>
      <c r="B139" s="79" t="s">
        <v>1</v>
      </c>
      <c r="C139" s="79" t="s">
        <v>160</v>
      </c>
      <c r="D139" s="81">
        <v>41425</v>
      </c>
      <c r="E139" s="81">
        <v>41425</v>
      </c>
      <c r="F139" s="82">
        <v>0</v>
      </c>
      <c r="G139" s="79" t="s">
        <v>145</v>
      </c>
      <c r="H139" s="79" t="s">
        <v>216</v>
      </c>
      <c r="I139" s="84">
        <v>31500925.48</v>
      </c>
      <c r="J139" s="84">
        <v>-4315821.6500000004</v>
      </c>
      <c r="K139" s="84">
        <v>27185103.829999998</v>
      </c>
      <c r="L139" s="85"/>
      <c r="M139" s="85"/>
    </row>
    <row r="140" spans="1:13" hidden="1" x14ac:dyDescent="0.25">
      <c r="A140" s="80">
        <f t="shared" si="2"/>
        <v>138</v>
      </c>
      <c r="B140" s="79" t="s">
        <v>1</v>
      </c>
      <c r="C140" s="79" t="s">
        <v>196</v>
      </c>
      <c r="D140" s="81">
        <v>42186</v>
      </c>
      <c r="E140" s="81">
        <v>42186</v>
      </c>
      <c r="F140" s="82">
        <v>0</v>
      </c>
      <c r="G140" s="79" t="s">
        <v>145</v>
      </c>
      <c r="H140" s="79" t="s">
        <v>217</v>
      </c>
      <c r="I140" s="84">
        <v>3446179.14</v>
      </c>
      <c r="J140" s="84">
        <v>-325112.73</v>
      </c>
      <c r="K140" s="84">
        <v>3121066.41</v>
      </c>
      <c r="L140" s="85"/>
      <c r="M140" s="85"/>
    </row>
    <row r="141" spans="1:13" hidden="1" x14ac:dyDescent="0.25">
      <c r="A141" s="80">
        <f t="shared" si="2"/>
        <v>139</v>
      </c>
      <c r="B141" s="79" t="s">
        <v>1</v>
      </c>
      <c r="C141" s="79" t="s">
        <v>218</v>
      </c>
      <c r="D141" s="81">
        <v>42461</v>
      </c>
      <c r="E141" s="81">
        <v>42461</v>
      </c>
      <c r="F141" s="82">
        <v>0</v>
      </c>
      <c r="G141" s="79" t="s">
        <v>145</v>
      </c>
      <c r="H141" s="79" t="s">
        <v>219</v>
      </c>
      <c r="I141" s="84">
        <v>-10000</v>
      </c>
      <c r="J141" s="84">
        <v>830.90000000000009</v>
      </c>
      <c r="K141" s="84">
        <v>-9169.1</v>
      </c>
      <c r="L141" s="85"/>
      <c r="M141" s="85"/>
    </row>
    <row r="142" spans="1:13" hidden="1" x14ac:dyDescent="0.25">
      <c r="A142" s="80">
        <f t="shared" si="2"/>
        <v>140</v>
      </c>
      <c r="B142" s="79" t="s">
        <v>1</v>
      </c>
      <c r="C142" s="79" t="s">
        <v>154</v>
      </c>
      <c r="D142" s="81">
        <v>41425</v>
      </c>
      <c r="E142" s="81">
        <v>41425</v>
      </c>
      <c r="F142" s="82">
        <v>0</v>
      </c>
      <c r="G142" s="79" t="s">
        <v>145</v>
      </c>
      <c r="H142" s="79" t="s">
        <v>220</v>
      </c>
      <c r="I142" s="84">
        <v>7105562.6299999999</v>
      </c>
      <c r="J142" s="84">
        <v>-6750284.5</v>
      </c>
      <c r="K142" s="84">
        <v>355278.13</v>
      </c>
      <c r="L142" s="85"/>
      <c r="M142" s="85"/>
    </row>
    <row r="143" spans="1:13" hidden="1" x14ac:dyDescent="0.25">
      <c r="A143" s="80">
        <f t="shared" si="2"/>
        <v>141</v>
      </c>
      <c r="B143" s="79" t="s">
        <v>1</v>
      </c>
      <c r="C143" s="79" t="s">
        <v>221</v>
      </c>
      <c r="D143" s="81">
        <v>42461</v>
      </c>
      <c r="E143" s="81">
        <v>42461</v>
      </c>
      <c r="F143" s="82">
        <v>0</v>
      </c>
      <c r="G143" s="79" t="s">
        <v>145</v>
      </c>
      <c r="H143" s="79" t="s">
        <v>222</v>
      </c>
      <c r="I143" s="84">
        <v>-48487</v>
      </c>
      <c r="J143" s="84">
        <v>46062.65</v>
      </c>
      <c r="K143" s="84">
        <v>-2424.35</v>
      </c>
      <c r="L143" s="85"/>
      <c r="M143" s="85"/>
    </row>
    <row r="144" spans="1:13" hidden="1" x14ac:dyDescent="0.25">
      <c r="A144" s="80">
        <f t="shared" si="2"/>
        <v>142</v>
      </c>
      <c r="B144" s="79" t="s">
        <v>1</v>
      </c>
      <c r="C144" s="79" t="s">
        <v>148</v>
      </c>
      <c r="D144" s="81">
        <v>41425</v>
      </c>
      <c r="E144" s="81">
        <v>41425</v>
      </c>
      <c r="F144" s="82">
        <v>0</v>
      </c>
      <c r="G144" s="79" t="s">
        <v>145</v>
      </c>
      <c r="H144" s="79" t="s">
        <v>223</v>
      </c>
      <c r="I144" s="84">
        <v>19833148</v>
      </c>
      <c r="J144" s="84">
        <v>-4942987.96</v>
      </c>
      <c r="K144" s="84">
        <v>14890160.039999999</v>
      </c>
      <c r="L144" s="85"/>
      <c r="M144" s="85"/>
    </row>
    <row r="145" spans="1:13" hidden="1" x14ac:dyDescent="0.25">
      <c r="A145" s="80">
        <f t="shared" si="2"/>
        <v>143</v>
      </c>
      <c r="B145" s="79" t="s">
        <v>1</v>
      </c>
      <c r="C145" s="79" t="s">
        <v>148</v>
      </c>
      <c r="D145" s="81">
        <v>41425</v>
      </c>
      <c r="E145" s="81">
        <v>41425</v>
      </c>
      <c r="F145" s="82">
        <v>0</v>
      </c>
      <c r="G145" s="79" t="s">
        <v>145</v>
      </c>
      <c r="H145" s="79" t="s">
        <v>224</v>
      </c>
      <c r="I145" s="84">
        <v>105272244</v>
      </c>
      <c r="J145" s="84">
        <v>-26236855.25</v>
      </c>
      <c r="K145" s="84">
        <v>79035388.75</v>
      </c>
      <c r="L145" s="85"/>
      <c r="M145" s="85"/>
    </row>
    <row r="146" spans="1:13" hidden="1" x14ac:dyDescent="0.25">
      <c r="A146" s="80">
        <f t="shared" si="2"/>
        <v>144</v>
      </c>
      <c r="B146" s="79" t="s">
        <v>1</v>
      </c>
      <c r="C146" s="79" t="s">
        <v>154</v>
      </c>
      <c r="D146" s="81">
        <v>41425</v>
      </c>
      <c r="E146" s="81">
        <v>41425</v>
      </c>
      <c r="F146" s="82">
        <v>0</v>
      </c>
      <c r="G146" s="79" t="s">
        <v>145</v>
      </c>
      <c r="H146" s="79" t="s">
        <v>225</v>
      </c>
      <c r="I146" s="84">
        <v>1738283</v>
      </c>
      <c r="J146" s="84">
        <v>-1651368.85</v>
      </c>
      <c r="K146" s="84">
        <v>86914.15</v>
      </c>
      <c r="L146" s="85"/>
      <c r="M146" s="85"/>
    </row>
    <row r="147" spans="1:13" hidden="1" x14ac:dyDescent="0.25">
      <c r="A147" s="80">
        <f t="shared" si="2"/>
        <v>145</v>
      </c>
      <c r="B147" s="79" t="s">
        <v>1</v>
      </c>
      <c r="C147" s="79" t="s">
        <v>154</v>
      </c>
      <c r="D147" s="81">
        <v>41425</v>
      </c>
      <c r="E147" s="81">
        <v>41425</v>
      </c>
      <c r="F147" s="82">
        <v>0</v>
      </c>
      <c r="G147" s="79" t="s">
        <v>145</v>
      </c>
      <c r="H147" s="79" t="s">
        <v>226</v>
      </c>
      <c r="I147" s="84">
        <v>2214632.58</v>
      </c>
      <c r="J147" s="84">
        <v>-2103900.9500000002</v>
      </c>
      <c r="K147" s="84">
        <v>110731.63</v>
      </c>
      <c r="L147" s="85"/>
      <c r="M147" s="85"/>
    </row>
    <row r="148" spans="1:13" hidden="1" x14ac:dyDescent="0.25">
      <c r="A148" s="80">
        <f t="shared" si="2"/>
        <v>146</v>
      </c>
      <c r="B148" s="79" t="s">
        <v>1</v>
      </c>
      <c r="C148" s="79" t="s">
        <v>148</v>
      </c>
      <c r="D148" s="81">
        <v>41425</v>
      </c>
      <c r="E148" s="81">
        <v>41425</v>
      </c>
      <c r="F148" s="82">
        <v>0</v>
      </c>
      <c r="G148" s="79" t="s">
        <v>145</v>
      </c>
      <c r="H148" s="79" t="s">
        <v>227</v>
      </c>
      <c r="I148" s="84">
        <v>1216429</v>
      </c>
      <c r="J148" s="84">
        <v>-303168.91000000003</v>
      </c>
      <c r="K148" s="84">
        <v>913260.09</v>
      </c>
      <c r="L148" s="85"/>
      <c r="M148" s="85"/>
    </row>
    <row r="149" spans="1:13" hidden="1" x14ac:dyDescent="0.25">
      <c r="A149" s="80">
        <f t="shared" si="2"/>
        <v>147</v>
      </c>
      <c r="B149" s="79" t="s">
        <v>1</v>
      </c>
      <c r="C149" s="79" t="s">
        <v>148</v>
      </c>
      <c r="D149" s="81">
        <v>41425</v>
      </c>
      <c r="E149" s="81">
        <v>41425</v>
      </c>
      <c r="F149" s="82">
        <v>0</v>
      </c>
      <c r="G149" s="79" t="s">
        <v>145</v>
      </c>
      <c r="H149" s="79" t="s">
        <v>228</v>
      </c>
      <c r="I149" s="84">
        <v>247797806.09999999</v>
      </c>
      <c r="J149" s="84">
        <v>-61758303.279999994</v>
      </c>
      <c r="K149" s="84">
        <v>186039502.81999999</v>
      </c>
      <c r="L149" s="85"/>
      <c r="M149" s="85"/>
    </row>
    <row r="150" spans="1:13" hidden="1" x14ac:dyDescent="0.25">
      <c r="A150" s="80">
        <f t="shared" si="2"/>
        <v>148</v>
      </c>
      <c r="B150" s="79" t="s">
        <v>1</v>
      </c>
      <c r="C150" s="79" t="s">
        <v>157</v>
      </c>
      <c r="D150" s="81">
        <v>41430</v>
      </c>
      <c r="E150" s="81">
        <v>41430</v>
      </c>
      <c r="F150" s="86">
        <v>10</v>
      </c>
      <c r="G150" s="79" t="s">
        <v>158</v>
      </c>
      <c r="H150" s="79" t="s">
        <v>229</v>
      </c>
      <c r="I150" s="84">
        <v>641250</v>
      </c>
      <c r="J150" s="84">
        <v>-641250</v>
      </c>
      <c r="K150" s="84">
        <v>0</v>
      </c>
      <c r="L150" s="85"/>
      <c r="M150" s="85"/>
    </row>
    <row r="151" spans="1:13" hidden="1" x14ac:dyDescent="0.25">
      <c r="A151" s="80">
        <f t="shared" si="2"/>
        <v>149</v>
      </c>
      <c r="B151" s="79" t="s">
        <v>1</v>
      </c>
      <c r="C151" s="79" t="s">
        <v>157</v>
      </c>
      <c r="D151" s="81">
        <v>41491</v>
      </c>
      <c r="E151" s="81">
        <v>41491</v>
      </c>
      <c r="F151" s="86">
        <v>6</v>
      </c>
      <c r="G151" s="79" t="s">
        <v>158</v>
      </c>
      <c r="H151" s="79" t="s">
        <v>230</v>
      </c>
      <c r="I151" s="84">
        <v>384750</v>
      </c>
      <c r="J151" s="84">
        <v>-384750</v>
      </c>
      <c r="K151" s="84">
        <v>0</v>
      </c>
      <c r="L151" s="85"/>
      <c r="M151" s="85"/>
    </row>
    <row r="152" spans="1:13" hidden="1" x14ac:dyDescent="0.25">
      <c r="A152" s="80">
        <f t="shared" si="2"/>
        <v>150</v>
      </c>
      <c r="B152" s="79" t="s">
        <v>1</v>
      </c>
      <c r="C152" s="79" t="s">
        <v>157</v>
      </c>
      <c r="D152" s="81">
        <v>41545</v>
      </c>
      <c r="E152" s="81">
        <v>41545</v>
      </c>
      <c r="F152" s="86">
        <v>6</v>
      </c>
      <c r="G152" s="79" t="s">
        <v>158</v>
      </c>
      <c r="H152" s="79" t="s">
        <v>231</v>
      </c>
      <c r="I152" s="84">
        <v>384750</v>
      </c>
      <c r="J152" s="84">
        <v>-384750</v>
      </c>
      <c r="K152" s="84">
        <v>0</v>
      </c>
      <c r="L152" s="85"/>
      <c r="M152" s="85"/>
    </row>
    <row r="153" spans="1:13" hidden="1" x14ac:dyDescent="0.25">
      <c r="A153" s="80">
        <f t="shared" si="2"/>
        <v>151</v>
      </c>
      <c r="B153" s="79" t="s">
        <v>1</v>
      </c>
      <c r="C153" s="79" t="s">
        <v>148</v>
      </c>
      <c r="D153" s="81">
        <v>41639</v>
      </c>
      <c r="E153" s="81">
        <v>41639</v>
      </c>
      <c r="F153" s="82">
        <v>0</v>
      </c>
      <c r="G153" s="79" t="s">
        <v>145</v>
      </c>
      <c r="H153" s="79" t="s">
        <v>232</v>
      </c>
      <c r="I153" s="84">
        <v>121539621.39</v>
      </c>
      <c r="J153" s="84">
        <v>-28584114.490000002</v>
      </c>
      <c r="K153" s="84">
        <v>92955506.900000006</v>
      </c>
      <c r="L153" s="85"/>
      <c r="M153" s="85"/>
    </row>
    <row r="154" spans="1:13" hidden="1" x14ac:dyDescent="0.25">
      <c r="A154" s="80">
        <f t="shared" si="2"/>
        <v>152</v>
      </c>
      <c r="B154" s="79" t="s">
        <v>1</v>
      </c>
      <c r="C154" s="79" t="s">
        <v>148</v>
      </c>
      <c r="D154" s="81">
        <v>41730</v>
      </c>
      <c r="E154" s="81">
        <v>41730</v>
      </c>
      <c r="F154" s="82">
        <v>0</v>
      </c>
      <c r="G154" s="79" t="s">
        <v>145</v>
      </c>
      <c r="H154" s="79" t="s">
        <v>233</v>
      </c>
      <c r="I154" s="84">
        <v>1580391.82</v>
      </c>
      <c r="J154" s="84">
        <v>-350320.18</v>
      </c>
      <c r="K154" s="84">
        <v>1230071.6399999999</v>
      </c>
      <c r="L154" s="85"/>
      <c r="M154" s="85"/>
    </row>
    <row r="155" spans="1:13" hidden="1" x14ac:dyDescent="0.25">
      <c r="A155" s="80">
        <f t="shared" si="2"/>
        <v>153</v>
      </c>
      <c r="B155" s="79" t="s">
        <v>1</v>
      </c>
      <c r="C155" s="79" t="s">
        <v>148</v>
      </c>
      <c r="D155" s="81">
        <v>41730</v>
      </c>
      <c r="E155" s="81">
        <v>41730</v>
      </c>
      <c r="F155" s="82">
        <v>0</v>
      </c>
      <c r="G155" s="79" t="s">
        <v>145</v>
      </c>
      <c r="H155" s="79" t="s">
        <v>234</v>
      </c>
      <c r="I155" s="84">
        <v>1598073.13</v>
      </c>
      <c r="J155" s="84">
        <v>-354239.55000000005</v>
      </c>
      <c r="K155" s="84">
        <v>1243833.58</v>
      </c>
      <c r="L155" s="85"/>
      <c r="M155" s="85"/>
    </row>
    <row r="156" spans="1:13" hidden="1" x14ac:dyDescent="0.25">
      <c r="A156" s="80">
        <f t="shared" si="2"/>
        <v>154</v>
      </c>
      <c r="B156" s="79" t="s">
        <v>1</v>
      </c>
      <c r="C156" s="79" t="s">
        <v>148</v>
      </c>
      <c r="D156" s="81">
        <v>41639</v>
      </c>
      <c r="E156" s="81">
        <v>41639</v>
      </c>
      <c r="F156" s="82">
        <v>0</v>
      </c>
      <c r="G156" s="79" t="s">
        <v>145</v>
      </c>
      <c r="H156" s="79" t="s">
        <v>235</v>
      </c>
      <c r="I156" s="84">
        <v>247797806.06999999</v>
      </c>
      <c r="J156" s="84">
        <v>-60313879.060000002</v>
      </c>
      <c r="K156" s="84">
        <v>187483927.00999999</v>
      </c>
      <c r="L156" s="85"/>
      <c r="M156" s="85"/>
    </row>
    <row r="157" spans="1:13" hidden="1" x14ac:dyDescent="0.25">
      <c r="A157" s="80">
        <f t="shared" si="2"/>
        <v>155</v>
      </c>
      <c r="B157" s="79" t="s">
        <v>1</v>
      </c>
      <c r="C157" s="79" t="s">
        <v>148</v>
      </c>
      <c r="D157" s="81">
        <v>41730</v>
      </c>
      <c r="E157" s="81">
        <v>41730</v>
      </c>
      <c r="F157" s="82">
        <v>0</v>
      </c>
      <c r="G157" s="79" t="s">
        <v>145</v>
      </c>
      <c r="H157" s="79" t="s">
        <v>236</v>
      </c>
      <c r="I157" s="84">
        <v>4245333.99</v>
      </c>
      <c r="J157" s="84">
        <v>-941049.05999999994</v>
      </c>
      <c r="K157" s="84">
        <v>3304284.93</v>
      </c>
      <c r="L157" s="85"/>
      <c r="M157" s="85"/>
    </row>
    <row r="158" spans="1:13" hidden="1" x14ac:dyDescent="0.25">
      <c r="A158" s="80">
        <f t="shared" si="2"/>
        <v>156</v>
      </c>
      <c r="B158" s="79" t="s">
        <v>1</v>
      </c>
      <c r="C158" s="79" t="s">
        <v>237</v>
      </c>
      <c r="D158" s="81">
        <v>42411</v>
      </c>
      <c r="E158" s="81">
        <v>42411</v>
      </c>
      <c r="F158" s="82">
        <v>0</v>
      </c>
      <c r="G158" s="79" t="s">
        <v>145</v>
      </c>
      <c r="H158" s="79" t="s">
        <v>238</v>
      </c>
      <c r="I158" s="84">
        <v>812890.28</v>
      </c>
      <c r="J158" s="84">
        <v>-137971.56</v>
      </c>
      <c r="K158" s="84">
        <v>674918.72</v>
      </c>
      <c r="L158" s="85"/>
      <c r="M158" s="85"/>
    </row>
    <row r="159" spans="1:13" hidden="1" x14ac:dyDescent="0.25">
      <c r="A159" s="80">
        <f t="shared" si="2"/>
        <v>157</v>
      </c>
      <c r="B159" s="79" t="s">
        <v>1</v>
      </c>
      <c r="C159" s="79" t="s">
        <v>148</v>
      </c>
      <c r="D159" s="81">
        <v>41639</v>
      </c>
      <c r="E159" s="81">
        <v>41639</v>
      </c>
      <c r="F159" s="82">
        <v>0</v>
      </c>
      <c r="G159" s="79" t="s">
        <v>145</v>
      </c>
      <c r="H159" s="79" t="s">
        <v>239</v>
      </c>
      <c r="I159" s="84">
        <v>1885616.13</v>
      </c>
      <c r="J159" s="84">
        <v>-433488.29</v>
      </c>
      <c r="K159" s="84">
        <v>1452127.84</v>
      </c>
      <c r="L159" s="85"/>
      <c r="M159" s="85"/>
    </row>
    <row r="160" spans="1:13" hidden="1" x14ac:dyDescent="0.25">
      <c r="A160" s="80">
        <f t="shared" si="2"/>
        <v>158</v>
      </c>
      <c r="B160" s="79" t="s">
        <v>1</v>
      </c>
      <c r="C160" s="79" t="s">
        <v>240</v>
      </c>
      <c r="D160" s="81">
        <v>42461</v>
      </c>
      <c r="E160" s="81">
        <v>42461</v>
      </c>
      <c r="F160" s="82">
        <v>0</v>
      </c>
      <c r="G160" s="79" t="s">
        <v>145</v>
      </c>
      <c r="H160" s="79" t="s">
        <v>241</v>
      </c>
      <c r="I160" s="84">
        <v>-4000</v>
      </c>
      <c r="J160" s="84">
        <v>684.65000000000009</v>
      </c>
      <c r="K160" s="84">
        <v>-3315.35</v>
      </c>
      <c r="L160" s="85"/>
      <c r="M160" s="85"/>
    </row>
    <row r="161" spans="1:13" hidden="1" x14ac:dyDescent="0.25">
      <c r="A161" s="80">
        <f t="shared" si="2"/>
        <v>159</v>
      </c>
      <c r="B161" s="79" t="s">
        <v>1</v>
      </c>
      <c r="C161" s="79" t="s">
        <v>160</v>
      </c>
      <c r="D161" s="81">
        <v>41639</v>
      </c>
      <c r="E161" s="81">
        <v>41639</v>
      </c>
      <c r="F161" s="82">
        <v>0</v>
      </c>
      <c r="G161" s="79" t="s">
        <v>145</v>
      </c>
      <c r="H161" s="79" t="s">
        <v>242</v>
      </c>
      <c r="I161" s="84">
        <v>869573.74</v>
      </c>
      <c r="J161" s="84">
        <v>-103172.62</v>
      </c>
      <c r="K161" s="84">
        <v>766401.12</v>
      </c>
      <c r="L161" s="85"/>
      <c r="M161" s="85"/>
    </row>
    <row r="162" spans="1:13" hidden="1" x14ac:dyDescent="0.25">
      <c r="A162" s="80">
        <f t="shared" si="2"/>
        <v>160</v>
      </c>
      <c r="B162" s="79" t="s">
        <v>1</v>
      </c>
      <c r="C162" s="79" t="s">
        <v>243</v>
      </c>
      <c r="D162" s="81">
        <v>42461</v>
      </c>
      <c r="E162" s="81">
        <v>42461</v>
      </c>
      <c r="F162" s="82">
        <v>0</v>
      </c>
      <c r="G162" s="79" t="s">
        <v>145</v>
      </c>
      <c r="H162" s="79" t="s">
        <v>244</v>
      </c>
      <c r="I162" s="84">
        <v>-91503</v>
      </c>
      <c r="J162" s="84">
        <v>7526.15</v>
      </c>
      <c r="K162" s="84">
        <v>-83976.85</v>
      </c>
      <c r="L162" s="85"/>
      <c r="M162" s="85"/>
    </row>
    <row r="163" spans="1:13" hidden="1" x14ac:dyDescent="0.25">
      <c r="A163" s="80">
        <f t="shared" si="2"/>
        <v>161</v>
      </c>
      <c r="B163" s="79" t="s">
        <v>1</v>
      </c>
      <c r="C163" s="79" t="s">
        <v>154</v>
      </c>
      <c r="D163" s="81">
        <v>41639</v>
      </c>
      <c r="E163" s="81">
        <v>41639</v>
      </c>
      <c r="F163" s="82">
        <v>0</v>
      </c>
      <c r="G163" s="79" t="s">
        <v>145</v>
      </c>
      <c r="H163" s="79" t="s">
        <v>245</v>
      </c>
      <c r="I163" s="84">
        <v>113812352.56</v>
      </c>
      <c r="J163" s="84">
        <v>-108121734.93000001</v>
      </c>
      <c r="K163" s="84">
        <v>5690617.6299999999</v>
      </c>
      <c r="L163" s="85"/>
      <c r="M163" s="85"/>
    </row>
    <row r="164" spans="1:13" hidden="1" x14ac:dyDescent="0.25">
      <c r="A164" s="80">
        <f t="shared" si="2"/>
        <v>162</v>
      </c>
      <c r="B164" s="79" t="s">
        <v>1</v>
      </c>
      <c r="C164" s="79" t="s">
        <v>154</v>
      </c>
      <c r="D164" s="81">
        <v>41730</v>
      </c>
      <c r="E164" s="81">
        <v>41730</v>
      </c>
      <c r="F164" s="82">
        <v>0</v>
      </c>
      <c r="G164" s="79" t="s">
        <v>145</v>
      </c>
      <c r="H164" s="79" t="s">
        <v>246</v>
      </c>
      <c r="I164" s="84">
        <v>115192041.8</v>
      </c>
      <c r="J164" s="84">
        <v>-109432439.71000001</v>
      </c>
      <c r="K164" s="84">
        <v>5759602.0899999999</v>
      </c>
      <c r="L164" s="85"/>
      <c r="M164" s="85"/>
    </row>
    <row r="165" spans="1:13" hidden="1" x14ac:dyDescent="0.25">
      <c r="A165" s="80">
        <f t="shared" si="2"/>
        <v>163</v>
      </c>
      <c r="B165" s="79" t="s">
        <v>1</v>
      </c>
      <c r="C165" s="79" t="s">
        <v>247</v>
      </c>
      <c r="D165" s="81">
        <v>41730</v>
      </c>
      <c r="E165" s="81">
        <v>41730</v>
      </c>
      <c r="F165" s="82">
        <v>0</v>
      </c>
      <c r="G165" s="79" t="s">
        <v>145</v>
      </c>
      <c r="H165" s="79" t="s">
        <v>248</v>
      </c>
      <c r="I165" s="84">
        <v>64460018.210000001</v>
      </c>
      <c r="J165" s="84">
        <v>-42865912.109999999</v>
      </c>
      <c r="K165" s="84">
        <v>21594106.100000001</v>
      </c>
      <c r="L165" s="85"/>
      <c r="M165" s="85"/>
    </row>
    <row r="166" spans="1:13" hidden="1" x14ac:dyDescent="0.25">
      <c r="A166" s="80">
        <f t="shared" si="2"/>
        <v>164</v>
      </c>
      <c r="B166" s="79" t="s">
        <v>1</v>
      </c>
      <c r="C166" s="79" t="s">
        <v>154</v>
      </c>
      <c r="D166" s="81">
        <v>42186</v>
      </c>
      <c r="E166" s="81">
        <v>42186</v>
      </c>
      <c r="F166" s="82">
        <v>0</v>
      </c>
      <c r="G166" s="79" t="s">
        <v>145</v>
      </c>
      <c r="H166" s="79" t="s">
        <v>249</v>
      </c>
      <c r="I166" s="84">
        <v>26218686.280000001</v>
      </c>
      <c r="J166" s="84">
        <v>-24907751.969999999</v>
      </c>
      <c r="K166" s="84">
        <v>1310934.31</v>
      </c>
      <c r="L166" s="85"/>
      <c r="M166" s="85"/>
    </row>
    <row r="167" spans="1:13" hidden="1" x14ac:dyDescent="0.25">
      <c r="A167" s="80">
        <f t="shared" si="2"/>
        <v>165</v>
      </c>
      <c r="B167" s="79" t="s">
        <v>1</v>
      </c>
      <c r="C167" s="79" t="s">
        <v>154</v>
      </c>
      <c r="D167" s="81">
        <v>42451</v>
      </c>
      <c r="E167" s="81">
        <v>42451</v>
      </c>
      <c r="F167" s="82">
        <v>0</v>
      </c>
      <c r="G167" s="79" t="s">
        <v>145</v>
      </c>
      <c r="H167" s="79" t="s">
        <v>250</v>
      </c>
      <c r="I167" s="84">
        <v>18671292.690000001</v>
      </c>
      <c r="J167" s="84">
        <v>-17737728.059999999</v>
      </c>
      <c r="K167" s="84">
        <v>933564.63</v>
      </c>
      <c r="L167" s="85"/>
      <c r="M167" s="85"/>
    </row>
    <row r="168" spans="1:13" hidden="1" x14ac:dyDescent="0.25">
      <c r="A168" s="80">
        <f t="shared" si="2"/>
        <v>166</v>
      </c>
      <c r="B168" s="79" t="s">
        <v>1</v>
      </c>
      <c r="C168" s="79" t="s">
        <v>148</v>
      </c>
      <c r="D168" s="81">
        <v>41639</v>
      </c>
      <c r="E168" s="81">
        <v>41639</v>
      </c>
      <c r="F168" s="82">
        <v>0</v>
      </c>
      <c r="G168" s="79" t="s">
        <v>145</v>
      </c>
      <c r="H168" s="79" t="s">
        <v>251</v>
      </c>
      <c r="I168" s="84">
        <v>18472442.510000002</v>
      </c>
      <c r="J168" s="84">
        <v>-4246668.83</v>
      </c>
      <c r="K168" s="84">
        <v>14225773.68</v>
      </c>
      <c r="L168" s="85"/>
      <c r="M168" s="85"/>
    </row>
    <row r="169" spans="1:13" hidden="1" x14ac:dyDescent="0.25">
      <c r="A169" s="80">
        <f t="shared" si="2"/>
        <v>167</v>
      </c>
      <c r="B169" s="79" t="s">
        <v>1</v>
      </c>
      <c r="C169" s="79" t="s">
        <v>148</v>
      </c>
      <c r="D169" s="81">
        <v>41730</v>
      </c>
      <c r="E169" s="81">
        <v>41730</v>
      </c>
      <c r="F169" s="82">
        <v>0</v>
      </c>
      <c r="G169" s="79" t="s">
        <v>145</v>
      </c>
      <c r="H169" s="79" t="s">
        <v>252</v>
      </c>
      <c r="I169" s="84">
        <v>11448151.74</v>
      </c>
      <c r="J169" s="84">
        <v>-2537673.64</v>
      </c>
      <c r="K169" s="84">
        <v>8910478.0999999996</v>
      </c>
      <c r="L169" s="85"/>
      <c r="M169" s="85"/>
    </row>
    <row r="170" spans="1:13" hidden="1" x14ac:dyDescent="0.25">
      <c r="A170" s="80">
        <f t="shared" si="2"/>
        <v>168</v>
      </c>
      <c r="B170" s="79" t="s">
        <v>1</v>
      </c>
      <c r="C170" s="79" t="s">
        <v>148</v>
      </c>
      <c r="D170" s="81">
        <v>41730</v>
      </c>
      <c r="E170" s="81">
        <v>41730</v>
      </c>
      <c r="F170" s="82">
        <v>0</v>
      </c>
      <c r="G170" s="79" t="s">
        <v>145</v>
      </c>
      <c r="H170" s="79" t="s">
        <v>253</v>
      </c>
      <c r="I170" s="84">
        <v>11588464.75</v>
      </c>
      <c r="J170" s="84">
        <v>-2568776.3499999996</v>
      </c>
      <c r="K170" s="84">
        <v>9019688.4000000004</v>
      </c>
      <c r="L170" s="85"/>
      <c r="M170" s="85"/>
    </row>
    <row r="171" spans="1:13" hidden="1" x14ac:dyDescent="0.25">
      <c r="A171" s="80">
        <f t="shared" si="2"/>
        <v>169</v>
      </c>
      <c r="B171" s="79" t="s">
        <v>1</v>
      </c>
      <c r="C171" s="79" t="s">
        <v>254</v>
      </c>
      <c r="D171" s="81">
        <v>42429</v>
      </c>
      <c r="E171" s="81">
        <v>42411</v>
      </c>
      <c r="F171" s="82">
        <v>0</v>
      </c>
      <c r="G171" s="79" t="s">
        <v>145</v>
      </c>
      <c r="H171" s="79" t="s">
        <v>255</v>
      </c>
      <c r="I171" s="84">
        <v>14936446.369999999</v>
      </c>
      <c r="J171" s="84">
        <v>-2513362.56</v>
      </c>
      <c r="K171" s="84">
        <v>12423083.810000001</v>
      </c>
      <c r="L171" s="85"/>
      <c r="M171" s="85"/>
    </row>
    <row r="172" spans="1:13" hidden="1" x14ac:dyDescent="0.25">
      <c r="A172" s="80">
        <f t="shared" si="2"/>
        <v>170</v>
      </c>
      <c r="B172" s="79" t="s">
        <v>1</v>
      </c>
      <c r="C172" s="79" t="s">
        <v>240</v>
      </c>
      <c r="D172" s="81">
        <v>42461</v>
      </c>
      <c r="E172" s="81">
        <v>42461</v>
      </c>
      <c r="F172" s="82">
        <v>0</v>
      </c>
      <c r="G172" s="79" t="s">
        <v>145</v>
      </c>
      <c r="H172" s="79" t="s">
        <v>256</v>
      </c>
      <c r="I172" s="84">
        <v>-24638</v>
      </c>
      <c r="J172" s="84">
        <v>4217.2000000000007</v>
      </c>
      <c r="K172" s="84">
        <v>-20420.8</v>
      </c>
      <c r="L172" s="85"/>
      <c r="M172" s="85"/>
    </row>
    <row r="173" spans="1:13" hidden="1" x14ac:dyDescent="0.25">
      <c r="A173" s="80">
        <f t="shared" si="2"/>
        <v>171</v>
      </c>
      <c r="B173" s="79" t="s">
        <v>1</v>
      </c>
      <c r="C173" s="79" t="s">
        <v>257</v>
      </c>
      <c r="D173" s="81">
        <v>42642</v>
      </c>
      <c r="E173" s="81">
        <v>42642</v>
      </c>
      <c r="F173" s="82">
        <v>0</v>
      </c>
      <c r="G173" s="79" t="s">
        <v>145</v>
      </c>
      <c r="H173" s="79" t="s">
        <v>251</v>
      </c>
      <c r="I173" s="84">
        <v>247357.43</v>
      </c>
      <c r="J173" s="84">
        <v>-38027.659999999996</v>
      </c>
      <c r="K173" s="84">
        <v>209329.77</v>
      </c>
      <c r="L173" s="85"/>
      <c r="M173" s="85"/>
    </row>
    <row r="174" spans="1:13" hidden="1" x14ac:dyDescent="0.25">
      <c r="A174" s="80">
        <f t="shared" si="2"/>
        <v>172</v>
      </c>
      <c r="B174" s="79" t="s">
        <v>1</v>
      </c>
      <c r="C174" s="79" t="s">
        <v>154</v>
      </c>
      <c r="D174" s="81">
        <v>41639</v>
      </c>
      <c r="E174" s="81">
        <v>41639</v>
      </c>
      <c r="F174" s="82">
        <v>0</v>
      </c>
      <c r="G174" s="79" t="s">
        <v>145</v>
      </c>
      <c r="H174" s="79" t="s">
        <v>258</v>
      </c>
      <c r="I174" s="84">
        <v>3214859.79</v>
      </c>
      <c r="J174" s="84">
        <v>-3054116.8</v>
      </c>
      <c r="K174" s="84">
        <v>160742.99</v>
      </c>
      <c r="L174" s="85"/>
      <c r="M174" s="85"/>
    </row>
    <row r="175" spans="1:13" hidden="1" x14ac:dyDescent="0.25">
      <c r="A175" s="80">
        <f t="shared" si="2"/>
        <v>173</v>
      </c>
      <c r="B175" s="79" t="s">
        <v>1</v>
      </c>
      <c r="C175" s="79" t="s">
        <v>154</v>
      </c>
      <c r="D175" s="81">
        <v>41730</v>
      </c>
      <c r="E175" s="81">
        <v>41730</v>
      </c>
      <c r="F175" s="82">
        <v>0</v>
      </c>
      <c r="G175" s="79" t="s">
        <v>145</v>
      </c>
      <c r="H175" s="79" t="s">
        <v>259</v>
      </c>
      <c r="I175" s="84">
        <v>5708728.1699999999</v>
      </c>
      <c r="J175" s="84">
        <v>-5423291.7599999998</v>
      </c>
      <c r="K175" s="84">
        <v>285436.40999999997</v>
      </c>
      <c r="L175" s="85"/>
      <c r="M175" s="85"/>
    </row>
    <row r="176" spans="1:13" hidden="1" x14ac:dyDescent="0.25">
      <c r="A176" s="80">
        <f t="shared" si="2"/>
        <v>174</v>
      </c>
      <c r="B176" s="79" t="s">
        <v>1</v>
      </c>
      <c r="C176" s="79" t="s">
        <v>154</v>
      </c>
      <c r="D176" s="81">
        <v>41730</v>
      </c>
      <c r="E176" s="81">
        <v>41730</v>
      </c>
      <c r="F176" s="82">
        <v>0</v>
      </c>
      <c r="G176" s="79" t="s">
        <v>145</v>
      </c>
      <c r="H176" s="79" t="s">
        <v>260</v>
      </c>
      <c r="I176" s="84">
        <v>4549430.67</v>
      </c>
      <c r="J176" s="84">
        <v>-4321959.1399999997</v>
      </c>
      <c r="K176" s="84">
        <v>227471.53</v>
      </c>
      <c r="L176" s="85"/>
      <c r="M176" s="85"/>
    </row>
    <row r="177" spans="1:13" hidden="1" x14ac:dyDescent="0.25">
      <c r="A177" s="80">
        <f t="shared" si="2"/>
        <v>175</v>
      </c>
      <c r="B177" s="79" t="s">
        <v>1</v>
      </c>
      <c r="C177" s="79" t="s">
        <v>261</v>
      </c>
      <c r="D177" s="81">
        <v>42186</v>
      </c>
      <c r="E177" s="81">
        <v>42186</v>
      </c>
      <c r="F177" s="82">
        <v>0</v>
      </c>
      <c r="G177" s="79" t="s">
        <v>145</v>
      </c>
      <c r="H177" s="79" t="s">
        <v>262</v>
      </c>
      <c r="I177" s="84">
        <v>8483440.2899999991</v>
      </c>
      <c r="J177" s="84">
        <v>-8059268.2800000003</v>
      </c>
      <c r="K177" s="84">
        <v>424172.01</v>
      </c>
      <c r="L177" s="85"/>
      <c r="M177" s="85"/>
    </row>
    <row r="178" spans="1:13" hidden="1" x14ac:dyDescent="0.25">
      <c r="A178" s="80">
        <f t="shared" si="2"/>
        <v>176</v>
      </c>
      <c r="B178" s="79" t="s">
        <v>1</v>
      </c>
      <c r="C178" s="79" t="s">
        <v>154</v>
      </c>
      <c r="D178" s="81">
        <v>42451</v>
      </c>
      <c r="E178" s="81">
        <v>42451</v>
      </c>
      <c r="F178" s="82">
        <v>0</v>
      </c>
      <c r="G178" s="79" t="s">
        <v>145</v>
      </c>
      <c r="H178" s="79" t="s">
        <v>263</v>
      </c>
      <c r="I178" s="84">
        <v>20068605.210000001</v>
      </c>
      <c r="J178" s="84">
        <v>-19065174.949999999</v>
      </c>
      <c r="K178" s="84">
        <v>1003430.26</v>
      </c>
      <c r="L178" s="85"/>
      <c r="M178" s="85"/>
    </row>
    <row r="179" spans="1:13" hidden="1" x14ac:dyDescent="0.25">
      <c r="A179" s="80">
        <f t="shared" si="2"/>
        <v>177</v>
      </c>
      <c r="B179" s="79" t="s">
        <v>1</v>
      </c>
      <c r="C179" s="79" t="s">
        <v>264</v>
      </c>
      <c r="D179" s="81">
        <v>42461</v>
      </c>
      <c r="E179" s="81">
        <v>42461</v>
      </c>
      <c r="F179" s="82">
        <v>0</v>
      </c>
      <c r="G179" s="79" t="s">
        <v>145</v>
      </c>
      <c r="H179" s="79" t="s">
        <v>265</v>
      </c>
      <c r="I179" s="84">
        <v>-67427.009999999995</v>
      </c>
      <c r="J179" s="84">
        <v>64055.66</v>
      </c>
      <c r="K179" s="84">
        <v>-3371.35</v>
      </c>
      <c r="L179" s="85"/>
      <c r="M179" s="85"/>
    </row>
    <row r="180" spans="1:13" hidden="1" x14ac:dyDescent="0.25">
      <c r="A180" s="80">
        <f t="shared" si="2"/>
        <v>178</v>
      </c>
      <c r="B180" s="79" t="s">
        <v>1</v>
      </c>
      <c r="C180" s="79" t="s">
        <v>264</v>
      </c>
      <c r="D180" s="81">
        <v>42826</v>
      </c>
      <c r="E180" s="81">
        <v>42826</v>
      </c>
      <c r="F180" s="82">
        <v>0</v>
      </c>
      <c r="G180" s="79" t="s">
        <v>145</v>
      </c>
      <c r="H180" s="79" t="s">
        <v>266</v>
      </c>
      <c r="I180" s="84">
        <v>-22674</v>
      </c>
      <c r="J180" s="84">
        <v>21540.3</v>
      </c>
      <c r="K180" s="84">
        <v>-1133.7</v>
      </c>
      <c r="L180" s="85"/>
      <c r="M180" s="85"/>
    </row>
    <row r="181" spans="1:13" hidden="1" x14ac:dyDescent="0.25">
      <c r="A181" s="80">
        <f t="shared" si="2"/>
        <v>179</v>
      </c>
      <c r="B181" s="79" t="s">
        <v>1</v>
      </c>
      <c r="C181" s="79" t="s">
        <v>148</v>
      </c>
      <c r="D181" s="81">
        <v>41639</v>
      </c>
      <c r="E181" s="81">
        <v>41639</v>
      </c>
      <c r="F181" s="82">
        <v>0</v>
      </c>
      <c r="G181" s="79" t="s">
        <v>145</v>
      </c>
      <c r="H181" s="79" t="s">
        <v>267</v>
      </c>
      <c r="I181" s="84">
        <v>7339385.7999999998</v>
      </c>
      <c r="J181" s="84">
        <v>-1687266.8900000001</v>
      </c>
      <c r="K181" s="84">
        <v>5652118.9100000001</v>
      </c>
      <c r="L181" s="85"/>
      <c r="M181" s="85"/>
    </row>
    <row r="182" spans="1:13" hidden="1" x14ac:dyDescent="0.25">
      <c r="A182" s="80">
        <f t="shared" si="2"/>
        <v>180</v>
      </c>
      <c r="B182" s="79" t="s">
        <v>1</v>
      </c>
      <c r="C182" s="79" t="s">
        <v>148</v>
      </c>
      <c r="D182" s="81">
        <v>41639</v>
      </c>
      <c r="E182" s="81">
        <v>41639</v>
      </c>
      <c r="F182" s="82">
        <v>0</v>
      </c>
      <c r="G182" s="79" t="s">
        <v>145</v>
      </c>
      <c r="H182" s="79" t="s">
        <v>268</v>
      </c>
      <c r="I182" s="84">
        <v>47791657</v>
      </c>
      <c r="J182" s="84">
        <v>-10986924.91</v>
      </c>
      <c r="K182" s="84">
        <v>36804732.090000004</v>
      </c>
      <c r="L182" s="85"/>
      <c r="M182" s="85"/>
    </row>
    <row r="183" spans="1:13" hidden="1" x14ac:dyDescent="0.25">
      <c r="A183" s="80">
        <f t="shared" si="2"/>
        <v>181</v>
      </c>
      <c r="B183" s="79" t="s">
        <v>1</v>
      </c>
      <c r="C183" s="79" t="s">
        <v>160</v>
      </c>
      <c r="D183" s="81">
        <v>41730</v>
      </c>
      <c r="E183" s="81">
        <v>41730</v>
      </c>
      <c r="F183" s="82">
        <v>0</v>
      </c>
      <c r="G183" s="79" t="s">
        <v>145</v>
      </c>
      <c r="H183" s="79" t="s">
        <v>269</v>
      </c>
      <c r="I183" s="84">
        <v>1714532.54</v>
      </c>
      <c r="J183" s="84">
        <v>-190027.37</v>
      </c>
      <c r="K183" s="84">
        <v>1524505.17</v>
      </c>
      <c r="L183" s="85"/>
      <c r="M183" s="85"/>
    </row>
    <row r="184" spans="1:13" hidden="1" x14ac:dyDescent="0.25">
      <c r="A184" s="80">
        <f t="shared" si="2"/>
        <v>182</v>
      </c>
      <c r="B184" s="79" t="s">
        <v>1</v>
      </c>
      <c r="C184" s="79" t="s">
        <v>160</v>
      </c>
      <c r="D184" s="81">
        <v>41730</v>
      </c>
      <c r="E184" s="81">
        <v>41730</v>
      </c>
      <c r="F184" s="82">
        <v>0</v>
      </c>
      <c r="G184" s="79" t="s">
        <v>145</v>
      </c>
      <c r="H184" s="79" t="s">
        <v>270</v>
      </c>
      <c r="I184" s="84">
        <v>931946.82</v>
      </c>
      <c r="J184" s="84">
        <v>-103290.76</v>
      </c>
      <c r="K184" s="84">
        <v>828656.06</v>
      </c>
      <c r="L184" s="85"/>
      <c r="M184" s="85"/>
    </row>
    <row r="185" spans="1:13" hidden="1" x14ac:dyDescent="0.25">
      <c r="A185" s="80">
        <f t="shared" si="2"/>
        <v>183</v>
      </c>
      <c r="B185" s="79" t="s">
        <v>1</v>
      </c>
      <c r="C185" s="79" t="s">
        <v>160</v>
      </c>
      <c r="D185" s="81">
        <v>41730</v>
      </c>
      <c r="E185" s="81">
        <v>41730</v>
      </c>
      <c r="F185" s="82">
        <v>0</v>
      </c>
      <c r="G185" s="79" t="s">
        <v>145</v>
      </c>
      <c r="H185" s="79" t="s">
        <v>271</v>
      </c>
      <c r="I185" s="84">
        <v>329921.96000000002</v>
      </c>
      <c r="J185" s="84">
        <v>-36566.32</v>
      </c>
      <c r="K185" s="84">
        <v>293355.64</v>
      </c>
      <c r="L185" s="85"/>
      <c r="M185" s="85"/>
    </row>
    <row r="186" spans="1:13" hidden="1" x14ac:dyDescent="0.25">
      <c r="A186" s="80">
        <f t="shared" si="2"/>
        <v>184</v>
      </c>
      <c r="B186" s="79" t="s">
        <v>1</v>
      </c>
      <c r="C186" s="79" t="s">
        <v>160</v>
      </c>
      <c r="D186" s="81">
        <v>42055</v>
      </c>
      <c r="E186" s="81">
        <v>42055</v>
      </c>
      <c r="F186" s="82">
        <v>0</v>
      </c>
      <c r="G186" s="79" t="s">
        <v>145</v>
      </c>
      <c r="H186" s="79" t="s">
        <v>272</v>
      </c>
      <c r="I186" s="84">
        <v>199056.36</v>
      </c>
      <c r="J186" s="84">
        <v>-19255.77</v>
      </c>
      <c r="K186" s="84">
        <v>179800.59</v>
      </c>
      <c r="L186" s="85"/>
      <c r="M186" s="85"/>
    </row>
    <row r="187" spans="1:13" hidden="1" x14ac:dyDescent="0.25">
      <c r="A187" s="80">
        <f t="shared" si="2"/>
        <v>185</v>
      </c>
      <c r="B187" s="79" t="s">
        <v>1</v>
      </c>
      <c r="C187" s="79" t="s">
        <v>160</v>
      </c>
      <c r="D187" s="81">
        <v>42078</v>
      </c>
      <c r="E187" s="81">
        <v>42078</v>
      </c>
      <c r="F187" s="82">
        <v>0</v>
      </c>
      <c r="G187" s="79" t="s">
        <v>145</v>
      </c>
      <c r="H187" s="79" t="s">
        <v>273</v>
      </c>
      <c r="I187" s="84">
        <v>766458197.70000005</v>
      </c>
      <c r="J187" s="84">
        <v>-73378747.950000003</v>
      </c>
      <c r="K187" s="84">
        <v>693079449.75</v>
      </c>
      <c r="L187" s="85"/>
      <c r="M187" s="85"/>
    </row>
    <row r="188" spans="1:13" hidden="1" x14ac:dyDescent="0.25">
      <c r="A188" s="80">
        <f t="shared" si="2"/>
        <v>186</v>
      </c>
      <c r="B188" s="79" t="s">
        <v>1</v>
      </c>
      <c r="C188" s="79" t="s">
        <v>274</v>
      </c>
      <c r="D188" s="81">
        <v>42411</v>
      </c>
      <c r="E188" s="81">
        <v>42411</v>
      </c>
      <c r="F188" s="82">
        <v>0</v>
      </c>
      <c r="G188" s="79" t="s">
        <v>145</v>
      </c>
      <c r="H188" s="79" t="s">
        <v>275</v>
      </c>
      <c r="I188" s="84">
        <v>114615559.84999999</v>
      </c>
      <c r="J188" s="84">
        <v>-9334491.8000000007</v>
      </c>
      <c r="K188" s="84">
        <v>105281068.05</v>
      </c>
      <c r="L188" s="85"/>
      <c r="M188" s="85"/>
    </row>
    <row r="189" spans="1:13" hidden="1" x14ac:dyDescent="0.25">
      <c r="A189" s="80">
        <f t="shared" si="2"/>
        <v>187</v>
      </c>
      <c r="B189" s="79" t="s">
        <v>1</v>
      </c>
      <c r="C189" s="79" t="s">
        <v>276</v>
      </c>
      <c r="D189" s="81">
        <v>42461</v>
      </c>
      <c r="E189" s="81">
        <v>42461</v>
      </c>
      <c r="F189" s="82">
        <v>0</v>
      </c>
      <c r="G189" s="79" t="s">
        <v>145</v>
      </c>
      <c r="H189" s="79" t="s">
        <v>277</v>
      </c>
      <c r="I189" s="84">
        <v>-15789961</v>
      </c>
      <c r="J189" s="84">
        <v>1291313.45</v>
      </c>
      <c r="K189" s="84">
        <v>-14498647.550000001</v>
      </c>
      <c r="L189" s="85"/>
      <c r="M189" s="85"/>
    </row>
    <row r="190" spans="1:13" hidden="1" x14ac:dyDescent="0.25">
      <c r="A190" s="80">
        <f t="shared" si="2"/>
        <v>188</v>
      </c>
      <c r="B190" s="79" t="s">
        <v>1</v>
      </c>
      <c r="C190" s="79" t="s">
        <v>278</v>
      </c>
      <c r="D190" s="81">
        <v>42642</v>
      </c>
      <c r="E190" s="81">
        <v>42642</v>
      </c>
      <c r="F190" s="82">
        <v>0</v>
      </c>
      <c r="G190" s="79" t="s">
        <v>145</v>
      </c>
      <c r="H190" s="79" t="s">
        <v>279</v>
      </c>
      <c r="I190" s="84">
        <v>152100.81</v>
      </c>
      <c r="J190" s="84">
        <v>-11030.93</v>
      </c>
      <c r="K190" s="84">
        <v>141069.88</v>
      </c>
      <c r="L190" s="85"/>
      <c r="M190" s="85"/>
    </row>
    <row r="191" spans="1:13" hidden="1" x14ac:dyDescent="0.25">
      <c r="A191" s="80">
        <f t="shared" si="2"/>
        <v>189</v>
      </c>
      <c r="B191" s="79" t="s">
        <v>1</v>
      </c>
      <c r="C191" s="79" t="s">
        <v>280</v>
      </c>
      <c r="D191" s="81">
        <v>42725</v>
      </c>
      <c r="E191" s="81">
        <v>42725</v>
      </c>
      <c r="F191" s="82">
        <v>0</v>
      </c>
      <c r="G191" s="79" t="s">
        <v>145</v>
      </c>
      <c r="H191" s="79" t="s">
        <v>281</v>
      </c>
      <c r="I191" s="84">
        <v>345456.16</v>
      </c>
      <c r="J191" s="84">
        <v>-24095.5</v>
      </c>
      <c r="K191" s="84">
        <v>321360.65999999997</v>
      </c>
      <c r="L191" s="85"/>
      <c r="M191" s="85"/>
    </row>
    <row r="192" spans="1:13" hidden="1" x14ac:dyDescent="0.25">
      <c r="A192" s="80">
        <f t="shared" si="2"/>
        <v>190</v>
      </c>
      <c r="B192" s="79" t="s">
        <v>1</v>
      </c>
      <c r="C192" s="79" t="s">
        <v>160</v>
      </c>
      <c r="D192" s="81">
        <v>42087</v>
      </c>
      <c r="E192" s="81">
        <v>42087</v>
      </c>
      <c r="F192" s="82">
        <v>0</v>
      </c>
      <c r="G192" s="79" t="s">
        <v>145</v>
      </c>
      <c r="H192" s="79" t="s">
        <v>282</v>
      </c>
      <c r="I192" s="84">
        <v>48642034.100000001</v>
      </c>
      <c r="J192" s="84">
        <v>-4637873.58</v>
      </c>
      <c r="K192" s="84">
        <v>44004160.520000003</v>
      </c>
      <c r="L192" s="85"/>
      <c r="M192" s="85"/>
    </row>
    <row r="193" spans="1:13" hidden="1" x14ac:dyDescent="0.25">
      <c r="A193" s="80">
        <f t="shared" si="2"/>
        <v>191</v>
      </c>
      <c r="B193" s="79" t="s">
        <v>1</v>
      </c>
      <c r="C193" s="79" t="s">
        <v>283</v>
      </c>
      <c r="D193" s="81">
        <v>42411</v>
      </c>
      <c r="E193" s="81">
        <v>42411</v>
      </c>
      <c r="F193" s="82">
        <v>0</v>
      </c>
      <c r="G193" s="79" t="s">
        <v>145</v>
      </c>
      <c r="H193" s="79" t="s">
        <v>284</v>
      </c>
      <c r="I193" s="84">
        <v>3538713.75</v>
      </c>
      <c r="J193" s="84">
        <v>-292275.13</v>
      </c>
      <c r="K193" s="84">
        <v>3246438.62</v>
      </c>
      <c r="L193" s="85"/>
      <c r="M193" s="85"/>
    </row>
    <row r="194" spans="1:13" hidden="1" x14ac:dyDescent="0.25">
      <c r="A194" s="80">
        <f t="shared" si="2"/>
        <v>192</v>
      </c>
      <c r="B194" s="79" t="s">
        <v>1</v>
      </c>
      <c r="C194" s="79" t="s">
        <v>285</v>
      </c>
      <c r="D194" s="81">
        <v>42461</v>
      </c>
      <c r="E194" s="81">
        <v>42461</v>
      </c>
      <c r="F194" s="82">
        <v>0</v>
      </c>
      <c r="G194" s="79" t="s">
        <v>145</v>
      </c>
      <c r="H194" s="79" t="s">
        <v>286</v>
      </c>
      <c r="I194" s="84">
        <v>-136000</v>
      </c>
      <c r="J194" s="84">
        <v>10964.449999999999</v>
      </c>
      <c r="K194" s="84">
        <v>-125035.55</v>
      </c>
      <c r="L194" s="85"/>
      <c r="M194" s="85"/>
    </row>
    <row r="195" spans="1:13" hidden="1" x14ac:dyDescent="0.25">
      <c r="A195" s="80">
        <f t="shared" si="2"/>
        <v>193</v>
      </c>
      <c r="B195" s="79" t="s">
        <v>1</v>
      </c>
      <c r="C195" s="79" t="s">
        <v>278</v>
      </c>
      <c r="D195" s="81">
        <v>42642</v>
      </c>
      <c r="E195" s="81">
        <v>42642</v>
      </c>
      <c r="F195" s="82">
        <v>0</v>
      </c>
      <c r="G195" s="79" t="s">
        <v>145</v>
      </c>
      <c r="H195" s="79" t="s">
        <v>287</v>
      </c>
      <c r="I195" s="84">
        <v>820975.9</v>
      </c>
      <c r="J195" s="84">
        <v>-59540.28</v>
      </c>
      <c r="K195" s="84">
        <v>761435.62</v>
      </c>
      <c r="L195" s="85"/>
      <c r="M195" s="85"/>
    </row>
    <row r="196" spans="1:13" hidden="1" x14ac:dyDescent="0.25">
      <c r="A196" s="80">
        <f t="shared" si="2"/>
        <v>194</v>
      </c>
      <c r="B196" s="79" t="s">
        <v>1</v>
      </c>
      <c r="C196" s="79" t="s">
        <v>148</v>
      </c>
      <c r="D196" s="81">
        <v>42087</v>
      </c>
      <c r="E196" s="81">
        <v>42087</v>
      </c>
      <c r="F196" s="82">
        <v>0</v>
      </c>
      <c r="G196" s="79" t="s">
        <v>145</v>
      </c>
      <c r="H196" s="79" t="s">
        <v>288</v>
      </c>
      <c r="I196" s="84">
        <v>640378.47</v>
      </c>
      <c r="J196" s="84">
        <v>-122116.36000000002</v>
      </c>
      <c r="K196" s="84">
        <v>518262.11</v>
      </c>
      <c r="L196" s="85"/>
      <c r="M196" s="85"/>
    </row>
    <row r="197" spans="1:13" hidden="1" x14ac:dyDescent="0.25">
      <c r="A197" s="80">
        <f t="shared" ref="A197:A260" si="3">A196+1</f>
        <v>195</v>
      </c>
      <c r="B197" s="79" t="s">
        <v>1</v>
      </c>
      <c r="C197" s="79" t="s">
        <v>148</v>
      </c>
      <c r="D197" s="81">
        <v>42093</v>
      </c>
      <c r="E197" s="81">
        <v>42093</v>
      </c>
      <c r="F197" s="82">
        <v>0</v>
      </c>
      <c r="G197" s="79" t="s">
        <v>145</v>
      </c>
      <c r="H197" s="79" t="s">
        <v>289</v>
      </c>
      <c r="I197" s="84">
        <v>44257038.700000003</v>
      </c>
      <c r="J197" s="84">
        <v>-8416516.6400000006</v>
      </c>
      <c r="K197" s="84">
        <v>35840522.060000002</v>
      </c>
      <c r="L197" s="85"/>
      <c r="M197" s="85"/>
    </row>
    <row r="198" spans="1:13" hidden="1" x14ac:dyDescent="0.25">
      <c r="A198" s="80">
        <f t="shared" si="3"/>
        <v>196</v>
      </c>
      <c r="B198" s="79" t="s">
        <v>1</v>
      </c>
      <c r="C198" s="79" t="s">
        <v>148</v>
      </c>
      <c r="D198" s="81">
        <v>42460</v>
      </c>
      <c r="E198" s="81">
        <v>42460</v>
      </c>
      <c r="F198" s="82">
        <v>0</v>
      </c>
      <c r="G198" s="79" t="s">
        <v>145</v>
      </c>
      <c r="H198" s="79" t="s">
        <v>290</v>
      </c>
      <c r="I198" s="84">
        <v>48053774.579999998</v>
      </c>
      <c r="J198" s="84">
        <v>-7612673.8600000003</v>
      </c>
      <c r="K198" s="84">
        <v>40441100.719999999</v>
      </c>
      <c r="L198" s="85"/>
      <c r="M198" s="85"/>
    </row>
    <row r="199" spans="1:13" hidden="1" x14ac:dyDescent="0.25">
      <c r="A199" s="80">
        <f t="shared" si="3"/>
        <v>197</v>
      </c>
      <c r="B199" s="79" t="s">
        <v>1</v>
      </c>
      <c r="C199" s="79" t="s">
        <v>254</v>
      </c>
      <c r="D199" s="81">
        <v>42643</v>
      </c>
      <c r="E199" s="81">
        <v>42643</v>
      </c>
      <c r="F199" s="82">
        <v>0</v>
      </c>
      <c r="G199" s="79" t="s">
        <v>145</v>
      </c>
      <c r="H199" s="79" t="s">
        <v>289</v>
      </c>
      <c r="I199" s="84">
        <v>117536.63</v>
      </c>
      <c r="J199" s="84">
        <v>-17331.8</v>
      </c>
      <c r="K199" s="84">
        <v>100204.83</v>
      </c>
      <c r="L199" s="85"/>
      <c r="M199" s="85"/>
    </row>
    <row r="200" spans="1:13" hidden="1" x14ac:dyDescent="0.25">
      <c r="A200" s="80">
        <f t="shared" si="3"/>
        <v>198</v>
      </c>
      <c r="B200" s="79" t="s">
        <v>1</v>
      </c>
      <c r="C200" s="79" t="s">
        <v>291</v>
      </c>
      <c r="D200" s="81">
        <v>42735</v>
      </c>
      <c r="E200" s="81">
        <v>42735</v>
      </c>
      <c r="F200" s="82">
        <v>0</v>
      </c>
      <c r="G200" s="79" t="s">
        <v>145</v>
      </c>
      <c r="H200" s="79" t="s">
        <v>292</v>
      </c>
      <c r="I200" s="84">
        <v>13889.04</v>
      </c>
      <c r="J200" s="84">
        <v>-1990.55</v>
      </c>
      <c r="K200" s="84">
        <v>11898.49</v>
      </c>
      <c r="L200" s="85"/>
      <c r="M200" s="85"/>
    </row>
    <row r="201" spans="1:13" hidden="1" x14ac:dyDescent="0.25">
      <c r="A201" s="80">
        <f t="shared" si="3"/>
        <v>199</v>
      </c>
      <c r="B201" s="79" t="s">
        <v>1</v>
      </c>
      <c r="C201" s="79" t="s">
        <v>291</v>
      </c>
      <c r="D201" s="81">
        <v>42735</v>
      </c>
      <c r="E201" s="81">
        <v>42735</v>
      </c>
      <c r="F201" s="82">
        <v>0</v>
      </c>
      <c r="G201" s="79" t="s">
        <v>145</v>
      </c>
      <c r="H201" s="79" t="s">
        <v>289</v>
      </c>
      <c r="I201" s="84">
        <v>9483.89</v>
      </c>
      <c r="J201" s="84">
        <v>-1359.23</v>
      </c>
      <c r="K201" s="84">
        <v>8124.66</v>
      </c>
      <c r="L201" s="85"/>
      <c r="M201" s="85"/>
    </row>
    <row r="202" spans="1:13" hidden="1" x14ac:dyDescent="0.25">
      <c r="A202" s="80">
        <f t="shared" si="3"/>
        <v>200</v>
      </c>
      <c r="B202" s="79" t="s">
        <v>1</v>
      </c>
      <c r="C202" s="79" t="s">
        <v>293</v>
      </c>
      <c r="D202" s="81">
        <v>42825</v>
      </c>
      <c r="E202" s="81">
        <v>42825</v>
      </c>
      <c r="F202" s="82">
        <v>0</v>
      </c>
      <c r="G202" s="79" t="s">
        <v>145</v>
      </c>
      <c r="H202" s="79" t="s">
        <v>294</v>
      </c>
      <c r="I202" s="84">
        <v>293494.63</v>
      </c>
      <c r="J202" s="84">
        <v>-39858.68</v>
      </c>
      <c r="K202" s="84">
        <v>253635.95</v>
      </c>
      <c r="L202" s="85"/>
      <c r="M202" s="85"/>
    </row>
    <row r="203" spans="1:13" hidden="1" x14ac:dyDescent="0.25">
      <c r="A203" s="80">
        <f t="shared" si="3"/>
        <v>201</v>
      </c>
      <c r="B203" s="79" t="s">
        <v>1</v>
      </c>
      <c r="C203" s="79" t="s">
        <v>293</v>
      </c>
      <c r="D203" s="81">
        <v>42826</v>
      </c>
      <c r="E203" s="81">
        <v>42826</v>
      </c>
      <c r="F203" s="82">
        <v>0</v>
      </c>
      <c r="G203" s="79" t="s">
        <v>145</v>
      </c>
      <c r="H203" s="79" t="s">
        <v>289</v>
      </c>
      <c r="I203" s="84">
        <v>246.41</v>
      </c>
      <c r="J203" s="84">
        <v>-33.44</v>
      </c>
      <c r="K203" s="84">
        <v>212.97</v>
      </c>
      <c r="L203" s="85"/>
      <c r="M203" s="85"/>
    </row>
    <row r="204" spans="1:13" hidden="1" x14ac:dyDescent="0.25">
      <c r="A204" s="80">
        <f t="shared" si="3"/>
        <v>202</v>
      </c>
      <c r="B204" s="79" t="s">
        <v>1</v>
      </c>
      <c r="C204" s="79" t="s">
        <v>154</v>
      </c>
      <c r="D204" s="81">
        <v>42093</v>
      </c>
      <c r="E204" s="81">
        <v>42093</v>
      </c>
      <c r="F204" s="82">
        <v>0</v>
      </c>
      <c r="G204" s="79" t="s">
        <v>145</v>
      </c>
      <c r="H204" s="79" t="s">
        <v>295</v>
      </c>
      <c r="I204" s="84">
        <v>2843905.09</v>
      </c>
      <c r="J204" s="84">
        <v>-2701709.84</v>
      </c>
      <c r="K204" s="84">
        <v>142195.25</v>
      </c>
      <c r="L204" s="85"/>
      <c r="M204" s="85"/>
    </row>
    <row r="205" spans="1:13" hidden="1" x14ac:dyDescent="0.25">
      <c r="A205" s="80">
        <f t="shared" si="3"/>
        <v>203</v>
      </c>
      <c r="B205" s="79" t="s">
        <v>1</v>
      </c>
      <c r="C205" s="79" t="s">
        <v>154</v>
      </c>
      <c r="D205" s="81">
        <v>42093</v>
      </c>
      <c r="E205" s="81">
        <v>42093</v>
      </c>
      <c r="F205" s="82">
        <v>0</v>
      </c>
      <c r="G205" s="79" t="s">
        <v>145</v>
      </c>
      <c r="H205" s="79" t="s">
        <v>296</v>
      </c>
      <c r="I205" s="84">
        <v>4129461.75</v>
      </c>
      <c r="J205" s="84">
        <v>-3922988.66</v>
      </c>
      <c r="K205" s="84">
        <v>206473.09</v>
      </c>
      <c r="L205" s="85"/>
      <c r="M205" s="85"/>
    </row>
    <row r="206" spans="1:13" hidden="1" x14ac:dyDescent="0.25">
      <c r="A206" s="80">
        <f t="shared" si="3"/>
        <v>204</v>
      </c>
      <c r="B206" s="79" t="s">
        <v>1</v>
      </c>
      <c r="C206" s="79" t="s">
        <v>154</v>
      </c>
      <c r="D206" s="81">
        <v>42093</v>
      </c>
      <c r="E206" s="81">
        <v>42093</v>
      </c>
      <c r="F206" s="82">
        <v>0</v>
      </c>
      <c r="G206" s="79" t="s">
        <v>145</v>
      </c>
      <c r="H206" s="79" t="s">
        <v>297</v>
      </c>
      <c r="I206" s="84">
        <v>1156498.57</v>
      </c>
      <c r="J206" s="84">
        <v>-1098673.6399999999</v>
      </c>
      <c r="K206" s="84">
        <v>57824.93</v>
      </c>
      <c r="L206" s="85"/>
      <c r="M206" s="85"/>
    </row>
    <row r="207" spans="1:13" hidden="1" x14ac:dyDescent="0.25">
      <c r="A207" s="80">
        <f t="shared" si="3"/>
        <v>205</v>
      </c>
      <c r="B207" s="79" t="s">
        <v>1</v>
      </c>
      <c r="C207" s="79" t="s">
        <v>154</v>
      </c>
      <c r="D207" s="81">
        <v>42093</v>
      </c>
      <c r="E207" s="81">
        <v>42093</v>
      </c>
      <c r="F207" s="82">
        <v>0</v>
      </c>
      <c r="G207" s="79" t="s">
        <v>145</v>
      </c>
      <c r="H207" s="79" t="s">
        <v>298</v>
      </c>
      <c r="I207" s="84">
        <v>751837.77</v>
      </c>
      <c r="J207" s="84">
        <v>-714245.88</v>
      </c>
      <c r="K207" s="84">
        <v>37591.89</v>
      </c>
      <c r="L207" s="85"/>
      <c r="M207" s="85"/>
    </row>
    <row r="208" spans="1:13" hidden="1" x14ac:dyDescent="0.25">
      <c r="A208" s="80">
        <f t="shared" si="3"/>
        <v>206</v>
      </c>
      <c r="B208" s="79" t="s">
        <v>1</v>
      </c>
      <c r="C208" s="79" t="s">
        <v>169</v>
      </c>
      <c r="D208" s="81">
        <v>42132</v>
      </c>
      <c r="E208" s="81">
        <v>42132</v>
      </c>
      <c r="F208" s="86">
        <v>1</v>
      </c>
      <c r="G208" s="79" t="s">
        <v>158</v>
      </c>
      <c r="H208" s="79" t="s">
        <v>299</v>
      </c>
      <c r="I208" s="84">
        <v>89888</v>
      </c>
      <c r="J208" s="84">
        <v>-89888</v>
      </c>
      <c r="K208" s="84">
        <v>0</v>
      </c>
      <c r="L208" s="85"/>
      <c r="M208" s="85"/>
    </row>
    <row r="209" spans="1:13" hidden="1" x14ac:dyDescent="0.25">
      <c r="A209" s="80">
        <f t="shared" si="3"/>
        <v>207</v>
      </c>
      <c r="B209" s="79" t="s">
        <v>1</v>
      </c>
      <c r="C209" s="79" t="s">
        <v>160</v>
      </c>
      <c r="D209" s="81">
        <v>42300</v>
      </c>
      <c r="E209" s="81">
        <v>42300</v>
      </c>
      <c r="F209" s="82">
        <v>0</v>
      </c>
      <c r="G209" s="79" t="s">
        <v>145</v>
      </c>
      <c r="H209" s="79" t="s">
        <v>300</v>
      </c>
      <c r="I209" s="84">
        <v>4908432.22</v>
      </c>
      <c r="J209" s="84">
        <v>-422779.01999999996</v>
      </c>
      <c r="K209" s="84">
        <v>4485653.2</v>
      </c>
      <c r="L209" s="85"/>
      <c r="M209" s="85"/>
    </row>
    <row r="210" spans="1:13" hidden="1" x14ac:dyDescent="0.25">
      <c r="A210" s="80">
        <f t="shared" si="3"/>
        <v>208</v>
      </c>
      <c r="B210" s="79" t="s">
        <v>1</v>
      </c>
      <c r="C210" s="79" t="s">
        <v>148</v>
      </c>
      <c r="D210" s="81">
        <v>42429</v>
      </c>
      <c r="E210" s="81">
        <v>42429</v>
      </c>
      <c r="F210" s="82">
        <v>0</v>
      </c>
      <c r="G210" s="79" t="s">
        <v>145</v>
      </c>
      <c r="H210" s="79" t="s">
        <v>301</v>
      </c>
      <c r="I210" s="84">
        <v>6668651.3399999999</v>
      </c>
      <c r="J210" s="84">
        <v>-1074341.55</v>
      </c>
      <c r="K210" s="84">
        <v>5594309.79</v>
      </c>
      <c r="L210" s="85"/>
      <c r="M210" s="85"/>
    </row>
    <row r="211" spans="1:13" hidden="1" x14ac:dyDescent="0.25">
      <c r="A211" s="80">
        <f t="shared" si="3"/>
        <v>209</v>
      </c>
      <c r="B211" s="79" t="s">
        <v>1</v>
      </c>
      <c r="C211" s="79" t="s">
        <v>302</v>
      </c>
      <c r="D211" s="81">
        <v>42674</v>
      </c>
      <c r="E211" s="81">
        <v>42674</v>
      </c>
      <c r="F211" s="82">
        <v>0</v>
      </c>
      <c r="G211" s="79" t="s">
        <v>145</v>
      </c>
      <c r="H211" s="79" t="s">
        <v>303</v>
      </c>
      <c r="I211" s="84">
        <v>52825.08</v>
      </c>
      <c r="J211" s="84">
        <v>-7512.67</v>
      </c>
      <c r="K211" s="84">
        <v>45312.41</v>
      </c>
      <c r="L211" s="85"/>
      <c r="M211" s="85"/>
    </row>
    <row r="212" spans="1:13" hidden="1" x14ac:dyDescent="0.25">
      <c r="A212" s="80">
        <f t="shared" si="3"/>
        <v>210</v>
      </c>
      <c r="B212" s="79" t="s">
        <v>1</v>
      </c>
      <c r="C212" s="79" t="s">
        <v>154</v>
      </c>
      <c r="D212" s="81">
        <v>42460</v>
      </c>
      <c r="E212" s="81">
        <v>42460</v>
      </c>
      <c r="F212" s="82">
        <v>0</v>
      </c>
      <c r="G212" s="79" t="s">
        <v>145</v>
      </c>
      <c r="H212" s="79" t="s">
        <v>304</v>
      </c>
      <c r="I212" s="84">
        <v>2783032.56</v>
      </c>
      <c r="J212" s="84">
        <v>-2643880.9300000002</v>
      </c>
      <c r="K212" s="84">
        <v>139151.63</v>
      </c>
      <c r="L212" s="85"/>
      <c r="M212" s="85"/>
    </row>
    <row r="213" spans="1:13" hidden="1" x14ac:dyDescent="0.25">
      <c r="A213" s="80">
        <f t="shared" si="3"/>
        <v>211</v>
      </c>
      <c r="B213" s="79" t="s">
        <v>1</v>
      </c>
      <c r="C213" s="79" t="s">
        <v>154</v>
      </c>
      <c r="D213" s="81">
        <v>42643</v>
      </c>
      <c r="E213" s="81">
        <v>42643</v>
      </c>
      <c r="F213" s="82">
        <v>0</v>
      </c>
      <c r="G213" s="79" t="s">
        <v>145</v>
      </c>
      <c r="H213" s="79" t="s">
        <v>305</v>
      </c>
      <c r="I213" s="84">
        <v>77865.3</v>
      </c>
      <c r="J213" s="84">
        <v>-66595.09</v>
      </c>
      <c r="K213" s="84">
        <v>11270.21</v>
      </c>
      <c r="L213" s="85"/>
      <c r="M213" s="85"/>
    </row>
    <row r="214" spans="1:13" hidden="1" x14ac:dyDescent="0.25">
      <c r="A214" s="80">
        <f t="shared" si="3"/>
        <v>212</v>
      </c>
      <c r="B214" s="79" t="s">
        <v>1</v>
      </c>
      <c r="C214" s="79" t="s">
        <v>306</v>
      </c>
      <c r="D214" s="81">
        <v>42825</v>
      </c>
      <c r="E214" s="81">
        <v>42825</v>
      </c>
      <c r="F214" s="82">
        <v>0</v>
      </c>
      <c r="G214" s="79" t="s">
        <v>145</v>
      </c>
      <c r="H214" s="79" t="s">
        <v>307</v>
      </c>
      <c r="I214" s="84">
        <v>584992.94999999995</v>
      </c>
      <c r="J214" s="84">
        <v>-555743.30000000005</v>
      </c>
      <c r="K214" s="84">
        <v>29249.65</v>
      </c>
      <c r="L214" s="85"/>
      <c r="M214" s="85"/>
    </row>
    <row r="215" spans="1:13" hidden="1" x14ac:dyDescent="0.25">
      <c r="A215" s="80">
        <f t="shared" si="3"/>
        <v>213</v>
      </c>
      <c r="B215" s="79" t="s">
        <v>1</v>
      </c>
      <c r="C215" s="79" t="s">
        <v>306</v>
      </c>
      <c r="D215" s="81">
        <v>42826</v>
      </c>
      <c r="E215" s="81">
        <v>42826</v>
      </c>
      <c r="F215" s="82">
        <v>0</v>
      </c>
      <c r="G215" s="79" t="s">
        <v>145</v>
      </c>
      <c r="H215" s="79" t="s">
        <v>304</v>
      </c>
      <c r="I215" s="84">
        <v>-641.70000000000005</v>
      </c>
      <c r="J215" s="84">
        <v>609.61</v>
      </c>
      <c r="K215" s="84">
        <v>-32.090000000000003</v>
      </c>
      <c r="L215" s="85"/>
      <c r="M215" s="85"/>
    </row>
    <row r="216" spans="1:13" hidden="1" x14ac:dyDescent="0.25">
      <c r="A216" s="80">
        <f t="shared" si="3"/>
        <v>214</v>
      </c>
      <c r="B216" s="79" t="s">
        <v>1</v>
      </c>
      <c r="C216" s="79" t="s">
        <v>148</v>
      </c>
      <c r="D216" s="81">
        <v>42460</v>
      </c>
      <c r="E216" s="81">
        <v>42460</v>
      </c>
      <c r="F216" s="82">
        <v>0</v>
      </c>
      <c r="G216" s="79" t="s">
        <v>145</v>
      </c>
      <c r="H216" s="79" t="s">
        <v>308</v>
      </c>
      <c r="I216" s="84">
        <v>13256251.859999999</v>
      </c>
      <c r="J216" s="84">
        <v>-2100053.9900000002</v>
      </c>
      <c r="K216" s="84">
        <v>11156197.869999999</v>
      </c>
      <c r="L216" s="85"/>
      <c r="M216" s="85"/>
    </row>
    <row r="217" spans="1:13" hidden="1" x14ac:dyDescent="0.25">
      <c r="A217" s="80">
        <f t="shared" si="3"/>
        <v>215</v>
      </c>
      <c r="B217" s="79" t="s">
        <v>1</v>
      </c>
      <c r="C217" s="79" t="s">
        <v>148</v>
      </c>
      <c r="D217" s="81">
        <v>42643</v>
      </c>
      <c r="E217" s="81">
        <v>42643</v>
      </c>
      <c r="F217" s="82">
        <v>0</v>
      </c>
      <c r="G217" s="79" t="s">
        <v>145</v>
      </c>
      <c r="H217" s="79" t="s">
        <v>309</v>
      </c>
      <c r="I217" s="84">
        <v>2686315.58</v>
      </c>
      <c r="J217" s="84">
        <v>-382916.5</v>
      </c>
      <c r="K217" s="84">
        <v>2303399.08</v>
      </c>
      <c r="L217" s="85"/>
      <c r="M217" s="85"/>
    </row>
    <row r="218" spans="1:13" hidden="1" x14ac:dyDescent="0.25">
      <c r="A218" s="80">
        <f t="shared" si="3"/>
        <v>216</v>
      </c>
      <c r="B218" s="79" t="s">
        <v>1</v>
      </c>
      <c r="C218" s="79" t="s">
        <v>160</v>
      </c>
      <c r="D218" s="81">
        <v>42460</v>
      </c>
      <c r="E218" s="81">
        <v>42460</v>
      </c>
      <c r="F218" s="82">
        <v>0</v>
      </c>
      <c r="G218" s="79" t="s">
        <v>145</v>
      </c>
      <c r="H218" s="79" t="s">
        <v>310</v>
      </c>
      <c r="I218" s="84">
        <v>12099356.85</v>
      </c>
      <c r="J218" s="84">
        <v>-958389.27</v>
      </c>
      <c r="K218" s="84">
        <v>11140967.58</v>
      </c>
      <c r="L218" s="85"/>
      <c r="M218" s="85"/>
    </row>
    <row r="219" spans="1:13" hidden="1" x14ac:dyDescent="0.25">
      <c r="A219" s="80">
        <f t="shared" si="3"/>
        <v>217</v>
      </c>
      <c r="B219" s="79" t="s">
        <v>1</v>
      </c>
      <c r="C219" s="79" t="s">
        <v>160</v>
      </c>
      <c r="D219" s="81">
        <v>42643</v>
      </c>
      <c r="E219" s="81">
        <v>42643</v>
      </c>
      <c r="F219" s="82">
        <v>0</v>
      </c>
      <c r="G219" s="79" t="s">
        <v>145</v>
      </c>
      <c r="H219" s="79" t="s">
        <v>310</v>
      </c>
      <c r="I219" s="84">
        <v>1763755.33</v>
      </c>
      <c r="J219" s="84">
        <v>-125705.84000000001</v>
      </c>
      <c r="K219" s="84">
        <v>1638049.49</v>
      </c>
      <c r="L219" s="85"/>
      <c r="M219" s="85"/>
    </row>
    <row r="220" spans="1:13" hidden="1" x14ac:dyDescent="0.25">
      <c r="A220" s="80">
        <f t="shared" si="3"/>
        <v>218</v>
      </c>
      <c r="B220" s="79" t="s">
        <v>1</v>
      </c>
      <c r="C220" s="79" t="s">
        <v>311</v>
      </c>
      <c r="D220" s="81">
        <v>42735</v>
      </c>
      <c r="E220" s="81">
        <v>42735</v>
      </c>
      <c r="F220" s="82">
        <v>0</v>
      </c>
      <c r="G220" s="79" t="s">
        <v>145</v>
      </c>
      <c r="H220" s="79" t="s">
        <v>310</v>
      </c>
      <c r="I220" s="84">
        <v>1364.69</v>
      </c>
      <c r="J220" s="84">
        <v>-188.33999999999997</v>
      </c>
      <c r="K220" s="84">
        <v>1176.3499999999999</v>
      </c>
      <c r="L220" s="85"/>
      <c r="M220" s="85"/>
    </row>
    <row r="221" spans="1:13" hidden="1" x14ac:dyDescent="0.25">
      <c r="A221" s="80">
        <f t="shared" si="3"/>
        <v>219</v>
      </c>
      <c r="B221" s="79" t="s">
        <v>1</v>
      </c>
      <c r="C221" s="79" t="s">
        <v>148</v>
      </c>
      <c r="D221" s="81">
        <v>42460</v>
      </c>
      <c r="E221" s="81">
        <v>42460</v>
      </c>
      <c r="F221" s="82">
        <v>0</v>
      </c>
      <c r="G221" s="79" t="s">
        <v>145</v>
      </c>
      <c r="H221" s="79" t="s">
        <v>312</v>
      </c>
      <c r="I221" s="84">
        <v>2174144.34</v>
      </c>
      <c r="J221" s="84">
        <v>-344427.70999999996</v>
      </c>
      <c r="K221" s="84">
        <v>1829716.63</v>
      </c>
      <c r="L221" s="85"/>
      <c r="M221" s="85"/>
    </row>
    <row r="222" spans="1:13" hidden="1" x14ac:dyDescent="0.25">
      <c r="A222" s="80">
        <f t="shared" si="3"/>
        <v>220</v>
      </c>
      <c r="B222" s="79" t="s">
        <v>1</v>
      </c>
      <c r="C222" s="79" t="s">
        <v>148</v>
      </c>
      <c r="D222" s="81">
        <v>42643</v>
      </c>
      <c r="E222" s="81">
        <v>42643</v>
      </c>
      <c r="F222" s="82">
        <v>0</v>
      </c>
      <c r="G222" s="79" t="s">
        <v>145</v>
      </c>
      <c r="H222" s="79" t="s">
        <v>313</v>
      </c>
      <c r="I222" s="84">
        <v>31059.55</v>
      </c>
      <c r="J222" s="84">
        <v>-4427.32</v>
      </c>
      <c r="K222" s="84">
        <v>26632.23</v>
      </c>
      <c r="L222" s="85"/>
      <c r="M222" s="85"/>
    </row>
    <row r="223" spans="1:13" hidden="1" x14ac:dyDescent="0.25">
      <c r="A223" s="80">
        <f t="shared" si="3"/>
        <v>221</v>
      </c>
      <c r="B223" s="79" t="s">
        <v>1</v>
      </c>
      <c r="C223" s="79" t="s">
        <v>148</v>
      </c>
      <c r="D223" s="81">
        <v>42411</v>
      </c>
      <c r="E223" s="81">
        <v>42411</v>
      </c>
      <c r="F223" s="82">
        <v>0</v>
      </c>
      <c r="G223" s="79" t="s">
        <v>145</v>
      </c>
      <c r="H223" s="79" t="s">
        <v>314</v>
      </c>
      <c r="I223" s="84">
        <v>45617928.560000002</v>
      </c>
      <c r="J223" s="84">
        <v>-7420274.5199999996</v>
      </c>
      <c r="K223" s="84">
        <v>38197654.039999999</v>
      </c>
      <c r="L223" s="85"/>
      <c r="M223" s="85"/>
    </row>
    <row r="224" spans="1:13" hidden="1" x14ac:dyDescent="0.25">
      <c r="A224" s="80">
        <f t="shared" si="3"/>
        <v>222</v>
      </c>
      <c r="B224" s="79" t="s">
        <v>1</v>
      </c>
      <c r="C224" s="79" t="s">
        <v>315</v>
      </c>
      <c r="D224" s="81">
        <v>42461</v>
      </c>
      <c r="E224" s="81">
        <v>42461</v>
      </c>
      <c r="F224" s="82">
        <v>0</v>
      </c>
      <c r="G224" s="79" t="s">
        <v>145</v>
      </c>
      <c r="H224" s="79" t="s">
        <v>316</v>
      </c>
      <c r="I224" s="84">
        <v>-118286.33</v>
      </c>
      <c r="J224" s="84">
        <v>18780.099999999999</v>
      </c>
      <c r="K224" s="84">
        <v>-99506.23</v>
      </c>
      <c r="L224" s="85"/>
      <c r="M224" s="85"/>
    </row>
    <row r="225" spans="1:13" hidden="1" x14ac:dyDescent="0.25">
      <c r="A225" s="80">
        <f t="shared" si="3"/>
        <v>223</v>
      </c>
      <c r="B225" s="79" t="s">
        <v>1</v>
      </c>
      <c r="C225" s="79" t="s">
        <v>154</v>
      </c>
      <c r="D225" s="81">
        <v>42460</v>
      </c>
      <c r="E225" s="81">
        <v>42460</v>
      </c>
      <c r="F225" s="82">
        <v>0</v>
      </c>
      <c r="G225" s="79" t="s">
        <v>145</v>
      </c>
      <c r="H225" s="79" t="s">
        <v>317</v>
      </c>
      <c r="I225" s="84">
        <v>1040912.91</v>
      </c>
      <c r="J225" s="84">
        <v>-988867.26</v>
      </c>
      <c r="K225" s="84">
        <v>52045.65</v>
      </c>
      <c r="L225" s="85"/>
      <c r="M225" s="85"/>
    </row>
    <row r="226" spans="1:13" hidden="1" x14ac:dyDescent="0.25">
      <c r="A226" s="80">
        <f t="shared" si="3"/>
        <v>224</v>
      </c>
      <c r="B226" s="79" t="s">
        <v>1</v>
      </c>
      <c r="C226" s="79" t="s">
        <v>154</v>
      </c>
      <c r="D226" s="81">
        <v>42643</v>
      </c>
      <c r="E226" s="81">
        <v>42643</v>
      </c>
      <c r="F226" s="82">
        <v>0</v>
      </c>
      <c r="G226" s="79" t="s">
        <v>145</v>
      </c>
      <c r="H226" s="79" t="s">
        <v>318</v>
      </c>
      <c r="I226" s="84">
        <v>852202.38</v>
      </c>
      <c r="J226" s="84">
        <v>-728854.84</v>
      </c>
      <c r="K226" s="84">
        <v>123347.54</v>
      </c>
      <c r="L226" s="85"/>
      <c r="M226" s="85"/>
    </row>
    <row r="227" spans="1:13" hidden="1" x14ac:dyDescent="0.25">
      <c r="A227" s="80">
        <f t="shared" si="3"/>
        <v>225</v>
      </c>
      <c r="B227" s="79" t="s">
        <v>1</v>
      </c>
      <c r="C227" s="79" t="s">
        <v>148</v>
      </c>
      <c r="D227" s="81">
        <v>42643</v>
      </c>
      <c r="E227" s="81">
        <v>42643</v>
      </c>
      <c r="F227" s="82">
        <v>0</v>
      </c>
      <c r="G227" s="79" t="s">
        <v>145</v>
      </c>
      <c r="H227" s="79" t="s">
        <v>319</v>
      </c>
      <c r="I227" s="84">
        <v>733194.85</v>
      </c>
      <c r="J227" s="84">
        <v>-104512.08</v>
      </c>
      <c r="K227" s="84">
        <v>628682.77</v>
      </c>
      <c r="L227" s="85"/>
      <c r="M227" s="85"/>
    </row>
    <row r="228" spans="1:13" hidden="1" x14ac:dyDescent="0.25">
      <c r="A228" s="80">
        <f t="shared" si="3"/>
        <v>226</v>
      </c>
      <c r="B228" s="79" t="s">
        <v>1</v>
      </c>
      <c r="C228" s="79" t="s">
        <v>148</v>
      </c>
      <c r="D228" s="81">
        <v>42614</v>
      </c>
      <c r="E228" s="81">
        <v>42614</v>
      </c>
      <c r="F228" s="82">
        <v>0</v>
      </c>
      <c r="G228" s="79" t="s">
        <v>145</v>
      </c>
      <c r="H228" s="79" t="s">
        <v>320</v>
      </c>
      <c r="I228" s="84">
        <v>2976947.8</v>
      </c>
      <c r="J228" s="84">
        <v>-431834.13</v>
      </c>
      <c r="K228" s="84">
        <v>2545113.67</v>
      </c>
      <c r="L228" s="85"/>
      <c r="M228" s="85"/>
    </row>
    <row r="229" spans="1:13" hidden="1" x14ac:dyDescent="0.25">
      <c r="A229" s="80">
        <f t="shared" si="3"/>
        <v>227</v>
      </c>
      <c r="B229" s="79" t="s">
        <v>1</v>
      </c>
      <c r="C229" s="79" t="s">
        <v>148</v>
      </c>
      <c r="D229" s="81">
        <v>42616</v>
      </c>
      <c r="E229" s="81">
        <v>42616</v>
      </c>
      <c r="F229" s="82">
        <v>0</v>
      </c>
      <c r="G229" s="79" t="s">
        <v>145</v>
      </c>
      <c r="H229" s="79" t="s">
        <v>321</v>
      </c>
      <c r="I229" s="84">
        <v>4310367.09</v>
      </c>
      <c r="J229" s="84">
        <v>-624511.18999999994</v>
      </c>
      <c r="K229" s="84">
        <v>3685855.9</v>
      </c>
      <c r="L229" s="85"/>
      <c r="M229" s="85"/>
    </row>
    <row r="230" spans="1:13" hidden="1" x14ac:dyDescent="0.25">
      <c r="A230" s="80">
        <f t="shared" si="3"/>
        <v>228</v>
      </c>
      <c r="B230" s="79" t="s">
        <v>1</v>
      </c>
      <c r="C230" s="79" t="s">
        <v>148</v>
      </c>
      <c r="D230" s="81">
        <v>42735</v>
      </c>
      <c r="E230" s="81">
        <v>42735</v>
      </c>
      <c r="F230" s="82">
        <v>0</v>
      </c>
      <c r="G230" s="79" t="s">
        <v>145</v>
      </c>
      <c r="H230" s="79" t="s">
        <v>322</v>
      </c>
      <c r="I230" s="84">
        <v>70076.570000000007</v>
      </c>
      <c r="J230" s="84">
        <v>-9794.94</v>
      </c>
      <c r="K230" s="84">
        <v>60281.63</v>
      </c>
      <c r="L230" s="85"/>
      <c r="M230" s="85"/>
    </row>
    <row r="231" spans="1:13" hidden="1" x14ac:dyDescent="0.25">
      <c r="A231" s="80">
        <f t="shared" si="3"/>
        <v>229</v>
      </c>
      <c r="B231" s="79" t="s">
        <v>1</v>
      </c>
      <c r="C231" s="79" t="s">
        <v>148</v>
      </c>
      <c r="D231" s="81">
        <v>42735</v>
      </c>
      <c r="E231" s="81">
        <v>42735</v>
      </c>
      <c r="F231" s="82">
        <v>0</v>
      </c>
      <c r="G231" s="79" t="s">
        <v>145</v>
      </c>
      <c r="H231" s="79" t="s">
        <v>323</v>
      </c>
      <c r="I231" s="84">
        <v>134766.04</v>
      </c>
      <c r="J231" s="84">
        <v>-18836.88</v>
      </c>
      <c r="K231" s="84">
        <v>115929.16</v>
      </c>
      <c r="L231" s="85"/>
      <c r="M231" s="85"/>
    </row>
    <row r="232" spans="1:13" hidden="1" x14ac:dyDescent="0.25">
      <c r="A232" s="80">
        <f t="shared" si="3"/>
        <v>230</v>
      </c>
      <c r="B232" s="79" t="s">
        <v>1</v>
      </c>
      <c r="C232" s="79" t="s">
        <v>148</v>
      </c>
      <c r="D232" s="81">
        <v>42735</v>
      </c>
      <c r="E232" s="81">
        <v>42735</v>
      </c>
      <c r="F232" s="82">
        <v>0</v>
      </c>
      <c r="G232" s="79" t="s">
        <v>145</v>
      </c>
      <c r="H232" s="79" t="s">
        <v>324</v>
      </c>
      <c r="I232" s="84">
        <v>40975.480000000003</v>
      </c>
      <c r="J232" s="84">
        <v>-5727.34</v>
      </c>
      <c r="K232" s="84">
        <v>35248.14</v>
      </c>
      <c r="L232" s="85"/>
      <c r="M232" s="85"/>
    </row>
    <row r="233" spans="1:13" hidden="1" x14ac:dyDescent="0.25">
      <c r="A233" s="80">
        <f t="shared" si="3"/>
        <v>231</v>
      </c>
      <c r="B233" s="79" t="s">
        <v>1</v>
      </c>
      <c r="C233" s="79" t="s">
        <v>148</v>
      </c>
      <c r="D233" s="81">
        <v>42735</v>
      </c>
      <c r="E233" s="81">
        <v>42735</v>
      </c>
      <c r="F233" s="82">
        <v>0</v>
      </c>
      <c r="G233" s="79" t="s">
        <v>145</v>
      </c>
      <c r="H233" s="79" t="s">
        <v>325</v>
      </c>
      <c r="I233" s="84">
        <v>7163.58</v>
      </c>
      <c r="J233" s="84">
        <v>-1001.3</v>
      </c>
      <c r="K233" s="84">
        <v>6162.28</v>
      </c>
      <c r="L233" s="85"/>
      <c r="M233" s="85"/>
    </row>
    <row r="234" spans="1:13" hidden="1" x14ac:dyDescent="0.25">
      <c r="A234" s="80">
        <f t="shared" si="3"/>
        <v>232</v>
      </c>
      <c r="B234" s="79" t="s">
        <v>1</v>
      </c>
      <c r="C234" s="79" t="s">
        <v>326</v>
      </c>
      <c r="D234" s="81">
        <v>42825</v>
      </c>
      <c r="E234" s="81">
        <v>42825</v>
      </c>
      <c r="F234" s="82">
        <v>0</v>
      </c>
      <c r="G234" s="79" t="s">
        <v>145</v>
      </c>
      <c r="H234" s="79" t="s">
        <v>327</v>
      </c>
      <c r="I234" s="84">
        <v>11973032.039999999</v>
      </c>
      <c r="J234" s="84">
        <v>-1588503.7400000002</v>
      </c>
      <c r="K234" s="84">
        <v>10384528.300000001</v>
      </c>
      <c r="L234" s="85"/>
      <c r="M234" s="85"/>
    </row>
    <row r="235" spans="1:13" hidden="1" x14ac:dyDescent="0.25">
      <c r="A235" s="80">
        <f t="shared" si="3"/>
        <v>233</v>
      </c>
      <c r="B235" s="79" t="s">
        <v>1</v>
      </c>
      <c r="C235" s="79" t="s">
        <v>148</v>
      </c>
      <c r="D235" s="81">
        <v>42735</v>
      </c>
      <c r="E235" s="81">
        <v>42735</v>
      </c>
      <c r="F235" s="82">
        <v>0</v>
      </c>
      <c r="G235" s="79" t="s">
        <v>145</v>
      </c>
      <c r="H235" s="79" t="s">
        <v>328</v>
      </c>
      <c r="I235" s="84">
        <v>1202227.46</v>
      </c>
      <c r="J235" s="84">
        <v>-168041.01</v>
      </c>
      <c r="K235" s="84">
        <v>1034186.45</v>
      </c>
      <c r="L235" s="85"/>
      <c r="M235" s="85"/>
    </row>
    <row r="236" spans="1:13" hidden="1" x14ac:dyDescent="0.25">
      <c r="A236" s="80">
        <f t="shared" si="3"/>
        <v>234</v>
      </c>
      <c r="B236" s="79" t="s">
        <v>1</v>
      </c>
      <c r="C236" s="79" t="s">
        <v>148</v>
      </c>
      <c r="D236" s="81">
        <v>42735</v>
      </c>
      <c r="E236" s="81">
        <v>42735</v>
      </c>
      <c r="F236" s="82">
        <v>0</v>
      </c>
      <c r="G236" s="79" t="s">
        <v>145</v>
      </c>
      <c r="H236" s="79" t="s">
        <v>329</v>
      </c>
      <c r="I236" s="84">
        <v>35869.660000000003</v>
      </c>
      <c r="J236" s="84">
        <v>-5013.68</v>
      </c>
      <c r="K236" s="84">
        <v>30855.98</v>
      </c>
      <c r="L236" s="85"/>
      <c r="M236" s="85"/>
    </row>
    <row r="237" spans="1:13" hidden="1" x14ac:dyDescent="0.25">
      <c r="A237" s="80">
        <f t="shared" si="3"/>
        <v>235</v>
      </c>
      <c r="B237" s="79" t="s">
        <v>1</v>
      </c>
      <c r="C237" s="79" t="s">
        <v>148</v>
      </c>
      <c r="D237" s="81">
        <v>42735</v>
      </c>
      <c r="E237" s="81">
        <v>42735</v>
      </c>
      <c r="F237" s="82">
        <v>0</v>
      </c>
      <c r="G237" s="79" t="s">
        <v>145</v>
      </c>
      <c r="H237" s="79" t="s">
        <v>330</v>
      </c>
      <c r="I237" s="84">
        <v>105396.71</v>
      </c>
      <c r="J237" s="84">
        <v>-14731.789999999999</v>
      </c>
      <c r="K237" s="84">
        <v>90664.92</v>
      </c>
      <c r="L237" s="85"/>
      <c r="M237" s="85"/>
    </row>
    <row r="238" spans="1:13" hidden="1" x14ac:dyDescent="0.25">
      <c r="A238" s="80">
        <f t="shared" si="3"/>
        <v>236</v>
      </c>
      <c r="B238" s="79" t="s">
        <v>1</v>
      </c>
      <c r="C238" s="79" t="s">
        <v>326</v>
      </c>
      <c r="D238" s="81">
        <v>42825</v>
      </c>
      <c r="E238" s="81">
        <v>42825</v>
      </c>
      <c r="F238" s="82">
        <v>0</v>
      </c>
      <c r="G238" s="79" t="s">
        <v>145</v>
      </c>
      <c r="H238" s="79" t="s">
        <v>330</v>
      </c>
      <c r="I238" s="84">
        <v>692215.72</v>
      </c>
      <c r="J238" s="84">
        <v>-91838.67</v>
      </c>
      <c r="K238" s="84">
        <v>600377.05000000005</v>
      </c>
      <c r="L238" s="85"/>
      <c r="M238" s="85"/>
    </row>
    <row r="239" spans="1:13" hidden="1" x14ac:dyDescent="0.25">
      <c r="A239" s="80">
        <f t="shared" si="3"/>
        <v>237</v>
      </c>
      <c r="B239" s="79" t="s">
        <v>1</v>
      </c>
      <c r="C239" s="79" t="s">
        <v>148</v>
      </c>
      <c r="D239" s="81">
        <v>42735</v>
      </c>
      <c r="E239" s="81">
        <v>42735</v>
      </c>
      <c r="F239" s="82">
        <v>0</v>
      </c>
      <c r="G239" s="79" t="s">
        <v>145</v>
      </c>
      <c r="H239" s="79" t="s">
        <v>331</v>
      </c>
      <c r="I239" s="84">
        <v>4987.5</v>
      </c>
      <c r="J239" s="84">
        <v>-697.13000000000011</v>
      </c>
      <c r="K239" s="84">
        <v>4290.37</v>
      </c>
      <c r="L239" s="85"/>
      <c r="M239" s="85"/>
    </row>
    <row r="240" spans="1:13" hidden="1" x14ac:dyDescent="0.25">
      <c r="A240" s="80">
        <f t="shared" si="3"/>
        <v>238</v>
      </c>
      <c r="B240" s="79" t="s">
        <v>1</v>
      </c>
      <c r="C240" s="79" t="s">
        <v>148</v>
      </c>
      <c r="D240" s="81">
        <v>42801</v>
      </c>
      <c r="E240" s="81">
        <v>42801</v>
      </c>
      <c r="F240" s="82">
        <v>0</v>
      </c>
      <c r="G240" s="79" t="s">
        <v>145</v>
      </c>
      <c r="H240" s="79" t="s">
        <v>332</v>
      </c>
      <c r="I240" s="84">
        <v>419394.86</v>
      </c>
      <c r="J240" s="84">
        <v>-56098.210000000006</v>
      </c>
      <c r="K240" s="84">
        <v>363296.65</v>
      </c>
      <c r="L240" s="85"/>
      <c r="M240" s="85"/>
    </row>
    <row r="241" spans="1:13" hidden="1" x14ac:dyDescent="0.25">
      <c r="A241" s="80">
        <f t="shared" si="3"/>
        <v>239</v>
      </c>
      <c r="B241" s="79" t="s">
        <v>1</v>
      </c>
      <c r="C241" s="79" t="s">
        <v>315</v>
      </c>
      <c r="D241" s="81">
        <v>42826</v>
      </c>
      <c r="E241" s="81">
        <v>42826</v>
      </c>
      <c r="F241" s="82">
        <v>0</v>
      </c>
      <c r="G241" s="79" t="s">
        <v>145</v>
      </c>
      <c r="H241" s="79" t="s">
        <v>332</v>
      </c>
      <c r="I241" s="84">
        <v>-47</v>
      </c>
      <c r="J241" s="84">
        <v>6.28</v>
      </c>
      <c r="K241" s="84">
        <v>-40.72</v>
      </c>
      <c r="L241" s="85"/>
      <c r="M241" s="85"/>
    </row>
    <row r="242" spans="1:13" hidden="1" x14ac:dyDescent="0.25">
      <c r="A242" s="80">
        <f t="shared" si="3"/>
        <v>240</v>
      </c>
      <c r="B242" s="79" t="s">
        <v>1</v>
      </c>
      <c r="C242" s="79" t="s">
        <v>148</v>
      </c>
      <c r="D242" s="81">
        <v>42825</v>
      </c>
      <c r="E242" s="81">
        <v>42825</v>
      </c>
      <c r="F242" s="82">
        <v>0</v>
      </c>
      <c r="G242" s="79" t="s">
        <v>145</v>
      </c>
      <c r="H242" s="79" t="s">
        <v>333</v>
      </c>
      <c r="I242" s="84">
        <v>1198792.67</v>
      </c>
      <c r="J242" s="84">
        <v>-157728.29999999999</v>
      </c>
      <c r="K242" s="84">
        <v>1041064.37</v>
      </c>
      <c r="L242" s="85"/>
      <c r="M242" s="85"/>
    </row>
    <row r="243" spans="1:13" hidden="1" x14ac:dyDescent="0.25">
      <c r="A243" s="80">
        <f t="shared" si="3"/>
        <v>241</v>
      </c>
      <c r="B243" s="79" t="s">
        <v>1</v>
      </c>
      <c r="C243" s="79" t="s">
        <v>148</v>
      </c>
      <c r="D243" s="81">
        <v>42825</v>
      </c>
      <c r="E243" s="81">
        <v>42825</v>
      </c>
      <c r="F243" s="82">
        <v>0</v>
      </c>
      <c r="G243" s="79" t="s">
        <v>145</v>
      </c>
      <c r="H243" s="79" t="s">
        <v>334</v>
      </c>
      <c r="I243" s="84">
        <v>352557.86</v>
      </c>
      <c r="J243" s="84">
        <v>-46386.97</v>
      </c>
      <c r="K243" s="84">
        <v>306170.89</v>
      </c>
      <c r="L243" s="85"/>
      <c r="M243" s="85"/>
    </row>
    <row r="244" spans="1:13" hidden="1" x14ac:dyDescent="0.25">
      <c r="A244" s="80">
        <f t="shared" si="3"/>
        <v>242</v>
      </c>
      <c r="B244" s="79" t="s">
        <v>1</v>
      </c>
      <c r="C244" s="79" t="s">
        <v>148</v>
      </c>
      <c r="D244" s="81">
        <v>42825</v>
      </c>
      <c r="E244" s="81">
        <v>42825</v>
      </c>
      <c r="F244" s="82">
        <v>0</v>
      </c>
      <c r="G244" s="79" t="s">
        <v>145</v>
      </c>
      <c r="H244" s="79" t="s">
        <v>335</v>
      </c>
      <c r="I244" s="84">
        <v>918177.59</v>
      </c>
      <c r="J244" s="84">
        <v>-120807.03</v>
      </c>
      <c r="K244" s="84">
        <v>797370.56</v>
      </c>
      <c r="L244" s="85"/>
      <c r="M244" s="85"/>
    </row>
    <row r="245" spans="1:13" hidden="1" x14ac:dyDescent="0.25">
      <c r="A245" s="80">
        <f t="shared" si="3"/>
        <v>243</v>
      </c>
      <c r="B245" s="79" t="s">
        <v>1</v>
      </c>
      <c r="C245" s="79" t="s">
        <v>148</v>
      </c>
      <c r="D245" s="81">
        <v>42825</v>
      </c>
      <c r="E245" s="81">
        <v>42825</v>
      </c>
      <c r="F245" s="82">
        <v>0</v>
      </c>
      <c r="G245" s="79" t="s">
        <v>145</v>
      </c>
      <c r="H245" s="79" t="s">
        <v>336</v>
      </c>
      <c r="I245" s="84">
        <v>1276373.76</v>
      </c>
      <c r="J245" s="84">
        <v>-167935.83</v>
      </c>
      <c r="K245" s="84">
        <v>1108437.93</v>
      </c>
      <c r="L245" s="85"/>
      <c r="M245" s="85"/>
    </row>
    <row r="246" spans="1:13" hidden="1" x14ac:dyDescent="0.25">
      <c r="A246" s="80">
        <f t="shared" si="3"/>
        <v>244</v>
      </c>
      <c r="B246" s="79" t="s">
        <v>1</v>
      </c>
      <c r="C246" s="79" t="s">
        <v>315</v>
      </c>
      <c r="D246" s="81">
        <v>42826</v>
      </c>
      <c r="E246" s="81">
        <v>42826</v>
      </c>
      <c r="F246" s="82">
        <v>0</v>
      </c>
      <c r="G246" s="79" t="s">
        <v>145</v>
      </c>
      <c r="H246" s="79" t="s">
        <v>337</v>
      </c>
      <c r="I246" s="84">
        <v>-1125</v>
      </c>
      <c r="J246" s="84">
        <v>148.31</v>
      </c>
      <c r="K246" s="84">
        <v>-976.69</v>
      </c>
      <c r="L246" s="85"/>
      <c r="M246" s="85"/>
    </row>
    <row r="247" spans="1:13" hidden="1" x14ac:dyDescent="0.25">
      <c r="A247" s="80">
        <f t="shared" si="3"/>
        <v>245</v>
      </c>
      <c r="B247" s="79" t="s">
        <v>1</v>
      </c>
      <c r="C247" s="79" t="s">
        <v>154</v>
      </c>
      <c r="D247" s="81">
        <v>42825</v>
      </c>
      <c r="E247" s="81">
        <v>42825</v>
      </c>
      <c r="F247" s="82">
        <v>0</v>
      </c>
      <c r="G247" s="79" t="s">
        <v>145</v>
      </c>
      <c r="H247" s="79" t="s">
        <v>338</v>
      </c>
      <c r="I247" s="84">
        <v>1449000</v>
      </c>
      <c r="J247" s="84">
        <v>-906469.21</v>
      </c>
      <c r="K247" s="84">
        <v>542530.79</v>
      </c>
      <c r="L247" s="85"/>
      <c r="M247" s="85"/>
    </row>
    <row r="248" spans="1:13" hidden="1" x14ac:dyDescent="0.25">
      <c r="A248" s="80">
        <f t="shared" si="3"/>
        <v>246</v>
      </c>
      <c r="B248" s="79" t="s">
        <v>1</v>
      </c>
      <c r="C248" s="79" t="s">
        <v>148</v>
      </c>
      <c r="D248" s="81">
        <v>42825</v>
      </c>
      <c r="E248" s="81">
        <v>42825</v>
      </c>
      <c r="F248" s="82">
        <v>0</v>
      </c>
      <c r="G248" s="79" t="s">
        <v>145</v>
      </c>
      <c r="H248" s="79" t="s">
        <v>339</v>
      </c>
      <c r="I248" s="84">
        <v>22459269.59</v>
      </c>
      <c r="J248" s="84">
        <v>-2955024.8899999997</v>
      </c>
      <c r="K248" s="84">
        <v>19504244.699999999</v>
      </c>
      <c r="L248" s="85"/>
      <c r="M248" s="85"/>
    </row>
    <row r="249" spans="1:13" hidden="1" x14ac:dyDescent="0.25">
      <c r="A249" s="80">
        <f t="shared" si="3"/>
        <v>247</v>
      </c>
      <c r="B249" s="79" t="s">
        <v>1</v>
      </c>
      <c r="C249" s="79" t="s">
        <v>148</v>
      </c>
      <c r="D249" s="81">
        <v>42825</v>
      </c>
      <c r="E249" s="81">
        <v>42825</v>
      </c>
      <c r="F249" s="82">
        <v>0</v>
      </c>
      <c r="G249" s="79" t="s">
        <v>145</v>
      </c>
      <c r="H249" s="79" t="s">
        <v>340</v>
      </c>
      <c r="I249" s="84">
        <v>2424892.34</v>
      </c>
      <c r="J249" s="84">
        <v>-319049.43</v>
      </c>
      <c r="K249" s="84">
        <v>2105842.91</v>
      </c>
      <c r="L249" s="85"/>
      <c r="M249" s="85"/>
    </row>
    <row r="250" spans="1:13" hidden="1" x14ac:dyDescent="0.25">
      <c r="A250" s="80">
        <f t="shared" si="3"/>
        <v>248</v>
      </c>
      <c r="B250" s="79" t="s">
        <v>1</v>
      </c>
      <c r="C250" s="79" t="s">
        <v>148</v>
      </c>
      <c r="D250" s="81">
        <v>42825</v>
      </c>
      <c r="E250" s="81">
        <v>42825</v>
      </c>
      <c r="F250" s="82">
        <v>0</v>
      </c>
      <c r="G250" s="79" t="s">
        <v>145</v>
      </c>
      <c r="H250" s="79" t="s">
        <v>341</v>
      </c>
      <c r="I250" s="84">
        <v>1611305.41</v>
      </c>
      <c r="J250" s="84">
        <v>-212003.67</v>
      </c>
      <c r="K250" s="84">
        <v>1399301.74</v>
      </c>
      <c r="L250" s="85"/>
      <c r="M250" s="85"/>
    </row>
    <row r="251" spans="1:13" hidden="1" x14ac:dyDescent="0.25">
      <c r="A251" s="80">
        <f t="shared" si="3"/>
        <v>249</v>
      </c>
      <c r="B251" s="79" t="s">
        <v>1</v>
      </c>
      <c r="C251" s="79" t="s">
        <v>148</v>
      </c>
      <c r="D251" s="81">
        <v>42825</v>
      </c>
      <c r="E251" s="81">
        <v>42825</v>
      </c>
      <c r="F251" s="82">
        <v>0</v>
      </c>
      <c r="G251" s="79" t="s">
        <v>145</v>
      </c>
      <c r="H251" s="79" t="s">
        <v>342</v>
      </c>
      <c r="I251" s="84">
        <v>3523581.71</v>
      </c>
      <c r="J251" s="84">
        <v>-463606.86</v>
      </c>
      <c r="K251" s="84">
        <v>3059974.85</v>
      </c>
      <c r="L251" s="85"/>
      <c r="M251" s="85"/>
    </row>
    <row r="252" spans="1:13" hidden="1" x14ac:dyDescent="0.25">
      <c r="A252" s="80">
        <f t="shared" si="3"/>
        <v>250</v>
      </c>
      <c r="B252" s="79" t="s">
        <v>1</v>
      </c>
      <c r="C252" s="79" t="s">
        <v>343</v>
      </c>
      <c r="D252" s="81">
        <v>42946</v>
      </c>
      <c r="E252" s="81">
        <v>42946</v>
      </c>
      <c r="F252" s="82">
        <v>0</v>
      </c>
      <c r="G252" s="79" t="s">
        <v>145</v>
      </c>
      <c r="H252" s="79" t="s">
        <v>342</v>
      </c>
      <c r="I252" s="84">
        <v>-1351251</v>
      </c>
      <c r="J252" s="84">
        <v>164718.85</v>
      </c>
      <c r="K252" s="84">
        <v>-1186532.1499999999</v>
      </c>
      <c r="L252" s="85"/>
      <c r="M252" s="85"/>
    </row>
    <row r="253" spans="1:13" hidden="1" x14ac:dyDescent="0.25">
      <c r="A253" s="80">
        <f t="shared" si="3"/>
        <v>251</v>
      </c>
      <c r="B253" s="79" t="s">
        <v>1</v>
      </c>
      <c r="C253" s="79" t="s">
        <v>302</v>
      </c>
      <c r="D253" s="81">
        <v>43008</v>
      </c>
      <c r="E253" s="81">
        <v>43008</v>
      </c>
      <c r="F253" s="82">
        <v>0</v>
      </c>
      <c r="G253" s="79" t="s">
        <v>145</v>
      </c>
      <c r="H253" s="79" t="s">
        <v>342</v>
      </c>
      <c r="I253" s="84">
        <v>191196.69</v>
      </c>
      <c r="J253" s="84">
        <v>-21557.58</v>
      </c>
      <c r="K253" s="84">
        <v>169639.11</v>
      </c>
      <c r="L253" s="85"/>
      <c r="M253" s="85"/>
    </row>
    <row r="254" spans="1:13" hidden="1" x14ac:dyDescent="0.25">
      <c r="A254" s="80">
        <f t="shared" si="3"/>
        <v>252</v>
      </c>
      <c r="B254" s="79" t="s">
        <v>1</v>
      </c>
      <c r="C254" s="79" t="s">
        <v>148</v>
      </c>
      <c r="D254" s="81">
        <v>43281</v>
      </c>
      <c r="E254" s="81">
        <v>43281</v>
      </c>
      <c r="F254" s="86">
        <v>0</v>
      </c>
      <c r="G254" s="79" t="s">
        <v>158</v>
      </c>
      <c r="H254" s="79" t="s">
        <v>344</v>
      </c>
      <c r="I254" s="84">
        <v>3866594.07</v>
      </c>
      <c r="J254" s="84">
        <v>-337135.23</v>
      </c>
      <c r="K254" s="84">
        <v>3529458.84</v>
      </c>
      <c r="L254" s="85"/>
      <c r="M254" s="85"/>
    </row>
    <row r="255" spans="1:13" hidden="1" x14ac:dyDescent="0.25">
      <c r="A255" s="80">
        <f t="shared" si="3"/>
        <v>253</v>
      </c>
      <c r="B255" s="79" t="s">
        <v>1</v>
      </c>
      <c r="C255" s="79" t="s">
        <v>148</v>
      </c>
      <c r="D255" s="81">
        <v>43281</v>
      </c>
      <c r="E255" s="81">
        <v>43281</v>
      </c>
      <c r="F255" s="86">
        <v>0</v>
      </c>
      <c r="G255" s="79" t="s">
        <v>158</v>
      </c>
      <c r="H255" s="79" t="s">
        <v>345</v>
      </c>
      <c r="I255" s="84">
        <v>1697275.38</v>
      </c>
      <c r="J255" s="84">
        <v>-147988.46000000002</v>
      </c>
      <c r="K255" s="84">
        <v>1549286.92</v>
      </c>
      <c r="L255" s="85"/>
      <c r="M255" s="85"/>
    </row>
    <row r="256" spans="1:13" hidden="1" x14ac:dyDescent="0.25">
      <c r="A256" s="80">
        <f t="shared" si="3"/>
        <v>254</v>
      </c>
      <c r="B256" s="79" t="s">
        <v>1</v>
      </c>
      <c r="C256" s="79" t="s">
        <v>148</v>
      </c>
      <c r="D256" s="81">
        <v>43281</v>
      </c>
      <c r="E256" s="81">
        <v>43281</v>
      </c>
      <c r="F256" s="86">
        <v>0</v>
      </c>
      <c r="G256" s="79" t="s">
        <v>158</v>
      </c>
      <c r="H256" s="79" t="s">
        <v>346</v>
      </c>
      <c r="I256" s="84">
        <v>2825049.81</v>
      </c>
      <c r="J256" s="84">
        <v>-246321.12</v>
      </c>
      <c r="K256" s="84">
        <v>2578728.69</v>
      </c>
      <c r="L256" s="85"/>
      <c r="M256" s="85"/>
    </row>
    <row r="257" spans="1:13" hidden="1" x14ac:dyDescent="0.25">
      <c r="A257" s="80">
        <f t="shared" si="3"/>
        <v>255</v>
      </c>
      <c r="B257" s="79" t="s">
        <v>1</v>
      </c>
      <c r="C257" s="79" t="s">
        <v>347</v>
      </c>
      <c r="D257" s="81">
        <v>43281</v>
      </c>
      <c r="E257" s="81">
        <v>43281</v>
      </c>
      <c r="F257" s="86">
        <v>0</v>
      </c>
      <c r="G257" s="79" t="s">
        <v>158</v>
      </c>
      <c r="H257" s="79" t="s">
        <v>348</v>
      </c>
      <c r="I257" s="84">
        <v>724998.33</v>
      </c>
      <c r="J257" s="84">
        <v>-76106.89</v>
      </c>
      <c r="K257" s="84">
        <v>648891.43999999994</v>
      </c>
      <c r="L257" s="85"/>
      <c r="M257" s="85"/>
    </row>
    <row r="258" spans="1:13" hidden="1" x14ac:dyDescent="0.25">
      <c r="A258" s="80">
        <f t="shared" si="3"/>
        <v>256</v>
      </c>
      <c r="B258" s="79" t="s">
        <v>1</v>
      </c>
      <c r="C258" s="79" t="s">
        <v>349</v>
      </c>
      <c r="D258" s="81">
        <v>43281</v>
      </c>
      <c r="E258" s="81">
        <v>43281</v>
      </c>
      <c r="F258" s="86">
        <v>0</v>
      </c>
      <c r="G258" s="79" t="s">
        <v>158</v>
      </c>
      <c r="H258" s="79" t="s">
        <v>350</v>
      </c>
      <c r="I258" s="84">
        <v>731293.05</v>
      </c>
      <c r="J258" s="84">
        <v>-75010.97</v>
      </c>
      <c r="K258" s="84">
        <v>656282.07999999996</v>
      </c>
      <c r="L258" s="85"/>
      <c r="M258" s="85"/>
    </row>
    <row r="259" spans="1:13" hidden="1" x14ac:dyDescent="0.25">
      <c r="A259" s="80">
        <f t="shared" si="3"/>
        <v>257</v>
      </c>
      <c r="B259" s="79" t="s">
        <v>1</v>
      </c>
      <c r="C259" s="79" t="s">
        <v>169</v>
      </c>
      <c r="D259" s="81">
        <v>43800</v>
      </c>
      <c r="E259" s="81">
        <v>43800</v>
      </c>
      <c r="F259" s="86">
        <v>0</v>
      </c>
      <c r="G259" s="79" t="s">
        <v>161</v>
      </c>
      <c r="H259" s="79" t="s">
        <v>351</v>
      </c>
      <c r="I259" s="84">
        <v>0</v>
      </c>
      <c r="J259" s="84">
        <v>0</v>
      </c>
      <c r="K259" s="84">
        <v>0</v>
      </c>
      <c r="L259" s="85"/>
      <c r="M259" s="85"/>
    </row>
    <row r="260" spans="1:13" hidden="1" x14ac:dyDescent="0.25">
      <c r="A260" s="80">
        <f t="shared" si="3"/>
        <v>258</v>
      </c>
      <c r="B260" s="79" t="s">
        <v>1</v>
      </c>
      <c r="C260" s="79" t="s">
        <v>264</v>
      </c>
      <c r="D260" s="81">
        <v>43915</v>
      </c>
      <c r="E260" s="81">
        <v>43915</v>
      </c>
      <c r="F260" s="86">
        <v>4</v>
      </c>
      <c r="G260" s="79" t="s">
        <v>161</v>
      </c>
      <c r="H260" s="79" t="s">
        <v>352</v>
      </c>
      <c r="I260" s="84">
        <v>34692</v>
      </c>
      <c r="J260" s="84">
        <v>-12210.91</v>
      </c>
      <c r="K260" s="84">
        <v>22481.09</v>
      </c>
      <c r="L260" s="85"/>
      <c r="M260" s="85"/>
    </row>
    <row r="261" spans="1:13" hidden="1" x14ac:dyDescent="0.25">
      <c r="A261" s="80">
        <f t="shared" ref="A261:A324" si="4">A260+1</f>
        <v>259</v>
      </c>
      <c r="B261" s="79" t="s">
        <v>1</v>
      </c>
      <c r="C261" s="79" t="s">
        <v>353</v>
      </c>
      <c r="D261" s="81">
        <v>44134</v>
      </c>
      <c r="E261" s="81">
        <v>44134</v>
      </c>
      <c r="F261" s="86">
        <v>1</v>
      </c>
      <c r="G261" s="79" t="s">
        <v>354</v>
      </c>
      <c r="H261" s="79" t="s">
        <v>355</v>
      </c>
      <c r="I261" s="84">
        <v>14490912.91</v>
      </c>
      <c r="J261" s="84">
        <v>-249083.99</v>
      </c>
      <c r="K261" s="84">
        <v>14241828.92</v>
      </c>
      <c r="L261" s="85"/>
      <c r="M261" s="85"/>
    </row>
    <row r="262" spans="1:13" hidden="1" x14ac:dyDescent="0.25">
      <c r="A262" s="80">
        <f t="shared" si="4"/>
        <v>260</v>
      </c>
      <c r="B262" s="79" t="s">
        <v>1</v>
      </c>
      <c r="C262" s="79" t="s">
        <v>169</v>
      </c>
      <c r="D262" s="81">
        <v>44270</v>
      </c>
      <c r="E262" s="81">
        <v>44270</v>
      </c>
      <c r="F262" s="86">
        <v>1</v>
      </c>
      <c r="G262" s="79" t="s">
        <v>356</v>
      </c>
      <c r="H262" s="79" t="s">
        <v>357</v>
      </c>
      <c r="I262" s="84">
        <v>6909735.3200000003</v>
      </c>
      <c r="J262" s="84">
        <v>-101910.71</v>
      </c>
      <c r="K262" s="84">
        <v>6807824.6100000003</v>
      </c>
      <c r="L262" s="85"/>
      <c r="M262" s="85"/>
    </row>
    <row r="263" spans="1:13" hidden="1" x14ac:dyDescent="0.25">
      <c r="A263" s="80">
        <f t="shared" si="4"/>
        <v>261</v>
      </c>
      <c r="B263" s="79" t="s">
        <v>1</v>
      </c>
      <c r="C263" s="79" t="s">
        <v>148</v>
      </c>
      <c r="D263" s="81">
        <v>44286</v>
      </c>
      <c r="E263" s="81">
        <v>44286</v>
      </c>
      <c r="F263" s="86">
        <v>1</v>
      </c>
      <c r="G263" s="79" t="s">
        <v>356</v>
      </c>
      <c r="H263" s="79" t="s">
        <v>358</v>
      </c>
      <c r="I263" s="84">
        <v>17146067.07</v>
      </c>
      <c r="J263" s="84">
        <v>-1487.56</v>
      </c>
      <c r="K263" s="84">
        <v>17144579.510000002</v>
      </c>
      <c r="L263" s="85"/>
      <c r="M263" s="85"/>
    </row>
    <row r="264" spans="1:13" hidden="1" x14ac:dyDescent="0.25">
      <c r="A264" s="80">
        <f t="shared" si="4"/>
        <v>262</v>
      </c>
      <c r="B264" s="79" t="s">
        <v>359</v>
      </c>
      <c r="C264" s="79" t="s">
        <v>360</v>
      </c>
      <c r="D264" s="81">
        <v>40213</v>
      </c>
      <c r="E264" s="81">
        <v>40213</v>
      </c>
      <c r="F264" s="86">
        <v>0</v>
      </c>
      <c r="G264" s="79" t="s">
        <v>158</v>
      </c>
      <c r="H264" s="79" t="s">
        <v>361</v>
      </c>
      <c r="I264" s="84">
        <v>0</v>
      </c>
      <c r="J264" s="84">
        <v>0</v>
      </c>
      <c r="K264" s="84">
        <v>0</v>
      </c>
      <c r="L264" s="85"/>
      <c r="M264" s="85"/>
    </row>
    <row r="265" spans="1:13" hidden="1" x14ac:dyDescent="0.25">
      <c r="A265" s="80">
        <f t="shared" si="4"/>
        <v>263</v>
      </c>
      <c r="B265" s="79" t="s">
        <v>359</v>
      </c>
      <c r="C265" s="79" t="s">
        <v>360</v>
      </c>
      <c r="D265" s="81">
        <v>40213</v>
      </c>
      <c r="E265" s="81">
        <v>40213</v>
      </c>
      <c r="F265" s="86">
        <v>0</v>
      </c>
      <c r="G265" s="79" t="s">
        <v>158</v>
      </c>
      <c r="H265" s="79" t="s">
        <v>361</v>
      </c>
      <c r="I265" s="84">
        <v>0</v>
      </c>
      <c r="J265" s="84">
        <v>0</v>
      </c>
      <c r="K265" s="84">
        <v>0</v>
      </c>
      <c r="L265" s="85"/>
      <c r="M265" s="85"/>
    </row>
    <row r="266" spans="1:13" hidden="1" x14ac:dyDescent="0.25">
      <c r="A266" s="80">
        <f t="shared" si="4"/>
        <v>264</v>
      </c>
      <c r="B266" s="79" t="s">
        <v>359</v>
      </c>
      <c r="C266" s="79" t="s">
        <v>360</v>
      </c>
      <c r="D266" s="81">
        <v>40213</v>
      </c>
      <c r="E266" s="81">
        <v>40213</v>
      </c>
      <c r="F266" s="86">
        <v>0</v>
      </c>
      <c r="G266" s="79" t="s">
        <v>158</v>
      </c>
      <c r="H266" s="79" t="s">
        <v>361</v>
      </c>
      <c r="I266" s="84">
        <v>0</v>
      </c>
      <c r="J266" s="84">
        <v>0</v>
      </c>
      <c r="K266" s="84">
        <v>0</v>
      </c>
      <c r="L266" s="85"/>
      <c r="M266" s="85"/>
    </row>
    <row r="267" spans="1:13" hidden="1" x14ac:dyDescent="0.25">
      <c r="A267" s="80">
        <f t="shared" si="4"/>
        <v>265</v>
      </c>
      <c r="B267" s="79" t="s">
        <v>359</v>
      </c>
      <c r="C267" s="79" t="s">
        <v>360</v>
      </c>
      <c r="D267" s="81">
        <v>40268</v>
      </c>
      <c r="E267" s="81">
        <v>40268</v>
      </c>
      <c r="F267" s="86">
        <v>0</v>
      </c>
      <c r="G267" s="79" t="s">
        <v>158</v>
      </c>
      <c r="H267" s="79" t="s">
        <v>362</v>
      </c>
      <c r="I267" s="84">
        <v>0</v>
      </c>
      <c r="J267" s="84">
        <v>0</v>
      </c>
      <c r="K267" s="84">
        <v>0</v>
      </c>
      <c r="L267" s="85"/>
      <c r="M267" s="85"/>
    </row>
    <row r="268" spans="1:13" hidden="1" x14ac:dyDescent="0.25">
      <c r="A268" s="80">
        <f t="shared" si="4"/>
        <v>266</v>
      </c>
      <c r="B268" s="79" t="s">
        <v>359</v>
      </c>
      <c r="C268" s="79" t="s">
        <v>363</v>
      </c>
      <c r="D268" s="81">
        <v>40268</v>
      </c>
      <c r="E268" s="81">
        <v>40268</v>
      </c>
      <c r="F268" s="86">
        <v>0</v>
      </c>
      <c r="G268" s="79" t="s">
        <v>158</v>
      </c>
      <c r="H268" s="79" t="s">
        <v>364</v>
      </c>
      <c r="I268" s="84">
        <v>0</v>
      </c>
      <c r="J268" s="84">
        <v>0</v>
      </c>
      <c r="K268" s="84">
        <v>0</v>
      </c>
      <c r="L268" s="85"/>
      <c r="M268" s="85"/>
    </row>
    <row r="269" spans="1:13" hidden="1" x14ac:dyDescent="0.25">
      <c r="A269" s="80">
        <f t="shared" si="4"/>
        <v>267</v>
      </c>
      <c r="B269" s="79" t="s">
        <v>359</v>
      </c>
      <c r="C269" s="79" t="s">
        <v>363</v>
      </c>
      <c r="D269" s="81">
        <v>40268</v>
      </c>
      <c r="E269" s="81">
        <v>40268</v>
      </c>
      <c r="F269" s="86">
        <v>0</v>
      </c>
      <c r="G269" s="79" t="s">
        <v>158</v>
      </c>
      <c r="H269" s="79" t="s">
        <v>364</v>
      </c>
      <c r="I269" s="84">
        <v>0</v>
      </c>
      <c r="J269" s="84">
        <v>0</v>
      </c>
      <c r="K269" s="84">
        <v>0</v>
      </c>
      <c r="L269" s="85"/>
      <c r="M269" s="85"/>
    </row>
    <row r="270" spans="1:13" hidden="1" x14ac:dyDescent="0.25">
      <c r="A270" s="80">
        <f t="shared" si="4"/>
        <v>268</v>
      </c>
      <c r="B270" s="79" t="s">
        <v>359</v>
      </c>
      <c r="C270" s="79" t="s">
        <v>363</v>
      </c>
      <c r="D270" s="81">
        <v>40268</v>
      </c>
      <c r="E270" s="81">
        <v>40268</v>
      </c>
      <c r="F270" s="86">
        <v>0</v>
      </c>
      <c r="G270" s="79" t="s">
        <v>158</v>
      </c>
      <c r="H270" s="79" t="s">
        <v>364</v>
      </c>
      <c r="I270" s="84">
        <v>0</v>
      </c>
      <c r="J270" s="84">
        <v>0</v>
      </c>
      <c r="K270" s="84">
        <v>0</v>
      </c>
      <c r="L270" s="85"/>
      <c r="M270" s="85"/>
    </row>
    <row r="271" spans="1:13" hidden="1" x14ac:dyDescent="0.25">
      <c r="A271" s="80">
        <f t="shared" si="4"/>
        <v>269</v>
      </c>
      <c r="B271" s="79" t="s">
        <v>359</v>
      </c>
      <c r="C271" s="79" t="s">
        <v>363</v>
      </c>
      <c r="D271" s="81">
        <v>40268</v>
      </c>
      <c r="E271" s="81">
        <v>40268</v>
      </c>
      <c r="F271" s="86">
        <v>0</v>
      </c>
      <c r="G271" s="79" t="s">
        <v>158</v>
      </c>
      <c r="H271" s="79" t="s">
        <v>364</v>
      </c>
      <c r="I271" s="84">
        <v>0</v>
      </c>
      <c r="J271" s="84">
        <v>0</v>
      </c>
      <c r="K271" s="84">
        <v>0</v>
      </c>
      <c r="L271" s="85"/>
      <c r="M271" s="85"/>
    </row>
    <row r="272" spans="1:13" hidden="1" x14ac:dyDescent="0.25">
      <c r="A272" s="80">
        <f t="shared" si="4"/>
        <v>270</v>
      </c>
      <c r="B272" s="79" t="s">
        <v>359</v>
      </c>
      <c r="C272" s="79" t="s">
        <v>363</v>
      </c>
      <c r="D272" s="81">
        <v>40268</v>
      </c>
      <c r="E272" s="81">
        <v>40268</v>
      </c>
      <c r="F272" s="86">
        <v>0</v>
      </c>
      <c r="G272" s="79" t="s">
        <v>158</v>
      </c>
      <c r="H272" s="79" t="s">
        <v>364</v>
      </c>
      <c r="I272" s="84">
        <v>0</v>
      </c>
      <c r="J272" s="84">
        <v>0</v>
      </c>
      <c r="K272" s="84">
        <v>0</v>
      </c>
      <c r="L272" s="85"/>
      <c r="M272" s="85"/>
    </row>
    <row r="273" spans="1:13" hidden="1" x14ac:dyDescent="0.25">
      <c r="A273" s="80">
        <f t="shared" si="4"/>
        <v>271</v>
      </c>
      <c r="B273" s="79" t="s">
        <v>359</v>
      </c>
      <c r="C273" s="79" t="s">
        <v>363</v>
      </c>
      <c r="D273" s="81">
        <v>40268</v>
      </c>
      <c r="E273" s="81">
        <v>40268</v>
      </c>
      <c r="F273" s="86">
        <v>0</v>
      </c>
      <c r="G273" s="79" t="s">
        <v>158</v>
      </c>
      <c r="H273" s="79" t="s">
        <v>364</v>
      </c>
      <c r="I273" s="84">
        <v>0</v>
      </c>
      <c r="J273" s="84">
        <v>0</v>
      </c>
      <c r="K273" s="84">
        <v>0</v>
      </c>
      <c r="L273" s="85"/>
      <c r="M273" s="85"/>
    </row>
    <row r="274" spans="1:13" hidden="1" x14ac:dyDescent="0.25">
      <c r="A274" s="80">
        <f t="shared" si="4"/>
        <v>272</v>
      </c>
      <c r="B274" s="79" t="s">
        <v>359</v>
      </c>
      <c r="C274" s="79" t="s">
        <v>363</v>
      </c>
      <c r="D274" s="81">
        <v>40268</v>
      </c>
      <c r="E274" s="81">
        <v>40268</v>
      </c>
      <c r="F274" s="86">
        <v>0</v>
      </c>
      <c r="G274" s="79" t="s">
        <v>158</v>
      </c>
      <c r="H274" s="79" t="s">
        <v>364</v>
      </c>
      <c r="I274" s="84">
        <v>0</v>
      </c>
      <c r="J274" s="84">
        <v>0</v>
      </c>
      <c r="K274" s="84">
        <v>0</v>
      </c>
      <c r="L274" s="85"/>
      <c r="M274" s="85"/>
    </row>
    <row r="275" spans="1:13" hidden="1" x14ac:dyDescent="0.25">
      <c r="A275" s="80">
        <f t="shared" si="4"/>
        <v>273</v>
      </c>
      <c r="B275" s="79" t="s">
        <v>359</v>
      </c>
      <c r="C275" s="79" t="s">
        <v>363</v>
      </c>
      <c r="D275" s="81">
        <v>40268</v>
      </c>
      <c r="E275" s="81">
        <v>40268</v>
      </c>
      <c r="F275" s="86">
        <v>0</v>
      </c>
      <c r="G275" s="79" t="s">
        <v>158</v>
      </c>
      <c r="H275" s="79" t="s">
        <v>364</v>
      </c>
      <c r="I275" s="84">
        <v>0</v>
      </c>
      <c r="J275" s="84">
        <v>0</v>
      </c>
      <c r="K275" s="84">
        <v>0</v>
      </c>
      <c r="L275" s="85"/>
      <c r="M275" s="85"/>
    </row>
    <row r="276" spans="1:13" hidden="1" x14ac:dyDescent="0.25">
      <c r="A276" s="80">
        <f t="shared" si="4"/>
        <v>274</v>
      </c>
      <c r="B276" s="79" t="s">
        <v>359</v>
      </c>
      <c r="C276" s="79" t="s">
        <v>363</v>
      </c>
      <c r="D276" s="81">
        <v>40268</v>
      </c>
      <c r="E276" s="81">
        <v>40268</v>
      </c>
      <c r="F276" s="86">
        <v>0</v>
      </c>
      <c r="G276" s="79" t="s">
        <v>158</v>
      </c>
      <c r="H276" s="79" t="s">
        <v>364</v>
      </c>
      <c r="I276" s="84">
        <v>0</v>
      </c>
      <c r="J276" s="84">
        <v>0</v>
      </c>
      <c r="K276" s="84">
        <v>0</v>
      </c>
      <c r="L276" s="85"/>
      <c r="M276" s="85"/>
    </row>
    <row r="277" spans="1:13" hidden="1" x14ac:dyDescent="0.25">
      <c r="A277" s="80">
        <f t="shared" si="4"/>
        <v>275</v>
      </c>
      <c r="B277" s="79" t="s">
        <v>359</v>
      </c>
      <c r="C277" s="79" t="s">
        <v>363</v>
      </c>
      <c r="D277" s="81">
        <v>40268</v>
      </c>
      <c r="E277" s="81">
        <v>40268</v>
      </c>
      <c r="F277" s="86">
        <v>0</v>
      </c>
      <c r="G277" s="79" t="s">
        <v>158</v>
      </c>
      <c r="H277" s="79" t="s">
        <v>364</v>
      </c>
      <c r="I277" s="84">
        <v>0</v>
      </c>
      <c r="J277" s="84">
        <v>0</v>
      </c>
      <c r="K277" s="84">
        <v>0</v>
      </c>
      <c r="L277" s="85"/>
      <c r="M277" s="85"/>
    </row>
    <row r="278" spans="1:13" hidden="1" x14ac:dyDescent="0.25">
      <c r="A278" s="80">
        <f t="shared" si="4"/>
        <v>276</v>
      </c>
      <c r="B278" s="79" t="s">
        <v>359</v>
      </c>
      <c r="C278" s="79" t="s">
        <v>363</v>
      </c>
      <c r="D278" s="81">
        <v>40268</v>
      </c>
      <c r="E278" s="81">
        <v>40268</v>
      </c>
      <c r="F278" s="86">
        <v>0</v>
      </c>
      <c r="G278" s="79" t="s">
        <v>158</v>
      </c>
      <c r="H278" s="79" t="s">
        <v>364</v>
      </c>
      <c r="I278" s="84">
        <v>0</v>
      </c>
      <c r="J278" s="84">
        <v>0</v>
      </c>
      <c r="K278" s="84">
        <v>0</v>
      </c>
      <c r="L278" s="85"/>
      <c r="M278" s="85"/>
    </row>
    <row r="279" spans="1:13" hidden="1" x14ac:dyDescent="0.25">
      <c r="A279" s="80">
        <f t="shared" si="4"/>
        <v>277</v>
      </c>
      <c r="B279" s="79" t="s">
        <v>359</v>
      </c>
      <c r="C279" s="79" t="s">
        <v>363</v>
      </c>
      <c r="D279" s="81">
        <v>40268</v>
      </c>
      <c r="E279" s="81">
        <v>40268</v>
      </c>
      <c r="F279" s="86">
        <v>0</v>
      </c>
      <c r="G279" s="79" t="s">
        <v>158</v>
      </c>
      <c r="H279" s="79" t="s">
        <v>364</v>
      </c>
      <c r="I279" s="84">
        <v>0</v>
      </c>
      <c r="J279" s="84">
        <v>0</v>
      </c>
      <c r="K279" s="84">
        <v>0</v>
      </c>
      <c r="L279" s="85"/>
      <c r="M279" s="85"/>
    </row>
    <row r="280" spans="1:13" hidden="1" x14ac:dyDescent="0.25">
      <c r="A280" s="80">
        <f t="shared" si="4"/>
        <v>278</v>
      </c>
      <c r="B280" s="79" t="s">
        <v>359</v>
      </c>
      <c r="C280" s="79" t="s">
        <v>363</v>
      </c>
      <c r="D280" s="81">
        <v>40268</v>
      </c>
      <c r="E280" s="81">
        <v>40268</v>
      </c>
      <c r="F280" s="86">
        <v>0</v>
      </c>
      <c r="G280" s="79" t="s">
        <v>158</v>
      </c>
      <c r="H280" s="79" t="s">
        <v>364</v>
      </c>
      <c r="I280" s="84">
        <v>0</v>
      </c>
      <c r="J280" s="84">
        <v>0</v>
      </c>
      <c r="K280" s="84">
        <v>0</v>
      </c>
      <c r="L280" s="85"/>
      <c r="M280" s="85"/>
    </row>
    <row r="281" spans="1:13" hidden="1" x14ac:dyDescent="0.25">
      <c r="A281" s="80">
        <f t="shared" si="4"/>
        <v>279</v>
      </c>
      <c r="B281" s="79" t="s">
        <v>359</v>
      </c>
      <c r="C281" s="79" t="s">
        <v>363</v>
      </c>
      <c r="D281" s="81">
        <v>40268</v>
      </c>
      <c r="E281" s="81">
        <v>40268</v>
      </c>
      <c r="F281" s="86">
        <v>0</v>
      </c>
      <c r="G281" s="79" t="s">
        <v>158</v>
      </c>
      <c r="H281" s="79" t="s">
        <v>364</v>
      </c>
      <c r="I281" s="84">
        <v>0</v>
      </c>
      <c r="J281" s="84">
        <v>0</v>
      </c>
      <c r="K281" s="84">
        <v>0</v>
      </c>
      <c r="L281" s="85"/>
      <c r="M281" s="85"/>
    </row>
    <row r="282" spans="1:13" hidden="1" x14ac:dyDescent="0.25">
      <c r="A282" s="80">
        <f t="shared" si="4"/>
        <v>280</v>
      </c>
      <c r="B282" s="79" t="s">
        <v>359</v>
      </c>
      <c r="C282" s="79" t="s">
        <v>363</v>
      </c>
      <c r="D282" s="81">
        <v>40268</v>
      </c>
      <c r="E282" s="81">
        <v>40268</v>
      </c>
      <c r="F282" s="86">
        <v>0</v>
      </c>
      <c r="G282" s="79" t="s">
        <v>158</v>
      </c>
      <c r="H282" s="79" t="s">
        <v>364</v>
      </c>
      <c r="I282" s="84">
        <v>0</v>
      </c>
      <c r="J282" s="84">
        <v>0</v>
      </c>
      <c r="K282" s="84">
        <v>0</v>
      </c>
      <c r="L282" s="85"/>
      <c r="M282" s="85"/>
    </row>
    <row r="283" spans="1:13" hidden="1" x14ac:dyDescent="0.25">
      <c r="A283" s="80">
        <f t="shared" si="4"/>
        <v>281</v>
      </c>
      <c r="B283" s="79" t="s">
        <v>359</v>
      </c>
      <c r="C283" s="79" t="s">
        <v>363</v>
      </c>
      <c r="D283" s="81">
        <v>40268</v>
      </c>
      <c r="E283" s="81">
        <v>40268</v>
      </c>
      <c r="F283" s="86">
        <v>0</v>
      </c>
      <c r="G283" s="79" t="s">
        <v>158</v>
      </c>
      <c r="H283" s="79" t="s">
        <v>364</v>
      </c>
      <c r="I283" s="84">
        <v>0</v>
      </c>
      <c r="J283" s="84">
        <v>0</v>
      </c>
      <c r="K283" s="84">
        <v>0</v>
      </c>
      <c r="L283" s="85"/>
      <c r="M283" s="85"/>
    </row>
    <row r="284" spans="1:13" hidden="1" x14ac:dyDescent="0.25">
      <c r="A284" s="80">
        <f t="shared" si="4"/>
        <v>282</v>
      </c>
      <c r="B284" s="79" t="s">
        <v>359</v>
      </c>
      <c r="C284" s="79" t="s">
        <v>360</v>
      </c>
      <c r="D284" s="81">
        <v>40317</v>
      </c>
      <c r="E284" s="81">
        <v>40317</v>
      </c>
      <c r="F284" s="86">
        <v>0</v>
      </c>
      <c r="G284" s="79" t="s">
        <v>161</v>
      </c>
      <c r="H284" s="79" t="s">
        <v>365</v>
      </c>
      <c r="I284" s="84">
        <v>0</v>
      </c>
      <c r="J284" s="84">
        <v>0</v>
      </c>
      <c r="K284" s="84">
        <v>0</v>
      </c>
      <c r="L284" s="85"/>
      <c r="M284" s="85"/>
    </row>
    <row r="285" spans="1:13" hidden="1" x14ac:dyDescent="0.25">
      <c r="A285" s="80">
        <f t="shared" si="4"/>
        <v>283</v>
      </c>
      <c r="B285" s="79" t="s">
        <v>359</v>
      </c>
      <c r="C285" s="79" t="s">
        <v>363</v>
      </c>
      <c r="D285" s="81">
        <v>40317</v>
      </c>
      <c r="E285" s="81">
        <v>40317</v>
      </c>
      <c r="F285" s="86">
        <v>0</v>
      </c>
      <c r="G285" s="79" t="s">
        <v>158</v>
      </c>
      <c r="H285" s="79" t="s">
        <v>366</v>
      </c>
      <c r="I285" s="84">
        <v>0</v>
      </c>
      <c r="J285" s="84">
        <v>0</v>
      </c>
      <c r="K285" s="84">
        <v>0</v>
      </c>
      <c r="L285" s="85"/>
      <c r="M285" s="85"/>
    </row>
    <row r="286" spans="1:13" hidden="1" x14ac:dyDescent="0.25">
      <c r="A286" s="80">
        <f t="shared" si="4"/>
        <v>284</v>
      </c>
      <c r="B286" s="79" t="s">
        <v>359</v>
      </c>
      <c r="C286" s="79" t="s">
        <v>363</v>
      </c>
      <c r="D286" s="81">
        <v>40338</v>
      </c>
      <c r="E286" s="81">
        <v>40317</v>
      </c>
      <c r="F286" s="86">
        <v>0</v>
      </c>
      <c r="G286" s="79" t="s">
        <v>158</v>
      </c>
      <c r="H286" s="79" t="s">
        <v>366</v>
      </c>
      <c r="I286" s="84">
        <v>0</v>
      </c>
      <c r="J286" s="84">
        <v>0</v>
      </c>
      <c r="K286" s="84">
        <v>0</v>
      </c>
      <c r="L286" s="85"/>
      <c r="M286" s="85"/>
    </row>
    <row r="287" spans="1:13" hidden="1" x14ac:dyDescent="0.25">
      <c r="A287" s="80">
        <f t="shared" si="4"/>
        <v>285</v>
      </c>
      <c r="B287" s="79" t="s">
        <v>359</v>
      </c>
      <c r="C287" s="79" t="s">
        <v>363</v>
      </c>
      <c r="D287" s="81">
        <v>40338</v>
      </c>
      <c r="E287" s="81">
        <v>40317</v>
      </c>
      <c r="F287" s="86">
        <v>0</v>
      </c>
      <c r="G287" s="79" t="s">
        <v>158</v>
      </c>
      <c r="H287" s="79" t="s">
        <v>366</v>
      </c>
      <c r="I287" s="84">
        <v>0</v>
      </c>
      <c r="J287" s="84">
        <v>0</v>
      </c>
      <c r="K287" s="84">
        <v>0</v>
      </c>
      <c r="L287" s="85"/>
      <c r="M287" s="85"/>
    </row>
    <row r="288" spans="1:13" hidden="1" x14ac:dyDescent="0.25">
      <c r="A288" s="80">
        <f t="shared" si="4"/>
        <v>286</v>
      </c>
      <c r="B288" s="79" t="s">
        <v>359</v>
      </c>
      <c r="C288" s="79" t="s">
        <v>363</v>
      </c>
      <c r="D288" s="81">
        <v>40338</v>
      </c>
      <c r="E288" s="81">
        <v>40317</v>
      </c>
      <c r="F288" s="86">
        <v>0</v>
      </c>
      <c r="G288" s="79" t="s">
        <v>158</v>
      </c>
      <c r="H288" s="79" t="s">
        <v>366</v>
      </c>
      <c r="I288" s="84">
        <v>0</v>
      </c>
      <c r="J288" s="84">
        <v>0</v>
      </c>
      <c r="K288" s="84">
        <v>0</v>
      </c>
      <c r="L288" s="85"/>
      <c r="M288" s="85"/>
    </row>
    <row r="289" spans="1:13" hidden="1" x14ac:dyDescent="0.25">
      <c r="A289" s="80">
        <f t="shared" si="4"/>
        <v>287</v>
      </c>
      <c r="B289" s="79" t="s">
        <v>359</v>
      </c>
      <c r="C289" s="79" t="s">
        <v>363</v>
      </c>
      <c r="D289" s="81">
        <v>40338</v>
      </c>
      <c r="E289" s="81">
        <v>40317</v>
      </c>
      <c r="F289" s="86">
        <v>0</v>
      </c>
      <c r="G289" s="79" t="s">
        <v>158</v>
      </c>
      <c r="H289" s="79" t="s">
        <v>366</v>
      </c>
      <c r="I289" s="84">
        <v>0</v>
      </c>
      <c r="J289" s="84">
        <v>0</v>
      </c>
      <c r="K289" s="84">
        <v>0</v>
      </c>
      <c r="L289" s="85"/>
      <c r="M289" s="85"/>
    </row>
    <row r="290" spans="1:13" hidden="1" x14ac:dyDescent="0.25">
      <c r="A290" s="80">
        <f t="shared" si="4"/>
        <v>288</v>
      </c>
      <c r="B290" s="79" t="s">
        <v>359</v>
      </c>
      <c r="C290" s="79" t="s">
        <v>363</v>
      </c>
      <c r="D290" s="81">
        <v>40338</v>
      </c>
      <c r="E290" s="81">
        <v>40317</v>
      </c>
      <c r="F290" s="86">
        <v>0</v>
      </c>
      <c r="G290" s="79" t="s">
        <v>158</v>
      </c>
      <c r="H290" s="79" t="s">
        <v>366</v>
      </c>
      <c r="I290" s="84">
        <v>0</v>
      </c>
      <c r="J290" s="84">
        <v>0</v>
      </c>
      <c r="K290" s="84">
        <v>0</v>
      </c>
      <c r="L290" s="85"/>
      <c r="M290" s="85"/>
    </row>
    <row r="291" spans="1:13" hidden="1" x14ac:dyDescent="0.25">
      <c r="A291" s="80">
        <f t="shared" si="4"/>
        <v>289</v>
      </c>
      <c r="B291" s="79" t="s">
        <v>359</v>
      </c>
      <c r="C291" s="79" t="s">
        <v>363</v>
      </c>
      <c r="D291" s="81">
        <v>40338</v>
      </c>
      <c r="E291" s="81">
        <v>40317</v>
      </c>
      <c r="F291" s="86">
        <v>0</v>
      </c>
      <c r="G291" s="79" t="s">
        <v>158</v>
      </c>
      <c r="H291" s="79" t="s">
        <v>366</v>
      </c>
      <c r="I291" s="84">
        <v>0</v>
      </c>
      <c r="J291" s="84">
        <v>0</v>
      </c>
      <c r="K291" s="84">
        <v>0</v>
      </c>
      <c r="L291" s="85"/>
      <c r="M291" s="85"/>
    </row>
    <row r="292" spans="1:13" hidden="1" x14ac:dyDescent="0.25">
      <c r="A292" s="80">
        <f t="shared" si="4"/>
        <v>290</v>
      </c>
      <c r="B292" s="79" t="s">
        <v>359</v>
      </c>
      <c r="C292" s="79" t="s">
        <v>363</v>
      </c>
      <c r="D292" s="81">
        <v>40338</v>
      </c>
      <c r="E292" s="81">
        <v>40317</v>
      </c>
      <c r="F292" s="86">
        <v>0</v>
      </c>
      <c r="G292" s="79" t="s">
        <v>158</v>
      </c>
      <c r="H292" s="79" t="s">
        <v>366</v>
      </c>
      <c r="I292" s="84">
        <v>0</v>
      </c>
      <c r="J292" s="84">
        <v>0</v>
      </c>
      <c r="K292" s="84">
        <v>0</v>
      </c>
      <c r="L292" s="85"/>
      <c r="M292" s="85"/>
    </row>
    <row r="293" spans="1:13" hidden="1" x14ac:dyDescent="0.25">
      <c r="A293" s="80">
        <f t="shared" si="4"/>
        <v>291</v>
      </c>
      <c r="B293" s="79" t="s">
        <v>359</v>
      </c>
      <c r="C293" s="79" t="s">
        <v>360</v>
      </c>
      <c r="D293" s="81">
        <v>40338</v>
      </c>
      <c r="E293" s="81">
        <v>40317</v>
      </c>
      <c r="F293" s="86">
        <v>0</v>
      </c>
      <c r="G293" s="79" t="s">
        <v>158</v>
      </c>
      <c r="H293" s="79" t="s">
        <v>366</v>
      </c>
      <c r="I293" s="84">
        <v>0</v>
      </c>
      <c r="J293" s="84">
        <v>0</v>
      </c>
      <c r="K293" s="84">
        <v>0</v>
      </c>
      <c r="L293" s="85"/>
      <c r="M293" s="85"/>
    </row>
    <row r="294" spans="1:13" hidden="1" x14ac:dyDescent="0.25">
      <c r="A294" s="80">
        <f t="shared" si="4"/>
        <v>292</v>
      </c>
      <c r="B294" s="79" t="s">
        <v>359</v>
      </c>
      <c r="C294" s="79" t="s">
        <v>363</v>
      </c>
      <c r="D294" s="81">
        <v>40338</v>
      </c>
      <c r="E294" s="81">
        <v>40317</v>
      </c>
      <c r="F294" s="86">
        <v>0</v>
      </c>
      <c r="G294" s="79" t="s">
        <v>158</v>
      </c>
      <c r="H294" s="79" t="s">
        <v>366</v>
      </c>
      <c r="I294" s="84">
        <v>0</v>
      </c>
      <c r="J294" s="84">
        <v>0</v>
      </c>
      <c r="K294" s="84">
        <v>0</v>
      </c>
      <c r="L294" s="85"/>
      <c r="M294" s="85"/>
    </row>
    <row r="295" spans="1:13" hidden="1" x14ac:dyDescent="0.25">
      <c r="A295" s="80">
        <f t="shared" si="4"/>
        <v>293</v>
      </c>
      <c r="B295" s="79" t="s">
        <v>359</v>
      </c>
      <c r="C295" s="79" t="s">
        <v>363</v>
      </c>
      <c r="D295" s="81">
        <v>40338</v>
      </c>
      <c r="E295" s="81">
        <v>40317</v>
      </c>
      <c r="F295" s="86">
        <v>0</v>
      </c>
      <c r="G295" s="79" t="s">
        <v>158</v>
      </c>
      <c r="H295" s="79" t="s">
        <v>366</v>
      </c>
      <c r="I295" s="84">
        <v>0</v>
      </c>
      <c r="J295" s="84">
        <v>0</v>
      </c>
      <c r="K295" s="84">
        <v>0</v>
      </c>
      <c r="L295" s="85"/>
      <c r="M295" s="85"/>
    </row>
    <row r="296" spans="1:13" hidden="1" x14ac:dyDescent="0.25">
      <c r="A296" s="80">
        <f t="shared" si="4"/>
        <v>294</v>
      </c>
      <c r="B296" s="79" t="s">
        <v>359</v>
      </c>
      <c r="C296" s="79" t="s">
        <v>363</v>
      </c>
      <c r="D296" s="81">
        <v>40338</v>
      </c>
      <c r="E296" s="81">
        <v>40317</v>
      </c>
      <c r="F296" s="86">
        <v>0</v>
      </c>
      <c r="G296" s="79" t="s">
        <v>158</v>
      </c>
      <c r="H296" s="79" t="s">
        <v>366</v>
      </c>
      <c r="I296" s="84">
        <v>0</v>
      </c>
      <c r="J296" s="84">
        <v>0</v>
      </c>
      <c r="K296" s="84">
        <v>0</v>
      </c>
      <c r="L296" s="85"/>
      <c r="M296" s="85"/>
    </row>
    <row r="297" spans="1:13" hidden="1" x14ac:dyDescent="0.25">
      <c r="A297" s="80">
        <f t="shared" si="4"/>
        <v>295</v>
      </c>
      <c r="B297" s="79" t="s">
        <v>359</v>
      </c>
      <c r="C297" s="79" t="s">
        <v>363</v>
      </c>
      <c r="D297" s="81">
        <v>40338</v>
      </c>
      <c r="E297" s="81">
        <v>40317</v>
      </c>
      <c r="F297" s="86">
        <v>0</v>
      </c>
      <c r="G297" s="79" t="s">
        <v>158</v>
      </c>
      <c r="H297" s="79" t="s">
        <v>366</v>
      </c>
      <c r="I297" s="84">
        <v>0</v>
      </c>
      <c r="J297" s="84">
        <v>0</v>
      </c>
      <c r="K297" s="84">
        <v>0</v>
      </c>
      <c r="L297" s="85"/>
      <c r="M297" s="85"/>
    </row>
    <row r="298" spans="1:13" hidden="1" x14ac:dyDescent="0.25">
      <c r="A298" s="80">
        <f t="shared" si="4"/>
        <v>296</v>
      </c>
      <c r="B298" s="79" t="s">
        <v>359</v>
      </c>
      <c r="C298" s="79" t="s">
        <v>363</v>
      </c>
      <c r="D298" s="81">
        <v>40338</v>
      </c>
      <c r="E298" s="81">
        <v>40317</v>
      </c>
      <c r="F298" s="86">
        <v>0</v>
      </c>
      <c r="G298" s="79" t="s">
        <v>158</v>
      </c>
      <c r="H298" s="79" t="s">
        <v>366</v>
      </c>
      <c r="I298" s="84">
        <v>0</v>
      </c>
      <c r="J298" s="84">
        <v>0</v>
      </c>
      <c r="K298" s="84">
        <v>0</v>
      </c>
      <c r="L298" s="85"/>
      <c r="M298" s="85"/>
    </row>
    <row r="299" spans="1:13" hidden="1" x14ac:dyDescent="0.25">
      <c r="A299" s="80">
        <f t="shared" si="4"/>
        <v>297</v>
      </c>
      <c r="B299" s="79" t="s">
        <v>359</v>
      </c>
      <c r="C299" s="79" t="s">
        <v>363</v>
      </c>
      <c r="D299" s="81">
        <v>40338</v>
      </c>
      <c r="E299" s="81">
        <v>40317</v>
      </c>
      <c r="F299" s="86">
        <v>0</v>
      </c>
      <c r="G299" s="79" t="s">
        <v>158</v>
      </c>
      <c r="H299" s="79" t="s">
        <v>366</v>
      </c>
      <c r="I299" s="84">
        <v>0</v>
      </c>
      <c r="J299" s="84">
        <v>0</v>
      </c>
      <c r="K299" s="84">
        <v>0</v>
      </c>
      <c r="L299" s="85"/>
      <c r="M299" s="85"/>
    </row>
    <row r="300" spans="1:13" hidden="1" x14ac:dyDescent="0.25">
      <c r="A300" s="80">
        <f t="shared" si="4"/>
        <v>298</v>
      </c>
      <c r="B300" s="79" t="s">
        <v>359</v>
      </c>
      <c r="C300" s="79" t="s">
        <v>363</v>
      </c>
      <c r="D300" s="81">
        <v>40338</v>
      </c>
      <c r="E300" s="81">
        <v>40317</v>
      </c>
      <c r="F300" s="86">
        <v>0</v>
      </c>
      <c r="G300" s="79" t="s">
        <v>158</v>
      </c>
      <c r="H300" s="79" t="s">
        <v>366</v>
      </c>
      <c r="I300" s="84">
        <v>0</v>
      </c>
      <c r="J300" s="84">
        <v>0</v>
      </c>
      <c r="K300" s="84">
        <v>0</v>
      </c>
      <c r="L300" s="85"/>
      <c r="M300" s="85"/>
    </row>
    <row r="301" spans="1:13" hidden="1" x14ac:dyDescent="0.25">
      <c r="A301" s="80">
        <f t="shared" si="4"/>
        <v>299</v>
      </c>
      <c r="B301" s="79" t="s">
        <v>359</v>
      </c>
      <c r="C301" s="79" t="s">
        <v>360</v>
      </c>
      <c r="D301" s="81">
        <v>40317</v>
      </c>
      <c r="E301" s="81">
        <v>40317</v>
      </c>
      <c r="F301" s="86">
        <v>1</v>
      </c>
      <c r="G301" s="79" t="s">
        <v>158</v>
      </c>
      <c r="H301" s="79" t="s">
        <v>367</v>
      </c>
      <c r="I301" s="84">
        <v>5585.49</v>
      </c>
      <c r="J301" s="84">
        <v>-5306.22</v>
      </c>
      <c r="K301" s="84">
        <v>279.27</v>
      </c>
      <c r="L301" s="85"/>
      <c r="M301" s="85"/>
    </row>
    <row r="302" spans="1:13" hidden="1" x14ac:dyDescent="0.25">
      <c r="A302" s="80">
        <f t="shared" si="4"/>
        <v>300</v>
      </c>
      <c r="B302" s="79" t="s">
        <v>359</v>
      </c>
      <c r="C302" s="79" t="s">
        <v>360</v>
      </c>
      <c r="D302" s="81">
        <v>40359</v>
      </c>
      <c r="E302" s="81">
        <v>40359</v>
      </c>
      <c r="F302" s="86">
        <v>1</v>
      </c>
      <c r="G302" s="79" t="s">
        <v>161</v>
      </c>
      <c r="H302" s="79" t="s">
        <v>368</v>
      </c>
      <c r="I302" s="84">
        <v>21494.55</v>
      </c>
      <c r="J302" s="84">
        <v>-20419.82</v>
      </c>
      <c r="K302" s="84">
        <v>1074.73</v>
      </c>
      <c r="L302" s="85"/>
      <c r="M302" s="85"/>
    </row>
    <row r="303" spans="1:13" hidden="1" x14ac:dyDescent="0.25">
      <c r="A303" s="80">
        <f t="shared" si="4"/>
        <v>301</v>
      </c>
      <c r="B303" s="79" t="s">
        <v>359</v>
      </c>
      <c r="C303" s="79" t="s">
        <v>360</v>
      </c>
      <c r="D303" s="81">
        <v>40359</v>
      </c>
      <c r="E303" s="81">
        <v>40359</v>
      </c>
      <c r="F303" s="86">
        <v>1</v>
      </c>
      <c r="G303" s="79" t="s">
        <v>161</v>
      </c>
      <c r="H303" s="79" t="s">
        <v>368</v>
      </c>
      <c r="I303" s="84">
        <v>21494.55</v>
      </c>
      <c r="J303" s="84">
        <v>-20419.82</v>
      </c>
      <c r="K303" s="84">
        <v>1074.73</v>
      </c>
      <c r="L303" s="85"/>
      <c r="M303" s="85"/>
    </row>
    <row r="304" spans="1:13" hidden="1" x14ac:dyDescent="0.25">
      <c r="A304" s="80">
        <f t="shared" si="4"/>
        <v>302</v>
      </c>
      <c r="B304" s="79" t="s">
        <v>359</v>
      </c>
      <c r="C304" s="79" t="s">
        <v>360</v>
      </c>
      <c r="D304" s="81">
        <v>40359</v>
      </c>
      <c r="E304" s="81">
        <v>40359</v>
      </c>
      <c r="F304" s="86">
        <v>0</v>
      </c>
      <c r="G304" s="79" t="s">
        <v>161</v>
      </c>
      <c r="H304" s="79" t="s">
        <v>369</v>
      </c>
      <c r="I304" s="84">
        <v>0</v>
      </c>
      <c r="J304" s="84">
        <v>0</v>
      </c>
      <c r="K304" s="84">
        <v>0</v>
      </c>
      <c r="L304" s="85"/>
      <c r="M304" s="85"/>
    </row>
    <row r="305" spans="1:13" hidden="1" x14ac:dyDescent="0.25">
      <c r="A305" s="80">
        <f t="shared" si="4"/>
        <v>303</v>
      </c>
      <c r="B305" s="79" t="s">
        <v>359</v>
      </c>
      <c r="C305" s="79" t="s">
        <v>360</v>
      </c>
      <c r="D305" s="81">
        <v>40359</v>
      </c>
      <c r="E305" s="81">
        <v>40359</v>
      </c>
      <c r="F305" s="86">
        <v>0</v>
      </c>
      <c r="G305" s="79" t="s">
        <v>161</v>
      </c>
      <c r="H305" s="79" t="s">
        <v>369</v>
      </c>
      <c r="I305" s="84">
        <v>0</v>
      </c>
      <c r="J305" s="84">
        <v>0</v>
      </c>
      <c r="K305" s="84">
        <v>0</v>
      </c>
      <c r="L305" s="85"/>
      <c r="M305" s="85"/>
    </row>
    <row r="306" spans="1:13" hidden="1" x14ac:dyDescent="0.25">
      <c r="A306" s="80">
        <f t="shared" si="4"/>
        <v>304</v>
      </c>
      <c r="B306" s="79" t="s">
        <v>359</v>
      </c>
      <c r="C306" s="79" t="s">
        <v>360</v>
      </c>
      <c r="D306" s="81">
        <v>40359</v>
      </c>
      <c r="E306" s="81">
        <v>40359</v>
      </c>
      <c r="F306" s="86">
        <v>0</v>
      </c>
      <c r="G306" s="79" t="s">
        <v>161</v>
      </c>
      <c r="H306" s="79" t="s">
        <v>370</v>
      </c>
      <c r="I306" s="84">
        <v>0</v>
      </c>
      <c r="J306" s="84">
        <v>0</v>
      </c>
      <c r="K306" s="84">
        <v>0</v>
      </c>
      <c r="L306" s="85"/>
      <c r="M306" s="85"/>
    </row>
    <row r="307" spans="1:13" hidden="1" x14ac:dyDescent="0.25">
      <c r="A307" s="80">
        <f t="shared" si="4"/>
        <v>305</v>
      </c>
      <c r="B307" s="79" t="s">
        <v>359</v>
      </c>
      <c r="C307" s="79" t="s">
        <v>360</v>
      </c>
      <c r="D307" s="81">
        <v>40397</v>
      </c>
      <c r="E307" s="81">
        <v>40397</v>
      </c>
      <c r="F307" s="86">
        <v>1</v>
      </c>
      <c r="G307" s="79" t="s">
        <v>161</v>
      </c>
      <c r="H307" s="79" t="s">
        <v>370</v>
      </c>
      <c r="I307" s="84">
        <v>214515</v>
      </c>
      <c r="J307" s="84">
        <v>-203789.25</v>
      </c>
      <c r="K307" s="84">
        <v>10725.75</v>
      </c>
      <c r="L307" s="85"/>
      <c r="M307" s="85"/>
    </row>
    <row r="308" spans="1:13" hidden="1" x14ac:dyDescent="0.25">
      <c r="A308" s="80">
        <f t="shared" si="4"/>
        <v>306</v>
      </c>
      <c r="B308" s="79" t="s">
        <v>359</v>
      </c>
      <c r="C308" s="79" t="s">
        <v>363</v>
      </c>
      <c r="D308" s="81">
        <v>40407</v>
      </c>
      <c r="E308" s="81">
        <v>40407</v>
      </c>
      <c r="F308" s="86">
        <v>0</v>
      </c>
      <c r="G308" s="79" t="s">
        <v>161</v>
      </c>
      <c r="H308" s="79" t="s">
        <v>366</v>
      </c>
      <c r="I308" s="84">
        <v>0</v>
      </c>
      <c r="J308" s="84">
        <v>0</v>
      </c>
      <c r="K308" s="84">
        <v>0</v>
      </c>
      <c r="L308" s="85"/>
      <c r="M308" s="85"/>
    </row>
    <row r="309" spans="1:13" hidden="1" x14ac:dyDescent="0.25">
      <c r="A309" s="80">
        <f t="shared" si="4"/>
        <v>307</v>
      </c>
      <c r="B309" s="79" t="s">
        <v>359</v>
      </c>
      <c r="C309" s="79" t="s">
        <v>360</v>
      </c>
      <c r="D309" s="81">
        <v>40420</v>
      </c>
      <c r="E309" s="81">
        <v>40420</v>
      </c>
      <c r="F309" s="86">
        <v>2</v>
      </c>
      <c r="G309" s="79" t="s">
        <v>161</v>
      </c>
      <c r="H309" s="79" t="s">
        <v>371</v>
      </c>
      <c r="I309" s="84">
        <v>185972.52</v>
      </c>
      <c r="J309" s="84">
        <v>-176673.89</v>
      </c>
      <c r="K309" s="84">
        <v>9298.6299999999992</v>
      </c>
      <c r="L309" s="85"/>
      <c r="M309" s="85"/>
    </row>
    <row r="310" spans="1:13" hidden="1" x14ac:dyDescent="0.25">
      <c r="A310" s="80">
        <f t="shared" si="4"/>
        <v>308</v>
      </c>
      <c r="B310" s="79" t="s">
        <v>359</v>
      </c>
      <c r="C310" s="79" t="s">
        <v>360</v>
      </c>
      <c r="D310" s="81">
        <v>40407</v>
      </c>
      <c r="E310" s="81">
        <v>40407</v>
      </c>
      <c r="F310" s="86">
        <v>0</v>
      </c>
      <c r="G310" s="79" t="s">
        <v>161</v>
      </c>
      <c r="H310" s="79" t="s">
        <v>372</v>
      </c>
      <c r="I310" s="84">
        <v>0</v>
      </c>
      <c r="J310" s="84">
        <v>0</v>
      </c>
      <c r="K310" s="84">
        <v>0</v>
      </c>
      <c r="L310" s="85"/>
      <c r="M310" s="85"/>
    </row>
    <row r="311" spans="1:13" hidden="1" x14ac:dyDescent="0.25">
      <c r="A311" s="80">
        <f t="shared" si="4"/>
        <v>309</v>
      </c>
      <c r="B311" s="79" t="s">
        <v>359</v>
      </c>
      <c r="C311" s="79" t="s">
        <v>169</v>
      </c>
      <c r="D311" s="81">
        <v>40306</v>
      </c>
      <c r="E311" s="81">
        <v>40306</v>
      </c>
      <c r="F311" s="86">
        <v>0</v>
      </c>
      <c r="G311" s="79" t="s">
        <v>161</v>
      </c>
      <c r="H311" s="79" t="s">
        <v>373</v>
      </c>
      <c r="I311" s="84">
        <v>0</v>
      </c>
      <c r="J311" s="84">
        <v>0</v>
      </c>
      <c r="K311" s="84">
        <v>0</v>
      </c>
      <c r="L311" s="85"/>
      <c r="M311" s="85"/>
    </row>
    <row r="312" spans="1:13" hidden="1" x14ac:dyDescent="0.25">
      <c r="A312" s="80">
        <f t="shared" si="4"/>
        <v>310</v>
      </c>
      <c r="B312" s="79" t="s">
        <v>359</v>
      </c>
      <c r="C312" s="79" t="s">
        <v>169</v>
      </c>
      <c r="D312" s="81">
        <v>40306</v>
      </c>
      <c r="E312" s="81">
        <v>40306</v>
      </c>
      <c r="F312" s="86">
        <v>0</v>
      </c>
      <c r="G312" s="79" t="s">
        <v>161</v>
      </c>
      <c r="H312" s="79" t="s">
        <v>373</v>
      </c>
      <c r="I312" s="84">
        <v>0</v>
      </c>
      <c r="J312" s="84">
        <v>0</v>
      </c>
      <c r="K312" s="84">
        <v>0</v>
      </c>
      <c r="L312" s="85"/>
      <c r="M312" s="85"/>
    </row>
    <row r="313" spans="1:13" hidden="1" x14ac:dyDescent="0.25">
      <c r="A313" s="80">
        <f t="shared" si="4"/>
        <v>311</v>
      </c>
      <c r="B313" s="79" t="s">
        <v>359</v>
      </c>
      <c r="C313" s="79" t="s">
        <v>169</v>
      </c>
      <c r="D313" s="81">
        <v>40306</v>
      </c>
      <c r="E313" s="81">
        <v>40306</v>
      </c>
      <c r="F313" s="86">
        <v>0</v>
      </c>
      <c r="G313" s="79" t="s">
        <v>161</v>
      </c>
      <c r="H313" s="79" t="s">
        <v>373</v>
      </c>
      <c r="I313" s="84">
        <v>0</v>
      </c>
      <c r="J313" s="84">
        <v>0</v>
      </c>
      <c r="K313" s="84">
        <v>0</v>
      </c>
      <c r="L313" s="85"/>
      <c r="M313" s="85"/>
    </row>
    <row r="314" spans="1:13" hidden="1" x14ac:dyDescent="0.25">
      <c r="A314" s="80">
        <f t="shared" si="4"/>
        <v>312</v>
      </c>
      <c r="B314" s="79" t="s">
        <v>359</v>
      </c>
      <c r="C314" s="79" t="s">
        <v>169</v>
      </c>
      <c r="D314" s="81">
        <v>40306</v>
      </c>
      <c r="E314" s="81">
        <v>40306</v>
      </c>
      <c r="F314" s="86">
        <v>0</v>
      </c>
      <c r="G314" s="79" t="s">
        <v>161</v>
      </c>
      <c r="H314" s="79" t="s">
        <v>373</v>
      </c>
      <c r="I314" s="84">
        <v>0</v>
      </c>
      <c r="J314" s="84">
        <v>0</v>
      </c>
      <c r="K314" s="84">
        <v>0</v>
      </c>
      <c r="L314" s="85"/>
      <c r="M314" s="85"/>
    </row>
    <row r="315" spans="1:13" hidden="1" x14ac:dyDescent="0.25">
      <c r="A315" s="80">
        <f t="shared" si="4"/>
        <v>313</v>
      </c>
      <c r="B315" s="79" t="s">
        <v>359</v>
      </c>
      <c r="C315" s="79" t="s">
        <v>169</v>
      </c>
      <c r="D315" s="81">
        <v>40306</v>
      </c>
      <c r="E315" s="81">
        <v>40306</v>
      </c>
      <c r="F315" s="86">
        <v>0</v>
      </c>
      <c r="G315" s="79" t="s">
        <v>161</v>
      </c>
      <c r="H315" s="79" t="s">
        <v>373</v>
      </c>
      <c r="I315" s="84">
        <v>0</v>
      </c>
      <c r="J315" s="84">
        <v>0</v>
      </c>
      <c r="K315" s="84">
        <v>0</v>
      </c>
      <c r="L315" s="85"/>
      <c r="M315" s="85"/>
    </row>
    <row r="316" spans="1:13" hidden="1" x14ac:dyDescent="0.25">
      <c r="A316" s="80">
        <f t="shared" si="4"/>
        <v>314</v>
      </c>
      <c r="B316" s="79" t="s">
        <v>359</v>
      </c>
      <c r="C316" s="79" t="s">
        <v>169</v>
      </c>
      <c r="D316" s="81">
        <v>40306</v>
      </c>
      <c r="E316" s="81">
        <v>40306</v>
      </c>
      <c r="F316" s="86">
        <v>0</v>
      </c>
      <c r="G316" s="79" t="s">
        <v>161</v>
      </c>
      <c r="H316" s="79" t="s">
        <v>373</v>
      </c>
      <c r="I316" s="84">
        <v>0</v>
      </c>
      <c r="J316" s="84">
        <v>0</v>
      </c>
      <c r="K316" s="84">
        <v>0</v>
      </c>
      <c r="L316" s="85"/>
      <c r="M316" s="85"/>
    </row>
    <row r="317" spans="1:13" hidden="1" x14ac:dyDescent="0.25">
      <c r="A317" s="80">
        <f t="shared" si="4"/>
        <v>315</v>
      </c>
      <c r="B317" s="79" t="s">
        <v>359</v>
      </c>
      <c r="C317" s="79" t="s">
        <v>169</v>
      </c>
      <c r="D317" s="81">
        <v>40306</v>
      </c>
      <c r="E317" s="81">
        <v>40306</v>
      </c>
      <c r="F317" s="86">
        <v>0</v>
      </c>
      <c r="G317" s="79" t="s">
        <v>161</v>
      </c>
      <c r="H317" s="79" t="s">
        <v>373</v>
      </c>
      <c r="I317" s="84">
        <v>0</v>
      </c>
      <c r="J317" s="84">
        <v>0</v>
      </c>
      <c r="K317" s="84">
        <v>0</v>
      </c>
      <c r="L317" s="85"/>
      <c r="M317" s="85"/>
    </row>
    <row r="318" spans="1:13" hidden="1" x14ac:dyDescent="0.25">
      <c r="A318" s="80">
        <f t="shared" si="4"/>
        <v>316</v>
      </c>
      <c r="B318" s="79" t="s">
        <v>359</v>
      </c>
      <c r="C318" s="79" t="s">
        <v>169</v>
      </c>
      <c r="D318" s="81">
        <v>40282</v>
      </c>
      <c r="E318" s="81">
        <v>40282</v>
      </c>
      <c r="F318" s="86">
        <v>0</v>
      </c>
      <c r="G318" s="79" t="s">
        <v>158</v>
      </c>
      <c r="H318" s="79" t="s">
        <v>374</v>
      </c>
      <c r="I318" s="84">
        <v>0</v>
      </c>
      <c r="J318" s="84">
        <v>0</v>
      </c>
      <c r="K318" s="84">
        <v>0</v>
      </c>
      <c r="L318" s="85"/>
      <c r="M318" s="85"/>
    </row>
    <row r="319" spans="1:13" hidden="1" x14ac:dyDescent="0.25">
      <c r="A319" s="80">
        <f t="shared" si="4"/>
        <v>317</v>
      </c>
      <c r="B319" s="79" t="s">
        <v>359</v>
      </c>
      <c r="C319" s="79" t="s">
        <v>169</v>
      </c>
      <c r="D319" s="81">
        <v>40282</v>
      </c>
      <c r="E319" s="81">
        <v>40282</v>
      </c>
      <c r="F319" s="86">
        <v>0</v>
      </c>
      <c r="G319" s="79" t="s">
        <v>158</v>
      </c>
      <c r="H319" s="79" t="s">
        <v>374</v>
      </c>
      <c r="I319" s="84">
        <v>0</v>
      </c>
      <c r="J319" s="84">
        <v>0</v>
      </c>
      <c r="K319" s="84">
        <v>0</v>
      </c>
      <c r="L319" s="85"/>
      <c r="M319" s="85"/>
    </row>
    <row r="320" spans="1:13" hidden="1" x14ac:dyDescent="0.25">
      <c r="A320" s="80">
        <f t="shared" si="4"/>
        <v>318</v>
      </c>
      <c r="B320" s="79" t="s">
        <v>359</v>
      </c>
      <c r="C320" s="79" t="s">
        <v>169</v>
      </c>
      <c r="D320" s="81">
        <v>40282</v>
      </c>
      <c r="E320" s="81">
        <v>40282</v>
      </c>
      <c r="F320" s="86">
        <v>0</v>
      </c>
      <c r="G320" s="79" t="s">
        <v>158</v>
      </c>
      <c r="H320" s="79" t="s">
        <v>374</v>
      </c>
      <c r="I320" s="84">
        <v>0</v>
      </c>
      <c r="J320" s="84">
        <v>0</v>
      </c>
      <c r="K320" s="84">
        <v>0</v>
      </c>
      <c r="L320" s="85"/>
      <c r="M320" s="85"/>
    </row>
    <row r="321" spans="1:13" hidden="1" x14ac:dyDescent="0.25">
      <c r="A321" s="80">
        <f t="shared" si="4"/>
        <v>319</v>
      </c>
      <c r="B321" s="79" t="s">
        <v>359</v>
      </c>
      <c r="C321" s="79" t="s">
        <v>169</v>
      </c>
      <c r="D321" s="81">
        <v>40282</v>
      </c>
      <c r="E321" s="81">
        <v>40282</v>
      </c>
      <c r="F321" s="86">
        <v>0</v>
      </c>
      <c r="G321" s="79" t="s">
        <v>158</v>
      </c>
      <c r="H321" s="79" t="s">
        <v>374</v>
      </c>
      <c r="I321" s="84">
        <v>0</v>
      </c>
      <c r="J321" s="84">
        <v>0</v>
      </c>
      <c r="K321" s="84">
        <v>0</v>
      </c>
      <c r="L321" s="85"/>
      <c r="M321" s="85"/>
    </row>
    <row r="322" spans="1:13" hidden="1" x14ac:dyDescent="0.25">
      <c r="A322" s="80">
        <f t="shared" si="4"/>
        <v>320</v>
      </c>
      <c r="B322" s="79" t="s">
        <v>359</v>
      </c>
      <c r="C322" s="79" t="s">
        <v>169</v>
      </c>
      <c r="D322" s="81">
        <v>40282</v>
      </c>
      <c r="E322" s="81">
        <v>40282</v>
      </c>
      <c r="F322" s="86">
        <v>0</v>
      </c>
      <c r="G322" s="79" t="s">
        <v>158</v>
      </c>
      <c r="H322" s="79" t="s">
        <v>374</v>
      </c>
      <c r="I322" s="84">
        <v>0</v>
      </c>
      <c r="J322" s="84">
        <v>0</v>
      </c>
      <c r="K322" s="84">
        <v>0</v>
      </c>
      <c r="L322" s="85"/>
      <c r="M322" s="85"/>
    </row>
    <row r="323" spans="1:13" hidden="1" x14ac:dyDescent="0.25">
      <c r="A323" s="80">
        <f t="shared" si="4"/>
        <v>321</v>
      </c>
      <c r="B323" s="79" t="s">
        <v>359</v>
      </c>
      <c r="C323" s="79" t="s">
        <v>169</v>
      </c>
      <c r="D323" s="81">
        <v>40282</v>
      </c>
      <c r="E323" s="81">
        <v>40282</v>
      </c>
      <c r="F323" s="86">
        <v>0</v>
      </c>
      <c r="G323" s="79" t="s">
        <v>158</v>
      </c>
      <c r="H323" s="79" t="s">
        <v>374</v>
      </c>
      <c r="I323" s="84">
        <v>0</v>
      </c>
      <c r="J323" s="84">
        <v>0</v>
      </c>
      <c r="K323" s="84">
        <v>0</v>
      </c>
      <c r="L323" s="85"/>
      <c r="M323" s="85"/>
    </row>
    <row r="324" spans="1:13" hidden="1" x14ac:dyDescent="0.25">
      <c r="A324" s="80">
        <f t="shared" si="4"/>
        <v>322</v>
      </c>
      <c r="B324" s="79" t="s">
        <v>359</v>
      </c>
      <c r="C324" s="79" t="s">
        <v>169</v>
      </c>
      <c r="D324" s="81">
        <v>40282</v>
      </c>
      <c r="E324" s="81">
        <v>40282</v>
      </c>
      <c r="F324" s="86">
        <v>0</v>
      </c>
      <c r="G324" s="79" t="s">
        <v>158</v>
      </c>
      <c r="H324" s="79" t="s">
        <v>374</v>
      </c>
      <c r="I324" s="84">
        <v>0</v>
      </c>
      <c r="J324" s="84">
        <v>0</v>
      </c>
      <c r="K324" s="84">
        <v>0</v>
      </c>
      <c r="L324" s="85"/>
      <c r="M324" s="85"/>
    </row>
    <row r="325" spans="1:13" hidden="1" x14ac:dyDescent="0.25">
      <c r="A325" s="80">
        <f t="shared" ref="A325:A388" si="5">A324+1</f>
        <v>323</v>
      </c>
      <c r="B325" s="79" t="s">
        <v>359</v>
      </c>
      <c r="C325" s="79" t="s">
        <v>169</v>
      </c>
      <c r="D325" s="81">
        <v>40282</v>
      </c>
      <c r="E325" s="81">
        <v>40282</v>
      </c>
      <c r="F325" s="86">
        <v>0</v>
      </c>
      <c r="G325" s="79" t="s">
        <v>158</v>
      </c>
      <c r="H325" s="79" t="s">
        <v>374</v>
      </c>
      <c r="I325" s="84">
        <v>0</v>
      </c>
      <c r="J325" s="84">
        <v>0</v>
      </c>
      <c r="K325" s="84">
        <v>0</v>
      </c>
      <c r="L325" s="85"/>
      <c r="M325" s="85"/>
    </row>
    <row r="326" spans="1:13" hidden="1" x14ac:dyDescent="0.25">
      <c r="A326" s="80">
        <f t="shared" si="5"/>
        <v>324</v>
      </c>
      <c r="B326" s="79" t="s">
        <v>359</v>
      </c>
      <c r="C326" s="79" t="s">
        <v>169</v>
      </c>
      <c r="D326" s="81">
        <v>40282</v>
      </c>
      <c r="E326" s="81">
        <v>40282</v>
      </c>
      <c r="F326" s="86">
        <v>0</v>
      </c>
      <c r="G326" s="79" t="s">
        <v>158</v>
      </c>
      <c r="H326" s="79" t="s">
        <v>374</v>
      </c>
      <c r="I326" s="84">
        <v>0</v>
      </c>
      <c r="J326" s="84">
        <v>0</v>
      </c>
      <c r="K326" s="84">
        <v>0</v>
      </c>
      <c r="L326" s="85"/>
      <c r="M326" s="85"/>
    </row>
    <row r="327" spans="1:13" hidden="1" x14ac:dyDescent="0.25">
      <c r="A327" s="80">
        <f t="shared" si="5"/>
        <v>325</v>
      </c>
      <c r="B327" s="79" t="s">
        <v>359</v>
      </c>
      <c r="C327" s="79" t="s">
        <v>169</v>
      </c>
      <c r="D327" s="81">
        <v>40282</v>
      </c>
      <c r="E327" s="81">
        <v>40282</v>
      </c>
      <c r="F327" s="86">
        <v>0</v>
      </c>
      <c r="G327" s="79" t="s">
        <v>158</v>
      </c>
      <c r="H327" s="79" t="s">
        <v>374</v>
      </c>
      <c r="I327" s="84">
        <v>0</v>
      </c>
      <c r="J327" s="84">
        <v>0</v>
      </c>
      <c r="K327" s="84">
        <v>0</v>
      </c>
      <c r="L327" s="85"/>
      <c r="M327" s="85"/>
    </row>
    <row r="328" spans="1:13" hidden="1" x14ac:dyDescent="0.25">
      <c r="A328" s="80">
        <f t="shared" si="5"/>
        <v>326</v>
      </c>
      <c r="B328" s="79" t="s">
        <v>359</v>
      </c>
      <c r="C328" s="79" t="s">
        <v>169</v>
      </c>
      <c r="D328" s="81">
        <v>40282</v>
      </c>
      <c r="E328" s="81">
        <v>40282</v>
      </c>
      <c r="F328" s="86">
        <v>0</v>
      </c>
      <c r="G328" s="79" t="s">
        <v>158</v>
      </c>
      <c r="H328" s="79" t="s">
        <v>374</v>
      </c>
      <c r="I328" s="84">
        <v>0</v>
      </c>
      <c r="J328" s="84">
        <v>0</v>
      </c>
      <c r="K328" s="84">
        <v>0</v>
      </c>
      <c r="L328" s="85"/>
      <c r="M328" s="85"/>
    </row>
    <row r="329" spans="1:13" hidden="1" x14ac:dyDescent="0.25">
      <c r="A329" s="80">
        <f t="shared" si="5"/>
        <v>327</v>
      </c>
      <c r="B329" s="79" t="s">
        <v>359</v>
      </c>
      <c r="C329" s="79" t="s">
        <v>169</v>
      </c>
      <c r="D329" s="81">
        <v>40282</v>
      </c>
      <c r="E329" s="81">
        <v>40282</v>
      </c>
      <c r="F329" s="86">
        <v>0</v>
      </c>
      <c r="G329" s="79" t="s">
        <v>158</v>
      </c>
      <c r="H329" s="79" t="s">
        <v>374</v>
      </c>
      <c r="I329" s="84">
        <v>0</v>
      </c>
      <c r="J329" s="84">
        <v>0</v>
      </c>
      <c r="K329" s="84">
        <v>0</v>
      </c>
      <c r="L329" s="85"/>
      <c r="M329" s="85"/>
    </row>
    <row r="330" spans="1:13" hidden="1" x14ac:dyDescent="0.25">
      <c r="A330" s="80">
        <f t="shared" si="5"/>
        <v>328</v>
      </c>
      <c r="B330" s="79" t="s">
        <v>359</v>
      </c>
      <c r="C330" s="79" t="s">
        <v>169</v>
      </c>
      <c r="D330" s="81">
        <v>40282</v>
      </c>
      <c r="E330" s="81">
        <v>40282</v>
      </c>
      <c r="F330" s="86">
        <v>0</v>
      </c>
      <c r="G330" s="79" t="s">
        <v>158</v>
      </c>
      <c r="H330" s="79" t="s">
        <v>374</v>
      </c>
      <c r="I330" s="84">
        <v>0</v>
      </c>
      <c r="J330" s="84">
        <v>0</v>
      </c>
      <c r="K330" s="84">
        <v>0</v>
      </c>
      <c r="L330" s="85"/>
      <c r="M330" s="85"/>
    </row>
    <row r="331" spans="1:13" hidden="1" x14ac:dyDescent="0.25">
      <c r="A331" s="80">
        <f t="shared" si="5"/>
        <v>329</v>
      </c>
      <c r="B331" s="79" t="s">
        <v>359</v>
      </c>
      <c r="C331" s="79" t="s">
        <v>169</v>
      </c>
      <c r="D331" s="81">
        <v>40282</v>
      </c>
      <c r="E331" s="81">
        <v>40282</v>
      </c>
      <c r="F331" s="86">
        <v>0</v>
      </c>
      <c r="G331" s="79" t="s">
        <v>158</v>
      </c>
      <c r="H331" s="79" t="s">
        <v>374</v>
      </c>
      <c r="I331" s="84">
        <v>0</v>
      </c>
      <c r="J331" s="84">
        <v>0</v>
      </c>
      <c r="K331" s="84">
        <v>0</v>
      </c>
      <c r="L331" s="85"/>
      <c r="M331" s="85"/>
    </row>
    <row r="332" spans="1:13" hidden="1" x14ac:dyDescent="0.25">
      <c r="A332" s="80">
        <f t="shared" si="5"/>
        <v>330</v>
      </c>
      <c r="B332" s="79" t="s">
        <v>359</v>
      </c>
      <c r="C332" s="79" t="s">
        <v>169</v>
      </c>
      <c r="D332" s="81">
        <v>40282</v>
      </c>
      <c r="E332" s="81">
        <v>40282</v>
      </c>
      <c r="F332" s="86">
        <v>0</v>
      </c>
      <c r="G332" s="79" t="s">
        <v>158</v>
      </c>
      <c r="H332" s="79" t="s">
        <v>374</v>
      </c>
      <c r="I332" s="84">
        <v>0</v>
      </c>
      <c r="J332" s="84">
        <v>0</v>
      </c>
      <c r="K332" s="84">
        <v>0</v>
      </c>
      <c r="L332" s="85"/>
      <c r="M332" s="85"/>
    </row>
    <row r="333" spans="1:13" hidden="1" x14ac:dyDescent="0.25">
      <c r="A333" s="80">
        <f t="shared" si="5"/>
        <v>331</v>
      </c>
      <c r="B333" s="79" t="s">
        <v>359</v>
      </c>
      <c r="C333" s="79" t="s">
        <v>169</v>
      </c>
      <c r="D333" s="81">
        <v>40282</v>
      </c>
      <c r="E333" s="81">
        <v>40282</v>
      </c>
      <c r="F333" s="86">
        <v>0</v>
      </c>
      <c r="G333" s="79" t="s">
        <v>158</v>
      </c>
      <c r="H333" s="79" t="s">
        <v>374</v>
      </c>
      <c r="I333" s="84">
        <v>0</v>
      </c>
      <c r="J333" s="84">
        <v>0</v>
      </c>
      <c r="K333" s="84">
        <v>0</v>
      </c>
      <c r="L333" s="85"/>
      <c r="M333" s="85"/>
    </row>
    <row r="334" spans="1:13" hidden="1" x14ac:dyDescent="0.25">
      <c r="A334" s="80">
        <f t="shared" si="5"/>
        <v>332</v>
      </c>
      <c r="B334" s="79" t="s">
        <v>359</v>
      </c>
      <c r="C334" s="79" t="s">
        <v>169</v>
      </c>
      <c r="D334" s="81">
        <v>40282</v>
      </c>
      <c r="E334" s="81">
        <v>40282</v>
      </c>
      <c r="F334" s="86">
        <v>0</v>
      </c>
      <c r="G334" s="79" t="s">
        <v>158</v>
      </c>
      <c r="H334" s="79" t="s">
        <v>374</v>
      </c>
      <c r="I334" s="84">
        <v>0</v>
      </c>
      <c r="J334" s="84">
        <v>0</v>
      </c>
      <c r="K334" s="84">
        <v>0</v>
      </c>
      <c r="L334" s="85"/>
      <c r="M334" s="85"/>
    </row>
    <row r="335" spans="1:13" hidden="1" x14ac:dyDescent="0.25">
      <c r="A335" s="80">
        <f t="shared" si="5"/>
        <v>333</v>
      </c>
      <c r="B335" s="79" t="s">
        <v>359</v>
      </c>
      <c r="C335" s="79" t="s">
        <v>169</v>
      </c>
      <c r="D335" s="81">
        <v>40282</v>
      </c>
      <c r="E335" s="81">
        <v>40282</v>
      </c>
      <c r="F335" s="86">
        <v>0</v>
      </c>
      <c r="G335" s="79" t="s">
        <v>158</v>
      </c>
      <c r="H335" s="79" t="s">
        <v>374</v>
      </c>
      <c r="I335" s="84">
        <v>0</v>
      </c>
      <c r="J335" s="84">
        <v>0</v>
      </c>
      <c r="K335" s="84">
        <v>0</v>
      </c>
      <c r="L335" s="85"/>
      <c r="M335" s="85"/>
    </row>
    <row r="336" spans="1:13" hidden="1" x14ac:dyDescent="0.25">
      <c r="A336" s="80">
        <f t="shared" si="5"/>
        <v>334</v>
      </c>
      <c r="B336" s="79" t="s">
        <v>359</v>
      </c>
      <c r="C336" s="79" t="s">
        <v>169</v>
      </c>
      <c r="D336" s="81">
        <v>40282</v>
      </c>
      <c r="E336" s="81">
        <v>40282</v>
      </c>
      <c r="F336" s="86">
        <v>0</v>
      </c>
      <c r="G336" s="79" t="s">
        <v>158</v>
      </c>
      <c r="H336" s="79" t="s">
        <v>374</v>
      </c>
      <c r="I336" s="84">
        <v>0</v>
      </c>
      <c r="J336" s="84">
        <v>0</v>
      </c>
      <c r="K336" s="84">
        <v>0</v>
      </c>
      <c r="L336" s="85"/>
      <c r="M336" s="85"/>
    </row>
    <row r="337" spans="1:13" hidden="1" x14ac:dyDescent="0.25">
      <c r="A337" s="80">
        <f t="shared" si="5"/>
        <v>335</v>
      </c>
      <c r="B337" s="79" t="s">
        <v>359</v>
      </c>
      <c r="C337" s="79" t="s">
        <v>169</v>
      </c>
      <c r="D337" s="81">
        <v>40282</v>
      </c>
      <c r="E337" s="81">
        <v>40282</v>
      </c>
      <c r="F337" s="86">
        <v>0</v>
      </c>
      <c r="G337" s="79" t="s">
        <v>158</v>
      </c>
      <c r="H337" s="79" t="s">
        <v>374</v>
      </c>
      <c r="I337" s="84">
        <v>0</v>
      </c>
      <c r="J337" s="84">
        <v>0</v>
      </c>
      <c r="K337" s="84">
        <v>0</v>
      </c>
      <c r="L337" s="85"/>
      <c r="M337" s="85"/>
    </row>
    <row r="338" spans="1:13" hidden="1" x14ac:dyDescent="0.25">
      <c r="A338" s="80">
        <f t="shared" si="5"/>
        <v>336</v>
      </c>
      <c r="B338" s="79" t="s">
        <v>359</v>
      </c>
      <c r="C338" s="79" t="s">
        <v>360</v>
      </c>
      <c r="D338" s="81">
        <v>40397</v>
      </c>
      <c r="E338" s="81">
        <v>40397</v>
      </c>
      <c r="F338" s="86">
        <v>1</v>
      </c>
      <c r="G338" s="79" t="s">
        <v>161</v>
      </c>
      <c r="H338" s="79" t="s">
        <v>375</v>
      </c>
      <c r="I338" s="84">
        <v>97958.5</v>
      </c>
      <c r="J338" s="84">
        <v>-93060.57</v>
      </c>
      <c r="K338" s="84">
        <v>4897.93</v>
      </c>
      <c r="L338" s="85"/>
      <c r="M338" s="85"/>
    </row>
    <row r="339" spans="1:13" hidden="1" x14ac:dyDescent="0.25">
      <c r="A339" s="80">
        <f t="shared" si="5"/>
        <v>337</v>
      </c>
      <c r="B339" s="79" t="s">
        <v>359</v>
      </c>
      <c r="C339" s="79" t="s">
        <v>360</v>
      </c>
      <c r="D339" s="81">
        <v>40408</v>
      </c>
      <c r="E339" s="81">
        <v>40408</v>
      </c>
      <c r="F339" s="86">
        <v>1</v>
      </c>
      <c r="G339" s="79" t="s">
        <v>161</v>
      </c>
      <c r="H339" s="79" t="s">
        <v>376</v>
      </c>
      <c r="I339" s="84">
        <v>48300</v>
      </c>
      <c r="J339" s="84">
        <v>-45885</v>
      </c>
      <c r="K339" s="84">
        <v>2415</v>
      </c>
      <c r="L339" s="85"/>
      <c r="M339" s="85"/>
    </row>
    <row r="340" spans="1:13" hidden="1" x14ac:dyDescent="0.25">
      <c r="A340" s="80">
        <f t="shared" si="5"/>
        <v>338</v>
      </c>
      <c r="B340" s="79" t="s">
        <v>359</v>
      </c>
      <c r="C340" s="79" t="s">
        <v>360</v>
      </c>
      <c r="D340" s="81">
        <v>40374</v>
      </c>
      <c r="E340" s="81">
        <v>40374</v>
      </c>
      <c r="F340" s="86">
        <v>1</v>
      </c>
      <c r="G340" s="79" t="s">
        <v>161</v>
      </c>
      <c r="H340" s="79" t="s">
        <v>377</v>
      </c>
      <c r="I340" s="84">
        <v>51069.9</v>
      </c>
      <c r="J340" s="84">
        <v>-48516.4</v>
      </c>
      <c r="K340" s="84">
        <v>2553.5</v>
      </c>
      <c r="L340" s="85"/>
      <c r="M340" s="85"/>
    </row>
    <row r="341" spans="1:13" hidden="1" x14ac:dyDescent="0.25">
      <c r="A341" s="80">
        <f t="shared" si="5"/>
        <v>339</v>
      </c>
      <c r="B341" s="79" t="s">
        <v>359</v>
      </c>
      <c r="C341" s="79" t="s">
        <v>360</v>
      </c>
      <c r="D341" s="81">
        <v>40407</v>
      </c>
      <c r="E341" s="81">
        <v>40407</v>
      </c>
      <c r="F341" s="86">
        <v>0</v>
      </c>
      <c r="G341" s="79" t="s">
        <v>161</v>
      </c>
      <c r="H341" s="79" t="s">
        <v>378</v>
      </c>
      <c r="I341" s="84">
        <v>0</v>
      </c>
      <c r="J341" s="84">
        <v>0</v>
      </c>
      <c r="K341" s="84">
        <v>0</v>
      </c>
      <c r="L341" s="85"/>
      <c r="M341" s="85"/>
    </row>
    <row r="342" spans="1:13" hidden="1" x14ac:dyDescent="0.25">
      <c r="A342" s="80">
        <f t="shared" si="5"/>
        <v>340</v>
      </c>
      <c r="B342" s="79" t="s">
        <v>359</v>
      </c>
      <c r="C342" s="79" t="s">
        <v>360</v>
      </c>
      <c r="D342" s="81">
        <v>40397</v>
      </c>
      <c r="E342" s="81">
        <v>40397</v>
      </c>
      <c r="F342" s="86">
        <v>1</v>
      </c>
      <c r="G342" s="79" t="s">
        <v>354</v>
      </c>
      <c r="H342" s="79" t="s">
        <v>379</v>
      </c>
      <c r="I342" s="84">
        <v>147047</v>
      </c>
      <c r="J342" s="84">
        <v>-139694.65</v>
      </c>
      <c r="K342" s="84">
        <v>7352.35</v>
      </c>
      <c r="L342" s="85"/>
      <c r="M342" s="85"/>
    </row>
    <row r="343" spans="1:13" hidden="1" x14ac:dyDescent="0.25">
      <c r="A343" s="80">
        <f t="shared" si="5"/>
        <v>341</v>
      </c>
      <c r="B343" s="79" t="s">
        <v>359</v>
      </c>
      <c r="C343" s="79" t="s">
        <v>360</v>
      </c>
      <c r="D343" s="81">
        <v>40885</v>
      </c>
      <c r="E343" s="81">
        <v>40885</v>
      </c>
      <c r="F343" s="86">
        <v>1</v>
      </c>
      <c r="G343" s="79" t="s">
        <v>161</v>
      </c>
      <c r="H343" s="79" t="s">
        <v>375</v>
      </c>
      <c r="I343" s="84">
        <v>25799</v>
      </c>
      <c r="J343" s="84">
        <v>-24509.05</v>
      </c>
      <c r="K343" s="84">
        <v>1289.95</v>
      </c>
      <c r="L343" s="85"/>
      <c r="M343" s="85"/>
    </row>
    <row r="344" spans="1:13" hidden="1" x14ac:dyDescent="0.25">
      <c r="A344" s="80">
        <f t="shared" si="5"/>
        <v>342</v>
      </c>
      <c r="B344" s="79" t="s">
        <v>359</v>
      </c>
      <c r="C344" s="79" t="s">
        <v>360</v>
      </c>
      <c r="D344" s="81">
        <v>40891</v>
      </c>
      <c r="E344" s="81">
        <v>40891</v>
      </c>
      <c r="F344" s="86">
        <v>1</v>
      </c>
      <c r="G344" s="79" t="s">
        <v>380</v>
      </c>
      <c r="H344" s="79" t="s">
        <v>381</v>
      </c>
      <c r="I344" s="84">
        <v>125986</v>
      </c>
      <c r="J344" s="84">
        <v>-119686.7</v>
      </c>
      <c r="K344" s="84">
        <v>6299.3</v>
      </c>
      <c r="L344" s="85"/>
      <c r="M344" s="85"/>
    </row>
    <row r="345" spans="1:13" hidden="1" x14ac:dyDescent="0.25">
      <c r="A345" s="80">
        <f t="shared" si="5"/>
        <v>343</v>
      </c>
      <c r="B345" s="79" t="s">
        <v>359</v>
      </c>
      <c r="C345" s="79" t="s">
        <v>169</v>
      </c>
      <c r="D345" s="81">
        <v>40480</v>
      </c>
      <c r="E345" s="81">
        <v>40480</v>
      </c>
      <c r="F345" s="86">
        <v>0</v>
      </c>
      <c r="G345" s="79" t="s">
        <v>158</v>
      </c>
      <c r="H345" s="79" t="s">
        <v>382</v>
      </c>
      <c r="I345" s="84">
        <v>0</v>
      </c>
      <c r="J345" s="84">
        <v>0</v>
      </c>
      <c r="K345" s="84">
        <v>0</v>
      </c>
      <c r="L345" s="85"/>
      <c r="M345" s="85"/>
    </row>
    <row r="346" spans="1:13" hidden="1" x14ac:dyDescent="0.25">
      <c r="A346" s="80">
        <f t="shared" si="5"/>
        <v>344</v>
      </c>
      <c r="B346" s="79" t="s">
        <v>359</v>
      </c>
      <c r="C346" s="79" t="s">
        <v>169</v>
      </c>
      <c r="D346" s="81">
        <v>40456</v>
      </c>
      <c r="E346" s="81">
        <v>40456</v>
      </c>
      <c r="F346" s="86">
        <v>0</v>
      </c>
      <c r="G346" s="79" t="s">
        <v>158</v>
      </c>
      <c r="H346" s="79" t="s">
        <v>383</v>
      </c>
      <c r="I346" s="84">
        <v>0</v>
      </c>
      <c r="J346" s="84">
        <v>0</v>
      </c>
      <c r="K346" s="84">
        <v>0</v>
      </c>
      <c r="L346" s="85"/>
      <c r="M346" s="85"/>
    </row>
    <row r="347" spans="1:13" hidden="1" x14ac:dyDescent="0.25">
      <c r="A347" s="80">
        <f t="shared" si="5"/>
        <v>345</v>
      </c>
      <c r="B347" s="79" t="s">
        <v>359</v>
      </c>
      <c r="C347" s="79" t="s">
        <v>169</v>
      </c>
      <c r="D347" s="81">
        <v>40465</v>
      </c>
      <c r="E347" s="81">
        <v>40465</v>
      </c>
      <c r="F347" s="86">
        <v>0</v>
      </c>
      <c r="G347" s="79" t="s">
        <v>158</v>
      </c>
      <c r="H347" s="79" t="s">
        <v>384</v>
      </c>
      <c r="I347" s="84">
        <v>0</v>
      </c>
      <c r="J347" s="84">
        <v>0</v>
      </c>
      <c r="K347" s="84">
        <v>0</v>
      </c>
      <c r="L347" s="85"/>
      <c r="M347" s="85"/>
    </row>
    <row r="348" spans="1:13" hidden="1" x14ac:dyDescent="0.25">
      <c r="A348" s="80">
        <f t="shared" si="5"/>
        <v>346</v>
      </c>
      <c r="B348" s="79" t="s">
        <v>359</v>
      </c>
      <c r="C348" s="79" t="s">
        <v>169</v>
      </c>
      <c r="D348" s="81">
        <v>41000</v>
      </c>
      <c r="E348" s="81">
        <v>41000</v>
      </c>
      <c r="F348" s="86">
        <v>0</v>
      </c>
      <c r="G348" s="79" t="s">
        <v>158</v>
      </c>
      <c r="H348" s="79" t="s">
        <v>385</v>
      </c>
      <c r="I348" s="84">
        <v>0</v>
      </c>
      <c r="J348" s="84">
        <v>0</v>
      </c>
      <c r="K348" s="84">
        <v>0</v>
      </c>
      <c r="L348" s="85"/>
      <c r="M348" s="85"/>
    </row>
    <row r="349" spans="1:13" hidden="1" x14ac:dyDescent="0.25">
      <c r="A349" s="80">
        <f t="shared" si="5"/>
        <v>347</v>
      </c>
      <c r="B349" s="79" t="s">
        <v>359</v>
      </c>
      <c r="C349" s="79" t="s">
        <v>360</v>
      </c>
      <c r="D349" s="81">
        <v>40457</v>
      </c>
      <c r="E349" s="81">
        <v>40457</v>
      </c>
      <c r="F349" s="86">
        <v>1</v>
      </c>
      <c r="G349" s="79" t="s">
        <v>158</v>
      </c>
      <c r="H349" s="79" t="s">
        <v>386</v>
      </c>
      <c r="I349" s="84">
        <v>238000</v>
      </c>
      <c r="J349" s="84">
        <v>-226100</v>
      </c>
      <c r="K349" s="84">
        <v>11900</v>
      </c>
      <c r="L349" s="85"/>
      <c r="M349" s="85"/>
    </row>
    <row r="350" spans="1:13" hidden="1" x14ac:dyDescent="0.25">
      <c r="A350" s="80">
        <f t="shared" si="5"/>
        <v>348</v>
      </c>
      <c r="B350" s="79" t="s">
        <v>359</v>
      </c>
      <c r="C350" s="79" t="s">
        <v>169</v>
      </c>
      <c r="D350" s="81">
        <v>40463</v>
      </c>
      <c r="E350" s="81">
        <v>40463</v>
      </c>
      <c r="F350" s="86">
        <v>0</v>
      </c>
      <c r="G350" s="79" t="s">
        <v>158</v>
      </c>
      <c r="H350" s="79" t="s">
        <v>384</v>
      </c>
      <c r="I350" s="84">
        <v>0</v>
      </c>
      <c r="J350" s="84">
        <v>0</v>
      </c>
      <c r="K350" s="84">
        <v>0</v>
      </c>
      <c r="L350" s="85"/>
      <c r="M350" s="85"/>
    </row>
    <row r="351" spans="1:13" hidden="1" x14ac:dyDescent="0.25">
      <c r="A351" s="80">
        <f t="shared" si="5"/>
        <v>349</v>
      </c>
      <c r="B351" s="79" t="s">
        <v>359</v>
      </c>
      <c r="C351" s="79" t="s">
        <v>169</v>
      </c>
      <c r="D351" s="81">
        <v>40473</v>
      </c>
      <c r="E351" s="81">
        <v>40473</v>
      </c>
      <c r="F351" s="86">
        <v>0</v>
      </c>
      <c r="G351" s="79" t="s">
        <v>158</v>
      </c>
      <c r="H351" s="79" t="s">
        <v>387</v>
      </c>
      <c r="I351" s="84">
        <v>0</v>
      </c>
      <c r="J351" s="84">
        <v>0</v>
      </c>
      <c r="K351" s="84">
        <v>0</v>
      </c>
      <c r="L351" s="85"/>
      <c r="M351" s="85"/>
    </row>
    <row r="352" spans="1:13" hidden="1" x14ac:dyDescent="0.25">
      <c r="A352" s="80">
        <f t="shared" si="5"/>
        <v>350</v>
      </c>
      <c r="B352" s="79" t="s">
        <v>359</v>
      </c>
      <c r="C352" s="79" t="s">
        <v>169</v>
      </c>
      <c r="D352" s="81">
        <v>40512</v>
      </c>
      <c r="E352" s="81">
        <v>40512</v>
      </c>
      <c r="F352" s="86">
        <v>1</v>
      </c>
      <c r="G352" s="79" t="s">
        <v>158</v>
      </c>
      <c r="H352" s="79" t="s">
        <v>388</v>
      </c>
      <c r="I352" s="84">
        <v>288420</v>
      </c>
      <c r="J352" s="84">
        <v>-273999</v>
      </c>
      <c r="K352" s="84">
        <v>14421</v>
      </c>
      <c r="L352" s="85"/>
      <c r="M352" s="85"/>
    </row>
    <row r="353" spans="1:13" hidden="1" x14ac:dyDescent="0.25">
      <c r="A353" s="80">
        <f t="shared" si="5"/>
        <v>351</v>
      </c>
      <c r="B353" s="79" t="s">
        <v>359</v>
      </c>
      <c r="C353" s="79" t="s">
        <v>169</v>
      </c>
      <c r="D353" s="81">
        <v>40508</v>
      </c>
      <c r="E353" s="81">
        <v>40508</v>
      </c>
      <c r="F353" s="86">
        <v>0</v>
      </c>
      <c r="G353" s="79" t="s">
        <v>158</v>
      </c>
      <c r="H353" s="79" t="s">
        <v>389</v>
      </c>
      <c r="I353" s="84">
        <v>0</v>
      </c>
      <c r="J353" s="84">
        <v>0</v>
      </c>
      <c r="K353" s="84">
        <v>0</v>
      </c>
      <c r="L353" s="85"/>
      <c r="M353" s="85"/>
    </row>
    <row r="354" spans="1:13" hidden="1" x14ac:dyDescent="0.25">
      <c r="A354" s="80">
        <f t="shared" si="5"/>
        <v>352</v>
      </c>
      <c r="B354" s="79" t="s">
        <v>359</v>
      </c>
      <c r="C354" s="79" t="s">
        <v>169</v>
      </c>
      <c r="D354" s="81">
        <v>40455</v>
      </c>
      <c r="E354" s="81">
        <v>40455</v>
      </c>
      <c r="F354" s="86">
        <v>0</v>
      </c>
      <c r="G354" s="79" t="s">
        <v>158</v>
      </c>
      <c r="H354" s="79" t="s">
        <v>390</v>
      </c>
      <c r="I354" s="84">
        <v>0</v>
      </c>
      <c r="J354" s="84">
        <v>0</v>
      </c>
      <c r="K354" s="84">
        <v>0</v>
      </c>
      <c r="L354" s="85"/>
      <c r="M354" s="85"/>
    </row>
    <row r="355" spans="1:13" hidden="1" x14ac:dyDescent="0.25">
      <c r="A355" s="80">
        <f t="shared" si="5"/>
        <v>353</v>
      </c>
      <c r="B355" s="79" t="s">
        <v>359</v>
      </c>
      <c r="C355" s="79" t="s">
        <v>169</v>
      </c>
      <c r="D355" s="81">
        <v>40455</v>
      </c>
      <c r="E355" s="81">
        <v>40455</v>
      </c>
      <c r="F355" s="86">
        <v>0</v>
      </c>
      <c r="G355" s="79" t="s">
        <v>158</v>
      </c>
      <c r="H355" s="79" t="s">
        <v>390</v>
      </c>
      <c r="I355" s="84">
        <v>0</v>
      </c>
      <c r="J355" s="84">
        <v>0</v>
      </c>
      <c r="K355" s="84">
        <v>0</v>
      </c>
      <c r="L355" s="85"/>
      <c r="M355" s="85"/>
    </row>
    <row r="356" spans="1:13" hidden="1" x14ac:dyDescent="0.25">
      <c r="A356" s="80">
        <f t="shared" si="5"/>
        <v>354</v>
      </c>
      <c r="B356" s="79" t="s">
        <v>359</v>
      </c>
      <c r="C356" s="79" t="s">
        <v>169</v>
      </c>
      <c r="D356" s="81">
        <v>40521</v>
      </c>
      <c r="E356" s="81">
        <v>40521</v>
      </c>
      <c r="F356" s="86">
        <v>0</v>
      </c>
      <c r="G356" s="79" t="s">
        <v>158</v>
      </c>
      <c r="H356" s="79" t="s">
        <v>391</v>
      </c>
      <c r="I356" s="84">
        <v>0</v>
      </c>
      <c r="J356" s="84">
        <v>0</v>
      </c>
      <c r="K356" s="84">
        <v>0</v>
      </c>
      <c r="L356" s="85"/>
      <c r="M356" s="85"/>
    </row>
    <row r="357" spans="1:13" hidden="1" x14ac:dyDescent="0.25">
      <c r="A357" s="80">
        <f t="shared" si="5"/>
        <v>355</v>
      </c>
      <c r="B357" s="79" t="s">
        <v>359</v>
      </c>
      <c r="C357" s="79" t="s">
        <v>360</v>
      </c>
      <c r="D357" s="81">
        <v>40521</v>
      </c>
      <c r="E357" s="81">
        <v>40521</v>
      </c>
      <c r="F357" s="86">
        <v>1</v>
      </c>
      <c r="G357" s="79" t="s">
        <v>158</v>
      </c>
      <c r="H357" s="79" t="s">
        <v>392</v>
      </c>
      <c r="I357" s="84">
        <v>5250</v>
      </c>
      <c r="J357" s="84">
        <v>-4987.5</v>
      </c>
      <c r="K357" s="84">
        <v>262.5</v>
      </c>
      <c r="L357" s="85"/>
      <c r="M357" s="85"/>
    </row>
    <row r="358" spans="1:13" hidden="1" x14ac:dyDescent="0.25">
      <c r="A358" s="80">
        <f t="shared" si="5"/>
        <v>356</v>
      </c>
      <c r="B358" s="79" t="s">
        <v>359</v>
      </c>
      <c r="C358" s="79" t="s">
        <v>169</v>
      </c>
      <c r="D358" s="81">
        <v>40553</v>
      </c>
      <c r="E358" s="81">
        <v>40553</v>
      </c>
      <c r="F358" s="86">
        <v>5</v>
      </c>
      <c r="G358" s="79" t="s">
        <v>158</v>
      </c>
      <c r="H358" s="79" t="s">
        <v>393</v>
      </c>
      <c r="I358" s="84">
        <v>103530</v>
      </c>
      <c r="J358" s="84">
        <v>-54070.9</v>
      </c>
      <c r="K358" s="84">
        <v>49459.1</v>
      </c>
      <c r="L358" s="85"/>
      <c r="M358" s="85"/>
    </row>
    <row r="359" spans="1:13" hidden="1" x14ac:dyDescent="0.25">
      <c r="A359" s="80">
        <f t="shared" si="5"/>
        <v>357</v>
      </c>
      <c r="B359" s="79" t="s">
        <v>359</v>
      </c>
      <c r="C359" s="79" t="s">
        <v>363</v>
      </c>
      <c r="D359" s="81">
        <v>40562</v>
      </c>
      <c r="E359" s="81">
        <v>40544</v>
      </c>
      <c r="F359" s="86">
        <v>0</v>
      </c>
      <c r="G359" s="79" t="s">
        <v>158</v>
      </c>
      <c r="H359" s="79" t="s">
        <v>394</v>
      </c>
      <c r="I359" s="84">
        <v>0</v>
      </c>
      <c r="J359" s="84">
        <v>0</v>
      </c>
      <c r="K359" s="84">
        <v>0</v>
      </c>
      <c r="L359" s="85"/>
      <c r="M359" s="85"/>
    </row>
    <row r="360" spans="1:13" hidden="1" x14ac:dyDescent="0.25">
      <c r="A360" s="80">
        <f t="shared" si="5"/>
        <v>358</v>
      </c>
      <c r="B360" s="79" t="s">
        <v>359</v>
      </c>
      <c r="C360" s="79" t="s">
        <v>169</v>
      </c>
      <c r="D360" s="81">
        <v>40595</v>
      </c>
      <c r="E360" s="81">
        <v>40595</v>
      </c>
      <c r="F360" s="86">
        <v>0</v>
      </c>
      <c r="G360" s="79" t="s">
        <v>158</v>
      </c>
      <c r="H360" s="79" t="s">
        <v>387</v>
      </c>
      <c r="I360" s="84">
        <v>0</v>
      </c>
      <c r="J360" s="84">
        <v>0</v>
      </c>
      <c r="K360" s="84">
        <v>0</v>
      </c>
      <c r="L360" s="85"/>
      <c r="M360" s="85"/>
    </row>
    <row r="361" spans="1:13" hidden="1" x14ac:dyDescent="0.25">
      <c r="A361" s="80">
        <f t="shared" si="5"/>
        <v>359</v>
      </c>
      <c r="B361" s="79" t="s">
        <v>359</v>
      </c>
      <c r="C361" s="79" t="s">
        <v>169</v>
      </c>
      <c r="D361" s="81">
        <v>40563</v>
      </c>
      <c r="E361" s="81">
        <v>40563</v>
      </c>
      <c r="F361" s="86">
        <v>0</v>
      </c>
      <c r="G361" s="79" t="s">
        <v>158</v>
      </c>
      <c r="H361" s="79" t="s">
        <v>395</v>
      </c>
      <c r="I361" s="84">
        <v>0</v>
      </c>
      <c r="J361" s="84">
        <v>0</v>
      </c>
      <c r="K361" s="84">
        <v>0</v>
      </c>
      <c r="L361" s="85"/>
      <c r="M361" s="85"/>
    </row>
    <row r="362" spans="1:13" hidden="1" x14ac:dyDescent="0.25">
      <c r="A362" s="80">
        <f t="shared" si="5"/>
        <v>360</v>
      </c>
      <c r="B362" s="79" t="s">
        <v>359</v>
      </c>
      <c r="C362" s="79" t="s">
        <v>169</v>
      </c>
      <c r="D362" s="81">
        <v>40501</v>
      </c>
      <c r="E362" s="81">
        <v>40501</v>
      </c>
      <c r="F362" s="86">
        <v>0</v>
      </c>
      <c r="G362" s="79" t="s">
        <v>380</v>
      </c>
      <c r="H362" s="79" t="s">
        <v>396</v>
      </c>
      <c r="I362" s="84">
        <v>0</v>
      </c>
      <c r="J362" s="84">
        <v>0</v>
      </c>
      <c r="K362" s="84">
        <v>0</v>
      </c>
      <c r="L362" s="85"/>
      <c r="M362" s="85"/>
    </row>
    <row r="363" spans="1:13" hidden="1" x14ac:dyDescent="0.25">
      <c r="A363" s="80">
        <f t="shared" si="5"/>
        <v>361</v>
      </c>
      <c r="B363" s="79" t="s">
        <v>359</v>
      </c>
      <c r="C363" s="79" t="s">
        <v>169</v>
      </c>
      <c r="D363" s="81">
        <v>40448</v>
      </c>
      <c r="E363" s="81">
        <v>40448</v>
      </c>
      <c r="F363" s="86">
        <v>0</v>
      </c>
      <c r="G363" s="79" t="s">
        <v>158</v>
      </c>
      <c r="H363" s="79" t="s">
        <v>397</v>
      </c>
      <c r="I363" s="84">
        <v>0</v>
      </c>
      <c r="J363" s="84">
        <v>0</v>
      </c>
      <c r="K363" s="84">
        <v>0</v>
      </c>
      <c r="L363" s="85"/>
      <c r="M363" s="85"/>
    </row>
    <row r="364" spans="1:13" hidden="1" x14ac:dyDescent="0.25">
      <c r="A364" s="80">
        <f t="shared" si="5"/>
        <v>362</v>
      </c>
      <c r="B364" s="79" t="s">
        <v>359</v>
      </c>
      <c r="C364" s="79" t="s">
        <v>360</v>
      </c>
      <c r="D364" s="81">
        <v>40448</v>
      </c>
      <c r="E364" s="81">
        <v>40448</v>
      </c>
      <c r="F364" s="86">
        <v>0</v>
      </c>
      <c r="G364" s="79" t="s">
        <v>158</v>
      </c>
      <c r="H364" s="79" t="s">
        <v>398</v>
      </c>
      <c r="I364" s="84">
        <v>0</v>
      </c>
      <c r="J364" s="84">
        <v>0</v>
      </c>
      <c r="K364" s="84">
        <v>0</v>
      </c>
      <c r="L364" s="85"/>
      <c r="M364" s="85"/>
    </row>
    <row r="365" spans="1:13" hidden="1" x14ac:dyDescent="0.25">
      <c r="A365" s="80">
        <f t="shared" si="5"/>
        <v>363</v>
      </c>
      <c r="B365" s="79" t="s">
        <v>359</v>
      </c>
      <c r="C365" s="79" t="s">
        <v>360</v>
      </c>
      <c r="D365" s="81">
        <v>40562</v>
      </c>
      <c r="E365" s="81">
        <v>40562</v>
      </c>
      <c r="F365" s="86">
        <v>0</v>
      </c>
      <c r="G365" s="79" t="s">
        <v>158</v>
      </c>
      <c r="H365" s="79" t="s">
        <v>399</v>
      </c>
      <c r="I365" s="84">
        <v>0</v>
      </c>
      <c r="J365" s="84">
        <v>0</v>
      </c>
      <c r="K365" s="84">
        <v>0</v>
      </c>
      <c r="L365" s="85"/>
      <c r="M365" s="85"/>
    </row>
    <row r="366" spans="1:13" hidden="1" x14ac:dyDescent="0.25">
      <c r="A366" s="80">
        <f t="shared" si="5"/>
        <v>364</v>
      </c>
      <c r="B366" s="79" t="s">
        <v>359</v>
      </c>
      <c r="C366" s="79" t="s">
        <v>169</v>
      </c>
      <c r="D366" s="81">
        <v>40604</v>
      </c>
      <c r="E366" s="81">
        <v>40604</v>
      </c>
      <c r="F366" s="86">
        <v>0</v>
      </c>
      <c r="G366" s="79" t="s">
        <v>158</v>
      </c>
      <c r="H366" s="79" t="s">
        <v>400</v>
      </c>
      <c r="I366" s="84">
        <v>0</v>
      </c>
      <c r="J366" s="84">
        <v>0</v>
      </c>
      <c r="K366" s="84">
        <v>0</v>
      </c>
      <c r="L366" s="85"/>
      <c r="M366" s="85"/>
    </row>
    <row r="367" spans="1:13" hidden="1" x14ac:dyDescent="0.25">
      <c r="A367" s="80">
        <f t="shared" si="5"/>
        <v>365</v>
      </c>
      <c r="B367" s="79" t="s">
        <v>359</v>
      </c>
      <c r="C367" s="79" t="s">
        <v>169</v>
      </c>
      <c r="D367" s="81">
        <v>40646</v>
      </c>
      <c r="E367" s="81">
        <v>40646</v>
      </c>
      <c r="F367" s="86">
        <v>1</v>
      </c>
      <c r="G367" s="79" t="s">
        <v>158</v>
      </c>
      <c r="H367" s="79" t="s">
        <v>383</v>
      </c>
      <c r="I367" s="84">
        <v>105876</v>
      </c>
      <c r="J367" s="84">
        <v>-100582.2</v>
      </c>
      <c r="K367" s="84">
        <v>5293.8</v>
      </c>
      <c r="L367" s="85"/>
      <c r="M367" s="85"/>
    </row>
    <row r="368" spans="1:13" hidden="1" x14ac:dyDescent="0.25">
      <c r="A368" s="80">
        <f t="shared" si="5"/>
        <v>366</v>
      </c>
      <c r="B368" s="79" t="s">
        <v>359</v>
      </c>
      <c r="C368" s="79" t="s">
        <v>360</v>
      </c>
      <c r="D368" s="81">
        <v>40634</v>
      </c>
      <c r="E368" s="81">
        <v>40634</v>
      </c>
      <c r="F368" s="86">
        <v>0</v>
      </c>
      <c r="G368" s="79" t="s">
        <v>158</v>
      </c>
      <c r="H368" s="79" t="s">
        <v>401</v>
      </c>
      <c r="I368" s="84">
        <v>0</v>
      </c>
      <c r="J368" s="84">
        <v>0</v>
      </c>
      <c r="K368" s="84">
        <v>0</v>
      </c>
      <c r="L368" s="85"/>
      <c r="M368" s="85"/>
    </row>
    <row r="369" spans="1:13" hidden="1" x14ac:dyDescent="0.25">
      <c r="A369" s="80">
        <f t="shared" si="5"/>
        <v>367</v>
      </c>
      <c r="B369" s="79" t="s">
        <v>359</v>
      </c>
      <c r="C369" s="79" t="s">
        <v>360</v>
      </c>
      <c r="D369" s="81">
        <v>40634</v>
      </c>
      <c r="E369" s="81">
        <v>40634</v>
      </c>
      <c r="F369" s="86">
        <v>1</v>
      </c>
      <c r="G369" s="79" t="s">
        <v>158</v>
      </c>
      <c r="H369" s="79" t="s">
        <v>402</v>
      </c>
      <c r="I369" s="84">
        <v>505334.19</v>
      </c>
      <c r="J369" s="84">
        <v>-480067.48</v>
      </c>
      <c r="K369" s="84">
        <v>25266.71</v>
      </c>
      <c r="L369" s="85"/>
      <c r="M369" s="85"/>
    </row>
    <row r="370" spans="1:13" hidden="1" x14ac:dyDescent="0.25">
      <c r="A370" s="80">
        <f t="shared" si="5"/>
        <v>368</v>
      </c>
      <c r="B370" s="79" t="s">
        <v>359</v>
      </c>
      <c r="C370" s="79" t="s">
        <v>169</v>
      </c>
      <c r="D370" s="81">
        <v>40673</v>
      </c>
      <c r="E370" s="81">
        <v>40673</v>
      </c>
      <c r="F370" s="86">
        <v>0</v>
      </c>
      <c r="G370" s="79" t="s">
        <v>158</v>
      </c>
      <c r="H370" s="79" t="s">
        <v>387</v>
      </c>
      <c r="I370" s="84">
        <v>0</v>
      </c>
      <c r="J370" s="84">
        <v>0</v>
      </c>
      <c r="K370" s="84">
        <v>0</v>
      </c>
      <c r="L370" s="85"/>
      <c r="M370" s="85"/>
    </row>
    <row r="371" spans="1:13" hidden="1" x14ac:dyDescent="0.25">
      <c r="A371" s="80">
        <f t="shared" si="5"/>
        <v>369</v>
      </c>
      <c r="B371" s="79" t="s">
        <v>359</v>
      </c>
      <c r="C371" s="79" t="s">
        <v>169</v>
      </c>
      <c r="D371" s="81">
        <v>40687</v>
      </c>
      <c r="E371" s="81">
        <v>40687</v>
      </c>
      <c r="F371" s="86">
        <v>0</v>
      </c>
      <c r="G371" s="79" t="s">
        <v>158</v>
      </c>
      <c r="H371" s="79" t="s">
        <v>403</v>
      </c>
      <c r="I371" s="84">
        <v>0</v>
      </c>
      <c r="J371" s="84">
        <v>0</v>
      </c>
      <c r="K371" s="84">
        <v>0</v>
      </c>
      <c r="L371" s="85"/>
      <c r="M371" s="85"/>
    </row>
    <row r="372" spans="1:13" hidden="1" x14ac:dyDescent="0.25">
      <c r="A372" s="80">
        <f t="shared" si="5"/>
        <v>370</v>
      </c>
      <c r="B372" s="79" t="s">
        <v>359</v>
      </c>
      <c r="C372" s="79" t="s">
        <v>169</v>
      </c>
      <c r="D372" s="81">
        <v>40709</v>
      </c>
      <c r="E372" s="81">
        <v>40709</v>
      </c>
      <c r="F372" s="86">
        <v>0</v>
      </c>
      <c r="G372" s="79" t="s">
        <v>158</v>
      </c>
      <c r="H372" s="79" t="s">
        <v>404</v>
      </c>
      <c r="I372" s="84">
        <v>0</v>
      </c>
      <c r="J372" s="84">
        <v>0</v>
      </c>
      <c r="K372" s="84">
        <v>0</v>
      </c>
      <c r="L372" s="85"/>
      <c r="M372" s="85"/>
    </row>
    <row r="373" spans="1:13" hidden="1" x14ac:dyDescent="0.25">
      <c r="A373" s="80">
        <f t="shared" si="5"/>
        <v>371</v>
      </c>
      <c r="B373" s="79" t="s">
        <v>359</v>
      </c>
      <c r="C373" s="79" t="s">
        <v>169</v>
      </c>
      <c r="D373" s="81">
        <v>40743</v>
      </c>
      <c r="E373" s="81">
        <v>40743</v>
      </c>
      <c r="F373" s="86">
        <v>0</v>
      </c>
      <c r="G373" s="79" t="s">
        <v>158</v>
      </c>
      <c r="H373" s="79" t="s">
        <v>405</v>
      </c>
      <c r="I373" s="84">
        <v>0</v>
      </c>
      <c r="J373" s="84">
        <v>0</v>
      </c>
      <c r="K373" s="84">
        <v>0</v>
      </c>
      <c r="L373" s="85"/>
      <c r="M373" s="85"/>
    </row>
    <row r="374" spans="1:13" hidden="1" x14ac:dyDescent="0.25">
      <c r="A374" s="80">
        <f t="shared" si="5"/>
        <v>372</v>
      </c>
      <c r="B374" s="79" t="s">
        <v>359</v>
      </c>
      <c r="C374" s="79" t="s">
        <v>169</v>
      </c>
      <c r="D374" s="81">
        <v>40743</v>
      </c>
      <c r="E374" s="81">
        <v>40743</v>
      </c>
      <c r="F374" s="86">
        <v>0</v>
      </c>
      <c r="G374" s="79" t="s">
        <v>158</v>
      </c>
      <c r="H374" s="79" t="s">
        <v>384</v>
      </c>
      <c r="I374" s="84">
        <v>0</v>
      </c>
      <c r="J374" s="84">
        <v>0</v>
      </c>
      <c r="K374" s="84">
        <v>0</v>
      </c>
      <c r="L374" s="85"/>
      <c r="M374" s="85"/>
    </row>
    <row r="375" spans="1:13" hidden="1" x14ac:dyDescent="0.25">
      <c r="A375" s="80">
        <f t="shared" si="5"/>
        <v>373</v>
      </c>
      <c r="B375" s="79" t="s">
        <v>359</v>
      </c>
      <c r="C375" s="79" t="s">
        <v>360</v>
      </c>
      <c r="D375" s="81">
        <v>40792</v>
      </c>
      <c r="E375" s="81">
        <v>40792</v>
      </c>
      <c r="F375" s="86">
        <v>1</v>
      </c>
      <c r="G375" s="79" t="s">
        <v>158</v>
      </c>
      <c r="H375" s="79" t="s">
        <v>406</v>
      </c>
      <c r="I375" s="84">
        <v>147000</v>
      </c>
      <c r="J375" s="84">
        <v>-139650</v>
      </c>
      <c r="K375" s="84">
        <v>7350</v>
      </c>
      <c r="L375" s="85"/>
      <c r="M375" s="85"/>
    </row>
    <row r="376" spans="1:13" hidden="1" x14ac:dyDescent="0.25">
      <c r="A376" s="80">
        <f t="shared" si="5"/>
        <v>374</v>
      </c>
      <c r="B376" s="79" t="s">
        <v>359</v>
      </c>
      <c r="C376" s="79" t="s">
        <v>360</v>
      </c>
      <c r="D376" s="81">
        <v>40792</v>
      </c>
      <c r="E376" s="81">
        <v>40792</v>
      </c>
      <c r="F376" s="86">
        <v>0</v>
      </c>
      <c r="G376" s="79" t="s">
        <v>158</v>
      </c>
      <c r="H376" s="79" t="s">
        <v>407</v>
      </c>
      <c r="I376" s="84">
        <v>0</v>
      </c>
      <c r="J376" s="84">
        <v>0</v>
      </c>
      <c r="K376" s="84">
        <v>0</v>
      </c>
      <c r="L376" s="85"/>
      <c r="M376" s="85"/>
    </row>
    <row r="377" spans="1:13" hidden="1" x14ac:dyDescent="0.25">
      <c r="A377" s="80">
        <f t="shared" si="5"/>
        <v>375</v>
      </c>
      <c r="B377" s="79" t="s">
        <v>359</v>
      </c>
      <c r="C377" s="79" t="s">
        <v>169</v>
      </c>
      <c r="D377" s="81">
        <v>40814</v>
      </c>
      <c r="E377" s="81">
        <v>40814</v>
      </c>
      <c r="F377" s="86">
        <v>0</v>
      </c>
      <c r="G377" s="79" t="s">
        <v>158</v>
      </c>
      <c r="H377" s="79" t="s">
        <v>408</v>
      </c>
      <c r="I377" s="84">
        <v>0</v>
      </c>
      <c r="J377" s="84">
        <v>0</v>
      </c>
      <c r="K377" s="84">
        <v>0</v>
      </c>
      <c r="L377" s="85"/>
      <c r="M377" s="85"/>
    </row>
    <row r="378" spans="1:13" hidden="1" x14ac:dyDescent="0.25">
      <c r="A378" s="80">
        <f t="shared" si="5"/>
        <v>376</v>
      </c>
      <c r="B378" s="79" t="s">
        <v>359</v>
      </c>
      <c r="C378" s="79" t="s">
        <v>169</v>
      </c>
      <c r="D378" s="81">
        <v>40833</v>
      </c>
      <c r="E378" s="81">
        <v>40833</v>
      </c>
      <c r="F378" s="86">
        <v>1</v>
      </c>
      <c r="G378" s="79" t="s">
        <v>158</v>
      </c>
      <c r="H378" s="79" t="s">
        <v>409</v>
      </c>
      <c r="I378" s="84">
        <v>274380</v>
      </c>
      <c r="J378" s="84">
        <v>-260661</v>
      </c>
      <c r="K378" s="84">
        <v>13719</v>
      </c>
      <c r="L378" s="85"/>
      <c r="M378" s="85"/>
    </row>
    <row r="379" spans="1:13" hidden="1" x14ac:dyDescent="0.25">
      <c r="A379" s="80">
        <f t="shared" si="5"/>
        <v>377</v>
      </c>
      <c r="B379" s="79" t="s">
        <v>359</v>
      </c>
      <c r="C379" s="79" t="s">
        <v>169</v>
      </c>
      <c r="D379" s="81">
        <v>40834</v>
      </c>
      <c r="E379" s="81">
        <v>40834</v>
      </c>
      <c r="F379" s="86">
        <v>1</v>
      </c>
      <c r="G379" s="79" t="s">
        <v>158</v>
      </c>
      <c r="H379" s="79" t="s">
        <v>410</v>
      </c>
      <c r="I379" s="84">
        <v>326992</v>
      </c>
      <c r="J379" s="84">
        <v>-310642.40000000002</v>
      </c>
      <c r="K379" s="84">
        <v>16349.6</v>
      </c>
      <c r="L379" s="85"/>
      <c r="M379" s="85"/>
    </row>
    <row r="380" spans="1:13" hidden="1" x14ac:dyDescent="0.25">
      <c r="A380" s="80">
        <f t="shared" si="5"/>
        <v>378</v>
      </c>
      <c r="B380" s="79" t="s">
        <v>359</v>
      </c>
      <c r="C380" s="79" t="s">
        <v>360</v>
      </c>
      <c r="D380" s="81">
        <v>40765</v>
      </c>
      <c r="E380" s="81">
        <v>40765</v>
      </c>
      <c r="F380" s="86">
        <v>1</v>
      </c>
      <c r="G380" s="79" t="s">
        <v>158</v>
      </c>
      <c r="H380" s="79" t="s">
        <v>411</v>
      </c>
      <c r="I380" s="84">
        <v>229424</v>
      </c>
      <c r="J380" s="84">
        <v>-217952.8</v>
      </c>
      <c r="K380" s="84">
        <v>11471.2</v>
      </c>
      <c r="L380" s="85"/>
      <c r="M380" s="85"/>
    </row>
    <row r="381" spans="1:13" hidden="1" x14ac:dyDescent="0.25">
      <c r="A381" s="80">
        <f t="shared" si="5"/>
        <v>379</v>
      </c>
      <c r="B381" s="79" t="s">
        <v>359</v>
      </c>
      <c r="C381" s="79" t="s">
        <v>169</v>
      </c>
      <c r="D381" s="81">
        <v>40875</v>
      </c>
      <c r="E381" s="81">
        <v>40875</v>
      </c>
      <c r="F381" s="86">
        <v>0</v>
      </c>
      <c r="G381" s="79" t="s">
        <v>158</v>
      </c>
      <c r="H381" s="79" t="s">
        <v>412</v>
      </c>
      <c r="I381" s="84">
        <v>0</v>
      </c>
      <c r="J381" s="84">
        <v>0</v>
      </c>
      <c r="K381" s="84">
        <v>0</v>
      </c>
      <c r="L381" s="85"/>
      <c r="M381" s="85"/>
    </row>
    <row r="382" spans="1:13" hidden="1" x14ac:dyDescent="0.25">
      <c r="A382" s="80">
        <f t="shared" si="5"/>
        <v>380</v>
      </c>
      <c r="B382" s="79" t="s">
        <v>359</v>
      </c>
      <c r="C382" s="79" t="s">
        <v>363</v>
      </c>
      <c r="D382" s="81">
        <v>40899</v>
      </c>
      <c r="E382" s="81">
        <v>40899</v>
      </c>
      <c r="F382" s="86">
        <v>0</v>
      </c>
      <c r="G382" s="79" t="s">
        <v>158</v>
      </c>
      <c r="H382" s="79" t="s">
        <v>413</v>
      </c>
      <c r="I382" s="84">
        <v>0</v>
      </c>
      <c r="J382" s="84">
        <v>0</v>
      </c>
      <c r="K382" s="84">
        <v>0</v>
      </c>
      <c r="L382" s="85"/>
      <c r="M382" s="85"/>
    </row>
    <row r="383" spans="1:13" hidden="1" x14ac:dyDescent="0.25">
      <c r="A383" s="80">
        <f t="shared" si="5"/>
        <v>381</v>
      </c>
      <c r="B383" s="79" t="s">
        <v>359</v>
      </c>
      <c r="C383" s="79" t="s">
        <v>360</v>
      </c>
      <c r="D383" s="81">
        <v>40899</v>
      </c>
      <c r="E383" s="81">
        <v>40899</v>
      </c>
      <c r="F383" s="86">
        <v>0</v>
      </c>
      <c r="G383" s="79" t="s">
        <v>158</v>
      </c>
      <c r="H383" s="79" t="s">
        <v>414</v>
      </c>
      <c r="I383" s="84">
        <v>0</v>
      </c>
      <c r="J383" s="84">
        <v>0</v>
      </c>
      <c r="K383" s="84">
        <v>0</v>
      </c>
      <c r="L383" s="85"/>
      <c r="M383" s="85"/>
    </row>
    <row r="384" spans="1:13" hidden="1" x14ac:dyDescent="0.25">
      <c r="A384" s="80">
        <f t="shared" si="5"/>
        <v>382</v>
      </c>
      <c r="B384" s="79" t="s">
        <v>359</v>
      </c>
      <c r="C384" s="79" t="s">
        <v>360</v>
      </c>
      <c r="D384" s="81">
        <v>40901</v>
      </c>
      <c r="E384" s="81">
        <v>40901</v>
      </c>
      <c r="F384" s="86">
        <v>1</v>
      </c>
      <c r="G384" s="79" t="s">
        <v>158</v>
      </c>
      <c r="H384" s="79" t="s">
        <v>415</v>
      </c>
      <c r="I384" s="84">
        <v>44021</v>
      </c>
      <c r="J384" s="84">
        <v>-41819.949999999997</v>
      </c>
      <c r="K384" s="84">
        <v>2201.0500000000002</v>
      </c>
      <c r="L384" s="85"/>
      <c r="M384" s="85"/>
    </row>
    <row r="385" spans="1:13" hidden="1" x14ac:dyDescent="0.25">
      <c r="A385" s="80">
        <f t="shared" si="5"/>
        <v>383</v>
      </c>
      <c r="B385" s="79" t="s">
        <v>359</v>
      </c>
      <c r="C385" s="79" t="s">
        <v>169</v>
      </c>
      <c r="D385" s="81">
        <v>40933</v>
      </c>
      <c r="E385" s="81">
        <v>40933</v>
      </c>
      <c r="F385" s="86">
        <v>0</v>
      </c>
      <c r="G385" s="79" t="s">
        <v>158</v>
      </c>
      <c r="H385" s="79" t="s">
        <v>416</v>
      </c>
      <c r="I385" s="84">
        <v>0</v>
      </c>
      <c r="J385" s="84">
        <v>0</v>
      </c>
      <c r="K385" s="84">
        <v>0</v>
      </c>
      <c r="L385" s="85"/>
      <c r="M385" s="85"/>
    </row>
    <row r="386" spans="1:13" hidden="1" x14ac:dyDescent="0.25">
      <c r="A386" s="80">
        <f t="shared" si="5"/>
        <v>384</v>
      </c>
      <c r="B386" s="79" t="s">
        <v>359</v>
      </c>
      <c r="C386" s="79" t="s">
        <v>169</v>
      </c>
      <c r="D386" s="81">
        <v>40933</v>
      </c>
      <c r="E386" s="81">
        <v>40933</v>
      </c>
      <c r="F386" s="86">
        <v>0</v>
      </c>
      <c r="G386" s="79" t="s">
        <v>158</v>
      </c>
      <c r="H386" s="79" t="s">
        <v>417</v>
      </c>
      <c r="I386" s="84">
        <v>0</v>
      </c>
      <c r="J386" s="84">
        <v>0</v>
      </c>
      <c r="K386" s="84">
        <v>0</v>
      </c>
      <c r="L386" s="85"/>
      <c r="M386" s="85"/>
    </row>
    <row r="387" spans="1:13" hidden="1" x14ac:dyDescent="0.25">
      <c r="A387" s="80">
        <f t="shared" si="5"/>
        <v>385</v>
      </c>
      <c r="B387" s="79" t="s">
        <v>359</v>
      </c>
      <c r="C387" s="79" t="s">
        <v>169</v>
      </c>
      <c r="D387" s="81">
        <v>40991</v>
      </c>
      <c r="E387" s="81">
        <v>40991</v>
      </c>
      <c r="F387" s="86">
        <v>0</v>
      </c>
      <c r="G387" s="79" t="s">
        <v>158</v>
      </c>
      <c r="H387" s="79" t="s">
        <v>418</v>
      </c>
      <c r="I387" s="84">
        <v>0</v>
      </c>
      <c r="J387" s="84">
        <v>0</v>
      </c>
      <c r="K387" s="84">
        <v>0</v>
      </c>
      <c r="L387" s="85"/>
      <c r="M387" s="85"/>
    </row>
    <row r="388" spans="1:13" hidden="1" x14ac:dyDescent="0.25">
      <c r="A388" s="80">
        <f t="shared" si="5"/>
        <v>386</v>
      </c>
      <c r="B388" s="79" t="s">
        <v>359</v>
      </c>
      <c r="C388" s="79" t="s">
        <v>169</v>
      </c>
      <c r="D388" s="81">
        <v>40991</v>
      </c>
      <c r="E388" s="81">
        <v>40991</v>
      </c>
      <c r="F388" s="86">
        <v>0</v>
      </c>
      <c r="G388" s="79" t="s">
        <v>158</v>
      </c>
      <c r="H388" s="79" t="s">
        <v>419</v>
      </c>
      <c r="I388" s="84">
        <v>0</v>
      </c>
      <c r="J388" s="84">
        <v>0</v>
      </c>
      <c r="K388" s="84">
        <v>0</v>
      </c>
      <c r="L388" s="85"/>
      <c r="M388" s="85"/>
    </row>
    <row r="389" spans="1:13" hidden="1" x14ac:dyDescent="0.25">
      <c r="A389" s="80">
        <f t="shared" ref="A389:A452" si="6">A388+1</f>
        <v>387</v>
      </c>
      <c r="B389" s="79" t="s">
        <v>359</v>
      </c>
      <c r="C389" s="79" t="s">
        <v>360</v>
      </c>
      <c r="D389" s="81">
        <v>40990</v>
      </c>
      <c r="E389" s="81">
        <v>40990</v>
      </c>
      <c r="F389" s="86">
        <v>0</v>
      </c>
      <c r="G389" s="79" t="s">
        <v>158</v>
      </c>
      <c r="H389" s="79" t="s">
        <v>420</v>
      </c>
      <c r="I389" s="84">
        <v>0</v>
      </c>
      <c r="J389" s="84">
        <v>0</v>
      </c>
      <c r="K389" s="84">
        <v>0</v>
      </c>
      <c r="L389" s="85"/>
      <c r="M389" s="85"/>
    </row>
    <row r="390" spans="1:13" hidden="1" x14ac:dyDescent="0.25">
      <c r="A390" s="80">
        <f t="shared" si="6"/>
        <v>388</v>
      </c>
      <c r="B390" s="79" t="s">
        <v>359</v>
      </c>
      <c r="C390" s="79" t="s">
        <v>169</v>
      </c>
      <c r="D390" s="81">
        <v>40938</v>
      </c>
      <c r="E390" s="81">
        <v>40938</v>
      </c>
      <c r="F390" s="86">
        <v>0</v>
      </c>
      <c r="G390" s="79" t="s">
        <v>158</v>
      </c>
      <c r="H390" s="79" t="s">
        <v>421</v>
      </c>
      <c r="I390" s="84">
        <v>0</v>
      </c>
      <c r="J390" s="84">
        <v>0</v>
      </c>
      <c r="K390" s="84">
        <v>0</v>
      </c>
      <c r="L390" s="85"/>
      <c r="M390" s="85"/>
    </row>
    <row r="391" spans="1:13" hidden="1" x14ac:dyDescent="0.25">
      <c r="A391" s="80">
        <f t="shared" si="6"/>
        <v>389</v>
      </c>
      <c r="B391" s="79" t="s">
        <v>359</v>
      </c>
      <c r="C391" s="79" t="s">
        <v>169</v>
      </c>
      <c r="D391" s="81">
        <v>40938</v>
      </c>
      <c r="E391" s="81">
        <v>40938</v>
      </c>
      <c r="F391" s="86">
        <v>0</v>
      </c>
      <c r="G391" s="79" t="s">
        <v>158</v>
      </c>
      <c r="H391" s="79" t="s">
        <v>422</v>
      </c>
      <c r="I391" s="84">
        <v>0</v>
      </c>
      <c r="J391" s="84">
        <v>0</v>
      </c>
      <c r="K391" s="84">
        <v>0</v>
      </c>
      <c r="L391" s="85"/>
      <c r="M391" s="85"/>
    </row>
    <row r="392" spans="1:13" hidden="1" x14ac:dyDescent="0.25">
      <c r="A392" s="80">
        <f t="shared" si="6"/>
        <v>390</v>
      </c>
      <c r="B392" s="79" t="s">
        <v>359</v>
      </c>
      <c r="C392" s="79" t="s">
        <v>169</v>
      </c>
      <c r="D392" s="81">
        <v>40938</v>
      </c>
      <c r="E392" s="81">
        <v>40938</v>
      </c>
      <c r="F392" s="86">
        <v>0</v>
      </c>
      <c r="G392" s="79" t="s">
        <v>158</v>
      </c>
      <c r="H392" s="79" t="s">
        <v>422</v>
      </c>
      <c r="I392" s="84">
        <v>0</v>
      </c>
      <c r="J392" s="84">
        <v>0</v>
      </c>
      <c r="K392" s="84">
        <v>0</v>
      </c>
      <c r="L392" s="85"/>
      <c r="M392" s="85"/>
    </row>
    <row r="393" spans="1:13" hidden="1" x14ac:dyDescent="0.25">
      <c r="A393" s="80">
        <f t="shared" si="6"/>
        <v>391</v>
      </c>
      <c r="B393" s="79" t="s">
        <v>359</v>
      </c>
      <c r="C393" s="79" t="s">
        <v>169</v>
      </c>
      <c r="D393" s="81">
        <v>41012</v>
      </c>
      <c r="E393" s="81">
        <v>41012</v>
      </c>
      <c r="F393" s="86">
        <v>0</v>
      </c>
      <c r="G393" s="79" t="s">
        <v>158</v>
      </c>
      <c r="H393" s="79" t="s">
        <v>423</v>
      </c>
      <c r="I393" s="84">
        <v>0</v>
      </c>
      <c r="J393" s="84">
        <v>0</v>
      </c>
      <c r="K393" s="84">
        <v>0</v>
      </c>
      <c r="L393" s="85"/>
      <c r="M393" s="85"/>
    </row>
    <row r="394" spans="1:13" hidden="1" x14ac:dyDescent="0.25">
      <c r="A394" s="80">
        <f t="shared" si="6"/>
        <v>392</v>
      </c>
      <c r="B394" s="79" t="s">
        <v>359</v>
      </c>
      <c r="C394" s="79" t="s">
        <v>169</v>
      </c>
      <c r="D394" s="81">
        <v>41038</v>
      </c>
      <c r="E394" s="81">
        <v>41038</v>
      </c>
      <c r="F394" s="86">
        <v>0</v>
      </c>
      <c r="G394" s="79" t="s">
        <v>158</v>
      </c>
      <c r="H394" s="79" t="s">
        <v>424</v>
      </c>
      <c r="I394" s="84">
        <v>0</v>
      </c>
      <c r="J394" s="84">
        <v>0</v>
      </c>
      <c r="K394" s="84">
        <v>0</v>
      </c>
      <c r="L394" s="85"/>
      <c r="M394" s="85"/>
    </row>
    <row r="395" spans="1:13" hidden="1" x14ac:dyDescent="0.25">
      <c r="A395" s="80">
        <f t="shared" si="6"/>
        <v>393</v>
      </c>
      <c r="B395" s="79" t="s">
        <v>359</v>
      </c>
      <c r="C395" s="79" t="s">
        <v>169</v>
      </c>
      <c r="D395" s="81">
        <v>41018</v>
      </c>
      <c r="E395" s="81">
        <v>41018</v>
      </c>
      <c r="F395" s="86">
        <v>0</v>
      </c>
      <c r="G395" s="79" t="s">
        <v>158</v>
      </c>
      <c r="H395" s="79" t="s">
        <v>425</v>
      </c>
      <c r="I395" s="84">
        <v>0</v>
      </c>
      <c r="J395" s="84">
        <v>0</v>
      </c>
      <c r="K395" s="84">
        <v>0</v>
      </c>
      <c r="L395" s="85"/>
      <c r="M395" s="85"/>
    </row>
    <row r="396" spans="1:13" hidden="1" x14ac:dyDescent="0.25">
      <c r="A396" s="80">
        <f t="shared" si="6"/>
        <v>394</v>
      </c>
      <c r="B396" s="79" t="s">
        <v>359</v>
      </c>
      <c r="C396" s="79" t="s">
        <v>360</v>
      </c>
      <c r="D396" s="81">
        <v>41109</v>
      </c>
      <c r="E396" s="81">
        <v>41109</v>
      </c>
      <c r="F396" s="86">
        <v>0</v>
      </c>
      <c r="G396" s="79" t="s">
        <v>158</v>
      </c>
      <c r="H396" s="79" t="s">
        <v>426</v>
      </c>
      <c r="I396" s="84">
        <v>0</v>
      </c>
      <c r="J396" s="84">
        <v>0</v>
      </c>
      <c r="K396" s="84">
        <v>0</v>
      </c>
      <c r="L396" s="85"/>
      <c r="M396" s="85"/>
    </row>
    <row r="397" spans="1:13" hidden="1" x14ac:dyDescent="0.25">
      <c r="A397" s="80">
        <f t="shared" si="6"/>
        <v>395</v>
      </c>
      <c r="B397" s="79" t="s">
        <v>359</v>
      </c>
      <c r="C397" s="79" t="s">
        <v>360</v>
      </c>
      <c r="D397" s="81">
        <v>41109</v>
      </c>
      <c r="E397" s="81">
        <v>41109</v>
      </c>
      <c r="F397" s="86">
        <v>0</v>
      </c>
      <c r="G397" s="79" t="s">
        <v>158</v>
      </c>
      <c r="H397" s="79" t="s">
        <v>427</v>
      </c>
      <c r="I397" s="84">
        <v>0</v>
      </c>
      <c r="J397" s="84">
        <v>0</v>
      </c>
      <c r="K397" s="84">
        <v>0</v>
      </c>
      <c r="L397" s="85"/>
      <c r="M397" s="85"/>
    </row>
    <row r="398" spans="1:13" hidden="1" x14ac:dyDescent="0.25">
      <c r="A398" s="80">
        <f t="shared" si="6"/>
        <v>396</v>
      </c>
      <c r="B398" s="79" t="s">
        <v>359</v>
      </c>
      <c r="C398" s="79" t="s">
        <v>360</v>
      </c>
      <c r="D398" s="81">
        <v>41152</v>
      </c>
      <c r="E398" s="81">
        <v>41152</v>
      </c>
      <c r="F398" s="86">
        <v>1</v>
      </c>
      <c r="G398" s="79" t="s">
        <v>158</v>
      </c>
      <c r="H398" s="79" t="s">
        <v>428</v>
      </c>
      <c r="I398" s="84">
        <v>67746</v>
      </c>
      <c r="J398" s="84">
        <v>-64358.7</v>
      </c>
      <c r="K398" s="84">
        <v>3387.3</v>
      </c>
      <c r="L398" s="85"/>
      <c r="M398" s="85"/>
    </row>
    <row r="399" spans="1:13" hidden="1" x14ac:dyDescent="0.25">
      <c r="A399" s="80">
        <f t="shared" si="6"/>
        <v>397</v>
      </c>
      <c r="B399" s="79" t="s">
        <v>359</v>
      </c>
      <c r="C399" s="79" t="s">
        <v>360</v>
      </c>
      <c r="D399" s="81">
        <v>41170</v>
      </c>
      <c r="E399" s="81">
        <v>41170</v>
      </c>
      <c r="F399" s="86">
        <v>0</v>
      </c>
      <c r="G399" s="79" t="s">
        <v>158</v>
      </c>
      <c r="H399" s="79" t="s">
        <v>429</v>
      </c>
      <c r="I399" s="84">
        <v>0</v>
      </c>
      <c r="J399" s="84">
        <v>0</v>
      </c>
      <c r="K399" s="84">
        <v>0</v>
      </c>
      <c r="L399" s="85"/>
      <c r="M399" s="85"/>
    </row>
    <row r="400" spans="1:13" hidden="1" x14ac:dyDescent="0.25">
      <c r="A400" s="80">
        <f t="shared" si="6"/>
        <v>398</v>
      </c>
      <c r="B400" s="79" t="s">
        <v>359</v>
      </c>
      <c r="C400" s="79" t="s">
        <v>360</v>
      </c>
      <c r="D400" s="81">
        <v>41170</v>
      </c>
      <c r="E400" s="81">
        <v>41170</v>
      </c>
      <c r="F400" s="86">
        <v>0</v>
      </c>
      <c r="G400" s="79" t="s">
        <v>158</v>
      </c>
      <c r="H400" s="79" t="s">
        <v>430</v>
      </c>
      <c r="I400" s="84">
        <v>0</v>
      </c>
      <c r="J400" s="84">
        <v>0</v>
      </c>
      <c r="K400" s="84">
        <v>0</v>
      </c>
      <c r="L400" s="85"/>
      <c r="M400" s="85"/>
    </row>
    <row r="401" spans="1:13" hidden="1" x14ac:dyDescent="0.25">
      <c r="A401" s="80">
        <f t="shared" si="6"/>
        <v>399</v>
      </c>
      <c r="B401" s="79" t="s">
        <v>359</v>
      </c>
      <c r="C401" s="79" t="s">
        <v>360</v>
      </c>
      <c r="D401" s="81">
        <v>41170</v>
      </c>
      <c r="E401" s="81">
        <v>41170</v>
      </c>
      <c r="F401" s="86">
        <v>0</v>
      </c>
      <c r="G401" s="79" t="s">
        <v>158</v>
      </c>
      <c r="H401" s="79" t="s">
        <v>431</v>
      </c>
      <c r="I401" s="84">
        <v>0</v>
      </c>
      <c r="J401" s="84">
        <v>0</v>
      </c>
      <c r="K401" s="84">
        <v>0</v>
      </c>
      <c r="L401" s="85"/>
      <c r="M401" s="85"/>
    </row>
    <row r="402" spans="1:13" hidden="1" x14ac:dyDescent="0.25">
      <c r="A402" s="80">
        <f t="shared" si="6"/>
        <v>400</v>
      </c>
      <c r="B402" s="79" t="s">
        <v>359</v>
      </c>
      <c r="C402" s="79" t="s">
        <v>169</v>
      </c>
      <c r="D402" s="81">
        <v>41182</v>
      </c>
      <c r="E402" s="81">
        <v>41182</v>
      </c>
      <c r="F402" s="86">
        <v>0</v>
      </c>
      <c r="G402" s="79" t="s">
        <v>158</v>
      </c>
      <c r="H402" s="79" t="s">
        <v>432</v>
      </c>
      <c r="I402" s="84">
        <v>0</v>
      </c>
      <c r="J402" s="84">
        <v>0</v>
      </c>
      <c r="K402" s="84">
        <v>0</v>
      </c>
      <c r="L402" s="85"/>
      <c r="M402" s="85"/>
    </row>
    <row r="403" spans="1:13" hidden="1" x14ac:dyDescent="0.25">
      <c r="A403" s="80">
        <f t="shared" si="6"/>
        <v>401</v>
      </c>
      <c r="B403" s="79" t="s">
        <v>359</v>
      </c>
      <c r="C403" s="79" t="s">
        <v>169</v>
      </c>
      <c r="D403" s="81">
        <v>41192</v>
      </c>
      <c r="E403" s="81">
        <v>41192</v>
      </c>
      <c r="F403" s="86">
        <v>0</v>
      </c>
      <c r="G403" s="79" t="s">
        <v>158</v>
      </c>
      <c r="H403" s="79" t="s">
        <v>433</v>
      </c>
      <c r="I403" s="84">
        <v>0</v>
      </c>
      <c r="J403" s="84">
        <v>0</v>
      </c>
      <c r="K403" s="84">
        <v>0</v>
      </c>
      <c r="L403" s="85"/>
      <c r="M403" s="85"/>
    </row>
    <row r="404" spans="1:13" hidden="1" x14ac:dyDescent="0.25">
      <c r="A404" s="80">
        <f t="shared" si="6"/>
        <v>402</v>
      </c>
      <c r="B404" s="79" t="s">
        <v>359</v>
      </c>
      <c r="C404" s="79" t="s">
        <v>360</v>
      </c>
      <c r="D404" s="81">
        <v>41243</v>
      </c>
      <c r="E404" s="81">
        <v>41243</v>
      </c>
      <c r="F404" s="86">
        <v>21</v>
      </c>
      <c r="G404" s="79" t="s">
        <v>158</v>
      </c>
      <c r="H404" s="79" t="s">
        <v>434</v>
      </c>
      <c r="I404" s="84">
        <v>795386</v>
      </c>
      <c r="J404" s="84">
        <v>-755616.7</v>
      </c>
      <c r="K404" s="84">
        <v>39769.300000000003</v>
      </c>
      <c r="L404" s="85"/>
      <c r="M404" s="85"/>
    </row>
    <row r="405" spans="1:13" hidden="1" x14ac:dyDescent="0.25">
      <c r="A405" s="80">
        <f t="shared" si="6"/>
        <v>403</v>
      </c>
      <c r="B405" s="79" t="s">
        <v>359</v>
      </c>
      <c r="C405" s="79" t="s">
        <v>360</v>
      </c>
      <c r="D405" s="81">
        <v>41365</v>
      </c>
      <c r="E405" s="81">
        <v>41365</v>
      </c>
      <c r="F405" s="86">
        <v>5</v>
      </c>
      <c r="G405" s="79" t="s">
        <v>158</v>
      </c>
      <c r="H405" s="79" t="s">
        <v>435</v>
      </c>
      <c r="I405" s="84">
        <v>6038</v>
      </c>
      <c r="J405" s="84">
        <v>-5736.1</v>
      </c>
      <c r="K405" s="84">
        <v>301.89999999999998</v>
      </c>
      <c r="L405" s="85"/>
      <c r="M405" s="85"/>
    </row>
    <row r="406" spans="1:13" hidden="1" x14ac:dyDescent="0.25">
      <c r="A406" s="80">
        <f t="shared" si="6"/>
        <v>404</v>
      </c>
      <c r="B406" s="79" t="s">
        <v>359</v>
      </c>
      <c r="C406" s="79" t="s">
        <v>360</v>
      </c>
      <c r="D406" s="81">
        <v>41400</v>
      </c>
      <c r="E406" s="81">
        <v>41400</v>
      </c>
      <c r="F406" s="86">
        <v>2</v>
      </c>
      <c r="G406" s="79" t="s">
        <v>158</v>
      </c>
      <c r="H406" s="79" t="s">
        <v>436</v>
      </c>
      <c r="I406" s="84">
        <v>845569</v>
      </c>
      <c r="J406" s="84">
        <v>-803290.55</v>
      </c>
      <c r="K406" s="84">
        <v>42278.45</v>
      </c>
      <c r="L406" s="85"/>
      <c r="M406" s="85"/>
    </row>
    <row r="407" spans="1:13" hidden="1" x14ac:dyDescent="0.25">
      <c r="A407" s="80">
        <f t="shared" si="6"/>
        <v>405</v>
      </c>
      <c r="B407" s="79" t="s">
        <v>359</v>
      </c>
      <c r="C407" s="79" t="s">
        <v>360</v>
      </c>
      <c r="D407" s="81">
        <v>41481</v>
      </c>
      <c r="E407" s="81">
        <v>41481</v>
      </c>
      <c r="F407" s="86">
        <v>1</v>
      </c>
      <c r="G407" s="79" t="s">
        <v>158</v>
      </c>
      <c r="H407" s="79" t="s">
        <v>437</v>
      </c>
      <c r="I407" s="84">
        <v>137776</v>
      </c>
      <c r="J407" s="84">
        <v>-130887.2</v>
      </c>
      <c r="K407" s="84">
        <v>6888.8</v>
      </c>
      <c r="L407" s="85"/>
      <c r="M407" s="85"/>
    </row>
    <row r="408" spans="1:13" hidden="1" x14ac:dyDescent="0.25">
      <c r="A408" s="80">
        <f t="shared" si="6"/>
        <v>406</v>
      </c>
      <c r="B408" s="79" t="s">
        <v>359</v>
      </c>
      <c r="C408" s="79" t="s">
        <v>360</v>
      </c>
      <c r="D408" s="81">
        <v>41246</v>
      </c>
      <c r="E408" s="81">
        <v>41246</v>
      </c>
      <c r="F408" s="86">
        <v>0</v>
      </c>
      <c r="G408" s="79" t="s">
        <v>158</v>
      </c>
      <c r="H408" s="79" t="s">
        <v>438</v>
      </c>
      <c r="I408" s="84">
        <v>0</v>
      </c>
      <c r="J408" s="84">
        <v>0</v>
      </c>
      <c r="K408" s="84">
        <v>0</v>
      </c>
      <c r="L408" s="85"/>
      <c r="M408" s="85"/>
    </row>
    <row r="409" spans="1:13" hidden="1" x14ac:dyDescent="0.25">
      <c r="A409" s="80">
        <f t="shared" si="6"/>
        <v>407</v>
      </c>
      <c r="B409" s="79" t="s">
        <v>359</v>
      </c>
      <c r="C409" s="79" t="s">
        <v>360</v>
      </c>
      <c r="D409" s="81">
        <v>41365</v>
      </c>
      <c r="E409" s="81">
        <v>41365</v>
      </c>
      <c r="F409" s="86">
        <v>0</v>
      </c>
      <c r="G409" s="79" t="s">
        <v>158</v>
      </c>
      <c r="H409" s="79" t="s">
        <v>438</v>
      </c>
      <c r="I409" s="84">
        <v>0</v>
      </c>
      <c r="J409" s="84">
        <v>0</v>
      </c>
      <c r="K409" s="84">
        <v>0</v>
      </c>
      <c r="L409" s="85"/>
      <c r="M409" s="85"/>
    </row>
    <row r="410" spans="1:13" hidden="1" x14ac:dyDescent="0.25">
      <c r="A410" s="80">
        <f t="shared" si="6"/>
        <v>408</v>
      </c>
      <c r="B410" s="79" t="s">
        <v>359</v>
      </c>
      <c r="C410" s="79" t="s">
        <v>360</v>
      </c>
      <c r="D410" s="81">
        <v>41246</v>
      </c>
      <c r="E410" s="81">
        <v>41246</v>
      </c>
      <c r="F410" s="86">
        <v>8</v>
      </c>
      <c r="G410" s="79" t="s">
        <v>158</v>
      </c>
      <c r="H410" s="79" t="s">
        <v>439</v>
      </c>
      <c r="I410" s="84">
        <v>387600</v>
      </c>
      <c r="J410" s="84">
        <v>-368220</v>
      </c>
      <c r="K410" s="84">
        <v>19380</v>
      </c>
      <c r="L410" s="85"/>
      <c r="M410" s="85"/>
    </row>
    <row r="411" spans="1:13" hidden="1" x14ac:dyDescent="0.25">
      <c r="A411" s="80">
        <f t="shared" si="6"/>
        <v>409</v>
      </c>
      <c r="B411" s="79" t="s">
        <v>359</v>
      </c>
      <c r="C411" s="79" t="s">
        <v>360</v>
      </c>
      <c r="D411" s="81">
        <v>41365</v>
      </c>
      <c r="E411" s="81">
        <v>41365</v>
      </c>
      <c r="F411" s="86">
        <v>0</v>
      </c>
      <c r="G411" s="79" t="s">
        <v>158</v>
      </c>
      <c r="H411" s="79" t="s">
        <v>439</v>
      </c>
      <c r="I411" s="84">
        <v>0</v>
      </c>
      <c r="J411" s="84">
        <v>0</v>
      </c>
      <c r="K411" s="84">
        <v>0</v>
      </c>
      <c r="L411" s="85"/>
      <c r="M411" s="85"/>
    </row>
    <row r="412" spans="1:13" hidden="1" x14ac:dyDescent="0.25">
      <c r="A412" s="80">
        <f t="shared" si="6"/>
        <v>410</v>
      </c>
      <c r="B412" s="79" t="s">
        <v>359</v>
      </c>
      <c r="C412" s="79" t="s">
        <v>360</v>
      </c>
      <c r="D412" s="81">
        <v>41246</v>
      </c>
      <c r="E412" s="81">
        <v>41246</v>
      </c>
      <c r="F412" s="86">
        <v>0</v>
      </c>
      <c r="G412" s="79" t="s">
        <v>158</v>
      </c>
      <c r="H412" s="79" t="s">
        <v>439</v>
      </c>
      <c r="I412" s="84">
        <v>0</v>
      </c>
      <c r="J412" s="84">
        <v>0</v>
      </c>
      <c r="K412" s="84">
        <v>0</v>
      </c>
      <c r="L412" s="85"/>
      <c r="M412" s="85"/>
    </row>
    <row r="413" spans="1:13" hidden="1" x14ac:dyDescent="0.25">
      <c r="A413" s="80">
        <f t="shared" si="6"/>
        <v>411</v>
      </c>
      <c r="B413" s="79" t="s">
        <v>359</v>
      </c>
      <c r="C413" s="79" t="s">
        <v>360</v>
      </c>
      <c r="D413" s="81">
        <v>41365</v>
      </c>
      <c r="E413" s="81">
        <v>41365</v>
      </c>
      <c r="F413" s="86">
        <v>0</v>
      </c>
      <c r="G413" s="79" t="s">
        <v>158</v>
      </c>
      <c r="H413" s="79" t="s">
        <v>439</v>
      </c>
      <c r="I413" s="84">
        <v>0</v>
      </c>
      <c r="J413" s="84">
        <v>0</v>
      </c>
      <c r="K413" s="84">
        <v>0</v>
      </c>
      <c r="L413" s="85"/>
      <c r="M413" s="85"/>
    </row>
    <row r="414" spans="1:13" hidden="1" x14ac:dyDescent="0.25">
      <c r="A414" s="80">
        <f t="shared" si="6"/>
        <v>412</v>
      </c>
      <c r="B414" s="79" t="s">
        <v>359</v>
      </c>
      <c r="C414" s="79" t="s">
        <v>360</v>
      </c>
      <c r="D414" s="81">
        <v>41246</v>
      </c>
      <c r="E414" s="81">
        <v>41246</v>
      </c>
      <c r="F414" s="86">
        <v>16</v>
      </c>
      <c r="G414" s="79" t="s">
        <v>354</v>
      </c>
      <c r="H414" s="79" t="s">
        <v>440</v>
      </c>
      <c r="I414" s="84">
        <v>685338</v>
      </c>
      <c r="J414" s="84">
        <v>-651071.1</v>
      </c>
      <c r="K414" s="84">
        <v>34266.9</v>
      </c>
      <c r="L414" s="85"/>
      <c r="M414" s="85"/>
    </row>
    <row r="415" spans="1:13" hidden="1" x14ac:dyDescent="0.25">
      <c r="A415" s="80">
        <f t="shared" si="6"/>
        <v>413</v>
      </c>
      <c r="B415" s="79" t="s">
        <v>359</v>
      </c>
      <c r="C415" s="79" t="s">
        <v>360</v>
      </c>
      <c r="D415" s="81">
        <v>41365</v>
      </c>
      <c r="E415" s="81">
        <v>41365</v>
      </c>
      <c r="F415" s="86">
        <v>0</v>
      </c>
      <c r="G415" s="79" t="s">
        <v>354</v>
      </c>
      <c r="H415" s="79" t="s">
        <v>440</v>
      </c>
      <c r="I415" s="84">
        <v>0</v>
      </c>
      <c r="J415" s="84">
        <v>0</v>
      </c>
      <c r="K415" s="84">
        <v>0</v>
      </c>
      <c r="L415" s="85"/>
      <c r="M415" s="85"/>
    </row>
    <row r="416" spans="1:13" hidden="1" x14ac:dyDescent="0.25">
      <c r="A416" s="80">
        <f t="shared" si="6"/>
        <v>414</v>
      </c>
      <c r="B416" s="79" t="s">
        <v>359</v>
      </c>
      <c r="C416" s="79" t="s">
        <v>360</v>
      </c>
      <c r="D416" s="81">
        <v>41233</v>
      </c>
      <c r="E416" s="81">
        <v>41233</v>
      </c>
      <c r="F416" s="86">
        <v>21</v>
      </c>
      <c r="G416" s="79" t="s">
        <v>158</v>
      </c>
      <c r="H416" s="79" t="s">
        <v>441</v>
      </c>
      <c r="I416" s="84">
        <v>256428</v>
      </c>
      <c r="J416" s="84">
        <v>-243606.6</v>
      </c>
      <c r="K416" s="84">
        <v>12821.4</v>
      </c>
      <c r="L416" s="85"/>
      <c r="M416" s="85"/>
    </row>
    <row r="417" spans="1:13" hidden="1" x14ac:dyDescent="0.25">
      <c r="A417" s="80">
        <f t="shared" si="6"/>
        <v>415</v>
      </c>
      <c r="B417" s="79" t="s">
        <v>359</v>
      </c>
      <c r="C417" s="79" t="s">
        <v>360</v>
      </c>
      <c r="D417" s="81">
        <v>41365</v>
      </c>
      <c r="E417" s="81">
        <v>41365</v>
      </c>
      <c r="F417" s="86">
        <v>0</v>
      </c>
      <c r="G417" s="79" t="s">
        <v>158</v>
      </c>
      <c r="H417" s="79" t="s">
        <v>441</v>
      </c>
      <c r="I417" s="84">
        <v>8485</v>
      </c>
      <c r="J417" s="84">
        <v>-8060.75</v>
      </c>
      <c r="K417" s="84">
        <v>424.25</v>
      </c>
      <c r="L417" s="85"/>
      <c r="M417" s="85"/>
    </row>
    <row r="418" spans="1:13" hidden="1" x14ac:dyDescent="0.25">
      <c r="A418" s="80">
        <f t="shared" si="6"/>
        <v>416</v>
      </c>
      <c r="B418" s="79" t="s">
        <v>359</v>
      </c>
      <c r="C418" s="79" t="s">
        <v>360</v>
      </c>
      <c r="D418" s="81">
        <v>41246</v>
      </c>
      <c r="E418" s="81">
        <v>41246</v>
      </c>
      <c r="F418" s="86">
        <v>36</v>
      </c>
      <c r="G418" s="79" t="s">
        <v>158</v>
      </c>
      <c r="H418" s="79" t="s">
        <v>442</v>
      </c>
      <c r="I418" s="84">
        <v>624240</v>
      </c>
      <c r="J418" s="84">
        <v>-593028</v>
      </c>
      <c r="K418" s="84">
        <v>31212</v>
      </c>
      <c r="L418" s="85"/>
      <c r="M418" s="85"/>
    </row>
    <row r="419" spans="1:13" hidden="1" x14ac:dyDescent="0.25">
      <c r="A419" s="80">
        <f t="shared" si="6"/>
        <v>417</v>
      </c>
      <c r="B419" s="79" t="s">
        <v>359</v>
      </c>
      <c r="C419" s="79" t="s">
        <v>360</v>
      </c>
      <c r="D419" s="81">
        <v>41365</v>
      </c>
      <c r="E419" s="81">
        <v>41365</v>
      </c>
      <c r="F419" s="86">
        <v>0</v>
      </c>
      <c r="G419" s="79" t="s">
        <v>158</v>
      </c>
      <c r="H419" s="79" t="s">
        <v>442</v>
      </c>
      <c r="I419" s="84">
        <v>20655.37</v>
      </c>
      <c r="J419" s="84">
        <v>-19622.599999999999</v>
      </c>
      <c r="K419" s="84">
        <v>1032.77</v>
      </c>
      <c r="L419" s="85"/>
      <c r="M419" s="85"/>
    </row>
    <row r="420" spans="1:13" hidden="1" x14ac:dyDescent="0.25">
      <c r="A420" s="80">
        <f t="shared" si="6"/>
        <v>418</v>
      </c>
      <c r="B420" s="79" t="s">
        <v>359</v>
      </c>
      <c r="C420" s="79" t="s">
        <v>157</v>
      </c>
      <c r="D420" s="81">
        <v>41246</v>
      </c>
      <c r="E420" s="81">
        <v>41246</v>
      </c>
      <c r="F420" s="86">
        <v>29</v>
      </c>
      <c r="G420" s="79" t="s">
        <v>158</v>
      </c>
      <c r="H420" s="79" t="s">
        <v>443</v>
      </c>
      <c r="I420" s="84">
        <v>99093</v>
      </c>
      <c r="J420" s="84">
        <v>-99093</v>
      </c>
      <c r="K420" s="84">
        <v>0</v>
      </c>
      <c r="L420" s="85"/>
      <c r="M420" s="85"/>
    </row>
    <row r="421" spans="1:13" hidden="1" x14ac:dyDescent="0.25">
      <c r="A421" s="80">
        <f t="shared" si="6"/>
        <v>419</v>
      </c>
      <c r="B421" s="79" t="s">
        <v>359</v>
      </c>
      <c r="C421" s="79" t="s">
        <v>363</v>
      </c>
      <c r="D421" s="81">
        <v>41365</v>
      </c>
      <c r="E421" s="81">
        <v>41365</v>
      </c>
      <c r="F421" s="86">
        <v>0</v>
      </c>
      <c r="G421" s="79" t="s">
        <v>158</v>
      </c>
      <c r="H421" s="79" t="s">
        <v>443</v>
      </c>
      <c r="I421" s="84">
        <v>0</v>
      </c>
      <c r="J421" s="84">
        <v>0</v>
      </c>
      <c r="K421" s="84">
        <v>0</v>
      </c>
      <c r="L421" s="85"/>
      <c r="M421" s="85"/>
    </row>
    <row r="422" spans="1:13" hidden="1" x14ac:dyDescent="0.25">
      <c r="A422" s="80">
        <f t="shared" si="6"/>
        <v>420</v>
      </c>
      <c r="B422" s="79" t="s">
        <v>359</v>
      </c>
      <c r="C422" s="79" t="s">
        <v>157</v>
      </c>
      <c r="D422" s="81">
        <v>41246</v>
      </c>
      <c r="E422" s="81">
        <v>41246</v>
      </c>
      <c r="F422" s="86">
        <v>4</v>
      </c>
      <c r="G422" s="79" t="s">
        <v>158</v>
      </c>
      <c r="H422" s="79" t="s">
        <v>444</v>
      </c>
      <c r="I422" s="84">
        <v>9180</v>
      </c>
      <c r="J422" s="84">
        <v>-9180</v>
      </c>
      <c r="K422" s="84">
        <v>0</v>
      </c>
      <c r="L422" s="85"/>
      <c r="M422" s="85"/>
    </row>
    <row r="423" spans="1:13" hidden="1" x14ac:dyDescent="0.25">
      <c r="A423" s="80">
        <f t="shared" si="6"/>
        <v>421</v>
      </c>
      <c r="B423" s="79" t="s">
        <v>359</v>
      </c>
      <c r="C423" s="79" t="s">
        <v>157</v>
      </c>
      <c r="D423" s="81">
        <v>41365</v>
      </c>
      <c r="E423" s="81">
        <v>41365</v>
      </c>
      <c r="F423" s="86">
        <v>4</v>
      </c>
      <c r="G423" s="79" t="s">
        <v>158</v>
      </c>
      <c r="H423" s="79" t="s">
        <v>444</v>
      </c>
      <c r="I423" s="84">
        <v>303.76</v>
      </c>
      <c r="J423" s="84">
        <v>-303.76</v>
      </c>
      <c r="K423" s="84">
        <v>0</v>
      </c>
      <c r="L423" s="85"/>
      <c r="M423" s="85"/>
    </row>
    <row r="424" spans="1:13" hidden="1" x14ac:dyDescent="0.25">
      <c r="A424" s="80">
        <f t="shared" si="6"/>
        <v>422</v>
      </c>
      <c r="B424" s="79" t="s">
        <v>359</v>
      </c>
      <c r="C424" s="79" t="s">
        <v>360</v>
      </c>
      <c r="D424" s="81">
        <v>41290</v>
      </c>
      <c r="E424" s="81">
        <v>41290</v>
      </c>
      <c r="F424" s="86">
        <v>4</v>
      </c>
      <c r="G424" s="79" t="s">
        <v>158</v>
      </c>
      <c r="H424" s="79" t="s">
        <v>445</v>
      </c>
      <c r="I424" s="84">
        <v>804720</v>
      </c>
      <c r="J424" s="84">
        <v>-764484</v>
      </c>
      <c r="K424" s="84">
        <v>40236</v>
      </c>
      <c r="L424" s="85"/>
      <c r="M424" s="85"/>
    </row>
    <row r="425" spans="1:13" hidden="1" x14ac:dyDescent="0.25">
      <c r="A425" s="80">
        <f t="shared" si="6"/>
        <v>423</v>
      </c>
      <c r="B425" s="79" t="s">
        <v>359</v>
      </c>
      <c r="C425" s="79" t="s">
        <v>360</v>
      </c>
      <c r="D425" s="81">
        <v>41312</v>
      </c>
      <c r="E425" s="81">
        <v>41312</v>
      </c>
      <c r="F425" s="86">
        <v>1</v>
      </c>
      <c r="G425" s="79" t="s">
        <v>158</v>
      </c>
      <c r="H425" s="79" t="s">
        <v>446</v>
      </c>
      <c r="I425" s="84">
        <v>39690</v>
      </c>
      <c r="J425" s="84">
        <v>-37705.5</v>
      </c>
      <c r="K425" s="84">
        <v>1984.5</v>
      </c>
      <c r="L425" s="85"/>
      <c r="M425" s="85"/>
    </row>
    <row r="426" spans="1:13" hidden="1" x14ac:dyDescent="0.25">
      <c r="A426" s="80">
        <f t="shared" si="6"/>
        <v>424</v>
      </c>
      <c r="B426" s="79" t="s">
        <v>359</v>
      </c>
      <c r="C426" s="79" t="s">
        <v>360</v>
      </c>
      <c r="D426" s="81">
        <v>41362</v>
      </c>
      <c r="E426" s="81">
        <v>41362</v>
      </c>
      <c r="F426" s="86">
        <v>2</v>
      </c>
      <c r="G426" s="79" t="s">
        <v>354</v>
      </c>
      <c r="H426" s="79" t="s">
        <v>447</v>
      </c>
      <c r="I426" s="84">
        <v>452019</v>
      </c>
      <c r="J426" s="84">
        <v>-429418.05</v>
      </c>
      <c r="K426" s="84">
        <v>22600.95</v>
      </c>
      <c r="L426" s="85"/>
      <c r="M426" s="85"/>
    </row>
    <row r="427" spans="1:13" hidden="1" x14ac:dyDescent="0.25">
      <c r="A427" s="80">
        <f t="shared" si="6"/>
        <v>425</v>
      </c>
      <c r="B427" s="79" t="s">
        <v>359</v>
      </c>
      <c r="C427" s="79" t="s">
        <v>360</v>
      </c>
      <c r="D427" s="81">
        <v>41365</v>
      </c>
      <c r="E427" s="81">
        <v>41365</v>
      </c>
      <c r="F427" s="86">
        <v>1</v>
      </c>
      <c r="G427" s="79" t="s">
        <v>354</v>
      </c>
      <c r="H427" s="79" t="s">
        <v>448</v>
      </c>
      <c r="I427" s="84">
        <v>2225</v>
      </c>
      <c r="J427" s="84">
        <v>-2113.75</v>
      </c>
      <c r="K427" s="84">
        <v>111.25</v>
      </c>
      <c r="L427" s="85"/>
      <c r="M427" s="85"/>
    </row>
    <row r="428" spans="1:13" hidden="1" x14ac:dyDescent="0.25">
      <c r="A428" s="80">
        <f t="shared" si="6"/>
        <v>426</v>
      </c>
      <c r="B428" s="79" t="s">
        <v>359</v>
      </c>
      <c r="C428" s="79" t="s">
        <v>169</v>
      </c>
      <c r="D428" s="81">
        <v>41355</v>
      </c>
      <c r="E428" s="81">
        <v>41355</v>
      </c>
      <c r="F428" s="86">
        <v>5</v>
      </c>
      <c r="G428" s="79" t="s">
        <v>354</v>
      </c>
      <c r="H428" s="79" t="s">
        <v>449</v>
      </c>
      <c r="I428" s="84">
        <v>218559</v>
      </c>
      <c r="J428" s="84">
        <v>-207631.05</v>
      </c>
      <c r="K428" s="84">
        <v>10927.95</v>
      </c>
      <c r="L428" s="85"/>
      <c r="M428" s="85"/>
    </row>
    <row r="429" spans="1:13" hidden="1" x14ac:dyDescent="0.25">
      <c r="A429" s="80">
        <f t="shared" si="6"/>
        <v>427</v>
      </c>
      <c r="B429" s="79" t="s">
        <v>359</v>
      </c>
      <c r="C429" s="79" t="s">
        <v>360</v>
      </c>
      <c r="D429" s="81">
        <v>41460</v>
      </c>
      <c r="E429" s="81">
        <v>41460</v>
      </c>
      <c r="F429" s="86">
        <v>2</v>
      </c>
      <c r="G429" s="79" t="s">
        <v>158</v>
      </c>
      <c r="H429" s="79" t="s">
        <v>450</v>
      </c>
      <c r="I429" s="84">
        <v>1399999</v>
      </c>
      <c r="J429" s="84">
        <v>-1329999.05</v>
      </c>
      <c r="K429" s="84">
        <v>69999.95</v>
      </c>
      <c r="L429" s="85"/>
      <c r="M429" s="85"/>
    </row>
    <row r="430" spans="1:13" hidden="1" x14ac:dyDescent="0.25">
      <c r="A430" s="80">
        <f t="shared" si="6"/>
        <v>428</v>
      </c>
      <c r="B430" s="79" t="s">
        <v>359</v>
      </c>
      <c r="C430" s="79" t="s">
        <v>360</v>
      </c>
      <c r="D430" s="81">
        <v>41373</v>
      </c>
      <c r="E430" s="81">
        <v>41373</v>
      </c>
      <c r="F430" s="86">
        <v>1</v>
      </c>
      <c r="G430" s="79" t="s">
        <v>158</v>
      </c>
      <c r="H430" s="79" t="s">
        <v>451</v>
      </c>
      <c r="I430" s="84">
        <v>304500</v>
      </c>
      <c r="J430" s="84">
        <v>-289275</v>
      </c>
      <c r="K430" s="84">
        <v>15225</v>
      </c>
      <c r="L430" s="85"/>
      <c r="M430" s="85"/>
    </row>
    <row r="431" spans="1:13" hidden="1" x14ac:dyDescent="0.25">
      <c r="A431" s="80">
        <f t="shared" si="6"/>
        <v>429</v>
      </c>
      <c r="B431" s="79" t="s">
        <v>359</v>
      </c>
      <c r="C431" s="79" t="s">
        <v>360</v>
      </c>
      <c r="D431" s="81">
        <v>41373</v>
      </c>
      <c r="E431" s="81">
        <v>41373</v>
      </c>
      <c r="F431" s="86">
        <v>1</v>
      </c>
      <c r="G431" s="79" t="s">
        <v>158</v>
      </c>
      <c r="H431" s="79" t="s">
        <v>452</v>
      </c>
      <c r="I431" s="84">
        <v>136500</v>
      </c>
      <c r="J431" s="84">
        <v>-129675</v>
      </c>
      <c r="K431" s="84">
        <v>6825</v>
      </c>
      <c r="L431" s="85"/>
      <c r="M431" s="85"/>
    </row>
    <row r="432" spans="1:13" hidden="1" x14ac:dyDescent="0.25">
      <c r="A432" s="80">
        <f t="shared" si="6"/>
        <v>430</v>
      </c>
      <c r="B432" s="79" t="s">
        <v>359</v>
      </c>
      <c r="C432" s="79" t="s">
        <v>360</v>
      </c>
      <c r="D432" s="81">
        <v>41373</v>
      </c>
      <c r="E432" s="81">
        <v>41373</v>
      </c>
      <c r="F432" s="86">
        <v>1</v>
      </c>
      <c r="G432" s="79" t="s">
        <v>158</v>
      </c>
      <c r="H432" s="79" t="s">
        <v>453</v>
      </c>
      <c r="I432" s="84">
        <v>275100</v>
      </c>
      <c r="J432" s="84">
        <v>-261345</v>
      </c>
      <c r="K432" s="84">
        <v>13755</v>
      </c>
      <c r="L432" s="85"/>
      <c r="M432" s="85"/>
    </row>
    <row r="433" spans="1:13" hidden="1" x14ac:dyDescent="0.25">
      <c r="A433" s="80">
        <f t="shared" si="6"/>
        <v>431</v>
      </c>
      <c r="B433" s="79" t="s">
        <v>359</v>
      </c>
      <c r="C433" s="79" t="s">
        <v>360</v>
      </c>
      <c r="D433" s="81">
        <v>41425</v>
      </c>
      <c r="E433" s="81">
        <v>41425</v>
      </c>
      <c r="F433" s="86">
        <v>0</v>
      </c>
      <c r="G433" s="79" t="s">
        <v>158</v>
      </c>
      <c r="H433" s="79" t="s">
        <v>454</v>
      </c>
      <c r="I433" s="84">
        <v>0</v>
      </c>
      <c r="J433" s="84">
        <v>0</v>
      </c>
      <c r="K433" s="84">
        <v>0</v>
      </c>
      <c r="L433" s="85"/>
      <c r="M433" s="85"/>
    </row>
    <row r="434" spans="1:13" hidden="1" x14ac:dyDescent="0.25">
      <c r="A434" s="80">
        <f t="shared" si="6"/>
        <v>432</v>
      </c>
      <c r="B434" s="79" t="s">
        <v>359</v>
      </c>
      <c r="C434" s="79" t="s">
        <v>360</v>
      </c>
      <c r="D434" s="81">
        <v>41373</v>
      </c>
      <c r="E434" s="81">
        <v>41373</v>
      </c>
      <c r="F434" s="86">
        <v>0</v>
      </c>
      <c r="G434" s="79" t="s">
        <v>158</v>
      </c>
      <c r="H434" s="79" t="s">
        <v>455</v>
      </c>
      <c r="I434" s="84">
        <v>0</v>
      </c>
      <c r="J434" s="84">
        <v>0</v>
      </c>
      <c r="K434" s="84">
        <v>0</v>
      </c>
      <c r="L434" s="85"/>
      <c r="M434" s="85"/>
    </row>
    <row r="435" spans="1:13" hidden="1" x14ac:dyDescent="0.25">
      <c r="A435" s="80">
        <f t="shared" si="6"/>
        <v>433</v>
      </c>
      <c r="B435" s="79" t="s">
        <v>359</v>
      </c>
      <c r="C435" s="79" t="s">
        <v>157</v>
      </c>
      <c r="D435" s="81">
        <v>41373</v>
      </c>
      <c r="E435" s="81">
        <v>41373</v>
      </c>
      <c r="F435" s="86">
        <v>2</v>
      </c>
      <c r="G435" s="79" t="s">
        <v>158</v>
      </c>
      <c r="H435" s="79" t="s">
        <v>456</v>
      </c>
      <c r="I435" s="84">
        <v>1575</v>
      </c>
      <c r="J435" s="84">
        <v>-1575</v>
      </c>
      <c r="K435" s="84">
        <v>0</v>
      </c>
      <c r="L435" s="85"/>
      <c r="M435" s="85"/>
    </row>
    <row r="436" spans="1:13" hidden="1" x14ac:dyDescent="0.25">
      <c r="A436" s="80">
        <f t="shared" si="6"/>
        <v>434</v>
      </c>
      <c r="B436" s="79" t="s">
        <v>359</v>
      </c>
      <c r="C436" s="79" t="s">
        <v>360</v>
      </c>
      <c r="D436" s="81">
        <v>41423</v>
      </c>
      <c r="E436" s="81">
        <v>41423</v>
      </c>
      <c r="F436" s="86">
        <v>1009</v>
      </c>
      <c r="G436" s="79" t="s">
        <v>457</v>
      </c>
      <c r="H436" s="79" t="s">
        <v>458</v>
      </c>
      <c r="I436" s="84">
        <v>209771</v>
      </c>
      <c r="J436" s="84">
        <v>-199282.45</v>
      </c>
      <c r="K436" s="84">
        <v>10488.55</v>
      </c>
      <c r="L436" s="85"/>
      <c r="M436" s="85"/>
    </row>
    <row r="437" spans="1:13" hidden="1" x14ac:dyDescent="0.25">
      <c r="A437" s="80">
        <f t="shared" si="6"/>
        <v>435</v>
      </c>
      <c r="B437" s="79" t="s">
        <v>359</v>
      </c>
      <c r="C437" s="79" t="s">
        <v>360</v>
      </c>
      <c r="D437" s="81">
        <v>41423</v>
      </c>
      <c r="E437" s="81">
        <v>41423</v>
      </c>
      <c r="F437" s="86">
        <v>1314</v>
      </c>
      <c r="G437" s="79" t="s">
        <v>457</v>
      </c>
      <c r="H437" s="79" t="s">
        <v>459</v>
      </c>
      <c r="I437" s="84">
        <v>121351</v>
      </c>
      <c r="J437" s="84">
        <v>-115283.45</v>
      </c>
      <c r="K437" s="84">
        <v>6067.55</v>
      </c>
      <c r="L437" s="85"/>
      <c r="M437" s="85"/>
    </row>
    <row r="438" spans="1:13" hidden="1" x14ac:dyDescent="0.25">
      <c r="A438" s="80">
        <f t="shared" si="6"/>
        <v>436</v>
      </c>
      <c r="B438" s="79" t="s">
        <v>359</v>
      </c>
      <c r="C438" s="79" t="s">
        <v>360</v>
      </c>
      <c r="D438" s="81">
        <v>41455</v>
      </c>
      <c r="E438" s="81">
        <v>41455</v>
      </c>
      <c r="F438" s="86">
        <v>4</v>
      </c>
      <c r="G438" s="79" t="s">
        <v>158</v>
      </c>
      <c r="H438" s="79" t="s">
        <v>460</v>
      </c>
      <c r="I438" s="84">
        <v>79800</v>
      </c>
      <c r="J438" s="84">
        <v>-75810</v>
      </c>
      <c r="K438" s="84">
        <v>3990</v>
      </c>
      <c r="L438" s="85"/>
      <c r="M438" s="85"/>
    </row>
    <row r="439" spans="1:13" hidden="1" x14ac:dyDescent="0.25">
      <c r="A439" s="80">
        <f t="shared" si="6"/>
        <v>437</v>
      </c>
      <c r="B439" s="79" t="s">
        <v>359</v>
      </c>
      <c r="C439" s="79" t="s">
        <v>360</v>
      </c>
      <c r="D439" s="81">
        <v>41618</v>
      </c>
      <c r="E439" s="81">
        <v>41618</v>
      </c>
      <c r="F439" s="86">
        <v>1</v>
      </c>
      <c r="G439" s="79" t="s">
        <v>158</v>
      </c>
      <c r="H439" s="79" t="s">
        <v>461</v>
      </c>
      <c r="I439" s="84">
        <v>42945</v>
      </c>
      <c r="J439" s="84">
        <v>-40797.75</v>
      </c>
      <c r="K439" s="84">
        <v>2147.25</v>
      </c>
      <c r="L439" s="85"/>
      <c r="M439" s="85"/>
    </row>
    <row r="440" spans="1:13" hidden="1" x14ac:dyDescent="0.25">
      <c r="A440" s="80">
        <f t="shared" si="6"/>
        <v>438</v>
      </c>
      <c r="B440" s="79" t="s">
        <v>359</v>
      </c>
      <c r="C440" s="79" t="s">
        <v>169</v>
      </c>
      <c r="D440" s="81">
        <v>41730</v>
      </c>
      <c r="E440" s="81">
        <v>41730</v>
      </c>
      <c r="F440" s="86">
        <v>0</v>
      </c>
      <c r="G440" s="79" t="s">
        <v>158</v>
      </c>
      <c r="H440" s="79" t="s">
        <v>462</v>
      </c>
      <c r="I440" s="84">
        <v>-8870.64</v>
      </c>
      <c r="J440" s="84">
        <v>8427.11</v>
      </c>
      <c r="K440" s="84">
        <v>-443.53</v>
      </c>
      <c r="L440" s="85"/>
      <c r="M440" s="85"/>
    </row>
    <row r="441" spans="1:13" hidden="1" x14ac:dyDescent="0.25">
      <c r="A441" s="80">
        <f t="shared" si="6"/>
        <v>439</v>
      </c>
      <c r="B441" s="79" t="s">
        <v>359</v>
      </c>
      <c r="C441" s="79" t="s">
        <v>169</v>
      </c>
      <c r="D441" s="81">
        <v>41730</v>
      </c>
      <c r="E441" s="81">
        <v>41730</v>
      </c>
      <c r="F441" s="86">
        <v>0</v>
      </c>
      <c r="G441" s="79" t="s">
        <v>158</v>
      </c>
      <c r="H441" s="79" t="s">
        <v>463</v>
      </c>
      <c r="I441" s="84">
        <v>32744.35</v>
      </c>
      <c r="J441" s="84">
        <v>-31107.13</v>
      </c>
      <c r="K441" s="84">
        <v>1637.22</v>
      </c>
      <c r="L441" s="85"/>
      <c r="M441" s="85"/>
    </row>
    <row r="442" spans="1:13" hidden="1" x14ac:dyDescent="0.25">
      <c r="A442" s="80">
        <f t="shared" si="6"/>
        <v>440</v>
      </c>
      <c r="B442" s="79" t="s">
        <v>359</v>
      </c>
      <c r="C442" s="79" t="s">
        <v>360</v>
      </c>
      <c r="D442" s="81">
        <v>41365</v>
      </c>
      <c r="E442" s="81">
        <v>41365</v>
      </c>
      <c r="F442" s="86">
        <v>1</v>
      </c>
      <c r="G442" s="79" t="s">
        <v>354</v>
      </c>
      <c r="H442" s="79" t="s">
        <v>464</v>
      </c>
      <c r="I442" s="84">
        <v>247065</v>
      </c>
      <c r="J442" s="84">
        <v>-234711.75</v>
      </c>
      <c r="K442" s="84">
        <v>12353.25</v>
      </c>
      <c r="L442" s="85"/>
      <c r="M442" s="85"/>
    </row>
    <row r="443" spans="1:13" hidden="1" x14ac:dyDescent="0.25">
      <c r="A443" s="80">
        <f t="shared" si="6"/>
        <v>441</v>
      </c>
      <c r="B443" s="79" t="s">
        <v>359</v>
      </c>
      <c r="C443" s="79" t="s">
        <v>169</v>
      </c>
      <c r="D443" s="81">
        <v>41634</v>
      </c>
      <c r="E443" s="81">
        <v>41634</v>
      </c>
      <c r="F443" s="86">
        <v>0</v>
      </c>
      <c r="G443" s="79" t="s">
        <v>158</v>
      </c>
      <c r="H443" s="79" t="s">
        <v>465</v>
      </c>
      <c r="I443" s="84">
        <v>0</v>
      </c>
      <c r="J443" s="84">
        <v>0</v>
      </c>
      <c r="K443" s="84">
        <v>0</v>
      </c>
      <c r="L443" s="85"/>
      <c r="M443" s="85"/>
    </row>
    <row r="444" spans="1:13" hidden="1" x14ac:dyDescent="0.25">
      <c r="A444" s="80">
        <f t="shared" si="6"/>
        <v>442</v>
      </c>
      <c r="B444" s="79" t="s">
        <v>359</v>
      </c>
      <c r="C444" s="79" t="s">
        <v>360</v>
      </c>
      <c r="D444" s="81">
        <v>41893</v>
      </c>
      <c r="E444" s="81">
        <v>41893</v>
      </c>
      <c r="F444" s="86">
        <v>1</v>
      </c>
      <c r="G444" s="79" t="s">
        <v>354</v>
      </c>
      <c r="H444" s="79" t="s">
        <v>466</v>
      </c>
      <c r="I444" s="84">
        <v>601457.37</v>
      </c>
      <c r="J444" s="84">
        <v>-571384.5</v>
      </c>
      <c r="K444" s="84">
        <v>30072.87</v>
      </c>
      <c r="L444" s="85"/>
      <c r="M444" s="85"/>
    </row>
    <row r="445" spans="1:13" hidden="1" x14ac:dyDescent="0.25">
      <c r="A445" s="80">
        <f t="shared" si="6"/>
        <v>443</v>
      </c>
      <c r="B445" s="79" t="s">
        <v>359</v>
      </c>
      <c r="C445" s="79" t="s">
        <v>360</v>
      </c>
      <c r="D445" s="81">
        <v>41730</v>
      </c>
      <c r="E445" s="81">
        <v>41730</v>
      </c>
      <c r="F445" s="86">
        <v>1</v>
      </c>
      <c r="G445" s="79" t="s">
        <v>354</v>
      </c>
      <c r="H445" s="79" t="s">
        <v>467</v>
      </c>
      <c r="I445" s="84">
        <v>825837.82</v>
      </c>
      <c r="J445" s="84">
        <v>-784545.93</v>
      </c>
      <c r="K445" s="84">
        <v>41291.89</v>
      </c>
      <c r="L445" s="85"/>
      <c r="M445" s="85"/>
    </row>
    <row r="446" spans="1:13" hidden="1" x14ac:dyDescent="0.25">
      <c r="A446" s="80">
        <f t="shared" si="6"/>
        <v>444</v>
      </c>
      <c r="B446" s="79" t="s">
        <v>359</v>
      </c>
      <c r="C446" s="79" t="s">
        <v>360</v>
      </c>
      <c r="D446" s="81">
        <v>41730</v>
      </c>
      <c r="E446" s="81">
        <v>41730</v>
      </c>
      <c r="F446" s="86">
        <v>0</v>
      </c>
      <c r="G446" s="79" t="s">
        <v>354</v>
      </c>
      <c r="H446" s="79" t="s">
        <v>468</v>
      </c>
      <c r="I446" s="84">
        <v>0</v>
      </c>
      <c r="J446" s="84">
        <v>0</v>
      </c>
      <c r="K446" s="84">
        <v>0</v>
      </c>
      <c r="L446" s="85"/>
      <c r="M446" s="85"/>
    </row>
    <row r="447" spans="1:13" hidden="1" x14ac:dyDescent="0.25">
      <c r="A447" s="80">
        <f t="shared" si="6"/>
        <v>445</v>
      </c>
      <c r="B447" s="79" t="s">
        <v>359</v>
      </c>
      <c r="C447" s="79" t="s">
        <v>360</v>
      </c>
      <c r="D447" s="81">
        <v>41942</v>
      </c>
      <c r="E447" s="81">
        <v>41942</v>
      </c>
      <c r="F447" s="82">
        <v>0</v>
      </c>
      <c r="G447" s="79" t="s">
        <v>145</v>
      </c>
      <c r="H447" s="79" t="s">
        <v>469</v>
      </c>
      <c r="I447" s="84">
        <v>216417.6</v>
      </c>
      <c r="J447" s="84">
        <v>-205596.72</v>
      </c>
      <c r="K447" s="84">
        <v>10820.88</v>
      </c>
      <c r="L447" s="85"/>
      <c r="M447" s="85"/>
    </row>
    <row r="448" spans="1:13" hidden="1" x14ac:dyDescent="0.25">
      <c r="A448" s="80">
        <f t="shared" si="6"/>
        <v>446</v>
      </c>
      <c r="B448" s="79" t="s">
        <v>359</v>
      </c>
      <c r="C448" s="79" t="s">
        <v>360</v>
      </c>
      <c r="D448" s="81">
        <v>42081</v>
      </c>
      <c r="E448" s="81">
        <v>42081</v>
      </c>
      <c r="F448" s="82">
        <v>0</v>
      </c>
      <c r="G448" s="79" t="s">
        <v>145</v>
      </c>
      <c r="H448" s="79" t="s">
        <v>470</v>
      </c>
      <c r="I448" s="84">
        <v>1233743.18</v>
      </c>
      <c r="J448" s="84">
        <v>-1172056.02</v>
      </c>
      <c r="K448" s="84">
        <v>61687.16</v>
      </c>
      <c r="L448" s="85"/>
      <c r="M448" s="85"/>
    </row>
    <row r="449" spans="1:13" hidden="1" x14ac:dyDescent="0.25">
      <c r="A449" s="80">
        <f t="shared" si="6"/>
        <v>447</v>
      </c>
      <c r="B449" s="79" t="s">
        <v>359</v>
      </c>
      <c r="C449" s="79" t="s">
        <v>169</v>
      </c>
      <c r="D449" s="81">
        <v>42130</v>
      </c>
      <c r="E449" s="81">
        <v>42130</v>
      </c>
      <c r="F449" s="86">
        <v>5</v>
      </c>
      <c r="G449" s="79" t="s">
        <v>158</v>
      </c>
      <c r="H449" s="79" t="s">
        <v>471</v>
      </c>
      <c r="I449" s="84">
        <v>217350</v>
      </c>
      <c r="J449" s="84">
        <v>-206482.5</v>
      </c>
      <c r="K449" s="84">
        <v>10867.5</v>
      </c>
      <c r="L449" s="85"/>
      <c r="M449" s="85"/>
    </row>
    <row r="450" spans="1:13" hidden="1" x14ac:dyDescent="0.25">
      <c r="A450" s="80">
        <f t="shared" si="6"/>
        <v>448</v>
      </c>
      <c r="B450" s="79" t="s">
        <v>359</v>
      </c>
      <c r="C450" s="79" t="s">
        <v>169</v>
      </c>
      <c r="D450" s="81">
        <v>42238</v>
      </c>
      <c r="E450" s="81">
        <v>42238</v>
      </c>
      <c r="F450" s="86">
        <v>10</v>
      </c>
      <c r="G450" s="79" t="s">
        <v>158</v>
      </c>
      <c r="H450" s="79" t="s">
        <v>472</v>
      </c>
      <c r="I450" s="84">
        <v>434700</v>
      </c>
      <c r="J450" s="84">
        <v>-412965</v>
      </c>
      <c r="K450" s="84">
        <v>21735</v>
      </c>
      <c r="L450" s="85"/>
      <c r="M450" s="85"/>
    </row>
    <row r="451" spans="1:13" hidden="1" x14ac:dyDescent="0.25">
      <c r="A451" s="80">
        <f t="shared" si="6"/>
        <v>449</v>
      </c>
      <c r="B451" s="79" t="s">
        <v>359</v>
      </c>
      <c r="C451" s="79" t="s">
        <v>169</v>
      </c>
      <c r="D451" s="81">
        <v>42205</v>
      </c>
      <c r="E451" s="81">
        <v>42205</v>
      </c>
      <c r="F451" s="86">
        <v>15</v>
      </c>
      <c r="G451" s="79" t="s">
        <v>158</v>
      </c>
      <c r="H451" s="79" t="s">
        <v>473</v>
      </c>
      <c r="I451" s="84">
        <v>824057.21</v>
      </c>
      <c r="J451" s="84">
        <v>-824057.21</v>
      </c>
      <c r="K451" s="84">
        <v>0</v>
      </c>
      <c r="L451" s="85"/>
      <c r="M451" s="85"/>
    </row>
    <row r="452" spans="1:13" hidden="1" x14ac:dyDescent="0.25">
      <c r="A452" s="80">
        <f t="shared" si="6"/>
        <v>450</v>
      </c>
      <c r="B452" s="79" t="s">
        <v>359</v>
      </c>
      <c r="C452" s="79" t="s">
        <v>169</v>
      </c>
      <c r="D452" s="81">
        <v>42165</v>
      </c>
      <c r="E452" s="81">
        <v>42165</v>
      </c>
      <c r="F452" s="86">
        <v>5</v>
      </c>
      <c r="G452" s="79" t="s">
        <v>158</v>
      </c>
      <c r="H452" s="79" t="s">
        <v>474</v>
      </c>
      <c r="I452" s="84">
        <v>72738.75</v>
      </c>
      <c r="J452" s="84">
        <v>-72738.75</v>
      </c>
      <c r="K452" s="84">
        <v>0</v>
      </c>
      <c r="L452" s="85"/>
      <c r="M452" s="85"/>
    </row>
    <row r="453" spans="1:13" hidden="1" x14ac:dyDescent="0.25">
      <c r="A453" s="80">
        <f t="shared" ref="A453:A516" si="7">A452+1</f>
        <v>451</v>
      </c>
      <c r="B453" s="79" t="s">
        <v>359</v>
      </c>
      <c r="C453" s="79" t="s">
        <v>169</v>
      </c>
      <c r="D453" s="81">
        <v>42135</v>
      </c>
      <c r="E453" s="81">
        <v>42135</v>
      </c>
      <c r="F453" s="86">
        <v>10</v>
      </c>
      <c r="G453" s="79" t="s">
        <v>158</v>
      </c>
      <c r="H453" s="79" t="s">
        <v>475</v>
      </c>
      <c r="I453" s="84">
        <v>434700</v>
      </c>
      <c r="J453" s="84">
        <v>-412965</v>
      </c>
      <c r="K453" s="84">
        <v>21735</v>
      </c>
      <c r="L453" s="85"/>
      <c r="M453" s="85"/>
    </row>
    <row r="454" spans="1:13" hidden="1" x14ac:dyDescent="0.25">
      <c r="A454" s="80">
        <f t="shared" si="7"/>
        <v>452</v>
      </c>
      <c r="B454" s="79" t="s">
        <v>359</v>
      </c>
      <c r="C454" s="79" t="s">
        <v>169</v>
      </c>
      <c r="D454" s="81">
        <v>42296</v>
      </c>
      <c r="E454" s="81">
        <v>42296</v>
      </c>
      <c r="F454" s="86">
        <v>30</v>
      </c>
      <c r="G454" s="79" t="s">
        <v>158</v>
      </c>
      <c r="H454" s="79" t="s">
        <v>476</v>
      </c>
      <c r="I454" s="84">
        <v>1461955.31</v>
      </c>
      <c r="J454" s="84">
        <v>-1388857.54</v>
      </c>
      <c r="K454" s="84">
        <v>73097.77</v>
      </c>
      <c r="L454" s="85"/>
      <c r="M454" s="85"/>
    </row>
    <row r="455" spans="1:13" hidden="1" x14ac:dyDescent="0.25">
      <c r="A455" s="80">
        <f t="shared" si="7"/>
        <v>453</v>
      </c>
      <c r="B455" s="79" t="s">
        <v>359</v>
      </c>
      <c r="C455" s="79" t="s">
        <v>169</v>
      </c>
      <c r="D455" s="81">
        <v>42146</v>
      </c>
      <c r="E455" s="81">
        <v>42146</v>
      </c>
      <c r="F455" s="86">
        <v>0</v>
      </c>
      <c r="G455" s="79" t="s">
        <v>158</v>
      </c>
      <c r="H455" s="79" t="s">
        <v>477</v>
      </c>
      <c r="I455" s="84">
        <v>0</v>
      </c>
      <c r="J455" s="84">
        <v>0</v>
      </c>
      <c r="K455" s="84">
        <v>0</v>
      </c>
      <c r="L455" s="85"/>
      <c r="M455" s="85"/>
    </row>
    <row r="456" spans="1:13" hidden="1" x14ac:dyDescent="0.25">
      <c r="A456" s="80">
        <f t="shared" si="7"/>
        <v>454</v>
      </c>
      <c r="B456" s="79" t="s">
        <v>359</v>
      </c>
      <c r="C456" s="79" t="s">
        <v>360</v>
      </c>
      <c r="D456" s="81">
        <v>42333</v>
      </c>
      <c r="E456" s="81">
        <v>42333</v>
      </c>
      <c r="F456" s="86">
        <v>1</v>
      </c>
      <c r="G456" s="79" t="s">
        <v>354</v>
      </c>
      <c r="H456" s="79" t="s">
        <v>478</v>
      </c>
      <c r="I456" s="84">
        <v>2279506.66</v>
      </c>
      <c r="J456" s="84">
        <v>-1931139.56</v>
      </c>
      <c r="K456" s="84">
        <v>348367.1</v>
      </c>
      <c r="L456" s="85"/>
      <c r="M456" s="85"/>
    </row>
    <row r="457" spans="1:13" hidden="1" x14ac:dyDescent="0.25">
      <c r="A457" s="80">
        <f t="shared" si="7"/>
        <v>455</v>
      </c>
      <c r="B457" s="79" t="s">
        <v>359</v>
      </c>
      <c r="C457" s="79" t="s">
        <v>479</v>
      </c>
      <c r="D457" s="81">
        <v>42643</v>
      </c>
      <c r="E457" s="81">
        <v>42643</v>
      </c>
      <c r="F457" s="86">
        <v>0</v>
      </c>
      <c r="G457" s="79" t="s">
        <v>354</v>
      </c>
      <c r="H457" s="79" t="s">
        <v>478</v>
      </c>
      <c r="I457" s="84">
        <v>2155</v>
      </c>
      <c r="J457" s="84">
        <v>-1783.48</v>
      </c>
      <c r="K457" s="84">
        <v>371.52</v>
      </c>
      <c r="L457" s="85"/>
      <c r="M457" s="85"/>
    </row>
    <row r="458" spans="1:13" hidden="1" x14ac:dyDescent="0.25">
      <c r="A458" s="80">
        <f t="shared" si="7"/>
        <v>456</v>
      </c>
      <c r="B458" s="79" t="s">
        <v>359</v>
      </c>
      <c r="C458" s="79" t="s">
        <v>169</v>
      </c>
      <c r="D458" s="81">
        <v>42363</v>
      </c>
      <c r="E458" s="81">
        <v>42363</v>
      </c>
      <c r="F458" s="86">
        <v>5</v>
      </c>
      <c r="G458" s="79" t="s">
        <v>158</v>
      </c>
      <c r="H458" s="79" t="s">
        <v>480</v>
      </c>
      <c r="I458" s="84">
        <v>242734.87</v>
      </c>
      <c r="J458" s="84">
        <v>-230598.13</v>
      </c>
      <c r="K458" s="84">
        <v>12136.74</v>
      </c>
      <c r="L458" s="85"/>
      <c r="M458" s="85"/>
    </row>
    <row r="459" spans="1:13" hidden="1" x14ac:dyDescent="0.25">
      <c r="A459" s="80">
        <f t="shared" si="7"/>
        <v>457</v>
      </c>
      <c r="B459" s="79" t="s">
        <v>359</v>
      </c>
      <c r="C459" s="79" t="s">
        <v>169</v>
      </c>
      <c r="D459" s="81">
        <v>42335</v>
      </c>
      <c r="E459" s="81">
        <v>42335</v>
      </c>
      <c r="F459" s="86">
        <v>1</v>
      </c>
      <c r="G459" s="79" t="s">
        <v>158</v>
      </c>
      <c r="H459" s="79" t="s">
        <v>481</v>
      </c>
      <c r="I459" s="84">
        <v>118281.77</v>
      </c>
      <c r="J459" s="84">
        <v>-112367.67999999999</v>
      </c>
      <c r="K459" s="84">
        <v>5914.09</v>
      </c>
      <c r="L459" s="85"/>
      <c r="M459" s="85"/>
    </row>
    <row r="460" spans="1:13" hidden="1" x14ac:dyDescent="0.25">
      <c r="A460" s="80">
        <f t="shared" si="7"/>
        <v>458</v>
      </c>
      <c r="B460" s="79" t="s">
        <v>359</v>
      </c>
      <c r="C460" s="79" t="s">
        <v>169</v>
      </c>
      <c r="D460" s="81">
        <v>42367</v>
      </c>
      <c r="E460" s="81">
        <v>42367</v>
      </c>
      <c r="F460" s="86">
        <v>1</v>
      </c>
      <c r="G460" s="79" t="s">
        <v>158</v>
      </c>
      <c r="H460" s="79" t="s">
        <v>482</v>
      </c>
      <c r="I460" s="84">
        <v>116536.14</v>
      </c>
      <c r="J460" s="84">
        <v>-110709.33</v>
      </c>
      <c r="K460" s="84">
        <v>5826.81</v>
      </c>
      <c r="L460" s="85"/>
      <c r="M460" s="85"/>
    </row>
    <row r="461" spans="1:13" hidden="1" x14ac:dyDescent="0.25">
      <c r="A461" s="80">
        <f t="shared" si="7"/>
        <v>459</v>
      </c>
      <c r="B461" s="79" t="s">
        <v>359</v>
      </c>
      <c r="C461" s="79" t="s">
        <v>169</v>
      </c>
      <c r="D461" s="81">
        <v>42387</v>
      </c>
      <c r="E461" s="81">
        <v>42387</v>
      </c>
      <c r="F461" s="86">
        <v>2</v>
      </c>
      <c r="G461" s="79" t="s">
        <v>158</v>
      </c>
      <c r="H461" s="79" t="s">
        <v>483</v>
      </c>
      <c r="I461" s="84">
        <v>233072.28</v>
      </c>
      <c r="J461" s="84">
        <v>-221418.67</v>
      </c>
      <c r="K461" s="84">
        <v>11653.61</v>
      </c>
      <c r="L461" s="85"/>
      <c r="M461" s="85"/>
    </row>
    <row r="462" spans="1:13" hidden="1" x14ac:dyDescent="0.25">
      <c r="A462" s="80">
        <f t="shared" si="7"/>
        <v>460</v>
      </c>
      <c r="B462" s="79" t="s">
        <v>359</v>
      </c>
      <c r="C462" s="79" t="s">
        <v>360</v>
      </c>
      <c r="D462" s="81">
        <v>42426</v>
      </c>
      <c r="E462" s="81">
        <v>42426</v>
      </c>
      <c r="F462" s="86">
        <v>5</v>
      </c>
      <c r="G462" s="79" t="s">
        <v>158</v>
      </c>
      <c r="H462" s="79" t="s">
        <v>484</v>
      </c>
      <c r="I462" s="84">
        <v>48405</v>
      </c>
      <c r="J462" s="84">
        <v>-39055.230000000003</v>
      </c>
      <c r="K462" s="84">
        <v>9349.77</v>
      </c>
      <c r="L462" s="85"/>
      <c r="M462" s="85"/>
    </row>
    <row r="463" spans="1:13" hidden="1" x14ac:dyDescent="0.25">
      <c r="A463" s="80">
        <f t="shared" si="7"/>
        <v>461</v>
      </c>
      <c r="B463" s="79" t="s">
        <v>359</v>
      </c>
      <c r="C463" s="79" t="s">
        <v>169</v>
      </c>
      <c r="D463" s="81">
        <v>42402</v>
      </c>
      <c r="E463" s="81">
        <v>42402</v>
      </c>
      <c r="F463" s="86">
        <v>15</v>
      </c>
      <c r="G463" s="79" t="s">
        <v>158</v>
      </c>
      <c r="H463" s="79" t="s">
        <v>485</v>
      </c>
      <c r="I463" s="84">
        <v>637875</v>
      </c>
      <c r="J463" s="84">
        <v>-605981.25</v>
      </c>
      <c r="K463" s="84">
        <v>31893.75</v>
      </c>
      <c r="L463" s="85"/>
      <c r="M463" s="85"/>
    </row>
    <row r="464" spans="1:13" hidden="1" x14ac:dyDescent="0.25">
      <c r="A464" s="80">
        <f t="shared" si="7"/>
        <v>462</v>
      </c>
      <c r="B464" s="79" t="s">
        <v>359</v>
      </c>
      <c r="C464" s="79" t="s">
        <v>169</v>
      </c>
      <c r="D464" s="81">
        <v>42401</v>
      </c>
      <c r="E464" s="81">
        <v>42401</v>
      </c>
      <c r="F464" s="86">
        <v>1</v>
      </c>
      <c r="G464" s="79" t="s">
        <v>158</v>
      </c>
      <c r="H464" s="79" t="s">
        <v>486</v>
      </c>
      <c r="I464" s="84">
        <v>342720</v>
      </c>
      <c r="J464" s="84">
        <v>-325584</v>
      </c>
      <c r="K464" s="84">
        <v>17136</v>
      </c>
      <c r="L464" s="85"/>
      <c r="M464" s="85"/>
    </row>
    <row r="465" spans="1:13" hidden="1" x14ac:dyDescent="0.25">
      <c r="A465" s="80">
        <f t="shared" si="7"/>
        <v>463</v>
      </c>
      <c r="B465" s="79" t="s">
        <v>359</v>
      </c>
      <c r="C465" s="79" t="s">
        <v>169</v>
      </c>
      <c r="D465" s="81">
        <v>42402</v>
      </c>
      <c r="E465" s="81">
        <v>42402</v>
      </c>
      <c r="F465" s="86">
        <v>0</v>
      </c>
      <c r="G465" s="79" t="s">
        <v>158</v>
      </c>
      <c r="H465" s="79" t="s">
        <v>474</v>
      </c>
      <c r="I465" s="84">
        <v>0</v>
      </c>
      <c r="J465" s="84">
        <v>0</v>
      </c>
      <c r="K465" s="84">
        <v>0</v>
      </c>
      <c r="L465" s="85"/>
      <c r="M465" s="85"/>
    </row>
    <row r="466" spans="1:13" hidden="1" x14ac:dyDescent="0.25">
      <c r="A466" s="80">
        <f t="shared" si="7"/>
        <v>464</v>
      </c>
      <c r="B466" s="79" t="s">
        <v>359</v>
      </c>
      <c r="C466" s="79" t="s">
        <v>169</v>
      </c>
      <c r="D466" s="81">
        <v>42109</v>
      </c>
      <c r="E466" s="81">
        <v>42109</v>
      </c>
      <c r="F466" s="86">
        <v>1</v>
      </c>
      <c r="G466" s="79" t="s">
        <v>158</v>
      </c>
      <c r="H466" s="79" t="s">
        <v>487</v>
      </c>
      <c r="I466" s="84">
        <v>170000</v>
      </c>
      <c r="J466" s="84">
        <v>-161500</v>
      </c>
      <c r="K466" s="84">
        <v>8500</v>
      </c>
      <c r="L466" s="85"/>
      <c r="M466" s="85"/>
    </row>
    <row r="467" spans="1:13" hidden="1" x14ac:dyDescent="0.25">
      <c r="A467" s="80">
        <f t="shared" si="7"/>
        <v>465</v>
      </c>
      <c r="B467" s="79" t="s">
        <v>359</v>
      </c>
      <c r="C467" s="79" t="s">
        <v>169</v>
      </c>
      <c r="D467" s="81">
        <v>42471</v>
      </c>
      <c r="E467" s="81">
        <v>42471</v>
      </c>
      <c r="F467" s="86">
        <v>3</v>
      </c>
      <c r="G467" s="79" t="s">
        <v>158</v>
      </c>
      <c r="H467" s="79" t="s">
        <v>488</v>
      </c>
      <c r="I467" s="84">
        <v>359770.95</v>
      </c>
      <c r="J467" s="84">
        <v>-341782.4</v>
      </c>
      <c r="K467" s="84">
        <v>17988.55</v>
      </c>
      <c r="L467" s="85"/>
      <c r="M467" s="85"/>
    </row>
    <row r="468" spans="1:13" hidden="1" x14ac:dyDescent="0.25">
      <c r="A468" s="80">
        <f t="shared" si="7"/>
        <v>466</v>
      </c>
      <c r="B468" s="79" t="s">
        <v>359</v>
      </c>
      <c r="C468" s="79" t="s">
        <v>169</v>
      </c>
      <c r="D468" s="81">
        <v>42557</v>
      </c>
      <c r="E468" s="81">
        <v>42557</v>
      </c>
      <c r="F468" s="86">
        <v>0</v>
      </c>
      <c r="G468" s="79" t="s">
        <v>158</v>
      </c>
      <c r="H468" s="79" t="s">
        <v>489</v>
      </c>
      <c r="I468" s="84">
        <v>0</v>
      </c>
      <c r="J468" s="84">
        <v>0</v>
      </c>
      <c r="K468" s="84">
        <v>0</v>
      </c>
      <c r="L468" s="85"/>
      <c r="M468" s="85"/>
    </row>
    <row r="469" spans="1:13" hidden="1" x14ac:dyDescent="0.25">
      <c r="A469" s="80">
        <f t="shared" si="7"/>
        <v>467</v>
      </c>
      <c r="B469" s="79" t="s">
        <v>359</v>
      </c>
      <c r="C469" s="79" t="s">
        <v>169</v>
      </c>
      <c r="D469" s="81">
        <v>42682</v>
      </c>
      <c r="E469" s="81">
        <v>42682</v>
      </c>
      <c r="F469" s="86">
        <v>0</v>
      </c>
      <c r="G469" s="79" t="s">
        <v>158</v>
      </c>
      <c r="H469" s="79" t="s">
        <v>490</v>
      </c>
      <c r="I469" s="84">
        <v>0</v>
      </c>
      <c r="J469" s="84">
        <v>0</v>
      </c>
      <c r="K469" s="84">
        <v>0</v>
      </c>
      <c r="L469" s="85"/>
      <c r="M469" s="85"/>
    </row>
    <row r="470" spans="1:13" hidden="1" x14ac:dyDescent="0.25">
      <c r="A470" s="80">
        <f t="shared" si="7"/>
        <v>468</v>
      </c>
      <c r="B470" s="79" t="s">
        <v>359</v>
      </c>
      <c r="C470" s="79" t="s">
        <v>169</v>
      </c>
      <c r="D470" s="81">
        <v>42688</v>
      </c>
      <c r="E470" s="81">
        <v>42688</v>
      </c>
      <c r="F470" s="86">
        <v>2</v>
      </c>
      <c r="G470" s="79" t="s">
        <v>158</v>
      </c>
      <c r="H470" s="79" t="s">
        <v>491</v>
      </c>
      <c r="I470" s="84">
        <v>215794.2</v>
      </c>
      <c r="J470" s="84">
        <v>-205004.49</v>
      </c>
      <c r="K470" s="84">
        <v>10789.71</v>
      </c>
      <c r="L470" s="85"/>
      <c r="M470" s="85"/>
    </row>
    <row r="471" spans="1:13" hidden="1" x14ac:dyDescent="0.25">
      <c r="A471" s="80">
        <f t="shared" si="7"/>
        <v>469</v>
      </c>
      <c r="B471" s="79" t="s">
        <v>359</v>
      </c>
      <c r="C471" s="79" t="s">
        <v>169</v>
      </c>
      <c r="D471" s="81">
        <v>42688</v>
      </c>
      <c r="E471" s="81">
        <v>42688</v>
      </c>
      <c r="F471" s="86">
        <v>0</v>
      </c>
      <c r="G471" s="79" t="s">
        <v>354</v>
      </c>
      <c r="H471" s="79" t="s">
        <v>492</v>
      </c>
      <c r="I471" s="84">
        <v>19412</v>
      </c>
      <c r="J471" s="84">
        <v>-18441.400000000001</v>
      </c>
      <c r="K471" s="84">
        <v>970.6</v>
      </c>
      <c r="L471" s="85"/>
      <c r="M471" s="85"/>
    </row>
    <row r="472" spans="1:13" hidden="1" x14ac:dyDescent="0.25">
      <c r="A472" s="80">
        <f t="shared" si="7"/>
        <v>470</v>
      </c>
      <c r="B472" s="79" t="s">
        <v>359</v>
      </c>
      <c r="C472" s="79" t="s">
        <v>169</v>
      </c>
      <c r="D472" s="81">
        <v>42661</v>
      </c>
      <c r="E472" s="81">
        <v>42661</v>
      </c>
      <c r="F472" s="86">
        <v>2</v>
      </c>
      <c r="G472" s="79" t="s">
        <v>354</v>
      </c>
      <c r="H472" s="79" t="s">
        <v>493</v>
      </c>
      <c r="I472" s="84">
        <v>1677720</v>
      </c>
      <c r="J472" s="84">
        <v>-1593834</v>
      </c>
      <c r="K472" s="84">
        <v>83886</v>
      </c>
      <c r="L472" s="85"/>
      <c r="M472" s="85"/>
    </row>
    <row r="473" spans="1:13" hidden="1" x14ac:dyDescent="0.25">
      <c r="A473" s="80">
        <f t="shared" si="7"/>
        <v>471</v>
      </c>
      <c r="B473" s="79" t="s">
        <v>359</v>
      </c>
      <c r="C473" s="79" t="s">
        <v>169</v>
      </c>
      <c r="D473" s="81">
        <v>42698</v>
      </c>
      <c r="E473" s="81">
        <v>42698</v>
      </c>
      <c r="F473" s="86">
        <v>1</v>
      </c>
      <c r="G473" s="79" t="s">
        <v>158</v>
      </c>
      <c r="H473" s="79" t="s">
        <v>494</v>
      </c>
      <c r="I473" s="84">
        <v>93450</v>
      </c>
      <c r="J473" s="84">
        <v>-88777.5</v>
      </c>
      <c r="K473" s="84">
        <v>4672.5</v>
      </c>
      <c r="L473" s="85"/>
      <c r="M473" s="85"/>
    </row>
    <row r="474" spans="1:13" hidden="1" x14ac:dyDescent="0.25">
      <c r="A474" s="80">
        <f t="shared" si="7"/>
        <v>472</v>
      </c>
      <c r="B474" s="79" t="s">
        <v>359</v>
      </c>
      <c r="C474" s="79" t="s">
        <v>169</v>
      </c>
      <c r="D474" s="81">
        <v>42766</v>
      </c>
      <c r="E474" s="81">
        <v>42766</v>
      </c>
      <c r="F474" s="86">
        <v>1</v>
      </c>
      <c r="G474" s="79" t="s">
        <v>158</v>
      </c>
      <c r="H474" s="79" t="s">
        <v>495</v>
      </c>
      <c r="I474" s="84">
        <v>46246.97</v>
      </c>
      <c r="J474" s="84">
        <v>-43934.62</v>
      </c>
      <c r="K474" s="84">
        <v>2312.35</v>
      </c>
      <c r="L474" s="85"/>
      <c r="M474" s="85"/>
    </row>
    <row r="475" spans="1:13" hidden="1" x14ac:dyDescent="0.25">
      <c r="A475" s="80">
        <f t="shared" si="7"/>
        <v>473</v>
      </c>
      <c r="B475" s="79" t="s">
        <v>359</v>
      </c>
      <c r="C475" s="79" t="s">
        <v>169</v>
      </c>
      <c r="D475" s="81">
        <v>42766</v>
      </c>
      <c r="E475" s="81">
        <v>42766</v>
      </c>
      <c r="F475" s="86">
        <v>1</v>
      </c>
      <c r="G475" s="79" t="s">
        <v>158</v>
      </c>
      <c r="H475" s="79" t="s">
        <v>495</v>
      </c>
      <c r="I475" s="84">
        <v>90794.43</v>
      </c>
      <c r="J475" s="84">
        <v>-86254.71</v>
      </c>
      <c r="K475" s="84">
        <v>4539.72</v>
      </c>
      <c r="L475" s="85"/>
      <c r="M475" s="85"/>
    </row>
    <row r="476" spans="1:13" hidden="1" x14ac:dyDescent="0.25">
      <c r="A476" s="80">
        <f t="shared" si="7"/>
        <v>474</v>
      </c>
      <c r="B476" s="79" t="s">
        <v>359</v>
      </c>
      <c r="C476" s="79" t="s">
        <v>169</v>
      </c>
      <c r="D476" s="81">
        <v>42801</v>
      </c>
      <c r="E476" s="81">
        <v>42801</v>
      </c>
      <c r="F476" s="86">
        <v>3</v>
      </c>
      <c r="G476" s="79" t="s">
        <v>158</v>
      </c>
      <c r="H476" s="79" t="s">
        <v>496</v>
      </c>
      <c r="I476" s="84">
        <v>145350</v>
      </c>
      <c r="J476" s="84">
        <v>-138082.5</v>
      </c>
      <c r="K476" s="84">
        <v>7267.5</v>
      </c>
      <c r="L476" s="85"/>
      <c r="M476" s="85"/>
    </row>
    <row r="477" spans="1:13" hidden="1" x14ac:dyDescent="0.25">
      <c r="A477" s="80">
        <f t="shared" si="7"/>
        <v>475</v>
      </c>
      <c r="B477" s="79" t="s">
        <v>359</v>
      </c>
      <c r="C477" s="79" t="s">
        <v>360</v>
      </c>
      <c r="D477" s="81">
        <v>42809</v>
      </c>
      <c r="E477" s="81">
        <v>42809</v>
      </c>
      <c r="F477" s="82">
        <v>0</v>
      </c>
      <c r="G477" s="79" t="s">
        <v>145</v>
      </c>
      <c r="H477" s="79" t="s">
        <v>497</v>
      </c>
      <c r="I477" s="84">
        <v>296878.44</v>
      </c>
      <c r="J477" s="84">
        <v>-190212.32</v>
      </c>
      <c r="K477" s="84">
        <v>106666.12</v>
      </c>
      <c r="L477" s="85"/>
      <c r="M477" s="85"/>
    </row>
    <row r="478" spans="1:13" hidden="1" x14ac:dyDescent="0.25">
      <c r="A478" s="80">
        <f t="shared" si="7"/>
        <v>476</v>
      </c>
      <c r="B478" s="79" t="s">
        <v>359</v>
      </c>
      <c r="C478" s="79" t="s">
        <v>169</v>
      </c>
      <c r="D478" s="81">
        <v>42859</v>
      </c>
      <c r="E478" s="81">
        <v>42859</v>
      </c>
      <c r="F478" s="86">
        <v>1</v>
      </c>
      <c r="G478" s="79" t="s">
        <v>158</v>
      </c>
      <c r="H478" s="79" t="s">
        <v>498</v>
      </c>
      <c r="I478" s="84">
        <v>77363.070000000007</v>
      </c>
      <c r="J478" s="84">
        <v>-73494.92</v>
      </c>
      <c r="K478" s="84">
        <v>3868.15</v>
      </c>
      <c r="L478" s="85"/>
      <c r="M478" s="85"/>
    </row>
    <row r="479" spans="1:13" hidden="1" x14ac:dyDescent="0.25">
      <c r="A479" s="80">
        <f t="shared" si="7"/>
        <v>477</v>
      </c>
      <c r="B479" s="79" t="s">
        <v>359</v>
      </c>
      <c r="C479" s="79" t="s">
        <v>169</v>
      </c>
      <c r="D479" s="81">
        <v>42859</v>
      </c>
      <c r="E479" s="81">
        <v>42859</v>
      </c>
      <c r="F479" s="86">
        <v>1</v>
      </c>
      <c r="G479" s="79" t="s">
        <v>158</v>
      </c>
      <c r="H479" s="79" t="s">
        <v>499</v>
      </c>
      <c r="I479" s="84">
        <v>6297.5</v>
      </c>
      <c r="J479" s="84">
        <v>-5982.62</v>
      </c>
      <c r="K479" s="84">
        <v>314.88</v>
      </c>
      <c r="L479" s="85"/>
      <c r="M479" s="85"/>
    </row>
    <row r="480" spans="1:13" hidden="1" x14ac:dyDescent="0.25">
      <c r="A480" s="80">
        <f t="shared" si="7"/>
        <v>478</v>
      </c>
      <c r="B480" s="79" t="s">
        <v>359</v>
      </c>
      <c r="C480" s="79" t="s">
        <v>169</v>
      </c>
      <c r="D480" s="81">
        <v>42859</v>
      </c>
      <c r="E480" s="81">
        <v>42859</v>
      </c>
      <c r="F480" s="86">
        <v>0</v>
      </c>
      <c r="G480" s="79" t="s">
        <v>158</v>
      </c>
      <c r="H480" s="79" t="s">
        <v>500</v>
      </c>
      <c r="I480" s="84">
        <v>386584.74</v>
      </c>
      <c r="J480" s="84">
        <v>-367255.5</v>
      </c>
      <c r="K480" s="84">
        <v>19329.240000000002</v>
      </c>
      <c r="L480" s="85"/>
      <c r="M480" s="85"/>
    </row>
    <row r="481" spans="1:13" hidden="1" x14ac:dyDescent="0.25">
      <c r="A481" s="80">
        <f t="shared" si="7"/>
        <v>479</v>
      </c>
      <c r="B481" s="79" t="s">
        <v>359</v>
      </c>
      <c r="C481" s="79" t="s">
        <v>169</v>
      </c>
      <c r="D481" s="81">
        <v>43180</v>
      </c>
      <c r="E481" s="81">
        <v>43180</v>
      </c>
      <c r="F481" s="86">
        <v>2</v>
      </c>
      <c r="G481" s="79" t="s">
        <v>158</v>
      </c>
      <c r="H481" s="79" t="s">
        <v>501</v>
      </c>
      <c r="I481" s="84">
        <v>113988</v>
      </c>
      <c r="J481" s="84">
        <v>-108288.6</v>
      </c>
      <c r="K481" s="84">
        <v>5699.4</v>
      </c>
      <c r="L481" s="85"/>
      <c r="M481" s="85"/>
    </row>
    <row r="482" spans="1:13" hidden="1" x14ac:dyDescent="0.25">
      <c r="A482" s="80">
        <f t="shared" si="7"/>
        <v>480</v>
      </c>
      <c r="B482" s="79" t="s">
        <v>359</v>
      </c>
      <c r="C482" s="79" t="s">
        <v>360</v>
      </c>
      <c r="D482" s="81">
        <v>43550</v>
      </c>
      <c r="E482" s="81">
        <v>43550</v>
      </c>
      <c r="F482" s="86">
        <v>1</v>
      </c>
      <c r="G482" s="79" t="s">
        <v>380</v>
      </c>
      <c r="H482" s="79" t="s">
        <v>502</v>
      </c>
      <c r="I482" s="84">
        <v>699546.48</v>
      </c>
      <c r="J482" s="84">
        <v>-223343.8</v>
      </c>
      <c r="K482" s="84">
        <v>476202.68</v>
      </c>
      <c r="L482" s="85"/>
      <c r="M482" s="85"/>
    </row>
    <row r="483" spans="1:13" hidden="1" x14ac:dyDescent="0.25">
      <c r="A483" s="80">
        <f t="shared" si="7"/>
        <v>481</v>
      </c>
      <c r="B483" s="79" t="s">
        <v>359</v>
      </c>
      <c r="C483" s="79" t="s">
        <v>503</v>
      </c>
      <c r="D483" s="81">
        <v>43614</v>
      </c>
      <c r="E483" s="81">
        <v>43614</v>
      </c>
      <c r="F483" s="86">
        <v>0</v>
      </c>
      <c r="G483" s="79" t="s">
        <v>380</v>
      </c>
      <c r="H483" s="79" t="s">
        <v>504</v>
      </c>
      <c r="I483" s="84">
        <v>103155.6</v>
      </c>
      <c r="J483" s="84">
        <v>-30947.200000000001</v>
      </c>
      <c r="K483" s="84">
        <v>72208.399999999994</v>
      </c>
      <c r="L483" s="85"/>
      <c r="M483" s="85"/>
    </row>
    <row r="484" spans="1:13" hidden="1" x14ac:dyDescent="0.25">
      <c r="A484" s="80">
        <f t="shared" si="7"/>
        <v>482</v>
      </c>
      <c r="B484" s="79" t="s">
        <v>359</v>
      </c>
      <c r="C484" s="79" t="s">
        <v>169</v>
      </c>
      <c r="D484" s="81">
        <v>43528</v>
      </c>
      <c r="E484" s="81">
        <v>43528</v>
      </c>
      <c r="F484" s="86">
        <v>10</v>
      </c>
      <c r="G484" s="79" t="s">
        <v>161</v>
      </c>
      <c r="H484" s="79" t="s">
        <v>505</v>
      </c>
      <c r="I484" s="84">
        <v>357760</v>
      </c>
      <c r="J484" s="84">
        <v>-235272.13</v>
      </c>
      <c r="K484" s="84">
        <v>122487.87</v>
      </c>
      <c r="L484" s="85"/>
      <c r="M484" s="85"/>
    </row>
    <row r="485" spans="1:13" hidden="1" x14ac:dyDescent="0.25">
      <c r="A485" s="80">
        <f t="shared" si="7"/>
        <v>483</v>
      </c>
      <c r="B485" s="79" t="s">
        <v>359</v>
      </c>
      <c r="C485" s="79" t="s">
        <v>169</v>
      </c>
      <c r="D485" s="81">
        <v>43551</v>
      </c>
      <c r="E485" s="81">
        <v>43551</v>
      </c>
      <c r="F485" s="86">
        <v>10</v>
      </c>
      <c r="G485" s="79" t="s">
        <v>161</v>
      </c>
      <c r="H485" s="79" t="s">
        <v>506</v>
      </c>
      <c r="I485" s="84">
        <v>46020</v>
      </c>
      <c r="J485" s="84">
        <v>-29345.629999999997</v>
      </c>
      <c r="K485" s="84">
        <v>16674.37</v>
      </c>
      <c r="L485" s="85"/>
      <c r="M485" s="85"/>
    </row>
    <row r="486" spans="1:13" hidden="1" x14ac:dyDescent="0.25">
      <c r="A486" s="80">
        <f t="shared" si="7"/>
        <v>484</v>
      </c>
      <c r="B486" s="79" t="s">
        <v>359</v>
      </c>
      <c r="C486" s="79" t="s">
        <v>169</v>
      </c>
      <c r="D486" s="81">
        <v>43553</v>
      </c>
      <c r="E486" s="81">
        <v>43553</v>
      </c>
      <c r="F486" s="86">
        <v>12</v>
      </c>
      <c r="G486" s="79" t="s">
        <v>161</v>
      </c>
      <c r="H486" s="79" t="s">
        <v>507</v>
      </c>
      <c r="I486" s="84">
        <v>180232.31</v>
      </c>
      <c r="J486" s="84">
        <v>-114616.22</v>
      </c>
      <c r="K486" s="84">
        <v>65616.09</v>
      </c>
      <c r="L486" s="85"/>
      <c r="M486" s="85"/>
    </row>
    <row r="487" spans="1:13" hidden="1" x14ac:dyDescent="0.25">
      <c r="A487" s="80">
        <f t="shared" si="7"/>
        <v>485</v>
      </c>
      <c r="B487" s="79" t="s">
        <v>359</v>
      </c>
      <c r="C487" s="79" t="s">
        <v>169</v>
      </c>
      <c r="D487" s="81">
        <v>43553</v>
      </c>
      <c r="E487" s="81">
        <v>43553</v>
      </c>
      <c r="F487" s="86">
        <v>3</v>
      </c>
      <c r="G487" s="79" t="s">
        <v>161</v>
      </c>
      <c r="H487" s="79" t="s">
        <v>508</v>
      </c>
      <c r="I487" s="84">
        <v>32919.379999999997</v>
      </c>
      <c r="J487" s="84">
        <v>-20934.62</v>
      </c>
      <c r="K487" s="84">
        <v>11984.76</v>
      </c>
      <c r="L487" s="85"/>
      <c r="M487" s="85"/>
    </row>
    <row r="488" spans="1:13" hidden="1" x14ac:dyDescent="0.25">
      <c r="A488" s="80">
        <f t="shared" si="7"/>
        <v>486</v>
      </c>
      <c r="B488" s="79" t="s">
        <v>359</v>
      </c>
      <c r="C488" s="79" t="s">
        <v>169</v>
      </c>
      <c r="D488" s="81">
        <v>43555</v>
      </c>
      <c r="E488" s="81">
        <v>43555</v>
      </c>
      <c r="F488" s="86">
        <v>1</v>
      </c>
      <c r="G488" s="79" t="s">
        <v>161</v>
      </c>
      <c r="H488" s="79" t="s">
        <v>509</v>
      </c>
      <c r="I488" s="84">
        <v>194184.67</v>
      </c>
      <c r="J488" s="84">
        <v>-123152.1</v>
      </c>
      <c r="K488" s="84">
        <v>71032.570000000007</v>
      </c>
      <c r="L488" s="85"/>
      <c r="M488" s="85"/>
    </row>
    <row r="489" spans="1:13" hidden="1" x14ac:dyDescent="0.25">
      <c r="A489" s="80">
        <f t="shared" si="7"/>
        <v>487</v>
      </c>
      <c r="B489" s="79" t="s">
        <v>359</v>
      </c>
      <c r="C489" s="79" t="s">
        <v>360</v>
      </c>
      <c r="D489" s="81">
        <v>43549</v>
      </c>
      <c r="E489" s="81">
        <v>43549</v>
      </c>
      <c r="F489" s="86">
        <v>2</v>
      </c>
      <c r="G489" s="79" t="s">
        <v>161</v>
      </c>
      <c r="H489" s="79" t="s">
        <v>510</v>
      </c>
      <c r="I489" s="84">
        <v>197060</v>
      </c>
      <c r="J489" s="84">
        <v>-63000.72</v>
      </c>
      <c r="K489" s="84">
        <v>134059.28</v>
      </c>
      <c r="L489" s="85"/>
      <c r="M489" s="85"/>
    </row>
    <row r="490" spans="1:13" hidden="1" x14ac:dyDescent="0.25">
      <c r="A490" s="80">
        <f t="shared" si="7"/>
        <v>488</v>
      </c>
      <c r="B490" s="79" t="s">
        <v>359</v>
      </c>
      <c r="C490" s="79" t="s">
        <v>169</v>
      </c>
      <c r="D490" s="81">
        <v>43607</v>
      </c>
      <c r="E490" s="81">
        <v>43607</v>
      </c>
      <c r="F490" s="86">
        <v>5</v>
      </c>
      <c r="G490" s="79" t="s">
        <v>161</v>
      </c>
      <c r="H490" s="79" t="s">
        <v>511</v>
      </c>
      <c r="I490" s="84">
        <v>177830.67</v>
      </c>
      <c r="J490" s="84">
        <v>-104841.33</v>
      </c>
      <c r="K490" s="84">
        <v>72989.34</v>
      </c>
      <c r="L490" s="85"/>
      <c r="M490" s="85"/>
    </row>
    <row r="491" spans="1:13" hidden="1" x14ac:dyDescent="0.25">
      <c r="A491" s="80">
        <f t="shared" si="7"/>
        <v>489</v>
      </c>
      <c r="B491" s="79" t="s">
        <v>359</v>
      </c>
      <c r="C491" s="79" t="s">
        <v>169</v>
      </c>
      <c r="D491" s="81">
        <v>43906</v>
      </c>
      <c r="E491" s="81">
        <v>43906</v>
      </c>
      <c r="F491" s="86">
        <v>6</v>
      </c>
      <c r="G491" s="79" t="s">
        <v>161</v>
      </c>
      <c r="H491" s="79" t="s">
        <v>512</v>
      </c>
      <c r="I491" s="84">
        <v>317184</v>
      </c>
      <c r="J491" s="84">
        <v>-104836.56</v>
      </c>
      <c r="K491" s="84">
        <v>212347.44</v>
      </c>
      <c r="L491" s="85"/>
      <c r="M491" s="85"/>
    </row>
    <row r="492" spans="1:13" hidden="1" x14ac:dyDescent="0.25">
      <c r="A492" s="80">
        <f t="shared" si="7"/>
        <v>490</v>
      </c>
      <c r="B492" s="79" t="s">
        <v>359</v>
      </c>
      <c r="C492" s="79" t="s">
        <v>360</v>
      </c>
      <c r="D492" s="81">
        <v>43906</v>
      </c>
      <c r="E492" s="81">
        <v>43906</v>
      </c>
      <c r="F492" s="86">
        <v>6</v>
      </c>
      <c r="G492" s="79" t="s">
        <v>161</v>
      </c>
      <c r="H492" s="79" t="s">
        <v>513</v>
      </c>
      <c r="I492" s="84">
        <v>89562</v>
      </c>
      <c r="J492" s="84">
        <v>-14800.86</v>
      </c>
      <c r="K492" s="84">
        <v>74761.14</v>
      </c>
      <c r="L492" s="85"/>
      <c r="M492" s="85"/>
    </row>
    <row r="493" spans="1:13" hidden="1" x14ac:dyDescent="0.25">
      <c r="A493" s="80">
        <f t="shared" si="7"/>
        <v>491</v>
      </c>
      <c r="B493" s="79" t="s">
        <v>359</v>
      </c>
      <c r="C493" s="79" t="s">
        <v>169</v>
      </c>
      <c r="D493" s="81">
        <v>43906</v>
      </c>
      <c r="E493" s="81">
        <v>43906</v>
      </c>
      <c r="F493" s="86">
        <v>6</v>
      </c>
      <c r="G493" s="79" t="s">
        <v>161</v>
      </c>
      <c r="H493" s="79" t="s">
        <v>514</v>
      </c>
      <c r="I493" s="84">
        <v>237000</v>
      </c>
      <c r="J493" s="84">
        <v>-78333.909999999989</v>
      </c>
      <c r="K493" s="84">
        <v>158666.09</v>
      </c>
      <c r="L493" s="85"/>
      <c r="M493" s="85"/>
    </row>
    <row r="494" spans="1:13" hidden="1" x14ac:dyDescent="0.25">
      <c r="A494" s="80">
        <f t="shared" si="7"/>
        <v>492</v>
      </c>
      <c r="B494" s="79" t="s">
        <v>359</v>
      </c>
      <c r="C494" s="79" t="s">
        <v>264</v>
      </c>
      <c r="D494" s="81">
        <v>43986</v>
      </c>
      <c r="E494" s="81">
        <v>43986</v>
      </c>
      <c r="F494" s="86">
        <v>0</v>
      </c>
      <c r="G494" s="79" t="s">
        <v>161</v>
      </c>
      <c r="H494" s="79" t="s">
        <v>515</v>
      </c>
      <c r="I494" s="84">
        <v>42660</v>
      </c>
      <c r="J494" s="84">
        <v>-12150.03</v>
      </c>
      <c r="K494" s="84">
        <v>30509.97</v>
      </c>
      <c r="L494" s="85"/>
      <c r="M494" s="85"/>
    </row>
    <row r="495" spans="1:13" hidden="1" x14ac:dyDescent="0.25">
      <c r="A495" s="80">
        <f t="shared" si="7"/>
        <v>493</v>
      </c>
      <c r="B495" s="79" t="s">
        <v>359</v>
      </c>
      <c r="C495" s="79" t="s">
        <v>169</v>
      </c>
      <c r="D495" s="81">
        <v>43908</v>
      </c>
      <c r="E495" s="81">
        <v>43908</v>
      </c>
      <c r="F495" s="86">
        <v>168</v>
      </c>
      <c r="G495" s="79" t="s">
        <v>161</v>
      </c>
      <c r="H495" s="79" t="s">
        <v>516</v>
      </c>
      <c r="I495" s="84">
        <v>6145440</v>
      </c>
      <c r="J495" s="84">
        <v>-2020564.1600000001</v>
      </c>
      <c r="K495" s="84">
        <v>4124875.84</v>
      </c>
      <c r="L495" s="85"/>
      <c r="M495" s="85"/>
    </row>
    <row r="496" spans="1:13" hidden="1" x14ac:dyDescent="0.25">
      <c r="A496" s="80">
        <f t="shared" si="7"/>
        <v>494</v>
      </c>
      <c r="B496" s="79" t="s">
        <v>359</v>
      </c>
      <c r="C496" s="79" t="s">
        <v>169</v>
      </c>
      <c r="D496" s="81">
        <v>43908</v>
      </c>
      <c r="E496" s="81">
        <v>43908</v>
      </c>
      <c r="F496" s="86">
        <v>168</v>
      </c>
      <c r="G496" s="79" t="s">
        <v>161</v>
      </c>
      <c r="H496" s="79" t="s">
        <v>517</v>
      </c>
      <c r="I496" s="84">
        <v>872256</v>
      </c>
      <c r="J496" s="84">
        <v>-286789.75</v>
      </c>
      <c r="K496" s="84">
        <v>585466.25</v>
      </c>
      <c r="L496" s="85"/>
      <c r="M496" s="85"/>
    </row>
    <row r="497" spans="1:13" hidden="1" x14ac:dyDescent="0.25">
      <c r="A497" s="80">
        <f t="shared" si="7"/>
        <v>495</v>
      </c>
      <c r="B497" s="79" t="s">
        <v>359</v>
      </c>
      <c r="C497" s="79" t="s">
        <v>169</v>
      </c>
      <c r="D497" s="81">
        <v>44005</v>
      </c>
      <c r="E497" s="81">
        <v>44005</v>
      </c>
      <c r="F497" s="86">
        <v>14</v>
      </c>
      <c r="G497" s="79" t="s">
        <v>161</v>
      </c>
      <c r="H497" s="79" t="s">
        <v>518</v>
      </c>
      <c r="I497" s="84">
        <v>611240</v>
      </c>
      <c r="J497" s="84">
        <v>-149544.47</v>
      </c>
      <c r="K497" s="84">
        <v>461695.53</v>
      </c>
      <c r="L497" s="85"/>
      <c r="M497" s="85"/>
    </row>
    <row r="498" spans="1:13" hidden="1" x14ac:dyDescent="0.25">
      <c r="A498" s="80">
        <f t="shared" si="7"/>
        <v>496</v>
      </c>
      <c r="B498" s="79" t="s">
        <v>359</v>
      </c>
      <c r="C498" s="79" t="s">
        <v>169</v>
      </c>
      <c r="D498" s="81">
        <v>44005</v>
      </c>
      <c r="E498" s="81">
        <v>44005</v>
      </c>
      <c r="F498" s="86">
        <v>14</v>
      </c>
      <c r="G498" s="79" t="s">
        <v>161</v>
      </c>
      <c r="H498" s="79" t="s">
        <v>519</v>
      </c>
      <c r="I498" s="84">
        <v>115640</v>
      </c>
      <c r="J498" s="84">
        <v>-28292.2</v>
      </c>
      <c r="K498" s="84">
        <v>87347.8</v>
      </c>
      <c r="L498" s="85"/>
      <c r="M498" s="85"/>
    </row>
    <row r="499" spans="1:13" hidden="1" x14ac:dyDescent="0.25">
      <c r="A499" s="80">
        <f t="shared" si="7"/>
        <v>497</v>
      </c>
      <c r="B499" s="79" t="s">
        <v>359</v>
      </c>
      <c r="C499" s="79" t="s">
        <v>360</v>
      </c>
      <c r="D499" s="81">
        <v>43976</v>
      </c>
      <c r="E499" s="81">
        <v>43976</v>
      </c>
      <c r="F499" s="86">
        <v>1</v>
      </c>
      <c r="G499" s="79" t="s">
        <v>161</v>
      </c>
      <c r="H499" s="79" t="s">
        <v>520</v>
      </c>
      <c r="I499" s="84">
        <v>469640</v>
      </c>
      <c r="J499" s="84">
        <v>-63358.51</v>
      </c>
      <c r="K499" s="84">
        <v>406281.49</v>
      </c>
      <c r="L499" s="85"/>
      <c r="M499" s="85"/>
    </row>
    <row r="500" spans="1:13" hidden="1" x14ac:dyDescent="0.25">
      <c r="A500" s="80">
        <f t="shared" si="7"/>
        <v>498</v>
      </c>
      <c r="B500" s="79" t="s">
        <v>359</v>
      </c>
      <c r="C500" s="79" t="s">
        <v>360</v>
      </c>
      <c r="D500" s="81">
        <v>44069</v>
      </c>
      <c r="E500" s="81">
        <v>44069</v>
      </c>
      <c r="F500" s="86">
        <v>4</v>
      </c>
      <c r="G500" s="79" t="s">
        <v>161</v>
      </c>
      <c r="H500" s="79" t="s">
        <v>521</v>
      </c>
      <c r="I500" s="84">
        <v>372039.84</v>
      </c>
      <c r="J500" s="84">
        <v>-35182.400000000001</v>
      </c>
      <c r="K500" s="84">
        <v>336857.44</v>
      </c>
      <c r="L500" s="85"/>
      <c r="M500" s="85"/>
    </row>
    <row r="501" spans="1:13" hidden="1" x14ac:dyDescent="0.25">
      <c r="A501" s="80">
        <f t="shared" si="7"/>
        <v>499</v>
      </c>
      <c r="B501" s="79" t="s">
        <v>359</v>
      </c>
      <c r="C501" s="79" t="s">
        <v>360</v>
      </c>
      <c r="D501" s="81">
        <v>44099</v>
      </c>
      <c r="E501" s="81">
        <v>44099</v>
      </c>
      <c r="F501" s="86">
        <v>2</v>
      </c>
      <c r="G501" s="79" t="s">
        <v>161</v>
      </c>
      <c r="H501" s="79" t="s">
        <v>522</v>
      </c>
      <c r="I501" s="84">
        <v>399732.08</v>
      </c>
      <c r="J501" s="84">
        <v>-32599.16</v>
      </c>
      <c r="K501" s="84">
        <v>367132.92</v>
      </c>
      <c r="L501" s="85"/>
      <c r="M501" s="85"/>
    </row>
    <row r="502" spans="1:13" hidden="1" x14ac:dyDescent="0.25">
      <c r="A502" s="80">
        <f t="shared" si="7"/>
        <v>500</v>
      </c>
      <c r="B502" s="79" t="s">
        <v>359</v>
      </c>
      <c r="C502" s="79" t="s">
        <v>169</v>
      </c>
      <c r="D502" s="81">
        <v>44098</v>
      </c>
      <c r="E502" s="81">
        <v>44098</v>
      </c>
      <c r="F502" s="86">
        <v>2</v>
      </c>
      <c r="G502" s="79" t="s">
        <v>161</v>
      </c>
      <c r="H502" s="79" t="s">
        <v>523</v>
      </c>
      <c r="I502" s="84">
        <v>234843.6</v>
      </c>
      <c r="J502" s="84">
        <v>-38507.919999999998</v>
      </c>
      <c r="K502" s="84">
        <v>196335.68</v>
      </c>
      <c r="L502" s="85"/>
      <c r="M502" s="85"/>
    </row>
    <row r="503" spans="1:13" hidden="1" x14ac:dyDescent="0.25">
      <c r="A503" s="80">
        <f t="shared" si="7"/>
        <v>501</v>
      </c>
      <c r="B503" s="79" t="s">
        <v>359</v>
      </c>
      <c r="C503" s="79" t="s">
        <v>169</v>
      </c>
      <c r="D503" s="81">
        <v>44280</v>
      </c>
      <c r="E503" s="81">
        <v>44280</v>
      </c>
      <c r="F503" s="86">
        <v>1</v>
      </c>
      <c r="G503" s="79" t="s">
        <v>161</v>
      </c>
      <c r="H503" s="79" t="s">
        <v>524</v>
      </c>
      <c r="I503" s="84">
        <v>61552.34</v>
      </c>
      <c r="J503" s="84">
        <v>-373.81</v>
      </c>
      <c r="K503" s="84">
        <v>61178.53</v>
      </c>
      <c r="L503" s="85"/>
      <c r="M503" s="85"/>
    </row>
    <row r="504" spans="1:13" hidden="1" x14ac:dyDescent="0.25">
      <c r="A504" s="80">
        <f t="shared" si="7"/>
        <v>502</v>
      </c>
      <c r="B504" s="79" t="s">
        <v>359</v>
      </c>
      <c r="C504" s="79" t="s">
        <v>169</v>
      </c>
      <c r="D504" s="81">
        <v>44285</v>
      </c>
      <c r="E504" s="81">
        <v>44285</v>
      </c>
      <c r="F504" s="86">
        <v>1</v>
      </c>
      <c r="G504" s="79" t="s">
        <v>161</v>
      </c>
      <c r="H504" s="79" t="s">
        <v>525</v>
      </c>
      <c r="I504" s="84">
        <v>74583.08</v>
      </c>
      <c r="J504" s="84">
        <v>-129.41</v>
      </c>
      <c r="K504" s="84">
        <v>74453.67</v>
      </c>
      <c r="L504" s="85"/>
      <c r="M504" s="85"/>
    </row>
    <row r="505" spans="1:13" hidden="1" x14ac:dyDescent="0.25">
      <c r="A505" s="80">
        <f t="shared" si="7"/>
        <v>503</v>
      </c>
      <c r="B505" s="79" t="s">
        <v>526</v>
      </c>
      <c r="C505" s="79" t="s">
        <v>154</v>
      </c>
      <c r="D505" s="81">
        <v>41873</v>
      </c>
      <c r="E505" s="81">
        <v>41873</v>
      </c>
      <c r="F505" s="82">
        <v>0</v>
      </c>
      <c r="G505" s="79" t="s">
        <v>145</v>
      </c>
      <c r="H505" s="79" t="s">
        <v>527</v>
      </c>
      <c r="I505" s="84">
        <v>0</v>
      </c>
      <c r="J505" s="84">
        <v>0</v>
      </c>
      <c r="K505" s="84">
        <v>0</v>
      </c>
      <c r="L505" s="85"/>
      <c r="M505" s="85"/>
    </row>
    <row r="506" spans="1:13" hidden="1" x14ac:dyDescent="0.25">
      <c r="A506" s="80">
        <f t="shared" si="7"/>
        <v>504</v>
      </c>
      <c r="B506" s="79" t="s">
        <v>526</v>
      </c>
      <c r="C506" s="79" t="s">
        <v>363</v>
      </c>
      <c r="D506" s="81">
        <v>42038</v>
      </c>
      <c r="E506" s="81">
        <v>42038</v>
      </c>
      <c r="F506" s="86">
        <v>1</v>
      </c>
      <c r="G506" s="79" t="s">
        <v>354</v>
      </c>
      <c r="H506" s="79" t="s">
        <v>528</v>
      </c>
      <c r="I506" s="84">
        <v>223518</v>
      </c>
      <c r="J506" s="84">
        <v>-172001.69</v>
      </c>
      <c r="K506" s="84">
        <v>51516.31</v>
      </c>
      <c r="L506" s="85"/>
      <c r="M506" s="85"/>
    </row>
    <row r="507" spans="1:13" hidden="1" x14ac:dyDescent="0.25">
      <c r="A507" s="80">
        <f t="shared" si="7"/>
        <v>505</v>
      </c>
      <c r="B507" s="79" t="s">
        <v>526</v>
      </c>
      <c r="C507" s="79" t="s">
        <v>154</v>
      </c>
      <c r="D507" s="81">
        <v>42442</v>
      </c>
      <c r="E507" s="81">
        <v>42442</v>
      </c>
      <c r="F507" s="86">
        <v>1</v>
      </c>
      <c r="G507" s="79" t="s">
        <v>158</v>
      </c>
      <c r="H507" s="79" t="s">
        <v>529</v>
      </c>
      <c r="I507" s="84">
        <v>527500</v>
      </c>
      <c r="J507" s="84">
        <v>-527500</v>
      </c>
      <c r="K507" s="84">
        <v>0</v>
      </c>
      <c r="L507" s="85"/>
      <c r="M507" s="85"/>
    </row>
    <row r="508" spans="1:13" hidden="1" x14ac:dyDescent="0.25">
      <c r="A508" s="80">
        <f t="shared" si="7"/>
        <v>506</v>
      </c>
      <c r="B508" s="79" t="s">
        <v>526</v>
      </c>
      <c r="C508" s="79" t="s">
        <v>169</v>
      </c>
      <c r="D508" s="81">
        <v>43533</v>
      </c>
      <c r="E508" s="81">
        <v>43533</v>
      </c>
      <c r="F508" s="86">
        <v>1</v>
      </c>
      <c r="G508" s="79" t="s">
        <v>161</v>
      </c>
      <c r="H508" s="79" t="s">
        <v>530</v>
      </c>
      <c r="I508" s="84">
        <v>182900</v>
      </c>
      <c r="J508" s="84">
        <v>-123778.6</v>
      </c>
      <c r="K508" s="84">
        <v>59121.4</v>
      </c>
      <c r="L508" s="85"/>
      <c r="M508" s="85"/>
    </row>
    <row r="509" spans="1:13" hidden="1" x14ac:dyDescent="0.25">
      <c r="A509" s="80">
        <f t="shared" si="7"/>
        <v>507</v>
      </c>
      <c r="B509" s="79" t="s">
        <v>526</v>
      </c>
      <c r="C509" s="79" t="s">
        <v>154</v>
      </c>
      <c r="D509" s="81">
        <v>43886</v>
      </c>
      <c r="E509" s="81">
        <v>43886</v>
      </c>
      <c r="F509" s="86">
        <v>1</v>
      </c>
      <c r="G509" s="79" t="s">
        <v>155</v>
      </c>
      <c r="H509" s="79" t="s">
        <v>531</v>
      </c>
      <c r="I509" s="84">
        <v>9570752</v>
      </c>
      <c r="J509" s="84">
        <v>-2102532.73</v>
      </c>
      <c r="K509" s="84">
        <v>7468219.2699999996</v>
      </c>
      <c r="L509" s="85"/>
      <c r="M509" s="85"/>
    </row>
    <row r="510" spans="1:13" hidden="1" x14ac:dyDescent="0.25">
      <c r="A510" s="80">
        <f t="shared" si="7"/>
        <v>508</v>
      </c>
      <c r="B510" s="79" t="s">
        <v>526</v>
      </c>
      <c r="C510" s="79" t="s">
        <v>154</v>
      </c>
      <c r="D510" s="81">
        <v>44286</v>
      </c>
      <c r="E510" s="81">
        <v>44286</v>
      </c>
      <c r="F510" s="86">
        <v>1</v>
      </c>
      <c r="G510" s="79" t="s">
        <v>356</v>
      </c>
      <c r="H510" s="79" t="s">
        <v>532</v>
      </c>
      <c r="I510" s="84">
        <v>938748</v>
      </c>
      <c r="J510" s="84">
        <v>-514.38</v>
      </c>
      <c r="K510" s="84">
        <v>938233.62</v>
      </c>
      <c r="L510" s="85"/>
      <c r="M510" s="85"/>
    </row>
    <row r="511" spans="1:13" hidden="1" x14ac:dyDescent="0.25">
      <c r="A511" s="80">
        <f t="shared" si="7"/>
        <v>509</v>
      </c>
      <c r="B511" s="79" t="s">
        <v>0</v>
      </c>
      <c r="C511" s="79" t="s">
        <v>154</v>
      </c>
      <c r="D511" s="81">
        <v>40155</v>
      </c>
      <c r="E511" s="81">
        <v>40155</v>
      </c>
      <c r="F511" s="86">
        <v>2</v>
      </c>
      <c r="G511" s="79" t="s">
        <v>158</v>
      </c>
      <c r="H511" s="79" t="s">
        <v>533</v>
      </c>
      <c r="I511" s="84">
        <v>14500</v>
      </c>
      <c r="J511" s="84">
        <v>-13775</v>
      </c>
      <c r="K511" s="84">
        <v>725</v>
      </c>
      <c r="L511" s="85"/>
      <c r="M511" s="85"/>
    </row>
    <row r="512" spans="1:13" hidden="1" x14ac:dyDescent="0.25">
      <c r="A512" s="80">
        <f t="shared" si="7"/>
        <v>510</v>
      </c>
      <c r="B512" s="79" t="s">
        <v>0</v>
      </c>
      <c r="C512" s="79" t="s">
        <v>154</v>
      </c>
      <c r="D512" s="81">
        <v>40217</v>
      </c>
      <c r="E512" s="81">
        <v>40217</v>
      </c>
      <c r="F512" s="86">
        <v>2</v>
      </c>
      <c r="G512" s="79" t="s">
        <v>158</v>
      </c>
      <c r="H512" s="79" t="s">
        <v>534</v>
      </c>
      <c r="I512" s="84">
        <v>6050</v>
      </c>
      <c r="J512" s="84">
        <v>-5747.5</v>
      </c>
      <c r="K512" s="84">
        <v>302.5</v>
      </c>
      <c r="L512" s="85"/>
      <c r="M512" s="85"/>
    </row>
    <row r="513" spans="1:13" hidden="1" x14ac:dyDescent="0.25">
      <c r="A513" s="80">
        <f t="shared" si="7"/>
        <v>511</v>
      </c>
      <c r="B513" s="79" t="s">
        <v>0</v>
      </c>
      <c r="C513" s="79" t="s">
        <v>154</v>
      </c>
      <c r="D513" s="81">
        <v>40263</v>
      </c>
      <c r="E513" s="81">
        <v>40263</v>
      </c>
      <c r="F513" s="86">
        <v>1</v>
      </c>
      <c r="G513" s="79" t="s">
        <v>158</v>
      </c>
      <c r="H513" s="79" t="s">
        <v>535</v>
      </c>
      <c r="I513" s="84">
        <v>40000.04</v>
      </c>
      <c r="J513" s="84">
        <v>-38000.04</v>
      </c>
      <c r="K513" s="84">
        <v>2000</v>
      </c>
      <c r="L513" s="85"/>
      <c r="M513" s="85"/>
    </row>
    <row r="514" spans="1:13" hidden="1" x14ac:dyDescent="0.25">
      <c r="A514" s="80">
        <f t="shared" si="7"/>
        <v>512</v>
      </c>
      <c r="B514" s="79" t="s">
        <v>0</v>
      </c>
      <c r="C514" s="79" t="s">
        <v>154</v>
      </c>
      <c r="D514" s="81">
        <v>40317</v>
      </c>
      <c r="E514" s="81">
        <v>40317</v>
      </c>
      <c r="F514" s="86">
        <v>1</v>
      </c>
      <c r="G514" s="79" t="s">
        <v>158</v>
      </c>
      <c r="H514" s="79" t="s">
        <v>536</v>
      </c>
      <c r="I514" s="84">
        <v>336608.91</v>
      </c>
      <c r="J514" s="84">
        <v>-319778.46000000002</v>
      </c>
      <c r="K514" s="84">
        <v>16830.45</v>
      </c>
      <c r="L514" s="85"/>
      <c r="M514" s="85"/>
    </row>
    <row r="515" spans="1:13" hidden="1" x14ac:dyDescent="0.25">
      <c r="A515" s="80">
        <f t="shared" si="7"/>
        <v>513</v>
      </c>
      <c r="B515" s="79" t="s">
        <v>0</v>
      </c>
      <c r="C515" s="79" t="s">
        <v>154</v>
      </c>
      <c r="D515" s="81">
        <v>40409</v>
      </c>
      <c r="E515" s="81">
        <v>40409</v>
      </c>
      <c r="F515" s="86">
        <v>1</v>
      </c>
      <c r="G515" s="79" t="s">
        <v>161</v>
      </c>
      <c r="H515" s="79" t="s">
        <v>537</v>
      </c>
      <c r="I515" s="84">
        <v>38612.53</v>
      </c>
      <c r="J515" s="84">
        <v>-36681.9</v>
      </c>
      <c r="K515" s="84">
        <v>1930.63</v>
      </c>
      <c r="L515" s="85"/>
      <c r="M515" s="85"/>
    </row>
    <row r="516" spans="1:13" hidden="1" x14ac:dyDescent="0.25">
      <c r="A516" s="80">
        <f t="shared" si="7"/>
        <v>514</v>
      </c>
      <c r="B516" s="79" t="s">
        <v>0</v>
      </c>
      <c r="C516" s="79" t="s">
        <v>154</v>
      </c>
      <c r="D516" s="81">
        <v>40169</v>
      </c>
      <c r="E516" s="81">
        <v>40169</v>
      </c>
      <c r="F516" s="86">
        <v>2</v>
      </c>
      <c r="G516" s="79" t="s">
        <v>158</v>
      </c>
      <c r="H516" s="79" t="s">
        <v>538</v>
      </c>
      <c r="I516" s="84">
        <v>16408</v>
      </c>
      <c r="J516" s="84">
        <v>-15476.11</v>
      </c>
      <c r="K516" s="84">
        <v>931.89</v>
      </c>
      <c r="L516" s="85"/>
      <c r="M516" s="85"/>
    </row>
    <row r="517" spans="1:13" hidden="1" x14ac:dyDescent="0.25">
      <c r="A517" s="80">
        <f t="shared" ref="A517:A580" si="8">A516+1</f>
        <v>515</v>
      </c>
      <c r="B517" s="79" t="s">
        <v>0</v>
      </c>
      <c r="C517" s="79" t="s">
        <v>154</v>
      </c>
      <c r="D517" s="81">
        <v>40169</v>
      </c>
      <c r="E517" s="81">
        <v>40169</v>
      </c>
      <c r="F517" s="86">
        <v>2</v>
      </c>
      <c r="G517" s="79" t="s">
        <v>158</v>
      </c>
      <c r="H517" s="79" t="s">
        <v>538</v>
      </c>
      <c r="I517" s="84">
        <v>16408</v>
      </c>
      <c r="J517" s="84">
        <v>-15476.11</v>
      </c>
      <c r="K517" s="84">
        <v>931.89</v>
      </c>
      <c r="L517" s="85"/>
      <c r="M517" s="85"/>
    </row>
    <row r="518" spans="1:13" hidden="1" x14ac:dyDescent="0.25">
      <c r="A518" s="80">
        <f t="shared" si="8"/>
        <v>516</v>
      </c>
      <c r="B518" s="79" t="s">
        <v>0</v>
      </c>
      <c r="C518" s="79" t="s">
        <v>154</v>
      </c>
      <c r="D518" s="81">
        <v>40169</v>
      </c>
      <c r="E518" s="81">
        <v>40169</v>
      </c>
      <c r="F518" s="86">
        <v>2</v>
      </c>
      <c r="G518" s="79" t="s">
        <v>158</v>
      </c>
      <c r="H518" s="79" t="s">
        <v>538</v>
      </c>
      <c r="I518" s="84">
        <v>16408</v>
      </c>
      <c r="J518" s="84">
        <v>-15476.11</v>
      </c>
      <c r="K518" s="84">
        <v>931.89</v>
      </c>
      <c r="L518" s="85"/>
      <c r="M518" s="85"/>
    </row>
    <row r="519" spans="1:13" hidden="1" x14ac:dyDescent="0.25">
      <c r="A519" s="80">
        <f t="shared" si="8"/>
        <v>517</v>
      </c>
      <c r="B519" s="79" t="s">
        <v>0</v>
      </c>
      <c r="C519" s="79" t="s">
        <v>154</v>
      </c>
      <c r="D519" s="81">
        <v>40169</v>
      </c>
      <c r="E519" s="81">
        <v>40169</v>
      </c>
      <c r="F519" s="86">
        <v>2</v>
      </c>
      <c r="G519" s="79" t="s">
        <v>158</v>
      </c>
      <c r="H519" s="79" t="s">
        <v>538</v>
      </c>
      <c r="I519" s="84">
        <v>16408</v>
      </c>
      <c r="J519" s="84">
        <v>-15476.11</v>
      </c>
      <c r="K519" s="84">
        <v>931.89</v>
      </c>
      <c r="L519" s="85"/>
      <c r="M519" s="85"/>
    </row>
    <row r="520" spans="1:13" hidden="1" x14ac:dyDescent="0.25">
      <c r="A520" s="80">
        <f t="shared" si="8"/>
        <v>518</v>
      </c>
      <c r="B520" s="79" t="s">
        <v>0</v>
      </c>
      <c r="C520" s="79" t="s">
        <v>154</v>
      </c>
      <c r="D520" s="81">
        <v>40169</v>
      </c>
      <c r="E520" s="81">
        <v>40169</v>
      </c>
      <c r="F520" s="86">
        <v>2</v>
      </c>
      <c r="G520" s="79" t="s">
        <v>158</v>
      </c>
      <c r="H520" s="79" t="s">
        <v>539</v>
      </c>
      <c r="I520" s="84">
        <v>25309</v>
      </c>
      <c r="J520" s="84">
        <v>-23871.59</v>
      </c>
      <c r="K520" s="84">
        <v>1437.41</v>
      </c>
      <c r="L520" s="85"/>
      <c r="M520" s="85"/>
    </row>
    <row r="521" spans="1:13" hidden="1" x14ac:dyDescent="0.25">
      <c r="A521" s="80">
        <f t="shared" si="8"/>
        <v>519</v>
      </c>
      <c r="B521" s="79" t="s">
        <v>0</v>
      </c>
      <c r="C521" s="79" t="s">
        <v>154</v>
      </c>
      <c r="D521" s="81">
        <v>40169</v>
      </c>
      <c r="E521" s="81">
        <v>40169</v>
      </c>
      <c r="F521" s="86">
        <v>2</v>
      </c>
      <c r="G521" s="79" t="s">
        <v>158</v>
      </c>
      <c r="H521" s="79" t="s">
        <v>539</v>
      </c>
      <c r="I521" s="84">
        <v>25309</v>
      </c>
      <c r="J521" s="84">
        <v>-23871.59</v>
      </c>
      <c r="K521" s="84">
        <v>1437.41</v>
      </c>
      <c r="L521" s="85"/>
      <c r="M521" s="85"/>
    </row>
    <row r="522" spans="1:13" hidden="1" x14ac:dyDescent="0.25">
      <c r="A522" s="80">
        <f t="shared" si="8"/>
        <v>520</v>
      </c>
      <c r="B522" s="79" t="s">
        <v>0</v>
      </c>
      <c r="C522" s="79" t="s">
        <v>154</v>
      </c>
      <c r="D522" s="81">
        <v>40429</v>
      </c>
      <c r="E522" s="81">
        <v>40429</v>
      </c>
      <c r="F522" s="86">
        <v>2</v>
      </c>
      <c r="G522" s="79" t="s">
        <v>161</v>
      </c>
      <c r="H522" s="79" t="s">
        <v>540</v>
      </c>
      <c r="I522" s="84">
        <v>36720</v>
      </c>
      <c r="J522" s="84">
        <v>-34884</v>
      </c>
      <c r="K522" s="84">
        <v>1836</v>
      </c>
      <c r="L522" s="85"/>
      <c r="M522" s="85"/>
    </row>
    <row r="523" spans="1:13" hidden="1" x14ac:dyDescent="0.25">
      <c r="A523" s="80">
        <f t="shared" si="8"/>
        <v>521</v>
      </c>
      <c r="B523" s="79" t="s">
        <v>0</v>
      </c>
      <c r="C523" s="79" t="s">
        <v>154</v>
      </c>
      <c r="D523" s="81">
        <v>40215</v>
      </c>
      <c r="E523" s="81">
        <v>40215</v>
      </c>
      <c r="F523" s="86">
        <v>2</v>
      </c>
      <c r="G523" s="79" t="s">
        <v>158</v>
      </c>
      <c r="H523" s="79" t="s">
        <v>541</v>
      </c>
      <c r="I523" s="84">
        <v>9300</v>
      </c>
      <c r="J523" s="84">
        <v>-8835</v>
      </c>
      <c r="K523" s="84">
        <v>465</v>
      </c>
      <c r="L523" s="85"/>
      <c r="M523" s="85"/>
    </row>
    <row r="524" spans="1:13" hidden="1" x14ac:dyDescent="0.25">
      <c r="A524" s="80">
        <f t="shared" si="8"/>
        <v>522</v>
      </c>
      <c r="B524" s="79" t="s">
        <v>0</v>
      </c>
      <c r="C524" s="79" t="s">
        <v>154</v>
      </c>
      <c r="D524" s="81">
        <v>40460</v>
      </c>
      <c r="E524" s="81">
        <v>40460</v>
      </c>
      <c r="F524" s="86">
        <v>1</v>
      </c>
      <c r="G524" s="79" t="s">
        <v>158</v>
      </c>
      <c r="H524" s="79" t="s">
        <v>542</v>
      </c>
      <c r="I524" s="84">
        <v>241500</v>
      </c>
      <c r="J524" s="84">
        <v>-229425</v>
      </c>
      <c r="K524" s="84">
        <v>12075</v>
      </c>
      <c r="L524" s="85"/>
      <c r="M524" s="85"/>
    </row>
    <row r="525" spans="1:13" hidden="1" x14ac:dyDescent="0.25">
      <c r="A525" s="80">
        <f t="shared" si="8"/>
        <v>523</v>
      </c>
      <c r="B525" s="79" t="s">
        <v>0</v>
      </c>
      <c r="C525" s="79" t="s">
        <v>154</v>
      </c>
      <c r="D525" s="81">
        <v>40567</v>
      </c>
      <c r="E525" s="81">
        <v>40567</v>
      </c>
      <c r="F525" s="86">
        <v>2</v>
      </c>
      <c r="G525" s="79" t="s">
        <v>158</v>
      </c>
      <c r="H525" s="79" t="s">
        <v>543</v>
      </c>
      <c r="I525" s="84">
        <v>47600</v>
      </c>
      <c r="J525" s="84">
        <v>-45220</v>
      </c>
      <c r="K525" s="84">
        <v>2380</v>
      </c>
      <c r="L525" s="85"/>
      <c r="M525" s="85"/>
    </row>
    <row r="526" spans="1:13" hidden="1" x14ac:dyDescent="0.25">
      <c r="A526" s="80">
        <f t="shared" si="8"/>
        <v>524</v>
      </c>
      <c r="B526" s="79" t="s">
        <v>0</v>
      </c>
      <c r="C526" s="79" t="s">
        <v>154</v>
      </c>
      <c r="D526" s="81">
        <v>40609</v>
      </c>
      <c r="E526" s="81">
        <v>40609</v>
      </c>
      <c r="F526" s="86">
        <v>1</v>
      </c>
      <c r="G526" s="79" t="s">
        <v>158</v>
      </c>
      <c r="H526" s="79" t="s">
        <v>544</v>
      </c>
      <c r="I526" s="84">
        <v>35900</v>
      </c>
      <c r="J526" s="84">
        <v>-34105</v>
      </c>
      <c r="K526" s="84">
        <v>1795</v>
      </c>
      <c r="L526" s="85"/>
      <c r="M526" s="85"/>
    </row>
    <row r="527" spans="1:13" hidden="1" x14ac:dyDescent="0.25">
      <c r="A527" s="80">
        <f t="shared" si="8"/>
        <v>525</v>
      </c>
      <c r="B527" s="79" t="s">
        <v>0</v>
      </c>
      <c r="C527" s="79" t="s">
        <v>154</v>
      </c>
      <c r="D527" s="81">
        <v>40448</v>
      </c>
      <c r="E527" s="81">
        <v>40448</v>
      </c>
      <c r="F527" s="86">
        <v>4</v>
      </c>
      <c r="G527" s="79" t="s">
        <v>158</v>
      </c>
      <c r="H527" s="79" t="s">
        <v>545</v>
      </c>
      <c r="I527" s="84">
        <v>84000.18</v>
      </c>
      <c r="J527" s="84">
        <v>-79800.17</v>
      </c>
      <c r="K527" s="84">
        <v>4200.01</v>
      </c>
      <c r="L527" s="85"/>
      <c r="M527" s="85"/>
    </row>
    <row r="528" spans="1:13" hidden="1" x14ac:dyDescent="0.25">
      <c r="A528" s="80">
        <f t="shared" si="8"/>
        <v>526</v>
      </c>
      <c r="B528" s="79" t="s">
        <v>0</v>
      </c>
      <c r="C528" s="79" t="s">
        <v>154</v>
      </c>
      <c r="D528" s="81">
        <v>40448</v>
      </c>
      <c r="E528" s="81">
        <v>40448</v>
      </c>
      <c r="F528" s="86">
        <v>1</v>
      </c>
      <c r="G528" s="79" t="s">
        <v>158</v>
      </c>
      <c r="H528" s="79" t="s">
        <v>546</v>
      </c>
      <c r="I528" s="84">
        <v>16280</v>
      </c>
      <c r="J528" s="84">
        <v>-15466</v>
      </c>
      <c r="K528" s="84">
        <v>814</v>
      </c>
      <c r="L528" s="85"/>
      <c r="M528" s="85"/>
    </row>
    <row r="529" spans="1:13" hidden="1" x14ac:dyDescent="0.25">
      <c r="A529" s="80">
        <f t="shared" si="8"/>
        <v>527</v>
      </c>
      <c r="B529" s="79" t="s">
        <v>0</v>
      </c>
      <c r="C529" s="79" t="s">
        <v>154</v>
      </c>
      <c r="D529" s="81">
        <v>40448</v>
      </c>
      <c r="E529" s="81">
        <v>40448</v>
      </c>
      <c r="F529" s="86">
        <v>1</v>
      </c>
      <c r="G529" s="79" t="s">
        <v>158</v>
      </c>
      <c r="H529" s="79" t="s">
        <v>547</v>
      </c>
      <c r="I529" s="84">
        <v>49498.8</v>
      </c>
      <c r="J529" s="84">
        <v>-47023.86</v>
      </c>
      <c r="K529" s="84">
        <v>2474.94</v>
      </c>
      <c r="L529" s="85"/>
      <c r="M529" s="85"/>
    </row>
    <row r="530" spans="1:13" hidden="1" x14ac:dyDescent="0.25">
      <c r="A530" s="80">
        <f t="shared" si="8"/>
        <v>528</v>
      </c>
      <c r="B530" s="79" t="s">
        <v>0</v>
      </c>
      <c r="C530" s="79" t="s">
        <v>154</v>
      </c>
      <c r="D530" s="81">
        <v>40448</v>
      </c>
      <c r="E530" s="81">
        <v>40448</v>
      </c>
      <c r="F530" s="86">
        <v>1</v>
      </c>
      <c r="G530" s="79" t="s">
        <v>158</v>
      </c>
      <c r="H530" s="79" t="s">
        <v>548</v>
      </c>
      <c r="I530" s="84">
        <v>11700.05</v>
      </c>
      <c r="J530" s="84">
        <v>-11115.05</v>
      </c>
      <c r="K530" s="84">
        <v>585</v>
      </c>
      <c r="L530" s="85"/>
      <c r="M530" s="85"/>
    </row>
    <row r="531" spans="1:13" hidden="1" x14ac:dyDescent="0.25">
      <c r="A531" s="80">
        <f t="shared" si="8"/>
        <v>529</v>
      </c>
      <c r="B531" s="79" t="s">
        <v>0</v>
      </c>
      <c r="C531" s="79" t="s">
        <v>154</v>
      </c>
      <c r="D531" s="81">
        <v>40448</v>
      </c>
      <c r="E531" s="81">
        <v>40448</v>
      </c>
      <c r="F531" s="86">
        <v>1</v>
      </c>
      <c r="G531" s="79" t="s">
        <v>158</v>
      </c>
      <c r="H531" s="79" t="s">
        <v>549</v>
      </c>
      <c r="I531" s="84">
        <v>9990</v>
      </c>
      <c r="J531" s="84">
        <v>-9490.5</v>
      </c>
      <c r="K531" s="84">
        <v>499.5</v>
      </c>
      <c r="L531" s="85"/>
      <c r="M531" s="85"/>
    </row>
    <row r="532" spans="1:13" hidden="1" x14ac:dyDescent="0.25">
      <c r="A532" s="80">
        <f t="shared" si="8"/>
        <v>530</v>
      </c>
      <c r="B532" s="79" t="s">
        <v>0</v>
      </c>
      <c r="C532" s="79" t="s">
        <v>154</v>
      </c>
      <c r="D532" s="81">
        <v>40538</v>
      </c>
      <c r="E532" s="81">
        <v>40538</v>
      </c>
      <c r="F532" s="86">
        <v>1</v>
      </c>
      <c r="G532" s="79" t="s">
        <v>158</v>
      </c>
      <c r="H532" s="79" t="s">
        <v>550</v>
      </c>
      <c r="I532" s="84">
        <v>27500</v>
      </c>
      <c r="J532" s="84">
        <v>-26125</v>
      </c>
      <c r="K532" s="84">
        <v>1375</v>
      </c>
      <c r="L532" s="85"/>
      <c r="M532" s="85"/>
    </row>
    <row r="533" spans="1:13" hidden="1" x14ac:dyDescent="0.25">
      <c r="A533" s="80">
        <f t="shared" si="8"/>
        <v>531</v>
      </c>
      <c r="B533" s="79" t="s">
        <v>0</v>
      </c>
      <c r="C533" s="79" t="s">
        <v>154</v>
      </c>
      <c r="D533" s="81">
        <v>40538</v>
      </c>
      <c r="E533" s="81">
        <v>40538</v>
      </c>
      <c r="F533" s="86">
        <v>1</v>
      </c>
      <c r="G533" s="79" t="s">
        <v>158</v>
      </c>
      <c r="H533" s="79" t="s">
        <v>548</v>
      </c>
      <c r="I533" s="84">
        <v>17000</v>
      </c>
      <c r="J533" s="84">
        <v>-16150</v>
      </c>
      <c r="K533" s="84">
        <v>850</v>
      </c>
      <c r="L533" s="85"/>
      <c r="M533" s="85"/>
    </row>
    <row r="534" spans="1:13" hidden="1" x14ac:dyDescent="0.25">
      <c r="A534" s="80">
        <f t="shared" si="8"/>
        <v>532</v>
      </c>
      <c r="B534" s="79" t="s">
        <v>0</v>
      </c>
      <c r="C534" s="79" t="s">
        <v>154</v>
      </c>
      <c r="D534" s="81">
        <v>40538</v>
      </c>
      <c r="E534" s="81">
        <v>40538</v>
      </c>
      <c r="F534" s="86">
        <v>5</v>
      </c>
      <c r="G534" s="79" t="s">
        <v>158</v>
      </c>
      <c r="H534" s="79" t="s">
        <v>551</v>
      </c>
      <c r="I534" s="84">
        <v>38000</v>
      </c>
      <c r="J534" s="84">
        <v>-36100</v>
      </c>
      <c r="K534" s="84">
        <v>1900</v>
      </c>
      <c r="L534" s="85"/>
      <c r="M534" s="85"/>
    </row>
    <row r="535" spans="1:13" hidden="1" x14ac:dyDescent="0.25">
      <c r="A535" s="80">
        <f t="shared" si="8"/>
        <v>533</v>
      </c>
      <c r="B535" s="79" t="s">
        <v>0</v>
      </c>
      <c r="C535" s="79" t="s">
        <v>154</v>
      </c>
      <c r="D535" s="81">
        <v>40538</v>
      </c>
      <c r="E535" s="81">
        <v>40538</v>
      </c>
      <c r="F535" s="86">
        <v>1</v>
      </c>
      <c r="G535" s="79" t="s">
        <v>158</v>
      </c>
      <c r="H535" s="79" t="s">
        <v>552</v>
      </c>
      <c r="I535" s="84">
        <v>10600</v>
      </c>
      <c r="J535" s="84">
        <v>-10070</v>
      </c>
      <c r="K535" s="84">
        <v>530</v>
      </c>
      <c r="L535" s="85"/>
      <c r="M535" s="85"/>
    </row>
    <row r="536" spans="1:13" hidden="1" x14ac:dyDescent="0.25">
      <c r="A536" s="80">
        <f t="shared" si="8"/>
        <v>534</v>
      </c>
      <c r="B536" s="79" t="s">
        <v>0</v>
      </c>
      <c r="C536" s="79" t="s">
        <v>154</v>
      </c>
      <c r="D536" s="81">
        <v>40538</v>
      </c>
      <c r="E536" s="81">
        <v>40538</v>
      </c>
      <c r="F536" s="86">
        <v>1</v>
      </c>
      <c r="G536" s="79" t="s">
        <v>158</v>
      </c>
      <c r="H536" s="79" t="s">
        <v>550</v>
      </c>
      <c r="I536" s="84">
        <v>27500</v>
      </c>
      <c r="J536" s="84">
        <v>-26125</v>
      </c>
      <c r="K536" s="84">
        <v>1375</v>
      </c>
      <c r="L536" s="85"/>
      <c r="M536" s="85"/>
    </row>
    <row r="537" spans="1:13" hidden="1" x14ac:dyDescent="0.25">
      <c r="A537" s="80">
        <f t="shared" si="8"/>
        <v>535</v>
      </c>
      <c r="B537" s="79" t="s">
        <v>0</v>
      </c>
      <c r="C537" s="79" t="s">
        <v>154</v>
      </c>
      <c r="D537" s="81">
        <v>40538</v>
      </c>
      <c r="E537" s="81">
        <v>40538</v>
      </c>
      <c r="F537" s="86">
        <v>3</v>
      </c>
      <c r="G537" s="79" t="s">
        <v>158</v>
      </c>
      <c r="H537" s="79" t="s">
        <v>553</v>
      </c>
      <c r="I537" s="84">
        <v>22800</v>
      </c>
      <c r="J537" s="84">
        <v>-21660</v>
      </c>
      <c r="K537" s="84">
        <v>1140</v>
      </c>
      <c r="L537" s="85"/>
      <c r="M537" s="85"/>
    </row>
    <row r="538" spans="1:13" hidden="1" x14ac:dyDescent="0.25">
      <c r="A538" s="80">
        <f t="shared" si="8"/>
        <v>536</v>
      </c>
      <c r="B538" s="79" t="s">
        <v>0</v>
      </c>
      <c r="C538" s="79" t="s">
        <v>154</v>
      </c>
      <c r="D538" s="81">
        <v>40538</v>
      </c>
      <c r="E538" s="81">
        <v>40538</v>
      </c>
      <c r="F538" s="86">
        <v>1</v>
      </c>
      <c r="G538" s="79" t="s">
        <v>158</v>
      </c>
      <c r="H538" s="79" t="s">
        <v>552</v>
      </c>
      <c r="I538" s="84">
        <v>10600</v>
      </c>
      <c r="J538" s="84">
        <v>-10070</v>
      </c>
      <c r="K538" s="84">
        <v>530</v>
      </c>
      <c r="L538" s="85"/>
      <c r="M538" s="85"/>
    </row>
    <row r="539" spans="1:13" hidden="1" x14ac:dyDescent="0.25">
      <c r="A539" s="80">
        <f t="shared" si="8"/>
        <v>537</v>
      </c>
      <c r="B539" s="79" t="s">
        <v>0</v>
      </c>
      <c r="C539" s="79" t="s">
        <v>154</v>
      </c>
      <c r="D539" s="81">
        <v>40538</v>
      </c>
      <c r="E539" s="81">
        <v>40538</v>
      </c>
      <c r="F539" s="86">
        <v>1</v>
      </c>
      <c r="G539" s="79" t="s">
        <v>158</v>
      </c>
      <c r="H539" s="79" t="s">
        <v>554</v>
      </c>
      <c r="I539" s="84">
        <v>23100</v>
      </c>
      <c r="J539" s="84">
        <v>-21945</v>
      </c>
      <c r="K539" s="84">
        <v>1155</v>
      </c>
      <c r="L539" s="85"/>
      <c r="M539" s="85"/>
    </row>
    <row r="540" spans="1:13" hidden="1" x14ac:dyDescent="0.25">
      <c r="A540" s="80">
        <f t="shared" si="8"/>
        <v>538</v>
      </c>
      <c r="B540" s="79" t="s">
        <v>0</v>
      </c>
      <c r="C540" s="79" t="s">
        <v>154</v>
      </c>
      <c r="D540" s="81">
        <v>40562</v>
      </c>
      <c r="E540" s="81">
        <v>40562</v>
      </c>
      <c r="F540" s="86">
        <v>5</v>
      </c>
      <c r="G540" s="79" t="s">
        <v>158</v>
      </c>
      <c r="H540" s="79" t="s">
        <v>555</v>
      </c>
      <c r="I540" s="84">
        <v>29750</v>
      </c>
      <c r="J540" s="84">
        <v>-28262.5</v>
      </c>
      <c r="K540" s="84">
        <v>1487.5</v>
      </c>
      <c r="L540" s="85"/>
      <c r="M540" s="85"/>
    </row>
    <row r="541" spans="1:13" hidden="1" x14ac:dyDescent="0.25">
      <c r="A541" s="80">
        <f t="shared" si="8"/>
        <v>539</v>
      </c>
      <c r="B541" s="79" t="s">
        <v>0</v>
      </c>
      <c r="C541" s="79" t="s">
        <v>154</v>
      </c>
      <c r="D541" s="81">
        <v>40538</v>
      </c>
      <c r="E541" s="81">
        <v>40538</v>
      </c>
      <c r="F541" s="86">
        <v>1</v>
      </c>
      <c r="G541" s="79" t="s">
        <v>158</v>
      </c>
      <c r="H541" s="79" t="s">
        <v>556</v>
      </c>
      <c r="I541" s="84">
        <v>16400</v>
      </c>
      <c r="J541" s="84">
        <v>-15580</v>
      </c>
      <c r="K541" s="84">
        <v>820</v>
      </c>
      <c r="L541" s="85"/>
      <c r="M541" s="85"/>
    </row>
    <row r="542" spans="1:13" hidden="1" x14ac:dyDescent="0.25">
      <c r="A542" s="80">
        <f t="shared" si="8"/>
        <v>540</v>
      </c>
      <c r="B542" s="79" t="s">
        <v>0</v>
      </c>
      <c r="C542" s="79" t="s">
        <v>154</v>
      </c>
      <c r="D542" s="81">
        <v>40538</v>
      </c>
      <c r="E542" s="81">
        <v>40538</v>
      </c>
      <c r="F542" s="86">
        <v>1</v>
      </c>
      <c r="G542" s="79" t="s">
        <v>158</v>
      </c>
      <c r="H542" s="79" t="s">
        <v>556</v>
      </c>
      <c r="I542" s="84">
        <v>32800</v>
      </c>
      <c r="J542" s="84">
        <v>-31160</v>
      </c>
      <c r="K542" s="84">
        <v>1640</v>
      </c>
      <c r="L542" s="85"/>
      <c r="M542" s="85"/>
    </row>
    <row r="543" spans="1:13" hidden="1" x14ac:dyDescent="0.25">
      <c r="A543" s="80">
        <f t="shared" si="8"/>
        <v>541</v>
      </c>
      <c r="B543" s="79" t="s">
        <v>0</v>
      </c>
      <c r="C543" s="79" t="s">
        <v>154</v>
      </c>
      <c r="D543" s="81">
        <v>40614</v>
      </c>
      <c r="E543" s="81">
        <v>40614</v>
      </c>
      <c r="F543" s="86">
        <v>5</v>
      </c>
      <c r="G543" s="79" t="s">
        <v>158</v>
      </c>
      <c r="H543" s="79" t="s">
        <v>557</v>
      </c>
      <c r="I543" s="84">
        <v>87375</v>
      </c>
      <c r="J543" s="84">
        <v>-83006.25</v>
      </c>
      <c r="K543" s="84">
        <v>4368.75</v>
      </c>
      <c r="L543" s="85"/>
      <c r="M543" s="85"/>
    </row>
    <row r="544" spans="1:13" hidden="1" x14ac:dyDescent="0.25">
      <c r="A544" s="80">
        <f t="shared" si="8"/>
        <v>542</v>
      </c>
      <c r="B544" s="79" t="s">
        <v>0</v>
      </c>
      <c r="C544" s="79" t="s">
        <v>157</v>
      </c>
      <c r="D544" s="81">
        <v>40612</v>
      </c>
      <c r="E544" s="81">
        <v>40603</v>
      </c>
      <c r="F544" s="86">
        <v>3</v>
      </c>
      <c r="G544" s="79" t="s">
        <v>158</v>
      </c>
      <c r="H544" s="79" t="s">
        <v>558</v>
      </c>
      <c r="I544" s="84">
        <v>7455</v>
      </c>
      <c r="J544" s="84">
        <v>-7455</v>
      </c>
      <c r="K544" s="84">
        <v>0</v>
      </c>
      <c r="L544" s="85"/>
      <c r="M544" s="85"/>
    </row>
    <row r="545" spans="1:13" hidden="1" x14ac:dyDescent="0.25">
      <c r="A545" s="80">
        <f t="shared" si="8"/>
        <v>543</v>
      </c>
      <c r="B545" s="79" t="s">
        <v>0</v>
      </c>
      <c r="C545" s="79" t="s">
        <v>154</v>
      </c>
      <c r="D545" s="81">
        <v>40690</v>
      </c>
      <c r="E545" s="81">
        <v>40690</v>
      </c>
      <c r="F545" s="86">
        <v>1</v>
      </c>
      <c r="G545" s="79" t="s">
        <v>158</v>
      </c>
      <c r="H545" s="79" t="s">
        <v>559</v>
      </c>
      <c r="I545" s="84">
        <v>675036</v>
      </c>
      <c r="J545" s="84">
        <v>-641284.19999999995</v>
      </c>
      <c r="K545" s="84">
        <v>33751.800000000003</v>
      </c>
      <c r="L545" s="85"/>
      <c r="M545" s="85"/>
    </row>
    <row r="546" spans="1:13" hidden="1" x14ac:dyDescent="0.25">
      <c r="A546" s="80">
        <f t="shared" si="8"/>
        <v>544</v>
      </c>
      <c r="B546" s="79" t="s">
        <v>0</v>
      </c>
      <c r="C546" s="79" t="s">
        <v>154</v>
      </c>
      <c r="D546" s="81">
        <v>40690</v>
      </c>
      <c r="E546" s="81">
        <v>40690</v>
      </c>
      <c r="F546" s="86">
        <v>1</v>
      </c>
      <c r="G546" s="79" t="s">
        <v>158</v>
      </c>
      <c r="H546" s="79" t="s">
        <v>560</v>
      </c>
      <c r="I546" s="84">
        <v>6328463</v>
      </c>
      <c r="J546" s="84">
        <v>-6012039.8499999996</v>
      </c>
      <c r="K546" s="84">
        <v>316423.15000000002</v>
      </c>
      <c r="L546" s="85"/>
      <c r="M546" s="85"/>
    </row>
    <row r="547" spans="1:13" hidden="1" x14ac:dyDescent="0.25">
      <c r="A547" s="80">
        <f t="shared" si="8"/>
        <v>545</v>
      </c>
      <c r="B547" s="79" t="s">
        <v>0</v>
      </c>
      <c r="C547" s="79" t="s">
        <v>154</v>
      </c>
      <c r="D547" s="81">
        <v>40709</v>
      </c>
      <c r="E547" s="81">
        <v>40709</v>
      </c>
      <c r="F547" s="86">
        <v>1</v>
      </c>
      <c r="G547" s="79" t="s">
        <v>158</v>
      </c>
      <c r="H547" s="79" t="s">
        <v>560</v>
      </c>
      <c r="I547" s="84">
        <v>3192090</v>
      </c>
      <c r="J547" s="84">
        <v>-3032485.5</v>
      </c>
      <c r="K547" s="84">
        <v>159604.5</v>
      </c>
      <c r="L547" s="85"/>
      <c r="M547" s="85"/>
    </row>
    <row r="548" spans="1:13" hidden="1" x14ac:dyDescent="0.25">
      <c r="A548" s="80">
        <f t="shared" si="8"/>
        <v>546</v>
      </c>
      <c r="B548" s="79" t="s">
        <v>0</v>
      </c>
      <c r="C548" s="79" t="s">
        <v>154</v>
      </c>
      <c r="D548" s="81">
        <v>40663</v>
      </c>
      <c r="E548" s="81">
        <v>40663</v>
      </c>
      <c r="F548" s="86">
        <v>64</v>
      </c>
      <c r="G548" s="79" t="s">
        <v>158</v>
      </c>
      <c r="H548" s="79" t="s">
        <v>561</v>
      </c>
      <c r="I548" s="84">
        <v>1359981.1</v>
      </c>
      <c r="J548" s="84">
        <v>-1291982.04</v>
      </c>
      <c r="K548" s="84">
        <v>67999.06</v>
      </c>
      <c r="L548" s="85"/>
      <c r="M548" s="85"/>
    </row>
    <row r="549" spans="1:13" hidden="1" x14ac:dyDescent="0.25">
      <c r="A549" s="80">
        <f t="shared" si="8"/>
        <v>547</v>
      </c>
      <c r="B549" s="79" t="s">
        <v>0</v>
      </c>
      <c r="C549" s="79" t="s">
        <v>154</v>
      </c>
      <c r="D549" s="81">
        <v>40663</v>
      </c>
      <c r="E549" s="81">
        <v>40663</v>
      </c>
      <c r="F549" s="86">
        <v>50</v>
      </c>
      <c r="G549" s="79" t="s">
        <v>158</v>
      </c>
      <c r="H549" s="79" t="s">
        <v>562</v>
      </c>
      <c r="I549" s="84">
        <v>1062485.2</v>
      </c>
      <c r="J549" s="84">
        <v>-1009360.94</v>
      </c>
      <c r="K549" s="84">
        <v>53124.26</v>
      </c>
      <c r="L549" s="85"/>
      <c r="M549" s="85"/>
    </row>
    <row r="550" spans="1:13" hidden="1" x14ac:dyDescent="0.25">
      <c r="A550" s="80">
        <f t="shared" si="8"/>
        <v>548</v>
      </c>
      <c r="B550" s="79" t="s">
        <v>0</v>
      </c>
      <c r="C550" s="79" t="s">
        <v>154</v>
      </c>
      <c r="D550" s="81">
        <v>40663</v>
      </c>
      <c r="E550" s="81">
        <v>40663</v>
      </c>
      <c r="F550" s="86">
        <v>51</v>
      </c>
      <c r="G550" s="79" t="s">
        <v>158</v>
      </c>
      <c r="H550" s="79" t="s">
        <v>563</v>
      </c>
      <c r="I550" s="84">
        <v>1083734.7</v>
      </c>
      <c r="J550" s="84">
        <v>-1029547.96</v>
      </c>
      <c r="K550" s="84">
        <v>54186.74</v>
      </c>
      <c r="L550" s="85"/>
      <c r="M550" s="85"/>
    </row>
    <row r="551" spans="1:13" hidden="1" x14ac:dyDescent="0.25">
      <c r="A551" s="80">
        <f t="shared" si="8"/>
        <v>549</v>
      </c>
      <c r="B551" s="79" t="s">
        <v>0</v>
      </c>
      <c r="C551" s="79" t="s">
        <v>154</v>
      </c>
      <c r="D551" s="81">
        <v>40660</v>
      </c>
      <c r="E551" s="81">
        <v>40660</v>
      </c>
      <c r="F551" s="86">
        <v>1</v>
      </c>
      <c r="G551" s="79" t="s">
        <v>158</v>
      </c>
      <c r="H551" s="79" t="s">
        <v>554</v>
      </c>
      <c r="I551" s="84">
        <v>24000</v>
      </c>
      <c r="J551" s="84">
        <v>-22800</v>
      </c>
      <c r="K551" s="84">
        <v>1200</v>
      </c>
      <c r="L551" s="85"/>
      <c r="M551" s="85"/>
    </row>
    <row r="552" spans="1:13" hidden="1" x14ac:dyDescent="0.25">
      <c r="A552" s="80">
        <f t="shared" si="8"/>
        <v>550</v>
      </c>
      <c r="B552" s="79" t="s">
        <v>0</v>
      </c>
      <c r="C552" s="79" t="s">
        <v>154</v>
      </c>
      <c r="D552" s="81">
        <v>40674</v>
      </c>
      <c r="E552" s="81">
        <v>40674</v>
      </c>
      <c r="F552" s="86">
        <v>1</v>
      </c>
      <c r="G552" s="79" t="s">
        <v>158</v>
      </c>
      <c r="H552" s="79" t="s">
        <v>564</v>
      </c>
      <c r="I552" s="84">
        <v>25080</v>
      </c>
      <c r="J552" s="84">
        <v>-23826</v>
      </c>
      <c r="K552" s="84">
        <v>1254</v>
      </c>
      <c r="L552" s="85"/>
      <c r="M552" s="85"/>
    </row>
    <row r="553" spans="1:13" hidden="1" x14ac:dyDescent="0.25">
      <c r="A553" s="80">
        <f t="shared" si="8"/>
        <v>551</v>
      </c>
      <c r="B553" s="79" t="s">
        <v>0</v>
      </c>
      <c r="C553" s="79" t="s">
        <v>157</v>
      </c>
      <c r="D553" s="81">
        <v>40694</v>
      </c>
      <c r="E553" s="81">
        <v>40694</v>
      </c>
      <c r="F553" s="86">
        <v>3</v>
      </c>
      <c r="G553" s="79" t="s">
        <v>158</v>
      </c>
      <c r="H553" s="79" t="s">
        <v>565</v>
      </c>
      <c r="I553" s="84">
        <v>13680</v>
      </c>
      <c r="J553" s="84">
        <v>-13680</v>
      </c>
      <c r="K553" s="84">
        <v>0</v>
      </c>
      <c r="L553" s="85"/>
      <c r="M553" s="85"/>
    </row>
    <row r="554" spans="1:13" hidden="1" x14ac:dyDescent="0.25">
      <c r="A554" s="80">
        <f t="shared" si="8"/>
        <v>552</v>
      </c>
      <c r="B554" s="79" t="s">
        <v>0</v>
      </c>
      <c r="C554" s="79" t="s">
        <v>154</v>
      </c>
      <c r="D554" s="81">
        <v>40689</v>
      </c>
      <c r="E554" s="81">
        <v>40689</v>
      </c>
      <c r="F554" s="86">
        <v>4</v>
      </c>
      <c r="G554" s="79" t="s">
        <v>158</v>
      </c>
      <c r="H554" s="79" t="s">
        <v>566</v>
      </c>
      <c r="I554" s="84">
        <v>160000</v>
      </c>
      <c r="J554" s="84">
        <v>-152000</v>
      </c>
      <c r="K554" s="84">
        <v>8000</v>
      </c>
      <c r="L554" s="85"/>
      <c r="M554" s="85"/>
    </row>
    <row r="555" spans="1:13" hidden="1" x14ac:dyDescent="0.25">
      <c r="A555" s="80">
        <f t="shared" si="8"/>
        <v>553</v>
      </c>
      <c r="B555" s="79" t="s">
        <v>0</v>
      </c>
      <c r="C555" s="79" t="s">
        <v>154</v>
      </c>
      <c r="D555" s="81">
        <v>40689</v>
      </c>
      <c r="E555" s="81">
        <v>40689</v>
      </c>
      <c r="F555" s="86">
        <v>3</v>
      </c>
      <c r="G555" s="79" t="s">
        <v>158</v>
      </c>
      <c r="H555" s="79" t="s">
        <v>567</v>
      </c>
      <c r="I555" s="84">
        <v>232500</v>
      </c>
      <c r="J555" s="84">
        <v>-220875</v>
      </c>
      <c r="K555" s="84">
        <v>11625</v>
      </c>
      <c r="L555" s="85"/>
      <c r="M555" s="85"/>
    </row>
    <row r="556" spans="1:13" hidden="1" x14ac:dyDescent="0.25">
      <c r="A556" s="80">
        <f t="shared" si="8"/>
        <v>554</v>
      </c>
      <c r="B556" s="79" t="s">
        <v>0</v>
      </c>
      <c r="C556" s="79" t="s">
        <v>154</v>
      </c>
      <c r="D556" s="81">
        <v>40653</v>
      </c>
      <c r="E556" s="81">
        <v>40653</v>
      </c>
      <c r="F556" s="86">
        <v>1</v>
      </c>
      <c r="G556" s="79" t="s">
        <v>158</v>
      </c>
      <c r="H556" s="79" t="s">
        <v>568</v>
      </c>
      <c r="I556" s="84">
        <v>7400</v>
      </c>
      <c r="J556" s="84">
        <v>-7030</v>
      </c>
      <c r="K556" s="84">
        <v>370</v>
      </c>
      <c r="L556" s="85"/>
      <c r="M556" s="85"/>
    </row>
    <row r="557" spans="1:13" hidden="1" x14ac:dyDescent="0.25">
      <c r="A557" s="80">
        <f t="shared" si="8"/>
        <v>555</v>
      </c>
      <c r="B557" s="79" t="s">
        <v>0</v>
      </c>
      <c r="C557" s="79" t="s">
        <v>154</v>
      </c>
      <c r="D557" s="81">
        <v>40653</v>
      </c>
      <c r="E557" s="81">
        <v>40653</v>
      </c>
      <c r="F557" s="86">
        <v>1</v>
      </c>
      <c r="G557" s="79" t="s">
        <v>158</v>
      </c>
      <c r="H557" s="79" t="s">
        <v>544</v>
      </c>
      <c r="I557" s="84">
        <v>19000</v>
      </c>
      <c r="J557" s="84">
        <v>-18050</v>
      </c>
      <c r="K557" s="84">
        <v>950</v>
      </c>
      <c r="L557" s="85"/>
      <c r="M557" s="85"/>
    </row>
    <row r="558" spans="1:13" hidden="1" x14ac:dyDescent="0.25">
      <c r="A558" s="80">
        <f t="shared" si="8"/>
        <v>556</v>
      </c>
      <c r="B558" s="79" t="s">
        <v>0</v>
      </c>
      <c r="C558" s="79" t="s">
        <v>154</v>
      </c>
      <c r="D558" s="81">
        <v>40653</v>
      </c>
      <c r="E558" s="81">
        <v>40653</v>
      </c>
      <c r="F558" s="86">
        <v>2</v>
      </c>
      <c r="G558" s="79" t="s">
        <v>158</v>
      </c>
      <c r="H558" s="79" t="s">
        <v>569</v>
      </c>
      <c r="I558" s="84">
        <v>11410</v>
      </c>
      <c r="J558" s="84">
        <v>-10839.5</v>
      </c>
      <c r="K558" s="84">
        <v>570.5</v>
      </c>
      <c r="L558" s="85"/>
      <c r="M558" s="85"/>
    </row>
    <row r="559" spans="1:13" hidden="1" x14ac:dyDescent="0.25">
      <c r="A559" s="80">
        <f t="shared" si="8"/>
        <v>557</v>
      </c>
      <c r="B559" s="79" t="s">
        <v>0</v>
      </c>
      <c r="C559" s="79" t="s">
        <v>169</v>
      </c>
      <c r="D559" s="81">
        <v>40653</v>
      </c>
      <c r="E559" s="81">
        <v>40653</v>
      </c>
      <c r="F559" s="86">
        <v>1</v>
      </c>
      <c r="G559" s="79" t="s">
        <v>158</v>
      </c>
      <c r="H559" s="79" t="s">
        <v>570</v>
      </c>
      <c r="I559" s="84">
        <v>13300</v>
      </c>
      <c r="J559" s="84">
        <v>-12635</v>
      </c>
      <c r="K559" s="84">
        <v>665</v>
      </c>
      <c r="L559" s="85"/>
      <c r="M559" s="85"/>
    </row>
    <row r="560" spans="1:13" hidden="1" x14ac:dyDescent="0.25">
      <c r="A560" s="80">
        <f t="shared" si="8"/>
        <v>558</v>
      </c>
      <c r="B560" s="79" t="s">
        <v>0</v>
      </c>
      <c r="C560" s="79" t="s">
        <v>154</v>
      </c>
      <c r="D560" s="81">
        <v>40653</v>
      </c>
      <c r="E560" s="81">
        <v>40653</v>
      </c>
      <c r="F560" s="86">
        <v>1</v>
      </c>
      <c r="G560" s="79" t="s">
        <v>158</v>
      </c>
      <c r="H560" s="79" t="s">
        <v>556</v>
      </c>
      <c r="I560" s="84">
        <v>14000</v>
      </c>
      <c r="J560" s="84">
        <v>-13300</v>
      </c>
      <c r="K560" s="84">
        <v>700</v>
      </c>
      <c r="L560" s="85"/>
      <c r="M560" s="85"/>
    </row>
    <row r="561" spans="1:13" hidden="1" x14ac:dyDescent="0.25">
      <c r="A561" s="80">
        <f t="shared" si="8"/>
        <v>559</v>
      </c>
      <c r="B561" s="79" t="s">
        <v>0</v>
      </c>
      <c r="C561" s="79" t="s">
        <v>154</v>
      </c>
      <c r="D561" s="81">
        <v>40653</v>
      </c>
      <c r="E561" s="81">
        <v>40653</v>
      </c>
      <c r="F561" s="86">
        <v>1</v>
      </c>
      <c r="G561" s="79" t="s">
        <v>158</v>
      </c>
      <c r="H561" s="79" t="s">
        <v>550</v>
      </c>
      <c r="I561" s="84">
        <v>20000</v>
      </c>
      <c r="J561" s="84">
        <v>-19000</v>
      </c>
      <c r="K561" s="84">
        <v>1000</v>
      </c>
      <c r="L561" s="85"/>
      <c r="M561" s="85"/>
    </row>
    <row r="562" spans="1:13" hidden="1" x14ac:dyDescent="0.25">
      <c r="A562" s="80">
        <f t="shared" si="8"/>
        <v>560</v>
      </c>
      <c r="B562" s="79" t="s">
        <v>0</v>
      </c>
      <c r="C562" s="79" t="s">
        <v>169</v>
      </c>
      <c r="D562" s="81">
        <v>40653</v>
      </c>
      <c r="E562" s="81">
        <v>40653</v>
      </c>
      <c r="F562" s="86">
        <v>1</v>
      </c>
      <c r="G562" s="79" t="s">
        <v>158</v>
      </c>
      <c r="H562" s="79" t="s">
        <v>571</v>
      </c>
      <c r="I562" s="84">
        <v>13300</v>
      </c>
      <c r="J562" s="84">
        <v>-12635</v>
      </c>
      <c r="K562" s="84">
        <v>665</v>
      </c>
      <c r="L562" s="85"/>
      <c r="M562" s="85"/>
    </row>
    <row r="563" spans="1:13" hidden="1" x14ac:dyDescent="0.25">
      <c r="A563" s="80">
        <f t="shared" si="8"/>
        <v>561</v>
      </c>
      <c r="B563" s="79" t="s">
        <v>0</v>
      </c>
      <c r="C563" s="79" t="s">
        <v>154</v>
      </c>
      <c r="D563" s="81">
        <v>40718</v>
      </c>
      <c r="E563" s="81">
        <v>40718</v>
      </c>
      <c r="F563" s="86">
        <v>2</v>
      </c>
      <c r="G563" s="79" t="s">
        <v>158</v>
      </c>
      <c r="H563" s="79" t="s">
        <v>572</v>
      </c>
      <c r="I563" s="84">
        <v>402297.92</v>
      </c>
      <c r="J563" s="84">
        <v>-382183.02</v>
      </c>
      <c r="K563" s="84">
        <v>20114.900000000001</v>
      </c>
      <c r="L563" s="85"/>
      <c r="M563" s="85"/>
    </row>
    <row r="564" spans="1:13" hidden="1" x14ac:dyDescent="0.25">
      <c r="A564" s="80">
        <f t="shared" si="8"/>
        <v>562</v>
      </c>
      <c r="B564" s="79" t="s">
        <v>0</v>
      </c>
      <c r="C564" s="79" t="s">
        <v>154</v>
      </c>
      <c r="D564" s="81">
        <v>41000</v>
      </c>
      <c r="E564" s="81">
        <v>41000</v>
      </c>
      <c r="F564" s="86">
        <v>0</v>
      </c>
      <c r="G564" s="79" t="s">
        <v>158</v>
      </c>
      <c r="H564" s="79" t="s">
        <v>572</v>
      </c>
      <c r="I564" s="84">
        <v>9092.17</v>
      </c>
      <c r="J564" s="84">
        <v>-8637.56</v>
      </c>
      <c r="K564" s="84">
        <v>454.61</v>
      </c>
      <c r="L564" s="85"/>
      <c r="M564" s="85"/>
    </row>
    <row r="565" spans="1:13" hidden="1" x14ac:dyDescent="0.25">
      <c r="A565" s="80">
        <f t="shared" si="8"/>
        <v>563</v>
      </c>
      <c r="B565" s="79" t="s">
        <v>0</v>
      </c>
      <c r="C565" s="79" t="s">
        <v>154</v>
      </c>
      <c r="D565" s="81">
        <v>40703</v>
      </c>
      <c r="E565" s="81">
        <v>40703</v>
      </c>
      <c r="F565" s="86">
        <v>3</v>
      </c>
      <c r="G565" s="79" t="s">
        <v>158</v>
      </c>
      <c r="H565" s="79" t="s">
        <v>573</v>
      </c>
      <c r="I565" s="84">
        <v>19500</v>
      </c>
      <c r="J565" s="84">
        <v>-18525</v>
      </c>
      <c r="K565" s="84">
        <v>975</v>
      </c>
      <c r="L565" s="85"/>
      <c r="M565" s="85"/>
    </row>
    <row r="566" spans="1:13" hidden="1" x14ac:dyDescent="0.25">
      <c r="A566" s="80">
        <f t="shared" si="8"/>
        <v>564</v>
      </c>
      <c r="B566" s="79" t="s">
        <v>0</v>
      </c>
      <c r="C566" s="79" t="s">
        <v>154</v>
      </c>
      <c r="D566" s="81">
        <v>40634</v>
      </c>
      <c r="E566" s="81">
        <v>40634</v>
      </c>
      <c r="F566" s="86">
        <v>4</v>
      </c>
      <c r="G566" s="79" t="s">
        <v>158</v>
      </c>
      <c r="H566" s="79" t="s">
        <v>574</v>
      </c>
      <c r="I566" s="84">
        <v>67600</v>
      </c>
      <c r="J566" s="84">
        <v>-64220</v>
      </c>
      <c r="K566" s="84">
        <v>3380</v>
      </c>
      <c r="L566" s="85"/>
      <c r="M566" s="85"/>
    </row>
    <row r="567" spans="1:13" hidden="1" x14ac:dyDescent="0.25">
      <c r="A567" s="80">
        <f t="shared" si="8"/>
        <v>565</v>
      </c>
      <c r="B567" s="79" t="s">
        <v>0</v>
      </c>
      <c r="C567" s="79" t="s">
        <v>154</v>
      </c>
      <c r="D567" s="81">
        <v>40803</v>
      </c>
      <c r="E567" s="81">
        <v>40803</v>
      </c>
      <c r="F567" s="86">
        <v>59</v>
      </c>
      <c r="G567" s="79" t="s">
        <v>158</v>
      </c>
      <c r="H567" s="79" t="s">
        <v>575</v>
      </c>
      <c r="I567" s="84">
        <v>1005950</v>
      </c>
      <c r="J567" s="84">
        <v>-955652.5</v>
      </c>
      <c r="K567" s="84">
        <v>50297.5</v>
      </c>
      <c r="L567" s="85"/>
      <c r="M567" s="85"/>
    </row>
    <row r="568" spans="1:13" hidden="1" x14ac:dyDescent="0.25">
      <c r="A568" s="80">
        <f t="shared" si="8"/>
        <v>566</v>
      </c>
      <c r="B568" s="79" t="s">
        <v>0</v>
      </c>
      <c r="C568" s="79" t="s">
        <v>154</v>
      </c>
      <c r="D568" s="81">
        <v>40803</v>
      </c>
      <c r="E568" s="81">
        <v>40803</v>
      </c>
      <c r="F568" s="86">
        <v>5</v>
      </c>
      <c r="G568" s="79" t="s">
        <v>158</v>
      </c>
      <c r="H568" s="79" t="s">
        <v>576</v>
      </c>
      <c r="I568" s="84">
        <v>117500</v>
      </c>
      <c r="J568" s="84">
        <v>-111625</v>
      </c>
      <c r="K568" s="84">
        <v>5875</v>
      </c>
      <c r="L568" s="85"/>
      <c r="M568" s="85"/>
    </row>
    <row r="569" spans="1:13" hidden="1" x14ac:dyDescent="0.25">
      <c r="A569" s="80">
        <f t="shared" si="8"/>
        <v>567</v>
      </c>
      <c r="B569" s="79" t="s">
        <v>0</v>
      </c>
      <c r="C569" s="79" t="s">
        <v>154</v>
      </c>
      <c r="D569" s="81">
        <v>40803</v>
      </c>
      <c r="E569" s="81">
        <v>40803</v>
      </c>
      <c r="F569" s="86">
        <v>7</v>
      </c>
      <c r="G569" s="79" t="s">
        <v>158</v>
      </c>
      <c r="H569" s="79" t="s">
        <v>577</v>
      </c>
      <c r="I569" s="84">
        <v>291200</v>
      </c>
      <c r="J569" s="84">
        <v>-276640</v>
      </c>
      <c r="K569" s="84">
        <v>14560</v>
      </c>
      <c r="L569" s="85"/>
      <c r="M569" s="85"/>
    </row>
    <row r="570" spans="1:13" hidden="1" x14ac:dyDescent="0.25">
      <c r="A570" s="80">
        <f t="shared" si="8"/>
        <v>568</v>
      </c>
      <c r="B570" s="79" t="s">
        <v>0</v>
      </c>
      <c r="C570" s="79" t="s">
        <v>154</v>
      </c>
      <c r="D570" s="81">
        <v>40783</v>
      </c>
      <c r="E570" s="81">
        <v>40783</v>
      </c>
      <c r="F570" s="86">
        <v>1</v>
      </c>
      <c r="G570" s="79" t="s">
        <v>158</v>
      </c>
      <c r="H570" s="79" t="s">
        <v>578</v>
      </c>
      <c r="I570" s="84">
        <v>24803.35</v>
      </c>
      <c r="J570" s="84">
        <v>-23563.18</v>
      </c>
      <c r="K570" s="84">
        <v>1240.17</v>
      </c>
      <c r="L570" s="85"/>
      <c r="M570" s="85"/>
    </row>
    <row r="571" spans="1:13" hidden="1" x14ac:dyDescent="0.25">
      <c r="A571" s="80">
        <f t="shared" si="8"/>
        <v>569</v>
      </c>
      <c r="B571" s="79" t="s">
        <v>0</v>
      </c>
      <c r="C571" s="79" t="s">
        <v>154</v>
      </c>
      <c r="D571" s="81">
        <v>40783</v>
      </c>
      <c r="E571" s="81">
        <v>40783</v>
      </c>
      <c r="F571" s="86">
        <v>1</v>
      </c>
      <c r="G571" s="79" t="s">
        <v>158</v>
      </c>
      <c r="H571" s="79" t="s">
        <v>579</v>
      </c>
      <c r="I571" s="84">
        <v>42499.65</v>
      </c>
      <c r="J571" s="84">
        <v>-40374.67</v>
      </c>
      <c r="K571" s="84">
        <v>2124.98</v>
      </c>
      <c r="L571" s="85"/>
      <c r="M571" s="85"/>
    </row>
    <row r="572" spans="1:13" hidden="1" x14ac:dyDescent="0.25">
      <c r="A572" s="80">
        <f t="shared" si="8"/>
        <v>570</v>
      </c>
      <c r="B572" s="79" t="s">
        <v>0</v>
      </c>
      <c r="C572" s="79" t="s">
        <v>154</v>
      </c>
      <c r="D572" s="81">
        <v>40795</v>
      </c>
      <c r="E572" s="81">
        <v>40795</v>
      </c>
      <c r="F572" s="86">
        <v>30</v>
      </c>
      <c r="G572" s="79" t="s">
        <v>158</v>
      </c>
      <c r="H572" s="79" t="s">
        <v>580</v>
      </c>
      <c r="I572" s="84">
        <v>217488</v>
      </c>
      <c r="J572" s="84">
        <v>-206613.6</v>
      </c>
      <c r="K572" s="84">
        <v>10874.4</v>
      </c>
      <c r="L572" s="85"/>
      <c r="M572" s="85"/>
    </row>
    <row r="573" spans="1:13" hidden="1" x14ac:dyDescent="0.25">
      <c r="A573" s="80">
        <f t="shared" si="8"/>
        <v>571</v>
      </c>
      <c r="B573" s="79" t="s">
        <v>0</v>
      </c>
      <c r="C573" s="79" t="s">
        <v>154</v>
      </c>
      <c r="D573" s="81">
        <v>40805</v>
      </c>
      <c r="E573" s="81">
        <v>40805</v>
      </c>
      <c r="F573" s="86">
        <v>1</v>
      </c>
      <c r="G573" s="79" t="s">
        <v>158</v>
      </c>
      <c r="H573" s="79" t="s">
        <v>581</v>
      </c>
      <c r="I573" s="84">
        <v>23000</v>
      </c>
      <c r="J573" s="84">
        <v>-21850</v>
      </c>
      <c r="K573" s="84">
        <v>1150</v>
      </c>
      <c r="L573" s="85"/>
      <c r="M573" s="85"/>
    </row>
    <row r="574" spans="1:13" hidden="1" x14ac:dyDescent="0.25">
      <c r="A574" s="80">
        <f t="shared" si="8"/>
        <v>572</v>
      </c>
      <c r="B574" s="79" t="s">
        <v>0</v>
      </c>
      <c r="C574" s="79" t="s">
        <v>154</v>
      </c>
      <c r="D574" s="81">
        <v>40805</v>
      </c>
      <c r="E574" s="81">
        <v>40805</v>
      </c>
      <c r="F574" s="86">
        <v>1</v>
      </c>
      <c r="G574" s="79" t="s">
        <v>158</v>
      </c>
      <c r="H574" s="79" t="s">
        <v>582</v>
      </c>
      <c r="I574" s="84">
        <v>19300</v>
      </c>
      <c r="J574" s="84">
        <v>-18335</v>
      </c>
      <c r="K574" s="84">
        <v>965</v>
      </c>
      <c r="L574" s="85"/>
      <c r="M574" s="85"/>
    </row>
    <row r="575" spans="1:13" hidden="1" x14ac:dyDescent="0.25">
      <c r="A575" s="80">
        <f t="shared" si="8"/>
        <v>573</v>
      </c>
      <c r="B575" s="79" t="s">
        <v>0</v>
      </c>
      <c r="C575" s="79" t="s">
        <v>154</v>
      </c>
      <c r="D575" s="81">
        <v>40810</v>
      </c>
      <c r="E575" s="81">
        <v>40810</v>
      </c>
      <c r="F575" s="86">
        <v>3</v>
      </c>
      <c r="G575" s="79" t="s">
        <v>158</v>
      </c>
      <c r="H575" s="79" t="s">
        <v>583</v>
      </c>
      <c r="I575" s="84">
        <v>70500</v>
      </c>
      <c r="J575" s="84">
        <v>-66975</v>
      </c>
      <c r="K575" s="84">
        <v>3525</v>
      </c>
      <c r="L575" s="85"/>
      <c r="M575" s="85"/>
    </row>
    <row r="576" spans="1:13" hidden="1" x14ac:dyDescent="0.25">
      <c r="A576" s="80">
        <f t="shared" si="8"/>
        <v>574</v>
      </c>
      <c r="B576" s="79" t="s">
        <v>0</v>
      </c>
      <c r="C576" s="79" t="s">
        <v>154</v>
      </c>
      <c r="D576" s="81">
        <v>40812</v>
      </c>
      <c r="E576" s="81">
        <v>40812</v>
      </c>
      <c r="F576" s="86">
        <v>56</v>
      </c>
      <c r="G576" s="79" t="s">
        <v>158</v>
      </c>
      <c r="H576" s="79" t="s">
        <v>584</v>
      </c>
      <c r="I576" s="84">
        <v>954800</v>
      </c>
      <c r="J576" s="84">
        <v>-907060</v>
      </c>
      <c r="K576" s="84">
        <v>47740</v>
      </c>
      <c r="L576" s="85"/>
      <c r="M576" s="85"/>
    </row>
    <row r="577" spans="1:13" hidden="1" x14ac:dyDescent="0.25">
      <c r="A577" s="80">
        <f t="shared" si="8"/>
        <v>575</v>
      </c>
      <c r="B577" s="79" t="s">
        <v>0</v>
      </c>
      <c r="C577" s="79" t="s">
        <v>154</v>
      </c>
      <c r="D577" s="81">
        <v>40814</v>
      </c>
      <c r="E577" s="81">
        <v>40814</v>
      </c>
      <c r="F577" s="86">
        <v>1</v>
      </c>
      <c r="G577" s="79" t="s">
        <v>158</v>
      </c>
      <c r="H577" s="79" t="s">
        <v>585</v>
      </c>
      <c r="I577" s="84">
        <v>45283.01</v>
      </c>
      <c r="J577" s="84">
        <v>-43018.86</v>
      </c>
      <c r="K577" s="84">
        <v>2264.15</v>
      </c>
      <c r="L577" s="85"/>
      <c r="M577" s="85"/>
    </row>
    <row r="578" spans="1:13" hidden="1" x14ac:dyDescent="0.25">
      <c r="A578" s="80">
        <f t="shared" si="8"/>
        <v>576</v>
      </c>
      <c r="B578" s="79" t="s">
        <v>0</v>
      </c>
      <c r="C578" s="79" t="s">
        <v>154</v>
      </c>
      <c r="D578" s="81">
        <v>40814</v>
      </c>
      <c r="E578" s="81">
        <v>40814</v>
      </c>
      <c r="F578" s="86">
        <v>1</v>
      </c>
      <c r="G578" s="79" t="s">
        <v>158</v>
      </c>
      <c r="H578" s="79" t="s">
        <v>586</v>
      </c>
      <c r="I578" s="84">
        <v>17999.990000000002</v>
      </c>
      <c r="J578" s="84">
        <v>-17099.990000000002</v>
      </c>
      <c r="K578" s="84">
        <v>900</v>
      </c>
      <c r="L578" s="85"/>
      <c r="M578" s="85"/>
    </row>
    <row r="579" spans="1:13" hidden="1" x14ac:dyDescent="0.25">
      <c r="A579" s="80">
        <f t="shared" si="8"/>
        <v>577</v>
      </c>
      <c r="B579" s="79" t="s">
        <v>0</v>
      </c>
      <c r="C579" s="79" t="s">
        <v>154</v>
      </c>
      <c r="D579" s="81">
        <v>40865</v>
      </c>
      <c r="E579" s="81">
        <v>40865</v>
      </c>
      <c r="F579" s="86">
        <v>7</v>
      </c>
      <c r="G579" s="79" t="s">
        <v>158</v>
      </c>
      <c r="H579" s="79" t="s">
        <v>587</v>
      </c>
      <c r="I579" s="84">
        <v>119350</v>
      </c>
      <c r="J579" s="84">
        <v>-113382.5</v>
      </c>
      <c r="K579" s="84">
        <v>5967.5</v>
      </c>
      <c r="L579" s="85"/>
      <c r="M579" s="85"/>
    </row>
    <row r="580" spans="1:13" hidden="1" x14ac:dyDescent="0.25">
      <c r="A580" s="80">
        <f t="shared" si="8"/>
        <v>578</v>
      </c>
      <c r="B580" s="79" t="s">
        <v>0</v>
      </c>
      <c r="C580" s="79" t="s">
        <v>154</v>
      </c>
      <c r="D580" s="81">
        <v>40837</v>
      </c>
      <c r="E580" s="81">
        <v>40837</v>
      </c>
      <c r="F580" s="86">
        <v>1</v>
      </c>
      <c r="G580" s="79" t="s">
        <v>158</v>
      </c>
      <c r="H580" s="79" t="s">
        <v>588</v>
      </c>
      <c r="I580" s="84">
        <v>67441</v>
      </c>
      <c r="J580" s="84">
        <v>-64068.95</v>
      </c>
      <c r="K580" s="84">
        <v>3372.05</v>
      </c>
      <c r="L580" s="85"/>
      <c r="M580" s="85"/>
    </row>
    <row r="581" spans="1:13" hidden="1" x14ac:dyDescent="0.25">
      <c r="A581" s="80">
        <f t="shared" ref="A581:A644" si="9">A580+1</f>
        <v>579</v>
      </c>
      <c r="B581" s="79" t="s">
        <v>0</v>
      </c>
      <c r="C581" s="79" t="s">
        <v>157</v>
      </c>
      <c r="D581" s="81">
        <v>40864</v>
      </c>
      <c r="E581" s="81">
        <v>40864</v>
      </c>
      <c r="F581" s="86">
        <v>3</v>
      </c>
      <c r="G581" s="79" t="s">
        <v>158</v>
      </c>
      <c r="H581" s="79" t="s">
        <v>589</v>
      </c>
      <c r="I581" s="84">
        <v>9198.5400000000009</v>
      </c>
      <c r="J581" s="84">
        <v>-9198.5400000000009</v>
      </c>
      <c r="K581" s="84">
        <v>0</v>
      </c>
      <c r="L581" s="85"/>
      <c r="M581" s="85"/>
    </row>
    <row r="582" spans="1:13" hidden="1" x14ac:dyDescent="0.25">
      <c r="A582" s="80">
        <f t="shared" si="9"/>
        <v>580</v>
      </c>
      <c r="B582" s="79" t="s">
        <v>0</v>
      </c>
      <c r="C582" s="79" t="s">
        <v>157</v>
      </c>
      <c r="D582" s="81">
        <v>40864</v>
      </c>
      <c r="E582" s="81">
        <v>40864</v>
      </c>
      <c r="F582" s="86">
        <v>3</v>
      </c>
      <c r="G582" s="79" t="s">
        <v>158</v>
      </c>
      <c r="H582" s="79" t="s">
        <v>590</v>
      </c>
      <c r="I582" s="84">
        <v>9180</v>
      </c>
      <c r="J582" s="84">
        <v>-9180</v>
      </c>
      <c r="K582" s="84">
        <v>0</v>
      </c>
      <c r="L582" s="85"/>
      <c r="M582" s="85"/>
    </row>
    <row r="583" spans="1:13" hidden="1" x14ac:dyDescent="0.25">
      <c r="A583" s="80">
        <f t="shared" si="9"/>
        <v>581</v>
      </c>
      <c r="B583" s="79" t="s">
        <v>0</v>
      </c>
      <c r="C583" s="79" t="s">
        <v>157</v>
      </c>
      <c r="D583" s="81">
        <v>40864</v>
      </c>
      <c r="E583" s="81">
        <v>40864</v>
      </c>
      <c r="F583" s="86">
        <v>1</v>
      </c>
      <c r="G583" s="79" t="s">
        <v>158</v>
      </c>
      <c r="H583" s="79" t="s">
        <v>591</v>
      </c>
      <c r="I583" s="84">
        <v>3066.18</v>
      </c>
      <c r="J583" s="84">
        <v>-3066.18</v>
      </c>
      <c r="K583" s="84">
        <v>0</v>
      </c>
      <c r="L583" s="85"/>
      <c r="M583" s="85"/>
    </row>
    <row r="584" spans="1:13" hidden="1" x14ac:dyDescent="0.25">
      <c r="A584" s="80">
        <f t="shared" si="9"/>
        <v>582</v>
      </c>
      <c r="B584" s="79" t="s">
        <v>0</v>
      </c>
      <c r="C584" s="79" t="s">
        <v>157</v>
      </c>
      <c r="D584" s="81">
        <v>40864</v>
      </c>
      <c r="E584" s="81">
        <v>40864</v>
      </c>
      <c r="F584" s="86">
        <v>1</v>
      </c>
      <c r="G584" s="79" t="s">
        <v>158</v>
      </c>
      <c r="H584" s="79" t="s">
        <v>592</v>
      </c>
      <c r="I584" s="84">
        <v>2555.15</v>
      </c>
      <c r="J584" s="84">
        <v>-2555.15</v>
      </c>
      <c r="K584" s="84">
        <v>0</v>
      </c>
      <c r="L584" s="85"/>
      <c r="M584" s="85"/>
    </row>
    <row r="585" spans="1:13" hidden="1" x14ac:dyDescent="0.25">
      <c r="A585" s="80">
        <f t="shared" si="9"/>
        <v>583</v>
      </c>
      <c r="B585" s="79" t="s">
        <v>0</v>
      </c>
      <c r="C585" s="79" t="s">
        <v>157</v>
      </c>
      <c r="D585" s="81">
        <v>40858</v>
      </c>
      <c r="E585" s="81">
        <v>40858</v>
      </c>
      <c r="F585" s="86">
        <v>10</v>
      </c>
      <c r="G585" s="79" t="s">
        <v>158</v>
      </c>
      <c r="H585" s="79" t="s">
        <v>593</v>
      </c>
      <c r="I585" s="84">
        <v>44460</v>
      </c>
      <c r="J585" s="84">
        <v>-44460</v>
      </c>
      <c r="K585" s="84">
        <v>0</v>
      </c>
      <c r="L585" s="85"/>
      <c r="M585" s="85"/>
    </row>
    <row r="586" spans="1:13" hidden="1" x14ac:dyDescent="0.25">
      <c r="A586" s="80">
        <f t="shared" si="9"/>
        <v>584</v>
      </c>
      <c r="B586" s="79" t="s">
        <v>0</v>
      </c>
      <c r="C586" s="79" t="s">
        <v>154</v>
      </c>
      <c r="D586" s="81">
        <v>40880</v>
      </c>
      <c r="E586" s="81">
        <v>40880</v>
      </c>
      <c r="F586" s="86">
        <v>1</v>
      </c>
      <c r="G586" s="79" t="s">
        <v>158</v>
      </c>
      <c r="H586" s="79" t="s">
        <v>594</v>
      </c>
      <c r="I586" s="84">
        <v>218880</v>
      </c>
      <c r="J586" s="84">
        <v>-207936</v>
      </c>
      <c r="K586" s="84">
        <v>10944</v>
      </c>
      <c r="L586" s="85"/>
      <c r="M586" s="85"/>
    </row>
    <row r="587" spans="1:13" hidden="1" x14ac:dyDescent="0.25">
      <c r="A587" s="80">
        <f t="shared" si="9"/>
        <v>585</v>
      </c>
      <c r="B587" s="79" t="s">
        <v>0</v>
      </c>
      <c r="C587" s="79" t="s">
        <v>154</v>
      </c>
      <c r="D587" s="81">
        <v>40886</v>
      </c>
      <c r="E587" s="81">
        <v>40886</v>
      </c>
      <c r="F587" s="86">
        <v>2</v>
      </c>
      <c r="G587" s="79" t="s">
        <v>158</v>
      </c>
      <c r="H587" s="79" t="s">
        <v>595</v>
      </c>
      <c r="I587" s="84">
        <v>17850</v>
      </c>
      <c r="J587" s="84">
        <v>-16957.5</v>
      </c>
      <c r="K587" s="84">
        <v>892.5</v>
      </c>
      <c r="L587" s="85"/>
      <c r="M587" s="85"/>
    </row>
    <row r="588" spans="1:13" hidden="1" x14ac:dyDescent="0.25">
      <c r="A588" s="80">
        <f t="shared" si="9"/>
        <v>586</v>
      </c>
      <c r="B588" s="79" t="s">
        <v>0</v>
      </c>
      <c r="C588" s="79" t="s">
        <v>154</v>
      </c>
      <c r="D588" s="81">
        <v>40886</v>
      </c>
      <c r="E588" s="81">
        <v>40886</v>
      </c>
      <c r="F588" s="86">
        <v>2</v>
      </c>
      <c r="G588" s="79" t="s">
        <v>158</v>
      </c>
      <c r="H588" s="79" t="s">
        <v>596</v>
      </c>
      <c r="I588" s="84">
        <v>19950</v>
      </c>
      <c r="J588" s="84">
        <v>-18952.5</v>
      </c>
      <c r="K588" s="84">
        <v>997.5</v>
      </c>
      <c r="L588" s="85"/>
      <c r="M588" s="85"/>
    </row>
    <row r="589" spans="1:13" hidden="1" x14ac:dyDescent="0.25">
      <c r="A589" s="80">
        <f t="shared" si="9"/>
        <v>587</v>
      </c>
      <c r="B589" s="79" t="s">
        <v>0</v>
      </c>
      <c r="C589" s="79" t="s">
        <v>154</v>
      </c>
      <c r="D589" s="81">
        <v>40959</v>
      </c>
      <c r="E589" s="81">
        <v>40959</v>
      </c>
      <c r="F589" s="86">
        <v>1</v>
      </c>
      <c r="G589" s="79" t="s">
        <v>158</v>
      </c>
      <c r="H589" s="79" t="s">
        <v>597</v>
      </c>
      <c r="I589" s="84">
        <v>42180</v>
      </c>
      <c r="J589" s="84">
        <v>-40071</v>
      </c>
      <c r="K589" s="84">
        <v>2109</v>
      </c>
      <c r="L589" s="85"/>
      <c r="M589" s="85"/>
    </row>
    <row r="590" spans="1:13" hidden="1" x14ac:dyDescent="0.25">
      <c r="A590" s="80">
        <f t="shared" si="9"/>
        <v>588</v>
      </c>
      <c r="B590" s="79" t="s">
        <v>0</v>
      </c>
      <c r="C590" s="79" t="s">
        <v>154</v>
      </c>
      <c r="D590" s="81">
        <v>40978</v>
      </c>
      <c r="E590" s="81">
        <v>40978</v>
      </c>
      <c r="F590" s="86">
        <v>8</v>
      </c>
      <c r="G590" s="79" t="s">
        <v>158</v>
      </c>
      <c r="H590" s="79" t="s">
        <v>598</v>
      </c>
      <c r="I590" s="84">
        <v>61600</v>
      </c>
      <c r="J590" s="84">
        <v>-58520</v>
      </c>
      <c r="K590" s="84">
        <v>3080</v>
      </c>
      <c r="L590" s="85"/>
      <c r="M590" s="85"/>
    </row>
    <row r="591" spans="1:13" hidden="1" x14ac:dyDescent="0.25">
      <c r="A591" s="80">
        <f t="shared" si="9"/>
        <v>589</v>
      </c>
      <c r="B591" s="79" t="s">
        <v>0</v>
      </c>
      <c r="C591" s="79" t="s">
        <v>154</v>
      </c>
      <c r="D591" s="81">
        <v>40989</v>
      </c>
      <c r="E591" s="81">
        <v>40989</v>
      </c>
      <c r="F591" s="86">
        <v>2</v>
      </c>
      <c r="G591" s="79" t="s">
        <v>158</v>
      </c>
      <c r="H591" s="79" t="s">
        <v>599</v>
      </c>
      <c r="I591" s="84">
        <v>38000</v>
      </c>
      <c r="J591" s="84">
        <v>-36100</v>
      </c>
      <c r="K591" s="84">
        <v>1900</v>
      </c>
      <c r="L591" s="85"/>
      <c r="M591" s="85"/>
    </row>
    <row r="592" spans="1:13" hidden="1" x14ac:dyDescent="0.25">
      <c r="A592" s="80">
        <f t="shared" si="9"/>
        <v>590</v>
      </c>
      <c r="B592" s="79" t="s">
        <v>0</v>
      </c>
      <c r="C592" s="79" t="s">
        <v>157</v>
      </c>
      <c r="D592" s="81">
        <v>40989</v>
      </c>
      <c r="E592" s="81">
        <v>40989</v>
      </c>
      <c r="F592" s="86">
        <v>9</v>
      </c>
      <c r="G592" s="79" t="s">
        <v>158</v>
      </c>
      <c r="H592" s="79" t="s">
        <v>600</v>
      </c>
      <c r="I592" s="84">
        <v>17100</v>
      </c>
      <c r="J592" s="84">
        <v>-17100</v>
      </c>
      <c r="K592" s="84">
        <v>0</v>
      </c>
      <c r="L592" s="85"/>
      <c r="M592" s="85"/>
    </row>
    <row r="593" spans="1:13" hidden="1" x14ac:dyDescent="0.25">
      <c r="A593" s="80">
        <f t="shared" si="9"/>
        <v>591</v>
      </c>
      <c r="B593" s="79" t="s">
        <v>0</v>
      </c>
      <c r="C593" s="79" t="s">
        <v>154</v>
      </c>
      <c r="D593" s="81">
        <v>40980</v>
      </c>
      <c r="E593" s="81">
        <v>40980</v>
      </c>
      <c r="F593" s="86">
        <v>17</v>
      </c>
      <c r="G593" s="79" t="s">
        <v>158</v>
      </c>
      <c r="H593" s="79" t="s">
        <v>601</v>
      </c>
      <c r="I593" s="84">
        <v>453155.43</v>
      </c>
      <c r="J593" s="84">
        <v>-430497.66</v>
      </c>
      <c r="K593" s="84">
        <v>22657.77</v>
      </c>
      <c r="L593" s="85"/>
      <c r="M593" s="85"/>
    </row>
    <row r="594" spans="1:13" hidden="1" x14ac:dyDescent="0.25">
      <c r="A594" s="80">
        <f t="shared" si="9"/>
        <v>592</v>
      </c>
      <c r="B594" s="79" t="s">
        <v>0</v>
      </c>
      <c r="C594" s="79" t="s">
        <v>157</v>
      </c>
      <c r="D594" s="81">
        <v>41026</v>
      </c>
      <c r="E594" s="81">
        <v>41026</v>
      </c>
      <c r="F594" s="86">
        <v>40</v>
      </c>
      <c r="G594" s="79" t="s">
        <v>158</v>
      </c>
      <c r="H594" s="79" t="s">
        <v>602</v>
      </c>
      <c r="I594" s="84">
        <v>171000</v>
      </c>
      <c r="J594" s="84">
        <v>-171000</v>
      </c>
      <c r="K594" s="84">
        <v>0</v>
      </c>
      <c r="L594" s="85"/>
      <c r="M594" s="85"/>
    </row>
    <row r="595" spans="1:13" hidden="1" x14ac:dyDescent="0.25">
      <c r="A595" s="80">
        <f t="shared" si="9"/>
        <v>593</v>
      </c>
      <c r="B595" s="79" t="s">
        <v>0</v>
      </c>
      <c r="C595" s="79" t="s">
        <v>154</v>
      </c>
      <c r="D595" s="81">
        <v>41000</v>
      </c>
      <c r="E595" s="81">
        <v>41000</v>
      </c>
      <c r="F595" s="86">
        <v>1</v>
      </c>
      <c r="G595" s="79" t="s">
        <v>158</v>
      </c>
      <c r="H595" s="79" t="s">
        <v>603</v>
      </c>
      <c r="I595" s="84">
        <v>246375</v>
      </c>
      <c r="J595" s="84">
        <v>-234056.25</v>
      </c>
      <c r="K595" s="84">
        <v>12318.75</v>
      </c>
      <c r="L595" s="85"/>
      <c r="M595" s="85"/>
    </row>
    <row r="596" spans="1:13" hidden="1" x14ac:dyDescent="0.25">
      <c r="A596" s="80">
        <f t="shared" si="9"/>
        <v>594</v>
      </c>
      <c r="B596" s="79" t="s">
        <v>0</v>
      </c>
      <c r="C596" s="79" t="s">
        <v>154</v>
      </c>
      <c r="D596" s="81">
        <v>41000</v>
      </c>
      <c r="E596" s="81">
        <v>41000</v>
      </c>
      <c r="F596" s="86">
        <v>1</v>
      </c>
      <c r="G596" s="79" t="s">
        <v>158</v>
      </c>
      <c r="H596" s="79" t="s">
        <v>603</v>
      </c>
      <c r="I596" s="84">
        <v>246375</v>
      </c>
      <c r="J596" s="84">
        <v>-234056.25</v>
      </c>
      <c r="K596" s="84">
        <v>12318.75</v>
      </c>
      <c r="L596" s="85"/>
      <c r="M596" s="85"/>
    </row>
    <row r="597" spans="1:13" hidden="1" x14ac:dyDescent="0.25">
      <c r="A597" s="80">
        <f t="shared" si="9"/>
        <v>595</v>
      </c>
      <c r="B597" s="79" t="s">
        <v>0</v>
      </c>
      <c r="C597" s="79" t="s">
        <v>154</v>
      </c>
      <c r="D597" s="81">
        <v>41012</v>
      </c>
      <c r="E597" s="81">
        <v>41012</v>
      </c>
      <c r="F597" s="86">
        <v>6</v>
      </c>
      <c r="G597" s="79" t="s">
        <v>158</v>
      </c>
      <c r="H597" s="79" t="s">
        <v>604</v>
      </c>
      <c r="I597" s="84">
        <v>43800</v>
      </c>
      <c r="J597" s="84">
        <v>-41610</v>
      </c>
      <c r="K597" s="84">
        <v>2190</v>
      </c>
      <c r="L597" s="85"/>
      <c r="M597" s="85"/>
    </row>
    <row r="598" spans="1:13" hidden="1" x14ac:dyDescent="0.25">
      <c r="A598" s="80">
        <f t="shared" si="9"/>
        <v>596</v>
      </c>
      <c r="B598" s="79" t="s">
        <v>0</v>
      </c>
      <c r="C598" s="79" t="s">
        <v>154</v>
      </c>
      <c r="D598" s="81">
        <v>41059</v>
      </c>
      <c r="E598" s="81">
        <v>41059</v>
      </c>
      <c r="F598" s="86">
        <v>1</v>
      </c>
      <c r="G598" s="79" t="s">
        <v>158</v>
      </c>
      <c r="H598" s="79" t="s">
        <v>605</v>
      </c>
      <c r="I598" s="84">
        <v>645119.98</v>
      </c>
      <c r="J598" s="84">
        <v>-612863.98</v>
      </c>
      <c r="K598" s="84">
        <v>32256</v>
      </c>
      <c r="L598" s="85"/>
      <c r="M598" s="85"/>
    </row>
    <row r="599" spans="1:13" hidden="1" x14ac:dyDescent="0.25">
      <c r="A599" s="80">
        <f t="shared" si="9"/>
        <v>597</v>
      </c>
      <c r="B599" s="79" t="s">
        <v>0</v>
      </c>
      <c r="C599" s="79" t="s">
        <v>154</v>
      </c>
      <c r="D599" s="81">
        <v>41059</v>
      </c>
      <c r="E599" s="81">
        <v>41059</v>
      </c>
      <c r="F599" s="86">
        <v>1</v>
      </c>
      <c r="G599" s="79" t="s">
        <v>158</v>
      </c>
      <c r="H599" s="79" t="s">
        <v>606</v>
      </c>
      <c r="I599" s="84">
        <v>454080.02</v>
      </c>
      <c r="J599" s="84">
        <v>-431376.02</v>
      </c>
      <c r="K599" s="84">
        <v>22704</v>
      </c>
      <c r="L599" s="85"/>
      <c r="M599" s="85"/>
    </row>
    <row r="600" spans="1:13" hidden="1" x14ac:dyDescent="0.25">
      <c r="A600" s="80">
        <f t="shared" si="9"/>
        <v>598</v>
      </c>
      <c r="B600" s="79" t="s">
        <v>0</v>
      </c>
      <c r="C600" s="79" t="s">
        <v>154</v>
      </c>
      <c r="D600" s="81">
        <v>41050</v>
      </c>
      <c r="E600" s="81">
        <v>41050</v>
      </c>
      <c r="F600" s="86">
        <v>1</v>
      </c>
      <c r="G600" s="79" t="s">
        <v>158</v>
      </c>
      <c r="H600" s="79" t="s">
        <v>607</v>
      </c>
      <c r="I600" s="84">
        <v>21500</v>
      </c>
      <c r="J600" s="84">
        <v>-20425</v>
      </c>
      <c r="K600" s="84">
        <v>1075</v>
      </c>
      <c r="L600" s="85"/>
      <c r="M600" s="85"/>
    </row>
    <row r="601" spans="1:13" hidden="1" x14ac:dyDescent="0.25">
      <c r="A601" s="80">
        <f t="shared" si="9"/>
        <v>599</v>
      </c>
      <c r="B601" s="79" t="s">
        <v>0</v>
      </c>
      <c r="C601" s="79" t="s">
        <v>154</v>
      </c>
      <c r="D601" s="81">
        <v>41050</v>
      </c>
      <c r="E601" s="81">
        <v>41050</v>
      </c>
      <c r="F601" s="86">
        <v>1</v>
      </c>
      <c r="G601" s="79" t="s">
        <v>158</v>
      </c>
      <c r="H601" s="79" t="s">
        <v>607</v>
      </c>
      <c r="I601" s="84">
        <v>22300</v>
      </c>
      <c r="J601" s="84">
        <v>-21185</v>
      </c>
      <c r="K601" s="84">
        <v>1115</v>
      </c>
      <c r="L601" s="85"/>
      <c r="M601" s="85"/>
    </row>
    <row r="602" spans="1:13" hidden="1" x14ac:dyDescent="0.25">
      <c r="A602" s="80">
        <f t="shared" si="9"/>
        <v>600</v>
      </c>
      <c r="B602" s="79" t="s">
        <v>0</v>
      </c>
      <c r="C602" s="79" t="s">
        <v>154</v>
      </c>
      <c r="D602" s="81">
        <v>41068</v>
      </c>
      <c r="E602" s="81">
        <v>41068</v>
      </c>
      <c r="F602" s="86">
        <v>28</v>
      </c>
      <c r="G602" s="79" t="s">
        <v>158</v>
      </c>
      <c r="H602" s="79" t="s">
        <v>608</v>
      </c>
      <c r="I602" s="84">
        <v>269640</v>
      </c>
      <c r="J602" s="84">
        <v>-256158</v>
      </c>
      <c r="K602" s="84">
        <v>13482</v>
      </c>
      <c r="L602" s="85"/>
      <c r="M602" s="85"/>
    </row>
    <row r="603" spans="1:13" hidden="1" x14ac:dyDescent="0.25">
      <c r="A603" s="80">
        <f t="shared" si="9"/>
        <v>601</v>
      </c>
      <c r="B603" s="79" t="s">
        <v>0</v>
      </c>
      <c r="C603" s="79" t="s">
        <v>154</v>
      </c>
      <c r="D603" s="81">
        <v>41071</v>
      </c>
      <c r="E603" s="81">
        <v>41071</v>
      </c>
      <c r="F603" s="86">
        <v>17</v>
      </c>
      <c r="G603" s="79" t="s">
        <v>158</v>
      </c>
      <c r="H603" s="79" t="s">
        <v>609</v>
      </c>
      <c r="I603" s="84">
        <v>421253</v>
      </c>
      <c r="J603" s="84">
        <v>-400190.35</v>
      </c>
      <c r="K603" s="84">
        <v>21062.65</v>
      </c>
      <c r="L603" s="85"/>
      <c r="M603" s="85"/>
    </row>
    <row r="604" spans="1:13" hidden="1" x14ac:dyDescent="0.25">
      <c r="A604" s="80">
        <f t="shared" si="9"/>
        <v>602</v>
      </c>
      <c r="B604" s="79" t="s">
        <v>0</v>
      </c>
      <c r="C604" s="79" t="s">
        <v>154</v>
      </c>
      <c r="D604" s="81">
        <v>41106</v>
      </c>
      <c r="E604" s="81">
        <v>41106</v>
      </c>
      <c r="F604" s="86">
        <v>1</v>
      </c>
      <c r="G604" s="79" t="s">
        <v>354</v>
      </c>
      <c r="H604" s="79" t="s">
        <v>610</v>
      </c>
      <c r="I604" s="84">
        <v>502377</v>
      </c>
      <c r="J604" s="84">
        <v>-477258.15</v>
      </c>
      <c r="K604" s="84">
        <v>25118.85</v>
      </c>
      <c r="L604" s="85"/>
      <c r="M604" s="85"/>
    </row>
    <row r="605" spans="1:13" hidden="1" x14ac:dyDescent="0.25">
      <c r="A605" s="80">
        <f t="shared" si="9"/>
        <v>603</v>
      </c>
      <c r="B605" s="79" t="s">
        <v>0</v>
      </c>
      <c r="C605" s="79" t="s">
        <v>154</v>
      </c>
      <c r="D605" s="81">
        <v>41106</v>
      </c>
      <c r="E605" s="81">
        <v>41106</v>
      </c>
      <c r="F605" s="86">
        <v>2</v>
      </c>
      <c r="G605" s="79" t="s">
        <v>354</v>
      </c>
      <c r="H605" s="79" t="s">
        <v>611</v>
      </c>
      <c r="I605" s="84">
        <v>27000</v>
      </c>
      <c r="J605" s="84">
        <v>-25650</v>
      </c>
      <c r="K605" s="84">
        <v>1350</v>
      </c>
      <c r="L605" s="85"/>
      <c r="M605" s="85"/>
    </row>
    <row r="606" spans="1:13" hidden="1" x14ac:dyDescent="0.25">
      <c r="A606" s="80">
        <f t="shared" si="9"/>
        <v>604</v>
      </c>
      <c r="B606" s="79" t="s">
        <v>0</v>
      </c>
      <c r="C606" s="79" t="s">
        <v>154</v>
      </c>
      <c r="D606" s="81">
        <v>41018</v>
      </c>
      <c r="E606" s="81">
        <v>41018</v>
      </c>
      <c r="F606" s="86">
        <v>1</v>
      </c>
      <c r="G606" s="79" t="s">
        <v>158</v>
      </c>
      <c r="H606" s="79" t="s">
        <v>612</v>
      </c>
      <c r="I606" s="84">
        <v>760509</v>
      </c>
      <c r="J606" s="84">
        <v>-722483.55</v>
      </c>
      <c r="K606" s="84">
        <v>38025.449999999997</v>
      </c>
      <c r="L606" s="85"/>
      <c r="M606" s="85"/>
    </row>
    <row r="607" spans="1:13" hidden="1" x14ac:dyDescent="0.25">
      <c r="A607" s="80">
        <f t="shared" si="9"/>
        <v>605</v>
      </c>
      <c r="B607" s="79" t="s">
        <v>0</v>
      </c>
      <c r="C607" s="79" t="s">
        <v>154</v>
      </c>
      <c r="D607" s="81">
        <v>41126</v>
      </c>
      <c r="E607" s="81">
        <v>41126</v>
      </c>
      <c r="F607" s="86">
        <v>1</v>
      </c>
      <c r="G607" s="79" t="s">
        <v>158</v>
      </c>
      <c r="H607" s="79" t="s">
        <v>613</v>
      </c>
      <c r="I607" s="84">
        <v>75375</v>
      </c>
      <c r="J607" s="84">
        <v>-71606.25</v>
      </c>
      <c r="K607" s="84">
        <v>3768.75</v>
      </c>
      <c r="L607" s="85"/>
      <c r="M607" s="85"/>
    </row>
    <row r="608" spans="1:13" hidden="1" x14ac:dyDescent="0.25">
      <c r="A608" s="80">
        <f t="shared" si="9"/>
        <v>606</v>
      </c>
      <c r="B608" s="79" t="s">
        <v>0</v>
      </c>
      <c r="C608" s="79" t="s">
        <v>157</v>
      </c>
      <c r="D608" s="81">
        <v>41131</v>
      </c>
      <c r="E608" s="81">
        <v>41131</v>
      </c>
      <c r="F608" s="86">
        <v>8</v>
      </c>
      <c r="G608" s="79" t="s">
        <v>158</v>
      </c>
      <c r="H608" s="79" t="s">
        <v>614</v>
      </c>
      <c r="I608" s="84">
        <v>17664.900000000001</v>
      </c>
      <c r="J608" s="84">
        <v>-17664.900000000001</v>
      </c>
      <c r="K608" s="84">
        <v>0</v>
      </c>
      <c r="L608" s="85"/>
      <c r="M608" s="85"/>
    </row>
    <row r="609" spans="1:13" hidden="1" x14ac:dyDescent="0.25">
      <c r="A609" s="80">
        <f t="shared" si="9"/>
        <v>607</v>
      </c>
      <c r="B609" s="79" t="s">
        <v>0</v>
      </c>
      <c r="C609" s="79" t="s">
        <v>157</v>
      </c>
      <c r="D609" s="81">
        <v>41131</v>
      </c>
      <c r="E609" s="81">
        <v>41131</v>
      </c>
      <c r="F609" s="86">
        <v>3</v>
      </c>
      <c r="G609" s="79" t="s">
        <v>158</v>
      </c>
      <c r="H609" s="79" t="s">
        <v>615</v>
      </c>
      <c r="I609" s="84">
        <v>4916.0200000000004</v>
      </c>
      <c r="J609" s="84">
        <v>-4916.0200000000004</v>
      </c>
      <c r="K609" s="84">
        <v>0</v>
      </c>
      <c r="L609" s="85"/>
      <c r="M609" s="85"/>
    </row>
    <row r="610" spans="1:13" hidden="1" x14ac:dyDescent="0.25">
      <c r="A610" s="80">
        <f t="shared" si="9"/>
        <v>608</v>
      </c>
      <c r="B610" s="79" t="s">
        <v>0</v>
      </c>
      <c r="C610" s="79" t="s">
        <v>157</v>
      </c>
      <c r="D610" s="81">
        <v>41131</v>
      </c>
      <c r="E610" s="81">
        <v>41131</v>
      </c>
      <c r="F610" s="86">
        <v>15</v>
      </c>
      <c r="G610" s="79" t="s">
        <v>158</v>
      </c>
      <c r="H610" s="79" t="s">
        <v>616</v>
      </c>
      <c r="I610" s="84">
        <v>24580.080000000002</v>
      </c>
      <c r="J610" s="84">
        <v>-24580.080000000002</v>
      </c>
      <c r="K610" s="84">
        <v>0</v>
      </c>
      <c r="L610" s="85"/>
      <c r="M610" s="85"/>
    </row>
    <row r="611" spans="1:13" hidden="1" x14ac:dyDescent="0.25">
      <c r="A611" s="80">
        <f t="shared" si="9"/>
        <v>609</v>
      </c>
      <c r="B611" s="79" t="s">
        <v>0</v>
      </c>
      <c r="C611" s="79" t="s">
        <v>154</v>
      </c>
      <c r="D611" s="81">
        <v>41152</v>
      </c>
      <c r="E611" s="81">
        <v>41152</v>
      </c>
      <c r="F611" s="86">
        <v>12</v>
      </c>
      <c r="G611" s="79" t="s">
        <v>158</v>
      </c>
      <c r="H611" s="79" t="s">
        <v>617</v>
      </c>
      <c r="I611" s="84">
        <v>394200</v>
      </c>
      <c r="J611" s="84">
        <v>-374490</v>
      </c>
      <c r="K611" s="84">
        <v>19710</v>
      </c>
      <c r="L611" s="85"/>
      <c r="M611" s="85"/>
    </row>
    <row r="612" spans="1:13" hidden="1" x14ac:dyDescent="0.25">
      <c r="A612" s="80">
        <f t="shared" si="9"/>
        <v>610</v>
      </c>
      <c r="B612" s="79" t="s">
        <v>0</v>
      </c>
      <c r="C612" s="79" t="s">
        <v>157</v>
      </c>
      <c r="D612" s="81">
        <v>41219</v>
      </c>
      <c r="E612" s="81">
        <v>41219</v>
      </c>
      <c r="F612" s="86">
        <v>10</v>
      </c>
      <c r="G612" s="79" t="s">
        <v>158</v>
      </c>
      <c r="H612" s="79" t="s">
        <v>618</v>
      </c>
      <c r="I612" s="84">
        <v>42750</v>
      </c>
      <c r="J612" s="84">
        <v>-42750</v>
      </c>
      <c r="K612" s="84">
        <v>0</v>
      </c>
      <c r="L612" s="85"/>
      <c r="M612" s="85"/>
    </row>
    <row r="613" spans="1:13" hidden="1" x14ac:dyDescent="0.25">
      <c r="A613" s="80">
        <f t="shared" si="9"/>
        <v>611</v>
      </c>
      <c r="B613" s="79" t="s">
        <v>0</v>
      </c>
      <c r="C613" s="79" t="s">
        <v>154</v>
      </c>
      <c r="D613" s="81">
        <v>41250</v>
      </c>
      <c r="E613" s="81">
        <v>41250</v>
      </c>
      <c r="F613" s="86">
        <v>1</v>
      </c>
      <c r="G613" s="79" t="s">
        <v>158</v>
      </c>
      <c r="H613" s="79" t="s">
        <v>619</v>
      </c>
      <c r="I613" s="84">
        <v>52773</v>
      </c>
      <c r="J613" s="84">
        <v>-50134.35</v>
      </c>
      <c r="K613" s="84">
        <v>2638.65</v>
      </c>
      <c r="L613" s="85"/>
      <c r="M613" s="85"/>
    </row>
    <row r="614" spans="1:13" hidden="1" x14ac:dyDescent="0.25">
      <c r="A614" s="80">
        <f t="shared" si="9"/>
        <v>612</v>
      </c>
      <c r="B614" s="79" t="s">
        <v>0</v>
      </c>
      <c r="C614" s="79" t="s">
        <v>154</v>
      </c>
      <c r="D614" s="81">
        <v>41250</v>
      </c>
      <c r="E614" s="81">
        <v>41250</v>
      </c>
      <c r="F614" s="86">
        <v>1</v>
      </c>
      <c r="G614" s="79" t="s">
        <v>158</v>
      </c>
      <c r="H614" s="79" t="s">
        <v>620</v>
      </c>
      <c r="I614" s="84">
        <v>61005</v>
      </c>
      <c r="J614" s="84">
        <v>-57954.75</v>
      </c>
      <c r="K614" s="84">
        <v>3050.25</v>
      </c>
      <c r="L614" s="85"/>
      <c r="M614" s="85"/>
    </row>
    <row r="615" spans="1:13" hidden="1" x14ac:dyDescent="0.25">
      <c r="A615" s="80">
        <f t="shared" si="9"/>
        <v>613</v>
      </c>
      <c r="B615" s="79" t="s">
        <v>0</v>
      </c>
      <c r="C615" s="79" t="s">
        <v>154</v>
      </c>
      <c r="D615" s="81">
        <v>41250</v>
      </c>
      <c r="E615" s="81">
        <v>41250</v>
      </c>
      <c r="F615" s="86">
        <v>1</v>
      </c>
      <c r="G615" s="79" t="s">
        <v>158</v>
      </c>
      <c r="H615" s="79" t="s">
        <v>621</v>
      </c>
      <c r="I615" s="84">
        <v>112455</v>
      </c>
      <c r="J615" s="84">
        <v>-106832.25</v>
      </c>
      <c r="K615" s="84">
        <v>5622.75</v>
      </c>
      <c r="L615" s="85"/>
      <c r="M615" s="85"/>
    </row>
    <row r="616" spans="1:13" hidden="1" x14ac:dyDescent="0.25">
      <c r="A616" s="80">
        <f t="shared" si="9"/>
        <v>614</v>
      </c>
      <c r="B616" s="79" t="s">
        <v>0</v>
      </c>
      <c r="C616" s="79" t="s">
        <v>154</v>
      </c>
      <c r="D616" s="81">
        <v>41250</v>
      </c>
      <c r="E616" s="81">
        <v>41250</v>
      </c>
      <c r="F616" s="86">
        <v>1</v>
      </c>
      <c r="G616" s="79" t="s">
        <v>158</v>
      </c>
      <c r="H616" s="79" t="s">
        <v>622</v>
      </c>
      <c r="I616" s="84">
        <v>6982.5</v>
      </c>
      <c r="J616" s="84">
        <v>-6633.37</v>
      </c>
      <c r="K616" s="84">
        <v>349.13</v>
      </c>
      <c r="L616" s="85"/>
      <c r="M616" s="85"/>
    </row>
    <row r="617" spans="1:13" hidden="1" x14ac:dyDescent="0.25">
      <c r="A617" s="80">
        <f t="shared" si="9"/>
        <v>615</v>
      </c>
      <c r="B617" s="79" t="s">
        <v>0</v>
      </c>
      <c r="C617" s="79" t="s">
        <v>154</v>
      </c>
      <c r="D617" s="81">
        <v>41250</v>
      </c>
      <c r="E617" s="81">
        <v>41250</v>
      </c>
      <c r="F617" s="86">
        <v>1</v>
      </c>
      <c r="G617" s="79" t="s">
        <v>158</v>
      </c>
      <c r="H617" s="79" t="s">
        <v>623</v>
      </c>
      <c r="I617" s="84">
        <v>27195</v>
      </c>
      <c r="J617" s="84">
        <v>-25835.25</v>
      </c>
      <c r="K617" s="84">
        <v>1359.75</v>
      </c>
      <c r="L617" s="85"/>
      <c r="M617" s="85"/>
    </row>
    <row r="618" spans="1:13" hidden="1" x14ac:dyDescent="0.25">
      <c r="A618" s="80">
        <f t="shared" si="9"/>
        <v>616</v>
      </c>
      <c r="B618" s="79" t="s">
        <v>0</v>
      </c>
      <c r="C618" s="79" t="s">
        <v>154</v>
      </c>
      <c r="D618" s="81">
        <v>41250</v>
      </c>
      <c r="E618" s="81">
        <v>41250</v>
      </c>
      <c r="F618" s="86">
        <v>1</v>
      </c>
      <c r="G618" s="79" t="s">
        <v>158</v>
      </c>
      <c r="H618" s="79" t="s">
        <v>624</v>
      </c>
      <c r="I618" s="84">
        <v>112455</v>
      </c>
      <c r="J618" s="84">
        <v>-106832.25</v>
      </c>
      <c r="K618" s="84">
        <v>5622.75</v>
      </c>
      <c r="L618" s="85"/>
      <c r="M618" s="85"/>
    </row>
    <row r="619" spans="1:13" hidden="1" x14ac:dyDescent="0.25">
      <c r="A619" s="80">
        <f t="shared" si="9"/>
        <v>617</v>
      </c>
      <c r="B619" s="79" t="s">
        <v>0</v>
      </c>
      <c r="C619" s="79" t="s">
        <v>154</v>
      </c>
      <c r="D619" s="81">
        <v>41250</v>
      </c>
      <c r="E619" s="81">
        <v>41250</v>
      </c>
      <c r="F619" s="86">
        <v>1</v>
      </c>
      <c r="G619" s="79" t="s">
        <v>158</v>
      </c>
      <c r="H619" s="79" t="s">
        <v>625</v>
      </c>
      <c r="I619" s="84">
        <v>7019.25</v>
      </c>
      <c r="J619" s="84">
        <v>-6668.29</v>
      </c>
      <c r="K619" s="84">
        <v>350.96</v>
      </c>
      <c r="L619" s="85"/>
      <c r="M619" s="85"/>
    </row>
    <row r="620" spans="1:13" hidden="1" x14ac:dyDescent="0.25">
      <c r="A620" s="80">
        <f t="shared" si="9"/>
        <v>618</v>
      </c>
      <c r="B620" s="79" t="s">
        <v>0</v>
      </c>
      <c r="C620" s="79" t="s">
        <v>154</v>
      </c>
      <c r="D620" s="81">
        <v>41250</v>
      </c>
      <c r="E620" s="81">
        <v>41250</v>
      </c>
      <c r="F620" s="86">
        <v>1</v>
      </c>
      <c r="G620" s="79" t="s">
        <v>158</v>
      </c>
      <c r="H620" s="79" t="s">
        <v>626</v>
      </c>
      <c r="I620" s="84">
        <v>5034.75</v>
      </c>
      <c r="J620" s="84">
        <v>-4783.01</v>
      </c>
      <c r="K620" s="84">
        <v>251.74</v>
      </c>
      <c r="L620" s="85"/>
      <c r="M620" s="85"/>
    </row>
    <row r="621" spans="1:13" hidden="1" x14ac:dyDescent="0.25">
      <c r="A621" s="80">
        <f t="shared" si="9"/>
        <v>619</v>
      </c>
      <c r="B621" s="79" t="s">
        <v>0</v>
      </c>
      <c r="C621" s="79" t="s">
        <v>154</v>
      </c>
      <c r="D621" s="81">
        <v>41250</v>
      </c>
      <c r="E621" s="81">
        <v>41250</v>
      </c>
      <c r="F621" s="86">
        <v>1</v>
      </c>
      <c r="G621" s="79" t="s">
        <v>158</v>
      </c>
      <c r="H621" s="79" t="s">
        <v>627</v>
      </c>
      <c r="I621" s="84">
        <v>7129.5</v>
      </c>
      <c r="J621" s="84">
        <v>-6773.02</v>
      </c>
      <c r="K621" s="84">
        <v>356.48</v>
      </c>
      <c r="L621" s="85"/>
      <c r="M621" s="85"/>
    </row>
    <row r="622" spans="1:13" hidden="1" x14ac:dyDescent="0.25">
      <c r="A622" s="80">
        <f t="shared" si="9"/>
        <v>620</v>
      </c>
      <c r="B622" s="79" t="s">
        <v>0</v>
      </c>
      <c r="C622" s="79" t="s">
        <v>157</v>
      </c>
      <c r="D622" s="81">
        <v>41250</v>
      </c>
      <c r="E622" s="81">
        <v>41250</v>
      </c>
      <c r="F622" s="86">
        <v>16</v>
      </c>
      <c r="G622" s="79" t="s">
        <v>158</v>
      </c>
      <c r="H622" s="79" t="s">
        <v>628</v>
      </c>
      <c r="I622" s="84">
        <v>19448.18</v>
      </c>
      <c r="J622" s="84">
        <v>-19448.18</v>
      </c>
      <c r="K622" s="84">
        <v>0</v>
      </c>
      <c r="L622" s="85"/>
      <c r="M622" s="85"/>
    </row>
    <row r="623" spans="1:13" hidden="1" x14ac:dyDescent="0.25">
      <c r="A623" s="80">
        <f t="shared" si="9"/>
        <v>621</v>
      </c>
      <c r="B623" s="79" t="s">
        <v>0</v>
      </c>
      <c r="C623" s="79" t="s">
        <v>157</v>
      </c>
      <c r="D623" s="81">
        <v>41250</v>
      </c>
      <c r="E623" s="81">
        <v>41250</v>
      </c>
      <c r="F623" s="86">
        <v>18</v>
      </c>
      <c r="G623" s="79" t="s">
        <v>158</v>
      </c>
      <c r="H623" s="79" t="s">
        <v>629</v>
      </c>
      <c r="I623" s="84">
        <v>16207.51</v>
      </c>
      <c r="J623" s="84">
        <v>-16207.51</v>
      </c>
      <c r="K623" s="84">
        <v>0</v>
      </c>
      <c r="L623" s="85"/>
      <c r="M623" s="85"/>
    </row>
    <row r="624" spans="1:13" hidden="1" x14ac:dyDescent="0.25">
      <c r="A624" s="80">
        <f t="shared" si="9"/>
        <v>622</v>
      </c>
      <c r="B624" s="79" t="s">
        <v>0</v>
      </c>
      <c r="C624" s="79" t="s">
        <v>157</v>
      </c>
      <c r="D624" s="81">
        <v>41250</v>
      </c>
      <c r="E624" s="81">
        <v>41250</v>
      </c>
      <c r="F624" s="86">
        <v>6</v>
      </c>
      <c r="G624" s="79" t="s">
        <v>158</v>
      </c>
      <c r="H624" s="79" t="s">
        <v>630</v>
      </c>
      <c r="I624" s="84">
        <v>16022.98</v>
      </c>
      <c r="J624" s="84">
        <v>-16022.98</v>
      </c>
      <c r="K624" s="84">
        <v>0</v>
      </c>
      <c r="L624" s="85"/>
      <c r="M624" s="85"/>
    </row>
    <row r="625" spans="1:13" hidden="1" x14ac:dyDescent="0.25">
      <c r="A625" s="80">
        <f t="shared" si="9"/>
        <v>623</v>
      </c>
      <c r="B625" s="79" t="s">
        <v>0</v>
      </c>
      <c r="C625" s="79" t="s">
        <v>157</v>
      </c>
      <c r="D625" s="81">
        <v>41250</v>
      </c>
      <c r="E625" s="81">
        <v>41250</v>
      </c>
      <c r="F625" s="86">
        <v>2</v>
      </c>
      <c r="G625" s="79" t="s">
        <v>158</v>
      </c>
      <c r="H625" s="79" t="s">
        <v>631</v>
      </c>
      <c r="I625" s="84">
        <v>2131.5</v>
      </c>
      <c r="J625" s="84">
        <v>-2131.5</v>
      </c>
      <c r="K625" s="84">
        <v>0</v>
      </c>
      <c r="L625" s="85"/>
      <c r="M625" s="85"/>
    </row>
    <row r="626" spans="1:13" hidden="1" x14ac:dyDescent="0.25">
      <c r="A626" s="80">
        <f t="shared" si="9"/>
        <v>624</v>
      </c>
      <c r="B626" s="79" t="s">
        <v>0</v>
      </c>
      <c r="C626" s="79" t="s">
        <v>157</v>
      </c>
      <c r="D626" s="81">
        <v>41250</v>
      </c>
      <c r="E626" s="81">
        <v>41250</v>
      </c>
      <c r="F626" s="86">
        <v>2</v>
      </c>
      <c r="G626" s="79" t="s">
        <v>158</v>
      </c>
      <c r="H626" s="79" t="s">
        <v>632</v>
      </c>
      <c r="I626" s="84">
        <v>477.75</v>
      </c>
      <c r="J626" s="84">
        <v>-477.75</v>
      </c>
      <c r="K626" s="84">
        <v>0</v>
      </c>
      <c r="L626" s="85"/>
      <c r="M626" s="85"/>
    </row>
    <row r="627" spans="1:13" hidden="1" x14ac:dyDescent="0.25">
      <c r="A627" s="80">
        <f t="shared" si="9"/>
        <v>625</v>
      </c>
      <c r="B627" s="79" t="s">
        <v>0</v>
      </c>
      <c r="C627" s="79" t="s">
        <v>157</v>
      </c>
      <c r="D627" s="81">
        <v>41250</v>
      </c>
      <c r="E627" s="81">
        <v>41250</v>
      </c>
      <c r="F627" s="86">
        <v>2</v>
      </c>
      <c r="G627" s="79" t="s">
        <v>158</v>
      </c>
      <c r="H627" s="79" t="s">
        <v>633</v>
      </c>
      <c r="I627" s="84">
        <v>562.79999999999995</v>
      </c>
      <c r="J627" s="84">
        <v>-562.79999999999995</v>
      </c>
      <c r="K627" s="84">
        <v>0</v>
      </c>
      <c r="L627" s="85"/>
      <c r="M627" s="85"/>
    </row>
    <row r="628" spans="1:13" hidden="1" x14ac:dyDescent="0.25">
      <c r="A628" s="80">
        <f t="shared" si="9"/>
        <v>626</v>
      </c>
      <c r="B628" s="79" t="s">
        <v>0</v>
      </c>
      <c r="C628" s="79" t="s">
        <v>157</v>
      </c>
      <c r="D628" s="81">
        <v>41250</v>
      </c>
      <c r="E628" s="81">
        <v>41250</v>
      </c>
      <c r="F628" s="86">
        <v>1</v>
      </c>
      <c r="G628" s="79" t="s">
        <v>158</v>
      </c>
      <c r="H628" s="79" t="s">
        <v>634</v>
      </c>
      <c r="I628" s="84">
        <v>3711.75</v>
      </c>
      <c r="J628" s="84">
        <v>-3711.75</v>
      </c>
      <c r="K628" s="84">
        <v>0</v>
      </c>
      <c r="L628" s="85"/>
      <c r="M628" s="85"/>
    </row>
    <row r="629" spans="1:13" hidden="1" x14ac:dyDescent="0.25">
      <c r="A629" s="80">
        <f t="shared" si="9"/>
        <v>627</v>
      </c>
      <c r="B629" s="79" t="s">
        <v>0</v>
      </c>
      <c r="C629" s="79" t="s">
        <v>157</v>
      </c>
      <c r="D629" s="81">
        <v>41250</v>
      </c>
      <c r="E629" s="81">
        <v>41250</v>
      </c>
      <c r="F629" s="86">
        <v>1</v>
      </c>
      <c r="G629" s="79" t="s">
        <v>158</v>
      </c>
      <c r="H629" s="79" t="s">
        <v>635</v>
      </c>
      <c r="I629" s="84">
        <v>1536.15</v>
      </c>
      <c r="J629" s="84">
        <v>-1536.15</v>
      </c>
      <c r="K629" s="84">
        <v>0</v>
      </c>
      <c r="L629" s="85"/>
      <c r="M629" s="85"/>
    </row>
    <row r="630" spans="1:13" hidden="1" x14ac:dyDescent="0.25">
      <c r="A630" s="80">
        <f t="shared" si="9"/>
        <v>628</v>
      </c>
      <c r="B630" s="79" t="s">
        <v>0</v>
      </c>
      <c r="C630" s="79" t="s">
        <v>157</v>
      </c>
      <c r="D630" s="81">
        <v>41250</v>
      </c>
      <c r="E630" s="81">
        <v>41250</v>
      </c>
      <c r="F630" s="86">
        <v>1</v>
      </c>
      <c r="G630" s="79" t="s">
        <v>158</v>
      </c>
      <c r="H630" s="79" t="s">
        <v>636</v>
      </c>
      <c r="I630" s="84">
        <v>1014.38</v>
      </c>
      <c r="J630" s="84">
        <v>-1014.38</v>
      </c>
      <c r="K630" s="84">
        <v>0</v>
      </c>
      <c r="L630" s="85"/>
      <c r="M630" s="85"/>
    </row>
    <row r="631" spans="1:13" hidden="1" x14ac:dyDescent="0.25">
      <c r="A631" s="80">
        <f t="shared" si="9"/>
        <v>629</v>
      </c>
      <c r="B631" s="79" t="s">
        <v>0</v>
      </c>
      <c r="C631" s="79" t="s">
        <v>157</v>
      </c>
      <c r="D631" s="81">
        <v>41239</v>
      </c>
      <c r="E631" s="81">
        <v>41239</v>
      </c>
      <c r="F631" s="86">
        <v>30</v>
      </c>
      <c r="G631" s="79" t="s">
        <v>158</v>
      </c>
      <c r="H631" s="79" t="s">
        <v>637</v>
      </c>
      <c r="I631" s="84">
        <v>121410</v>
      </c>
      <c r="J631" s="84">
        <v>-121410</v>
      </c>
      <c r="K631" s="84">
        <v>0</v>
      </c>
      <c r="L631" s="85"/>
      <c r="M631" s="85"/>
    </row>
    <row r="632" spans="1:13" hidden="1" x14ac:dyDescent="0.25">
      <c r="A632" s="80">
        <f t="shared" si="9"/>
        <v>630</v>
      </c>
      <c r="B632" s="79" t="s">
        <v>0</v>
      </c>
      <c r="C632" s="79" t="s">
        <v>157</v>
      </c>
      <c r="D632" s="81">
        <v>41242</v>
      </c>
      <c r="E632" s="81">
        <v>41242</v>
      </c>
      <c r="F632" s="86">
        <v>20</v>
      </c>
      <c r="G632" s="79" t="s">
        <v>158</v>
      </c>
      <c r="H632" s="79" t="s">
        <v>638</v>
      </c>
      <c r="I632" s="84">
        <v>80940</v>
      </c>
      <c r="J632" s="84">
        <v>-80940</v>
      </c>
      <c r="K632" s="84">
        <v>0</v>
      </c>
      <c r="L632" s="85"/>
      <c r="M632" s="85"/>
    </row>
    <row r="633" spans="1:13" hidden="1" x14ac:dyDescent="0.25">
      <c r="A633" s="80">
        <f t="shared" si="9"/>
        <v>631</v>
      </c>
      <c r="B633" s="79" t="s">
        <v>0</v>
      </c>
      <c r="C633" s="79" t="s">
        <v>157</v>
      </c>
      <c r="D633" s="81">
        <v>41243</v>
      </c>
      <c r="E633" s="81">
        <v>41243</v>
      </c>
      <c r="F633" s="86">
        <v>10</v>
      </c>
      <c r="G633" s="79" t="s">
        <v>158</v>
      </c>
      <c r="H633" s="79" t="s">
        <v>639</v>
      </c>
      <c r="I633" s="84">
        <v>19323</v>
      </c>
      <c r="J633" s="84">
        <v>-19323</v>
      </c>
      <c r="K633" s="84">
        <v>0</v>
      </c>
      <c r="L633" s="85"/>
      <c r="M633" s="85"/>
    </row>
    <row r="634" spans="1:13" hidden="1" x14ac:dyDescent="0.25">
      <c r="A634" s="80">
        <f t="shared" si="9"/>
        <v>632</v>
      </c>
      <c r="B634" s="79" t="s">
        <v>0</v>
      </c>
      <c r="C634" s="79" t="s">
        <v>154</v>
      </c>
      <c r="D634" s="81">
        <v>41274</v>
      </c>
      <c r="E634" s="81">
        <v>41274</v>
      </c>
      <c r="F634" s="86">
        <v>5</v>
      </c>
      <c r="G634" s="79" t="s">
        <v>158</v>
      </c>
      <c r="H634" s="79" t="s">
        <v>640</v>
      </c>
      <c r="I634" s="84">
        <v>141682</v>
      </c>
      <c r="J634" s="84">
        <v>-134597.9</v>
      </c>
      <c r="K634" s="84">
        <v>7084.1</v>
      </c>
      <c r="L634" s="85"/>
      <c r="M634" s="85"/>
    </row>
    <row r="635" spans="1:13" hidden="1" x14ac:dyDescent="0.25">
      <c r="A635" s="80">
        <f t="shared" si="9"/>
        <v>633</v>
      </c>
      <c r="B635" s="79" t="s">
        <v>0</v>
      </c>
      <c r="C635" s="79" t="s">
        <v>157</v>
      </c>
      <c r="D635" s="81">
        <v>41297</v>
      </c>
      <c r="E635" s="81">
        <v>41297</v>
      </c>
      <c r="F635" s="86">
        <v>2</v>
      </c>
      <c r="G635" s="79" t="s">
        <v>158</v>
      </c>
      <c r="H635" s="79" t="s">
        <v>641</v>
      </c>
      <c r="I635" s="84">
        <v>3942.12</v>
      </c>
      <c r="J635" s="84">
        <v>-3942.12</v>
      </c>
      <c r="K635" s="84">
        <v>0</v>
      </c>
      <c r="L635" s="85"/>
      <c r="M635" s="85"/>
    </row>
    <row r="636" spans="1:13" hidden="1" x14ac:dyDescent="0.25">
      <c r="A636" s="80">
        <f t="shared" si="9"/>
        <v>634</v>
      </c>
      <c r="B636" s="79" t="s">
        <v>0</v>
      </c>
      <c r="C636" s="79" t="s">
        <v>154</v>
      </c>
      <c r="D636" s="81">
        <v>41253</v>
      </c>
      <c r="E636" s="81">
        <v>41253</v>
      </c>
      <c r="F636" s="86">
        <v>8</v>
      </c>
      <c r="G636" s="79" t="s">
        <v>158</v>
      </c>
      <c r="H636" s="79" t="s">
        <v>642</v>
      </c>
      <c r="I636" s="84">
        <v>87312</v>
      </c>
      <c r="J636" s="84">
        <v>-82946.399999999994</v>
      </c>
      <c r="K636" s="84">
        <v>4365.6000000000004</v>
      </c>
      <c r="L636" s="85"/>
      <c r="M636" s="85"/>
    </row>
    <row r="637" spans="1:13" hidden="1" x14ac:dyDescent="0.25">
      <c r="A637" s="80">
        <f t="shared" si="9"/>
        <v>635</v>
      </c>
      <c r="B637" s="79" t="s">
        <v>0</v>
      </c>
      <c r="C637" s="79" t="s">
        <v>154</v>
      </c>
      <c r="D637" s="81">
        <v>41253</v>
      </c>
      <c r="E637" s="81">
        <v>41253</v>
      </c>
      <c r="F637" s="86">
        <v>8</v>
      </c>
      <c r="G637" s="79" t="s">
        <v>158</v>
      </c>
      <c r="H637" s="79" t="s">
        <v>643</v>
      </c>
      <c r="I637" s="84">
        <v>45696</v>
      </c>
      <c r="J637" s="84">
        <v>-43411.199999999997</v>
      </c>
      <c r="K637" s="84">
        <v>2284.8000000000002</v>
      </c>
      <c r="L637" s="85"/>
      <c r="M637" s="85"/>
    </row>
    <row r="638" spans="1:13" hidden="1" x14ac:dyDescent="0.25">
      <c r="A638" s="80">
        <f t="shared" si="9"/>
        <v>636</v>
      </c>
      <c r="B638" s="79" t="s">
        <v>0</v>
      </c>
      <c r="C638" s="79" t="s">
        <v>154</v>
      </c>
      <c r="D638" s="81">
        <v>41253</v>
      </c>
      <c r="E638" s="81">
        <v>41253</v>
      </c>
      <c r="F638" s="86">
        <v>800</v>
      </c>
      <c r="G638" s="79" t="s">
        <v>457</v>
      </c>
      <c r="H638" s="79" t="s">
        <v>644</v>
      </c>
      <c r="I638" s="84">
        <v>16320</v>
      </c>
      <c r="J638" s="84">
        <v>-15504</v>
      </c>
      <c r="K638" s="84">
        <v>816</v>
      </c>
      <c r="L638" s="85"/>
      <c r="M638" s="85"/>
    </row>
    <row r="639" spans="1:13" hidden="1" x14ac:dyDescent="0.25">
      <c r="A639" s="80">
        <f t="shared" si="9"/>
        <v>637</v>
      </c>
      <c r="B639" s="79" t="s">
        <v>0</v>
      </c>
      <c r="C639" s="79" t="s">
        <v>154</v>
      </c>
      <c r="D639" s="81">
        <v>41253</v>
      </c>
      <c r="E639" s="81">
        <v>41253</v>
      </c>
      <c r="F639" s="86">
        <v>800</v>
      </c>
      <c r="G639" s="79" t="s">
        <v>457</v>
      </c>
      <c r="H639" s="79" t="s">
        <v>644</v>
      </c>
      <c r="I639" s="84">
        <v>26520</v>
      </c>
      <c r="J639" s="84">
        <v>-25194</v>
      </c>
      <c r="K639" s="84">
        <v>1326</v>
      </c>
      <c r="L639" s="85"/>
      <c r="M639" s="85"/>
    </row>
    <row r="640" spans="1:13" hidden="1" x14ac:dyDescent="0.25">
      <c r="A640" s="80">
        <f t="shared" si="9"/>
        <v>638</v>
      </c>
      <c r="B640" s="79" t="s">
        <v>0</v>
      </c>
      <c r="C640" s="79" t="s">
        <v>154</v>
      </c>
      <c r="D640" s="81">
        <v>41253</v>
      </c>
      <c r="E640" s="81">
        <v>41253</v>
      </c>
      <c r="F640" s="86">
        <v>800</v>
      </c>
      <c r="G640" s="79" t="s">
        <v>457</v>
      </c>
      <c r="H640" s="79" t="s">
        <v>644</v>
      </c>
      <c r="I640" s="84">
        <v>17952</v>
      </c>
      <c r="J640" s="84">
        <v>-17054.400000000001</v>
      </c>
      <c r="K640" s="84">
        <v>897.6</v>
      </c>
      <c r="L640" s="85"/>
      <c r="M640" s="85"/>
    </row>
    <row r="641" spans="1:13" hidden="1" x14ac:dyDescent="0.25">
      <c r="A641" s="80">
        <f t="shared" si="9"/>
        <v>639</v>
      </c>
      <c r="B641" s="79" t="s">
        <v>0</v>
      </c>
      <c r="C641" s="79" t="s">
        <v>154</v>
      </c>
      <c r="D641" s="81">
        <v>41253</v>
      </c>
      <c r="E641" s="81">
        <v>41253</v>
      </c>
      <c r="F641" s="86">
        <v>1</v>
      </c>
      <c r="G641" s="79" t="s">
        <v>158</v>
      </c>
      <c r="H641" s="79" t="s">
        <v>645</v>
      </c>
      <c r="I641" s="84">
        <v>24579</v>
      </c>
      <c r="J641" s="84">
        <v>-23350.05</v>
      </c>
      <c r="K641" s="84">
        <v>1228.95</v>
      </c>
      <c r="L641" s="85"/>
      <c r="M641" s="85"/>
    </row>
    <row r="642" spans="1:13" hidden="1" x14ac:dyDescent="0.25">
      <c r="A642" s="80">
        <f t="shared" si="9"/>
        <v>640</v>
      </c>
      <c r="B642" s="79" t="s">
        <v>0</v>
      </c>
      <c r="C642" s="79" t="s">
        <v>169</v>
      </c>
      <c r="D642" s="81">
        <v>41243</v>
      </c>
      <c r="E642" s="81">
        <v>41243</v>
      </c>
      <c r="F642" s="86">
        <v>1</v>
      </c>
      <c r="G642" s="79" t="s">
        <v>158</v>
      </c>
      <c r="H642" s="79" t="s">
        <v>646</v>
      </c>
      <c r="I642" s="84">
        <v>20691</v>
      </c>
      <c r="J642" s="84">
        <v>-19656.45</v>
      </c>
      <c r="K642" s="84">
        <v>1034.55</v>
      </c>
      <c r="L642" s="85"/>
      <c r="M642" s="85"/>
    </row>
    <row r="643" spans="1:13" hidden="1" x14ac:dyDescent="0.25">
      <c r="A643" s="80">
        <f t="shared" si="9"/>
        <v>641</v>
      </c>
      <c r="B643" s="79" t="s">
        <v>0</v>
      </c>
      <c r="C643" s="79" t="s">
        <v>154</v>
      </c>
      <c r="D643" s="81">
        <v>41268</v>
      </c>
      <c r="E643" s="81">
        <v>41268</v>
      </c>
      <c r="F643" s="86">
        <v>6</v>
      </c>
      <c r="G643" s="79" t="s">
        <v>158</v>
      </c>
      <c r="H643" s="79" t="s">
        <v>647</v>
      </c>
      <c r="I643" s="84">
        <v>141906.63</v>
      </c>
      <c r="J643" s="84">
        <v>-134811.29999999999</v>
      </c>
      <c r="K643" s="84">
        <v>7095.33</v>
      </c>
      <c r="L643" s="85"/>
      <c r="M643" s="85"/>
    </row>
    <row r="644" spans="1:13" hidden="1" x14ac:dyDescent="0.25">
      <c r="A644" s="80">
        <f t="shared" si="9"/>
        <v>642</v>
      </c>
      <c r="B644" s="79" t="s">
        <v>0</v>
      </c>
      <c r="C644" s="79" t="s">
        <v>154</v>
      </c>
      <c r="D644" s="81">
        <v>41317</v>
      </c>
      <c r="E644" s="81">
        <v>41317</v>
      </c>
      <c r="F644" s="86">
        <v>35</v>
      </c>
      <c r="G644" s="79" t="s">
        <v>158</v>
      </c>
      <c r="H644" s="79" t="s">
        <v>648</v>
      </c>
      <c r="I644" s="84">
        <v>742875</v>
      </c>
      <c r="J644" s="84">
        <v>-705731.25</v>
      </c>
      <c r="K644" s="84">
        <v>37143.75</v>
      </c>
      <c r="L644" s="85"/>
      <c r="M644" s="85"/>
    </row>
    <row r="645" spans="1:13" hidden="1" x14ac:dyDescent="0.25">
      <c r="A645" s="80">
        <f t="shared" ref="A645:A708" si="10">A644+1</f>
        <v>643</v>
      </c>
      <c r="B645" s="79" t="s">
        <v>0</v>
      </c>
      <c r="C645" s="79" t="s">
        <v>154</v>
      </c>
      <c r="D645" s="81">
        <v>41305</v>
      </c>
      <c r="E645" s="81">
        <v>41305</v>
      </c>
      <c r="F645" s="86">
        <v>0</v>
      </c>
      <c r="G645" s="79" t="s">
        <v>158</v>
      </c>
      <c r="H645" s="79" t="s">
        <v>649</v>
      </c>
      <c r="I645" s="84">
        <v>0</v>
      </c>
      <c r="J645" s="84">
        <v>0</v>
      </c>
      <c r="K645" s="84">
        <v>0</v>
      </c>
      <c r="L645" s="85"/>
      <c r="M645" s="85"/>
    </row>
    <row r="646" spans="1:13" hidden="1" x14ac:dyDescent="0.25">
      <c r="A646" s="80">
        <f t="shared" si="10"/>
        <v>644</v>
      </c>
      <c r="B646" s="79" t="s">
        <v>0</v>
      </c>
      <c r="C646" s="79" t="s">
        <v>157</v>
      </c>
      <c r="D646" s="81">
        <v>41254</v>
      </c>
      <c r="E646" s="81">
        <v>41254</v>
      </c>
      <c r="F646" s="86">
        <v>5</v>
      </c>
      <c r="G646" s="79" t="s">
        <v>158</v>
      </c>
      <c r="H646" s="79" t="s">
        <v>650</v>
      </c>
      <c r="I646" s="84">
        <v>9662</v>
      </c>
      <c r="J646" s="84">
        <v>-9662</v>
      </c>
      <c r="K646" s="84">
        <v>0</v>
      </c>
      <c r="L646" s="85"/>
      <c r="M646" s="85"/>
    </row>
    <row r="647" spans="1:13" hidden="1" x14ac:dyDescent="0.25">
      <c r="A647" s="80">
        <f t="shared" si="10"/>
        <v>645</v>
      </c>
      <c r="B647" s="79" t="s">
        <v>0</v>
      </c>
      <c r="C647" s="79" t="s">
        <v>154</v>
      </c>
      <c r="D647" s="81">
        <v>41317</v>
      </c>
      <c r="E647" s="81">
        <v>41317</v>
      </c>
      <c r="F647" s="86">
        <v>1</v>
      </c>
      <c r="G647" s="79" t="s">
        <v>158</v>
      </c>
      <c r="H647" s="79" t="s">
        <v>651</v>
      </c>
      <c r="I647" s="84">
        <v>10919.16</v>
      </c>
      <c r="J647" s="84">
        <v>-10373.200000000001</v>
      </c>
      <c r="K647" s="84">
        <v>545.96</v>
      </c>
      <c r="L647" s="85"/>
      <c r="M647" s="85"/>
    </row>
    <row r="648" spans="1:13" hidden="1" x14ac:dyDescent="0.25">
      <c r="A648" s="80">
        <f t="shared" si="10"/>
        <v>646</v>
      </c>
      <c r="B648" s="79" t="s">
        <v>0</v>
      </c>
      <c r="C648" s="79" t="s">
        <v>154</v>
      </c>
      <c r="D648" s="81">
        <v>41317</v>
      </c>
      <c r="E648" s="81">
        <v>41317</v>
      </c>
      <c r="F648" s="86">
        <v>1</v>
      </c>
      <c r="G648" s="79" t="s">
        <v>158</v>
      </c>
      <c r="H648" s="79" t="s">
        <v>652</v>
      </c>
      <c r="I648" s="84">
        <v>10804.84</v>
      </c>
      <c r="J648" s="84">
        <v>-10264.6</v>
      </c>
      <c r="K648" s="84">
        <v>540.24</v>
      </c>
      <c r="L648" s="85"/>
      <c r="M648" s="85"/>
    </row>
    <row r="649" spans="1:13" hidden="1" x14ac:dyDescent="0.25">
      <c r="A649" s="80">
        <f t="shared" si="10"/>
        <v>647</v>
      </c>
      <c r="B649" s="79" t="s">
        <v>0</v>
      </c>
      <c r="C649" s="79" t="s">
        <v>154</v>
      </c>
      <c r="D649" s="81">
        <v>40954</v>
      </c>
      <c r="E649" s="81">
        <v>40954</v>
      </c>
      <c r="F649" s="86">
        <v>1</v>
      </c>
      <c r="G649" s="79" t="s">
        <v>158</v>
      </c>
      <c r="H649" s="79" t="s">
        <v>653</v>
      </c>
      <c r="I649" s="84">
        <v>20204</v>
      </c>
      <c r="J649" s="84">
        <v>-19193.8</v>
      </c>
      <c r="K649" s="84">
        <v>1010.2</v>
      </c>
      <c r="L649" s="85"/>
      <c r="M649" s="85"/>
    </row>
    <row r="650" spans="1:13" hidden="1" x14ac:dyDescent="0.25">
      <c r="A650" s="80">
        <f t="shared" si="10"/>
        <v>648</v>
      </c>
      <c r="B650" s="79" t="s">
        <v>0</v>
      </c>
      <c r="C650" s="79" t="s">
        <v>154</v>
      </c>
      <c r="D650" s="81">
        <v>41000</v>
      </c>
      <c r="E650" s="81">
        <v>41000</v>
      </c>
      <c r="F650" s="86">
        <v>9</v>
      </c>
      <c r="G650" s="79" t="s">
        <v>158</v>
      </c>
      <c r="H650" s="79" t="s">
        <v>654</v>
      </c>
      <c r="I650" s="84">
        <v>57600</v>
      </c>
      <c r="J650" s="84">
        <v>-54720</v>
      </c>
      <c r="K650" s="84">
        <v>2880</v>
      </c>
      <c r="L650" s="85"/>
      <c r="M650" s="85"/>
    </row>
    <row r="651" spans="1:13" hidden="1" x14ac:dyDescent="0.25">
      <c r="A651" s="80">
        <f t="shared" si="10"/>
        <v>649</v>
      </c>
      <c r="B651" s="79" t="s">
        <v>0</v>
      </c>
      <c r="C651" s="79" t="s">
        <v>154</v>
      </c>
      <c r="D651" s="81">
        <v>41000</v>
      </c>
      <c r="E651" s="81">
        <v>41000</v>
      </c>
      <c r="F651" s="86">
        <v>1</v>
      </c>
      <c r="G651" s="79" t="s">
        <v>158</v>
      </c>
      <c r="H651" s="79" t="s">
        <v>655</v>
      </c>
      <c r="I651" s="84">
        <v>754062.49</v>
      </c>
      <c r="J651" s="84">
        <v>-716359.37</v>
      </c>
      <c r="K651" s="84">
        <v>37703.120000000003</v>
      </c>
      <c r="L651" s="85"/>
      <c r="M651" s="85"/>
    </row>
    <row r="652" spans="1:13" hidden="1" x14ac:dyDescent="0.25">
      <c r="A652" s="80">
        <f t="shared" si="10"/>
        <v>650</v>
      </c>
      <c r="B652" s="79" t="s">
        <v>0</v>
      </c>
      <c r="C652" s="79" t="s">
        <v>154</v>
      </c>
      <c r="D652" s="81">
        <v>41333</v>
      </c>
      <c r="E652" s="81">
        <v>41333</v>
      </c>
      <c r="F652" s="86">
        <v>1</v>
      </c>
      <c r="G652" s="79" t="s">
        <v>158</v>
      </c>
      <c r="H652" s="79" t="s">
        <v>656</v>
      </c>
      <c r="I652" s="84">
        <v>27999.54</v>
      </c>
      <c r="J652" s="84">
        <v>-26599.56</v>
      </c>
      <c r="K652" s="84">
        <v>1399.98</v>
      </c>
      <c r="L652" s="85"/>
      <c r="M652" s="85"/>
    </row>
    <row r="653" spans="1:13" hidden="1" x14ac:dyDescent="0.25">
      <c r="A653" s="80">
        <f t="shared" si="10"/>
        <v>651</v>
      </c>
      <c r="B653" s="79" t="s">
        <v>0</v>
      </c>
      <c r="C653" s="79" t="s">
        <v>154</v>
      </c>
      <c r="D653" s="81">
        <v>41333</v>
      </c>
      <c r="E653" s="81">
        <v>41333</v>
      </c>
      <c r="F653" s="86">
        <v>2</v>
      </c>
      <c r="G653" s="79" t="s">
        <v>158</v>
      </c>
      <c r="H653" s="79" t="s">
        <v>657</v>
      </c>
      <c r="I653" s="84">
        <v>843999.92</v>
      </c>
      <c r="J653" s="84">
        <v>-801799.92</v>
      </c>
      <c r="K653" s="84">
        <v>42200</v>
      </c>
      <c r="L653" s="85"/>
      <c r="M653" s="85"/>
    </row>
    <row r="654" spans="1:13" hidden="1" x14ac:dyDescent="0.25">
      <c r="A654" s="80">
        <f t="shared" si="10"/>
        <v>652</v>
      </c>
      <c r="B654" s="79" t="s">
        <v>0</v>
      </c>
      <c r="C654" s="79" t="s">
        <v>154</v>
      </c>
      <c r="D654" s="81">
        <v>41333</v>
      </c>
      <c r="E654" s="81">
        <v>41333</v>
      </c>
      <c r="F654" s="86">
        <v>1</v>
      </c>
      <c r="G654" s="79" t="s">
        <v>158</v>
      </c>
      <c r="H654" s="79" t="s">
        <v>658</v>
      </c>
      <c r="I654" s="84">
        <v>495000.54</v>
      </c>
      <c r="J654" s="84">
        <v>-470250.51</v>
      </c>
      <c r="K654" s="84">
        <v>24750.03</v>
      </c>
      <c r="L654" s="85"/>
      <c r="M654" s="85"/>
    </row>
    <row r="655" spans="1:13" hidden="1" x14ac:dyDescent="0.25">
      <c r="A655" s="80">
        <f t="shared" si="10"/>
        <v>653</v>
      </c>
      <c r="B655" s="79" t="s">
        <v>0</v>
      </c>
      <c r="C655" s="79" t="s">
        <v>154</v>
      </c>
      <c r="D655" s="81">
        <v>41327</v>
      </c>
      <c r="E655" s="81">
        <v>41327</v>
      </c>
      <c r="F655" s="86">
        <v>1</v>
      </c>
      <c r="G655" s="79" t="s">
        <v>158</v>
      </c>
      <c r="H655" s="79" t="s">
        <v>659</v>
      </c>
      <c r="I655" s="84">
        <v>9200</v>
      </c>
      <c r="J655" s="84">
        <v>-8740</v>
      </c>
      <c r="K655" s="84">
        <v>460</v>
      </c>
      <c r="L655" s="85"/>
      <c r="M655" s="85"/>
    </row>
    <row r="656" spans="1:13" hidden="1" x14ac:dyDescent="0.25">
      <c r="A656" s="80">
        <f t="shared" si="10"/>
        <v>654</v>
      </c>
      <c r="B656" s="79" t="s">
        <v>0</v>
      </c>
      <c r="C656" s="79" t="s">
        <v>154</v>
      </c>
      <c r="D656" s="81">
        <v>41127</v>
      </c>
      <c r="E656" s="81">
        <v>41127</v>
      </c>
      <c r="F656" s="86">
        <v>1</v>
      </c>
      <c r="G656" s="79" t="s">
        <v>158</v>
      </c>
      <c r="H656" s="79" t="s">
        <v>660</v>
      </c>
      <c r="I656" s="84">
        <v>82539.039999999994</v>
      </c>
      <c r="J656" s="84">
        <v>-78412.09</v>
      </c>
      <c r="K656" s="84">
        <v>4126.95</v>
      </c>
      <c r="L656" s="85"/>
      <c r="M656" s="85"/>
    </row>
    <row r="657" spans="1:13" hidden="1" x14ac:dyDescent="0.25">
      <c r="A657" s="80">
        <f t="shared" si="10"/>
        <v>655</v>
      </c>
      <c r="B657" s="79" t="s">
        <v>0</v>
      </c>
      <c r="C657" s="79" t="s">
        <v>154</v>
      </c>
      <c r="D657" s="81">
        <v>41127</v>
      </c>
      <c r="E657" s="81">
        <v>41127</v>
      </c>
      <c r="F657" s="86">
        <v>2</v>
      </c>
      <c r="G657" s="79" t="s">
        <v>158</v>
      </c>
      <c r="H657" s="79" t="s">
        <v>661</v>
      </c>
      <c r="I657" s="84">
        <v>56368.13</v>
      </c>
      <c r="J657" s="84">
        <v>-53549.72</v>
      </c>
      <c r="K657" s="84">
        <v>2818.41</v>
      </c>
      <c r="L657" s="85"/>
      <c r="M657" s="85"/>
    </row>
    <row r="658" spans="1:13" hidden="1" x14ac:dyDescent="0.25">
      <c r="A658" s="80">
        <f t="shared" si="10"/>
        <v>656</v>
      </c>
      <c r="B658" s="79" t="s">
        <v>0</v>
      </c>
      <c r="C658" s="79" t="s">
        <v>154</v>
      </c>
      <c r="D658" s="81">
        <v>41127</v>
      </c>
      <c r="E658" s="81">
        <v>41127</v>
      </c>
      <c r="F658" s="86">
        <v>1</v>
      </c>
      <c r="G658" s="79" t="s">
        <v>158</v>
      </c>
      <c r="H658" s="79" t="s">
        <v>662</v>
      </c>
      <c r="I658" s="84">
        <v>90591.63</v>
      </c>
      <c r="J658" s="84">
        <v>-86062.05</v>
      </c>
      <c r="K658" s="84">
        <v>4529.58</v>
      </c>
      <c r="L658" s="85"/>
      <c r="M658" s="85"/>
    </row>
    <row r="659" spans="1:13" hidden="1" x14ac:dyDescent="0.25">
      <c r="A659" s="80">
        <f t="shared" si="10"/>
        <v>657</v>
      </c>
      <c r="B659" s="79" t="s">
        <v>0</v>
      </c>
      <c r="C659" s="79" t="s">
        <v>154</v>
      </c>
      <c r="D659" s="81">
        <v>41127</v>
      </c>
      <c r="E659" s="81">
        <v>41127</v>
      </c>
      <c r="F659" s="86">
        <v>1</v>
      </c>
      <c r="G659" s="79" t="s">
        <v>158</v>
      </c>
      <c r="H659" s="79" t="s">
        <v>663</v>
      </c>
      <c r="I659" s="84">
        <v>55361.55</v>
      </c>
      <c r="J659" s="84">
        <v>-52593.47</v>
      </c>
      <c r="K659" s="84">
        <v>2768.08</v>
      </c>
      <c r="L659" s="85"/>
      <c r="M659" s="85"/>
    </row>
    <row r="660" spans="1:13" hidden="1" x14ac:dyDescent="0.25">
      <c r="A660" s="80">
        <f t="shared" si="10"/>
        <v>658</v>
      </c>
      <c r="B660" s="79" t="s">
        <v>0</v>
      </c>
      <c r="C660" s="79" t="s">
        <v>154</v>
      </c>
      <c r="D660" s="81">
        <v>41127</v>
      </c>
      <c r="E660" s="81">
        <v>41127</v>
      </c>
      <c r="F660" s="86">
        <v>1</v>
      </c>
      <c r="G660" s="79" t="s">
        <v>158</v>
      </c>
      <c r="H660" s="79" t="s">
        <v>664</v>
      </c>
      <c r="I660" s="84">
        <v>22144.62</v>
      </c>
      <c r="J660" s="84">
        <v>-21037.39</v>
      </c>
      <c r="K660" s="84">
        <v>1107.23</v>
      </c>
      <c r="L660" s="85"/>
      <c r="M660" s="85"/>
    </row>
    <row r="661" spans="1:13" hidden="1" x14ac:dyDescent="0.25">
      <c r="A661" s="80">
        <f t="shared" si="10"/>
        <v>659</v>
      </c>
      <c r="B661" s="79" t="s">
        <v>0</v>
      </c>
      <c r="C661" s="79" t="s">
        <v>154</v>
      </c>
      <c r="D661" s="81">
        <v>41127</v>
      </c>
      <c r="E661" s="81">
        <v>41127</v>
      </c>
      <c r="F661" s="86">
        <v>1</v>
      </c>
      <c r="G661" s="79" t="s">
        <v>158</v>
      </c>
      <c r="H661" s="79" t="s">
        <v>665</v>
      </c>
      <c r="I661" s="84">
        <v>28184.06</v>
      </c>
      <c r="J661" s="84">
        <v>-26774.86</v>
      </c>
      <c r="K661" s="84">
        <v>1409.2</v>
      </c>
      <c r="L661" s="85"/>
      <c r="M661" s="85"/>
    </row>
    <row r="662" spans="1:13" hidden="1" x14ac:dyDescent="0.25">
      <c r="A662" s="80">
        <f t="shared" si="10"/>
        <v>660</v>
      </c>
      <c r="B662" s="79" t="s">
        <v>0</v>
      </c>
      <c r="C662" s="79" t="s">
        <v>154</v>
      </c>
      <c r="D662" s="81">
        <v>41127</v>
      </c>
      <c r="E662" s="81">
        <v>41127</v>
      </c>
      <c r="F662" s="86">
        <v>3</v>
      </c>
      <c r="G662" s="79" t="s">
        <v>158</v>
      </c>
      <c r="H662" s="79" t="s">
        <v>666</v>
      </c>
      <c r="I662" s="84">
        <v>187222.71</v>
      </c>
      <c r="J662" s="84">
        <v>-177861.57</v>
      </c>
      <c r="K662" s="84">
        <v>9361.14</v>
      </c>
      <c r="L662" s="85"/>
      <c r="M662" s="85"/>
    </row>
    <row r="663" spans="1:13" hidden="1" x14ac:dyDescent="0.25">
      <c r="A663" s="80">
        <f t="shared" si="10"/>
        <v>661</v>
      </c>
      <c r="B663" s="79" t="s">
        <v>0</v>
      </c>
      <c r="C663" s="79" t="s">
        <v>154</v>
      </c>
      <c r="D663" s="81">
        <v>41127</v>
      </c>
      <c r="E663" s="81">
        <v>41127</v>
      </c>
      <c r="F663" s="86">
        <v>1</v>
      </c>
      <c r="G663" s="79" t="s">
        <v>158</v>
      </c>
      <c r="H663" s="79" t="s">
        <v>667</v>
      </c>
      <c r="I663" s="84">
        <v>68447.009999999995</v>
      </c>
      <c r="J663" s="84">
        <v>-65024.66</v>
      </c>
      <c r="K663" s="84">
        <v>3422.35</v>
      </c>
      <c r="L663" s="85"/>
      <c r="M663" s="85"/>
    </row>
    <row r="664" spans="1:13" hidden="1" x14ac:dyDescent="0.25">
      <c r="A664" s="80">
        <f t="shared" si="10"/>
        <v>662</v>
      </c>
      <c r="B664" s="79" t="s">
        <v>0</v>
      </c>
      <c r="C664" s="79" t="s">
        <v>154</v>
      </c>
      <c r="D664" s="81">
        <v>41127</v>
      </c>
      <c r="E664" s="81">
        <v>41127</v>
      </c>
      <c r="F664" s="86">
        <v>1</v>
      </c>
      <c r="G664" s="79" t="s">
        <v>158</v>
      </c>
      <c r="H664" s="79" t="s">
        <v>668</v>
      </c>
      <c r="I664" s="84">
        <v>20131.47</v>
      </c>
      <c r="J664" s="84">
        <v>-19124.900000000001</v>
      </c>
      <c r="K664" s="84">
        <v>1006.57</v>
      </c>
      <c r="L664" s="85"/>
      <c r="M664" s="85"/>
    </row>
    <row r="665" spans="1:13" hidden="1" x14ac:dyDescent="0.25">
      <c r="A665" s="80">
        <f t="shared" si="10"/>
        <v>663</v>
      </c>
      <c r="B665" s="79" t="s">
        <v>0</v>
      </c>
      <c r="C665" s="79" t="s">
        <v>154</v>
      </c>
      <c r="D665" s="81">
        <v>41127</v>
      </c>
      <c r="E665" s="81">
        <v>41127</v>
      </c>
      <c r="F665" s="86">
        <v>1</v>
      </c>
      <c r="G665" s="79" t="s">
        <v>158</v>
      </c>
      <c r="H665" s="79" t="s">
        <v>669</v>
      </c>
      <c r="I665" s="84">
        <v>22144.62</v>
      </c>
      <c r="J665" s="84">
        <v>-21037.39</v>
      </c>
      <c r="K665" s="84">
        <v>1107.23</v>
      </c>
      <c r="L665" s="85"/>
      <c r="M665" s="85"/>
    </row>
    <row r="666" spans="1:13" hidden="1" x14ac:dyDescent="0.25">
      <c r="A666" s="80">
        <f t="shared" si="10"/>
        <v>664</v>
      </c>
      <c r="B666" s="79" t="s">
        <v>0</v>
      </c>
      <c r="C666" s="79" t="s">
        <v>154</v>
      </c>
      <c r="D666" s="81">
        <v>41127</v>
      </c>
      <c r="E666" s="81">
        <v>41127</v>
      </c>
      <c r="F666" s="86">
        <v>1</v>
      </c>
      <c r="G666" s="79" t="s">
        <v>158</v>
      </c>
      <c r="H666" s="79" t="s">
        <v>670</v>
      </c>
      <c r="I666" s="84">
        <v>135887.45000000001</v>
      </c>
      <c r="J666" s="84">
        <v>-129093.08</v>
      </c>
      <c r="K666" s="84">
        <v>6794.37</v>
      </c>
      <c r="L666" s="85"/>
      <c r="M666" s="85"/>
    </row>
    <row r="667" spans="1:13" hidden="1" x14ac:dyDescent="0.25">
      <c r="A667" s="80">
        <f t="shared" si="10"/>
        <v>665</v>
      </c>
      <c r="B667" s="79" t="s">
        <v>0</v>
      </c>
      <c r="C667" s="79" t="s">
        <v>154</v>
      </c>
      <c r="D667" s="81">
        <v>41127</v>
      </c>
      <c r="E667" s="81">
        <v>41127</v>
      </c>
      <c r="F667" s="86">
        <v>1</v>
      </c>
      <c r="G667" s="79" t="s">
        <v>158</v>
      </c>
      <c r="H667" s="79" t="s">
        <v>671</v>
      </c>
      <c r="I667" s="84">
        <v>42276.09</v>
      </c>
      <c r="J667" s="84">
        <v>-40162.29</v>
      </c>
      <c r="K667" s="84">
        <v>2113.8000000000002</v>
      </c>
      <c r="L667" s="85"/>
      <c r="M667" s="85"/>
    </row>
    <row r="668" spans="1:13" hidden="1" x14ac:dyDescent="0.25">
      <c r="A668" s="80">
        <f t="shared" si="10"/>
        <v>666</v>
      </c>
      <c r="B668" s="79" t="s">
        <v>0</v>
      </c>
      <c r="C668" s="79" t="s">
        <v>154</v>
      </c>
      <c r="D668" s="81">
        <v>41127</v>
      </c>
      <c r="E668" s="81">
        <v>41127</v>
      </c>
      <c r="F668" s="86">
        <v>1</v>
      </c>
      <c r="G668" s="79" t="s">
        <v>158</v>
      </c>
      <c r="H668" s="79" t="s">
        <v>672</v>
      </c>
      <c r="I668" s="84">
        <v>74687.77</v>
      </c>
      <c r="J668" s="84">
        <v>-70953.38</v>
      </c>
      <c r="K668" s="84">
        <v>3734.39</v>
      </c>
      <c r="L668" s="85"/>
      <c r="M668" s="85"/>
    </row>
    <row r="669" spans="1:13" hidden="1" x14ac:dyDescent="0.25">
      <c r="A669" s="80">
        <f t="shared" si="10"/>
        <v>667</v>
      </c>
      <c r="B669" s="79" t="s">
        <v>0</v>
      </c>
      <c r="C669" s="79" t="s">
        <v>154</v>
      </c>
      <c r="D669" s="81">
        <v>41106</v>
      </c>
      <c r="E669" s="81">
        <v>41106</v>
      </c>
      <c r="F669" s="86">
        <v>4</v>
      </c>
      <c r="G669" s="79" t="s">
        <v>158</v>
      </c>
      <c r="H669" s="79" t="s">
        <v>673</v>
      </c>
      <c r="I669" s="84">
        <v>64420.72</v>
      </c>
      <c r="J669" s="84">
        <v>-61199.68</v>
      </c>
      <c r="K669" s="84">
        <v>3221.04</v>
      </c>
      <c r="L669" s="85"/>
      <c r="M669" s="85"/>
    </row>
    <row r="670" spans="1:13" hidden="1" x14ac:dyDescent="0.25">
      <c r="A670" s="80">
        <f t="shared" si="10"/>
        <v>668</v>
      </c>
      <c r="B670" s="79" t="s">
        <v>0</v>
      </c>
      <c r="C670" s="79" t="s">
        <v>154</v>
      </c>
      <c r="D670" s="81">
        <v>41106</v>
      </c>
      <c r="E670" s="81">
        <v>41106</v>
      </c>
      <c r="F670" s="86">
        <v>1</v>
      </c>
      <c r="G670" s="79" t="s">
        <v>158</v>
      </c>
      <c r="H670" s="79" t="s">
        <v>674</v>
      </c>
      <c r="I670" s="84">
        <v>35230.080000000002</v>
      </c>
      <c r="J670" s="84">
        <v>-33468.58</v>
      </c>
      <c r="K670" s="84">
        <v>1761.5</v>
      </c>
      <c r="L670" s="85"/>
      <c r="M670" s="85"/>
    </row>
    <row r="671" spans="1:13" hidden="1" x14ac:dyDescent="0.25">
      <c r="A671" s="80">
        <f t="shared" si="10"/>
        <v>669</v>
      </c>
      <c r="B671" s="79" t="s">
        <v>0</v>
      </c>
      <c r="C671" s="79" t="s">
        <v>154</v>
      </c>
      <c r="D671" s="81">
        <v>41106</v>
      </c>
      <c r="E671" s="81">
        <v>41106</v>
      </c>
      <c r="F671" s="86">
        <v>1</v>
      </c>
      <c r="G671" s="79" t="s">
        <v>158</v>
      </c>
      <c r="H671" s="79" t="s">
        <v>675</v>
      </c>
      <c r="I671" s="84">
        <v>20131.47</v>
      </c>
      <c r="J671" s="84">
        <v>-19124.900000000001</v>
      </c>
      <c r="K671" s="84">
        <v>1006.57</v>
      </c>
      <c r="L671" s="85"/>
      <c r="M671" s="85"/>
    </row>
    <row r="672" spans="1:13" hidden="1" x14ac:dyDescent="0.25">
      <c r="A672" s="80">
        <f t="shared" si="10"/>
        <v>670</v>
      </c>
      <c r="B672" s="79" t="s">
        <v>0</v>
      </c>
      <c r="C672" s="79" t="s">
        <v>154</v>
      </c>
      <c r="D672" s="81">
        <v>41106</v>
      </c>
      <c r="E672" s="81">
        <v>41106</v>
      </c>
      <c r="F672" s="86">
        <v>1</v>
      </c>
      <c r="G672" s="79" t="s">
        <v>158</v>
      </c>
      <c r="H672" s="79" t="s">
        <v>676</v>
      </c>
      <c r="I672" s="84">
        <v>81532.47</v>
      </c>
      <c r="J672" s="84">
        <v>-77455.850000000006</v>
      </c>
      <c r="K672" s="84">
        <v>4076.62</v>
      </c>
      <c r="L672" s="85"/>
      <c r="M672" s="85"/>
    </row>
    <row r="673" spans="1:13" hidden="1" x14ac:dyDescent="0.25">
      <c r="A673" s="80">
        <f t="shared" si="10"/>
        <v>671</v>
      </c>
      <c r="B673" s="79" t="s">
        <v>0</v>
      </c>
      <c r="C673" s="79" t="s">
        <v>154</v>
      </c>
      <c r="D673" s="81">
        <v>41139</v>
      </c>
      <c r="E673" s="81">
        <v>41139</v>
      </c>
      <c r="F673" s="86">
        <v>1</v>
      </c>
      <c r="G673" s="79" t="s">
        <v>158</v>
      </c>
      <c r="H673" s="79" t="s">
        <v>677</v>
      </c>
      <c r="I673" s="84">
        <v>24063.75</v>
      </c>
      <c r="J673" s="84">
        <v>-22860.560000000001</v>
      </c>
      <c r="K673" s="84">
        <v>1203.19</v>
      </c>
      <c r="L673" s="85"/>
      <c r="M673" s="85"/>
    </row>
    <row r="674" spans="1:13" hidden="1" x14ac:dyDescent="0.25">
      <c r="A674" s="80">
        <f t="shared" si="10"/>
        <v>672</v>
      </c>
      <c r="B674" s="79" t="s">
        <v>0</v>
      </c>
      <c r="C674" s="79" t="s">
        <v>154</v>
      </c>
      <c r="D674" s="81">
        <v>41139</v>
      </c>
      <c r="E674" s="81">
        <v>41139</v>
      </c>
      <c r="F674" s="86">
        <v>1</v>
      </c>
      <c r="G674" s="79" t="s">
        <v>158</v>
      </c>
      <c r="H674" s="79" t="s">
        <v>678</v>
      </c>
      <c r="I674" s="84">
        <v>34758.75</v>
      </c>
      <c r="J674" s="84">
        <v>-33020.81</v>
      </c>
      <c r="K674" s="84">
        <v>1737.94</v>
      </c>
      <c r="L674" s="85"/>
      <c r="M674" s="85"/>
    </row>
    <row r="675" spans="1:13" hidden="1" x14ac:dyDescent="0.25">
      <c r="A675" s="80">
        <f t="shared" si="10"/>
        <v>673</v>
      </c>
      <c r="B675" s="79" t="s">
        <v>0</v>
      </c>
      <c r="C675" s="79" t="s">
        <v>154</v>
      </c>
      <c r="D675" s="81">
        <v>41139</v>
      </c>
      <c r="E675" s="81">
        <v>41139</v>
      </c>
      <c r="F675" s="86">
        <v>1</v>
      </c>
      <c r="G675" s="79" t="s">
        <v>158</v>
      </c>
      <c r="H675" s="79" t="s">
        <v>679</v>
      </c>
      <c r="I675" s="84">
        <v>20320.5</v>
      </c>
      <c r="J675" s="84">
        <v>-19304.47</v>
      </c>
      <c r="K675" s="84">
        <v>1016.03</v>
      </c>
      <c r="L675" s="85"/>
      <c r="M675" s="85"/>
    </row>
    <row r="676" spans="1:13" hidden="1" x14ac:dyDescent="0.25">
      <c r="A676" s="80">
        <f t="shared" si="10"/>
        <v>674</v>
      </c>
      <c r="B676" s="79" t="s">
        <v>0</v>
      </c>
      <c r="C676" s="79" t="s">
        <v>154</v>
      </c>
      <c r="D676" s="81">
        <v>41139</v>
      </c>
      <c r="E676" s="81">
        <v>41139</v>
      </c>
      <c r="F676" s="86">
        <v>1</v>
      </c>
      <c r="G676" s="79" t="s">
        <v>158</v>
      </c>
      <c r="H676" s="79" t="s">
        <v>680</v>
      </c>
      <c r="I676" s="84">
        <v>38502</v>
      </c>
      <c r="J676" s="84">
        <v>-36576.9</v>
      </c>
      <c r="K676" s="84">
        <v>1925.1</v>
      </c>
      <c r="L676" s="85"/>
      <c r="M676" s="85"/>
    </row>
    <row r="677" spans="1:13" hidden="1" x14ac:dyDescent="0.25">
      <c r="A677" s="80">
        <f t="shared" si="10"/>
        <v>675</v>
      </c>
      <c r="B677" s="79" t="s">
        <v>0</v>
      </c>
      <c r="C677" s="79" t="s">
        <v>154</v>
      </c>
      <c r="D677" s="81">
        <v>41139</v>
      </c>
      <c r="E677" s="81">
        <v>41139</v>
      </c>
      <c r="F677" s="86">
        <v>1</v>
      </c>
      <c r="G677" s="79" t="s">
        <v>158</v>
      </c>
      <c r="H677" s="79" t="s">
        <v>681</v>
      </c>
      <c r="I677" s="84">
        <v>31015.5</v>
      </c>
      <c r="J677" s="84">
        <v>-29464.720000000001</v>
      </c>
      <c r="K677" s="84">
        <v>1550.78</v>
      </c>
      <c r="L677" s="85"/>
      <c r="M677" s="85"/>
    </row>
    <row r="678" spans="1:13" hidden="1" x14ac:dyDescent="0.25">
      <c r="A678" s="80">
        <f t="shared" si="10"/>
        <v>676</v>
      </c>
      <c r="B678" s="79" t="s">
        <v>0</v>
      </c>
      <c r="C678" s="79" t="s">
        <v>154</v>
      </c>
      <c r="D678" s="81">
        <v>41127</v>
      </c>
      <c r="E678" s="81">
        <v>41127</v>
      </c>
      <c r="F678" s="86">
        <v>3</v>
      </c>
      <c r="G678" s="79" t="s">
        <v>158</v>
      </c>
      <c r="H678" s="79" t="s">
        <v>682</v>
      </c>
      <c r="I678" s="84">
        <v>40106.25</v>
      </c>
      <c r="J678" s="84">
        <v>-38100.94</v>
      </c>
      <c r="K678" s="84">
        <v>2005.31</v>
      </c>
      <c r="L678" s="85"/>
      <c r="M678" s="85"/>
    </row>
    <row r="679" spans="1:13" hidden="1" x14ac:dyDescent="0.25">
      <c r="A679" s="80">
        <f t="shared" si="10"/>
        <v>677</v>
      </c>
      <c r="B679" s="79" t="s">
        <v>0</v>
      </c>
      <c r="C679" s="79" t="s">
        <v>154</v>
      </c>
      <c r="D679" s="81">
        <v>41127</v>
      </c>
      <c r="E679" s="81">
        <v>41127</v>
      </c>
      <c r="F679" s="86">
        <v>2</v>
      </c>
      <c r="G679" s="79" t="s">
        <v>158</v>
      </c>
      <c r="H679" s="79" t="s">
        <v>683</v>
      </c>
      <c r="I679" s="84">
        <v>96255</v>
      </c>
      <c r="J679" s="84">
        <v>-91442.25</v>
      </c>
      <c r="K679" s="84">
        <v>4812.75</v>
      </c>
      <c r="L679" s="85"/>
      <c r="M679" s="85"/>
    </row>
    <row r="680" spans="1:13" hidden="1" x14ac:dyDescent="0.25">
      <c r="A680" s="80">
        <f t="shared" si="10"/>
        <v>678</v>
      </c>
      <c r="B680" s="79" t="s">
        <v>0</v>
      </c>
      <c r="C680" s="79" t="s">
        <v>154</v>
      </c>
      <c r="D680" s="81">
        <v>41127</v>
      </c>
      <c r="E680" s="81">
        <v>41127</v>
      </c>
      <c r="F680" s="86">
        <v>1</v>
      </c>
      <c r="G680" s="79" t="s">
        <v>158</v>
      </c>
      <c r="H680" s="79" t="s">
        <v>684</v>
      </c>
      <c r="I680" s="84">
        <v>40641</v>
      </c>
      <c r="J680" s="84">
        <v>-38608.949999999997</v>
      </c>
      <c r="K680" s="84">
        <v>2032.05</v>
      </c>
      <c r="L680" s="85"/>
      <c r="M680" s="85"/>
    </row>
    <row r="681" spans="1:13" hidden="1" x14ac:dyDescent="0.25">
      <c r="A681" s="80">
        <f t="shared" si="10"/>
        <v>679</v>
      </c>
      <c r="B681" s="79" t="s">
        <v>0</v>
      </c>
      <c r="C681" s="79" t="s">
        <v>154</v>
      </c>
      <c r="D681" s="81">
        <v>41127</v>
      </c>
      <c r="E681" s="81">
        <v>41127</v>
      </c>
      <c r="F681" s="86">
        <v>1</v>
      </c>
      <c r="G681" s="79" t="s">
        <v>158</v>
      </c>
      <c r="H681" s="79" t="s">
        <v>685</v>
      </c>
      <c r="I681" s="84">
        <v>22994.25</v>
      </c>
      <c r="J681" s="84">
        <v>-21844.54</v>
      </c>
      <c r="K681" s="84">
        <v>1149.71</v>
      </c>
      <c r="L681" s="85"/>
      <c r="M681" s="85"/>
    </row>
    <row r="682" spans="1:13" hidden="1" x14ac:dyDescent="0.25">
      <c r="A682" s="80">
        <f t="shared" si="10"/>
        <v>680</v>
      </c>
      <c r="B682" s="79" t="s">
        <v>0</v>
      </c>
      <c r="C682" s="79" t="s">
        <v>154</v>
      </c>
      <c r="D682" s="81">
        <v>41127</v>
      </c>
      <c r="E682" s="81">
        <v>41127</v>
      </c>
      <c r="F682" s="86">
        <v>1</v>
      </c>
      <c r="G682" s="79" t="s">
        <v>158</v>
      </c>
      <c r="H682" s="79" t="s">
        <v>686</v>
      </c>
      <c r="I682" s="84">
        <v>35828.25</v>
      </c>
      <c r="J682" s="84">
        <v>-34036.839999999997</v>
      </c>
      <c r="K682" s="84">
        <v>1791.41</v>
      </c>
      <c r="L682" s="85"/>
      <c r="M682" s="85"/>
    </row>
    <row r="683" spans="1:13" hidden="1" x14ac:dyDescent="0.25">
      <c r="A683" s="80">
        <f t="shared" si="10"/>
        <v>681</v>
      </c>
      <c r="B683" s="79" t="s">
        <v>0</v>
      </c>
      <c r="C683" s="79" t="s">
        <v>154</v>
      </c>
      <c r="D683" s="81">
        <v>41127</v>
      </c>
      <c r="E683" s="81">
        <v>41127</v>
      </c>
      <c r="F683" s="86">
        <v>2</v>
      </c>
      <c r="G683" s="79" t="s">
        <v>158</v>
      </c>
      <c r="H683" s="79" t="s">
        <v>687</v>
      </c>
      <c r="I683" s="84">
        <v>56683.5</v>
      </c>
      <c r="J683" s="84">
        <v>-53849.32</v>
      </c>
      <c r="K683" s="84">
        <v>2834.18</v>
      </c>
      <c r="L683" s="85"/>
      <c r="M683" s="85"/>
    </row>
    <row r="684" spans="1:13" hidden="1" x14ac:dyDescent="0.25">
      <c r="A684" s="80">
        <f t="shared" si="10"/>
        <v>682</v>
      </c>
      <c r="B684" s="79" t="s">
        <v>0</v>
      </c>
      <c r="C684" s="79" t="s">
        <v>154</v>
      </c>
      <c r="D684" s="81">
        <v>41127</v>
      </c>
      <c r="E684" s="81">
        <v>41127</v>
      </c>
      <c r="F684" s="86">
        <v>1</v>
      </c>
      <c r="G684" s="79" t="s">
        <v>158</v>
      </c>
      <c r="H684" s="79" t="s">
        <v>688</v>
      </c>
      <c r="I684" s="84">
        <v>39116.959999999999</v>
      </c>
      <c r="J684" s="84">
        <v>-37161.11</v>
      </c>
      <c r="K684" s="84">
        <v>1955.85</v>
      </c>
      <c r="L684" s="85"/>
      <c r="M684" s="85"/>
    </row>
    <row r="685" spans="1:13" hidden="1" x14ac:dyDescent="0.25">
      <c r="A685" s="80">
        <f t="shared" si="10"/>
        <v>683</v>
      </c>
      <c r="B685" s="79" t="s">
        <v>0</v>
      </c>
      <c r="C685" s="79" t="s">
        <v>154</v>
      </c>
      <c r="D685" s="81">
        <v>41127</v>
      </c>
      <c r="E685" s="81">
        <v>41127</v>
      </c>
      <c r="F685" s="86">
        <v>1</v>
      </c>
      <c r="G685" s="79" t="s">
        <v>158</v>
      </c>
      <c r="H685" s="79" t="s">
        <v>689</v>
      </c>
      <c r="I685" s="84">
        <v>98394</v>
      </c>
      <c r="J685" s="84">
        <v>-93474.3</v>
      </c>
      <c r="K685" s="84">
        <v>4919.7</v>
      </c>
      <c r="L685" s="85"/>
      <c r="M685" s="85"/>
    </row>
    <row r="686" spans="1:13" hidden="1" x14ac:dyDescent="0.25">
      <c r="A686" s="80">
        <f t="shared" si="10"/>
        <v>684</v>
      </c>
      <c r="B686" s="79" t="s">
        <v>0</v>
      </c>
      <c r="C686" s="79" t="s">
        <v>157</v>
      </c>
      <c r="D686" s="81">
        <v>41127</v>
      </c>
      <c r="E686" s="81">
        <v>41127</v>
      </c>
      <c r="F686" s="86">
        <v>10</v>
      </c>
      <c r="G686" s="79" t="s">
        <v>158</v>
      </c>
      <c r="H686" s="79" t="s">
        <v>690</v>
      </c>
      <c r="I686" s="84">
        <v>24063.75</v>
      </c>
      <c r="J686" s="84">
        <v>-24063.75</v>
      </c>
      <c r="K686" s="84">
        <v>0</v>
      </c>
      <c r="L686" s="85"/>
      <c r="M686" s="85"/>
    </row>
    <row r="687" spans="1:13" hidden="1" x14ac:dyDescent="0.25">
      <c r="A687" s="80">
        <f t="shared" si="10"/>
        <v>685</v>
      </c>
      <c r="B687" s="79" t="s">
        <v>0</v>
      </c>
      <c r="C687" s="79" t="s">
        <v>154</v>
      </c>
      <c r="D687" s="81">
        <v>41127</v>
      </c>
      <c r="E687" s="81">
        <v>41127</v>
      </c>
      <c r="F687" s="86">
        <v>1</v>
      </c>
      <c r="G687" s="79" t="s">
        <v>158</v>
      </c>
      <c r="H687" s="79" t="s">
        <v>691</v>
      </c>
      <c r="I687" s="84">
        <v>47042.04</v>
      </c>
      <c r="J687" s="84">
        <v>-44689.94</v>
      </c>
      <c r="K687" s="84">
        <v>2352.1</v>
      </c>
      <c r="L687" s="85"/>
      <c r="M687" s="85"/>
    </row>
    <row r="688" spans="1:13" hidden="1" x14ac:dyDescent="0.25">
      <c r="A688" s="80">
        <f t="shared" si="10"/>
        <v>686</v>
      </c>
      <c r="B688" s="79" t="s">
        <v>0</v>
      </c>
      <c r="C688" s="79" t="s">
        <v>154</v>
      </c>
      <c r="D688" s="81">
        <v>41333</v>
      </c>
      <c r="E688" s="81">
        <v>41333</v>
      </c>
      <c r="F688" s="86">
        <v>1</v>
      </c>
      <c r="G688" s="79" t="s">
        <v>158</v>
      </c>
      <c r="H688" s="79" t="s">
        <v>692</v>
      </c>
      <c r="I688" s="84">
        <v>636828</v>
      </c>
      <c r="J688" s="84">
        <v>-604986.6</v>
      </c>
      <c r="K688" s="84">
        <v>31841.4</v>
      </c>
      <c r="L688" s="85"/>
      <c r="M688" s="85"/>
    </row>
    <row r="689" spans="1:13" hidden="1" x14ac:dyDescent="0.25">
      <c r="A689" s="80">
        <f t="shared" si="10"/>
        <v>687</v>
      </c>
      <c r="B689" s="79" t="s">
        <v>0</v>
      </c>
      <c r="C689" s="79" t="s">
        <v>154</v>
      </c>
      <c r="D689" s="81">
        <v>41365</v>
      </c>
      <c r="E689" s="81">
        <v>41365</v>
      </c>
      <c r="F689" s="86">
        <v>1</v>
      </c>
      <c r="G689" s="79" t="s">
        <v>158</v>
      </c>
      <c r="H689" s="79" t="s">
        <v>693</v>
      </c>
      <c r="I689" s="84">
        <v>1247926</v>
      </c>
      <c r="J689" s="84">
        <v>-1185529.7</v>
      </c>
      <c r="K689" s="84">
        <v>62396.3</v>
      </c>
      <c r="L689" s="85"/>
      <c r="M689" s="85"/>
    </row>
    <row r="690" spans="1:13" hidden="1" x14ac:dyDescent="0.25">
      <c r="A690" s="80">
        <f t="shared" si="10"/>
        <v>688</v>
      </c>
      <c r="B690" s="79" t="s">
        <v>0</v>
      </c>
      <c r="C690" s="79" t="s">
        <v>154</v>
      </c>
      <c r="D690" s="81">
        <v>41000</v>
      </c>
      <c r="E690" s="81">
        <v>41000</v>
      </c>
      <c r="F690" s="86">
        <v>1</v>
      </c>
      <c r="G690" s="79" t="s">
        <v>158</v>
      </c>
      <c r="H690" s="79" t="s">
        <v>694</v>
      </c>
      <c r="I690" s="84">
        <v>849963</v>
      </c>
      <c r="J690" s="84">
        <v>-807464.85</v>
      </c>
      <c r="K690" s="84">
        <v>42498.15</v>
      </c>
      <c r="L690" s="85"/>
      <c r="M690" s="85"/>
    </row>
    <row r="691" spans="1:13" hidden="1" x14ac:dyDescent="0.25">
      <c r="A691" s="80">
        <f t="shared" si="10"/>
        <v>689</v>
      </c>
      <c r="B691" s="79" t="s">
        <v>0</v>
      </c>
      <c r="C691" s="79" t="s">
        <v>154</v>
      </c>
      <c r="D691" s="81">
        <v>41365</v>
      </c>
      <c r="E691" s="81">
        <v>41365</v>
      </c>
      <c r="F691" s="86">
        <v>0</v>
      </c>
      <c r="G691" s="79" t="s">
        <v>158</v>
      </c>
      <c r="H691" s="79" t="s">
        <v>695</v>
      </c>
      <c r="I691" s="84">
        <v>146000</v>
      </c>
      <c r="J691" s="84">
        <v>-138700</v>
      </c>
      <c r="K691" s="84">
        <v>7300</v>
      </c>
      <c r="L691" s="85"/>
      <c r="M691" s="85"/>
    </row>
    <row r="692" spans="1:13" hidden="1" x14ac:dyDescent="0.25">
      <c r="A692" s="80">
        <f t="shared" si="10"/>
        <v>690</v>
      </c>
      <c r="B692" s="79" t="s">
        <v>0</v>
      </c>
      <c r="C692" s="79" t="s">
        <v>154</v>
      </c>
      <c r="D692" s="81">
        <v>41344</v>
      </c>
      <c r="E692" s="81">
        <v>41344</v>
      </c>
      <c r="F692" s="86">
        <v>1</v>
      </c>
      <c r="G692" s="79" t="s">
        <v>158</v>
      </c>
      <c r="H692" s="79" t="s">
        <v>696</v>
      </c>
      <c r="I692" s="84">
        <v>138599.15</v>
      </c>
      <c r="J692" s="84">
        <v>-131669.19</v>
      </c>
      <c r="K692" s="84">
        <v>6929.96</v>
      </c>
      <c r="L692" s="85"/>
      <c r="M692" s="85"/>
    </row>
    <row r="693" spans="1:13" hidden="1" x14ac:dyDescent="0.25">
      <c r="A693" s="80">
        <f t="shared" si="10"/>
        <v>691</v>
      </c>
      <c r="B693" s="79" t="s">
        <v>0</v>
      </c>
      <c r="C693" s="79" t="s">
        <v>154</v>
      </c>
      <c r="D693" s="81">
        <v>41344</v>
      </c>
      <c r="E693" s="81">
        <v>41344</v>
      </c>
      <c r="F693" s="86">
        <v>25</v>
      </c>
      <c r="G693" s="79" t="s">
        <v>158</v>
      </c>
      <c r="H693" s="79" t="s">
        <v>697</v>
      </c>
      <c r="I693" s="84">
        <v>136562.5</v>
      </c>
      <c r="J693" s="84">
        <v>-129734.37</v>
      </c>
      <c r="K693" s="84">
        <v>6828.13</v>
      </c>
      <c r="L693" s="85"/>
      <c r="M693" s="85"/>
    </row>
    <row r="694" spans="1:13" hidden="1" x14ac:dyDescent="0.25">
      <c r="A694" s="80">
        <f t="shared" si="10"/>
        <v>692</v>
      </c>
      <c r="B694" s="79" t="s">
        <v>0</v>
      </c>
      <c r="C694" s="79" t="s">
        <v>154</v>
      </c>
      <c r="D694" s="81">
        <v>41344</v>
      </c>
      <c r="E694" s="81">
        <v>41344</v>
      </c>
      <c r="F694" s="86">
        <v>2</v>
      </c>
      <c r="G694" s="79" t="s">
        <v>158</v>
      </c>
      <c r="H694" s="79" t="s">
        <v>698</v>
      </c>
      <c r="I694" s="84">
        <v>11477</v>
      </c>
      <c r="J694" s="84">
        <v>-10903.15</v>
      </c>
      <c r="K694" s="84">
        <v>573.85</v>
      </c>
      <c r="L694" s="85"/>
      <c r="M694" s="85"/>
    </row>
    <row r="695" spans="1:13" hidden="1" x14ac:dyDescent="0.25">
      <c r="A695" s="80">
        <f t="shared" si="10"/>
        <v>693</v>
      </c>
      <c r="B695" s="79" t="s">
        <v>0</v>
      </c>
      <c r="C695" s="79" t="s">
        <v>157</v>
      </c>
      <c r="D695" s="81">
        <v>41344</v>
      </c>
      <c r="E695" s="81">
        <v>41344</v>
      </c>
      <c r="F695" s="86">
        <v>5</v>
      </c>
      <c r="G695" s="79" t="s">
        <v>158</v>
      </c>
      <c r="H695" s="79" t="s">
        <v>699</v>
      </c>
      <c r="I695" s="84">
        <v>9343.75</v>
      </c>
      <c r="J695" s="84">
        <v>-9343.75</v>
      </c>
      <c r="K695" s="84">
        <v>0</v>
      </c>
      <c r="L695" s="85"/>
      <c r="M695" s="85"/>
    </row>
    <row r="696" spans="1:13" hidden="1" x14ac:dyDescent="0.25">
      <c r="A696" s="80">
        <f t="shared" si="10"/>
        <v>694</v>
      </c>
      <c r="B696" s="79" t="s">
        <v>0</v>
      </c>
      <c r="C696" s="79" t="s">
        <v>154</v>
      </c>
      <c r="D696" s="81">
        <v>41514</v>
      </c>
      <c r="E696" s="81">
        <v>41514</v>
      </c>
      <c r="F696" s="86">
        <v>2</v>
      </c>
      <c r="G696" s="79" t="s">
        <v>158</v>
      </c>
      <c r="H696" s="79" t="s">
        <v>700</v>
      </c>
      <c r="I696" s="84">
        <v>370409.6</v>
      </c>
      <c r="J696" s="84">
        <v>-351889.12</v>
      </c>
      <c r="K696" s="84">
        <v>18520.48</v>
      </c>
      <c r="L696" s="85"/>
      <c r="M696" s="85"/>
    </row>
    <row r="697" spans="1:13" hidden="1" x14ac:dyDescent="0.25">
      <c r="A697" s="80">
        <f t="shared" si="10"/>
        <v>695</v>
      </c>
      <c r="B697" s="79" t="s">
        <v>0</v>
      </c>
      <c r="C697" s="79" t="s">
        <v>154</v>
      </c>
      <c r="D697" s="81">
        <v>41365</v>
      </c>
      <c r="E697" s="81">
        <v>41348</v>
      </c>
      <c r="F697" s="86">
        <v>2</v>
      </c>
      <c r="G697" s="79" t="s">
        <v>158</v>
      </c>
      <c r="H697" s="79" t="s">
        <v>701</v>
      </c>
      <c r="I697" s="84">
        <v>11980</v>
      </c>
      <c r="J697" s="84">
        <v>-11381</v>
      </c>
      <c r="K697" s="84">
        <v>599</v>
      </c>
      <c r="L697" s="85"/>
      <c r="M697" s="85"/>
    </row>
    <row r="698" spans="1:13" hidden="1" x14ac:dyDescent="0.25">
      <c r="A698" s="80">
        <f t="shared" si="10"/>
        <v>696</v>
      </c>
      <c r="B698" s="79" t="s">
        <v>0</v>
      </c>
      <c r="C698" s="79" t="s">
        <v>157</v>
      </c>
      <c r="D698" s="81">
        <v>41365</v>
      </c>
      <c r="E698" s="81">
        <v>41365</v>
      </c>
      <c r="F698" s="86">
        <v>5</v>
      </c>
      <c r="G698" s="79" t="s">
        <v>158</v>
      </c>
      <c r="H698" s="79" t="s">
        <v>702</v>
      </c>
      <c r="I698" s="84">
        <v>11813</v>
      </c>
      <c r="J698" s="84">
        <v>-11813</v>
      </c>
      <c r="K698" s="84">
        <v>0</v>
      </c>
      <c r="L698" s="85"/>
      <c r="M698" s="85"/>
    </row>
    <row r="699" spans="1:13" hidden="1" x14ac:dyDescent="0.25">
      <c r="A699" s="80">
        <f t="shared" si="10"/>
        <v>697</v>
      </c>
      <c r="B699" s="79" t="s">
        <v>0</v>
      </c>
      <c r="C699" s="79" t="s">
        <v>154</v>
      </c>
      <c r="D699" s="81">
        <v>41379</v>
      </c>
      <c r="E699" s="81">
        <v>41379</v>
      </c>
      <c r="F699" s="86">
        <v>10</v>
      </c>
      <c r="G699" s="79" t="s">
        <v>158</v>
      </c>
      <c r="H699" s="79" t="s">
        <v>703</v>
      </c>
      <c r="I699" s="84">
        <v>97650</v>
      </c>
      <c r="J699" s="84">
        <v>-92767.5</v>
      </c>
      <c r="K699" s="84">
        <v>4882.5</v>
      </c>
      <c r="L699" s="85"/>
      <c r="M699" s="85"/>
    </row>
    <row r="700" spans="1:13" hidden="1" x14ac:dyDescent="0.25">
      <c r="A700" s="80">
        <f t="shared" si="10"/>
        <v>698</v>
      </c>
      <c r="B700" s="79" t="s">
        <v>0</v>
      </c>
      <c r="C700" s="79" t="s">
        <v>154</v>
      </c>
      <c r="D700" s="81">
        <v>41397</v>
      </c>
      <c r="E700" s="81">
        <v>41397</v>
      </c>
      <c r="F700" s="86">
        <v>1</v>
      </c>
      <c r="G700" s="79" t="s">
        <v>158</v>
      </c>
      <c r="H700" s="79" t="s">
        <v>704</v>
      </c>
      <c r="I700" s="84">
        <v>275625</v>
      </c>
      <c r="J700" s="84">
        <v>-261843.75</v>
      </c>
      <c r="K700" s="84">
        <v>13781.25</v>
      </c>
      <c r="L700" s="85"/>
      <c r="M700" s="85"/>
    </row>
    <row r="701" spans="1:13" hidden="1" x14ac:dyDescent="0.25">
      <c r="A701" s="80">
        <f t="shared" si="10"/>
        <v>699</v>
      </c>
      <c r="B701" s="79" t="s">
        <v>0</v>
      </c>
      <c r="C701" s="79" t="s">
        <v>154</v>
      </c>
      <c r="D701" s="81">
        <v>41418</v>
      </c>
      <c r="E701" s="81">
        <v>41418</v>
      </c>
      <c r="F701" s="86">
        <v>2</v>
      </c>
      <c r="G701" s="79" t="s">
        <v>158</v>
      </c>
      <c r="H701" s="79" t="s">
        <v>705</v>
      </c>
      <c r="I701" s="84">
        <v>159030</v>
      </c>
      <c r="J701" s="84">
        <v>-151078.5</v>
      </c>
      <c r="K701" s="84">
        <v>7951.5</v>
      </c>
      <c r="L701" s="85"/>
      <c r="M701" s="85"/>
    </row>
    <row r="702" spans="1:13" hidden="1" x14ac:dyDescent="0.25">
      <c r="A702" s="80">
        <f t="shared" si="10"/>
        <v>700</v>
      </c>
      <c r="B702" s="79" t="s">
        <v>0</v>
      </c>
      <c r="C702" s="79" t="s">
        <v>154</v>
      </c>
      <c r="D702" s="81">
        <v>41435</v>
      </c>
      <c r="E702" s="81">
        <v>41435</v>
      </c>
      <c r="F702" s="86">
        <v>2</v>
      </c>
      <c r="G702" s="79" t="s">
        <v>158</v>
      </c>
      <c r="H702" s="79" t="s">
        <v>705</v>
      </c>
      <c r="I702" s="84">
        <v>159030</v>
      </c>
      <c r="J702" s="84">
        <v>-151078.5</v>
      </c>
      <c r="K702" s="84">
        <v>7951.5</v>
      </c>
      <c r="L702" s="85"/>
      <c r="M702" s="85"/>
    </row>
    <row r="703" spans="1:13" hidden="1" x14ac:dyDescent="0.25">
      <c r="A703" s="80">
        <f t="shared" si="10"/>
        <v>701</v>
      </c>
      <c r="B703" s="79" t="s">
        <v>0</v>
      </c>
      <c r="C703" s="79" t="s">
        <v>154</v>
      </c>
      <c r="D703" s="81">
        <v>41383</v>
      </c>
      <c r="E703" s="81">
        <v>41383</v>
      </c>
      <c r="F703" s="86">
        <v>10</v>
      </c>
      <c r="G703" s="79" t="s">
        <v>158</v>
      </c>
      <c r="H703" s="79" t="s">
        <v>706</v>
      </c>
      <c r="I703" s="84">
        <v>248770.74</v>
      </c>
      <c r="J703" s="84">
        <v>-236332.2</v>
      </c>
      <c r="K703" s="84">
        <v>12438.54</v>
      </c>
      <c r="L703" s="85"/>
      <c r="M703" s="85"/>
    </row>
    <row r="704" spans="1:13" hidden="1" x14ac:dyDescent="0.25">
      <c r="A704" s="80">
        <f t="shared" si="10"/>
        <v>702</v>
      </c>
      <c r="B704" s="79" t="s">
        <v>0</v>
      </c>
      <c r="C704" s="79" t="s">
        <v>154</v>
      </c>
      <c r="D704" s="81">
        <v>41383</v>
      </c>
      <c r="E704" s="81">
        <v>41383</v>
      </c>
      <c r="F704" s="86">
        <v>3</v>
      </c>
      <c r="G704" s="79" t="s">
        <v>158</v>
      </c>
      <c r="H704" s="79" t="s">
        <v>707</v>
      </c>
      <c r="I704" s="84">
        <v>62932.26</v>
      </c>
      <c r="J704" s="84">
        <v>-59785.65</v>
      </c>
      <c r="K704" s="84">
        <v>3146.61</v>
      </c>
      <c r="L704" s="85"/>
      <c r="M704" s="85"/>
    </row>
    <row r="705" spans="1:13" hidden="1" x14ac:dyDescent="0.25">
      <c r="A705" s="80">
        <f t="shared" si="10"/>
        <v>703</v>
      </c>
      <c r="B705" s="79" t="s">
        <v>0</v>
      </c>
      <c r="C705" s="79" t="s">
        <v>154</v>
      </c>
      <c r="D705" s="81">
        <v>41419</v>
      </c>
      <c r="E705" s="81">
        <v>41419</v>
      </c>
      <c r="F705" s="86">
        <v>18</v>
      </c>
      <c r="G705" s="79" t="s">
        <v>158</v>
      </c>
      <c r="H705" s="79" t="s">
        <v>708</v>
      </c>
      <c r="I705" s="84">
        <v>91664.639999999999</v>
      </c>
      <c r="J705" s="84">
        <v>-87081.41</v>
      </c>
      <c r="K705" s="84">
        <v>4583.2299999999996</v>
      </c>
      <c r="L705" s="85"/>
      <c r="M705" s="85"/>
    </row>
    <row r="706" spans="1:13" hidden="1" x14ac:dyDescent="0.25">
      <c r="A706" s="80">
        <f t="shared" si="10"/>
        <v>704</v>
      </c>
      <c r="B706" s="79" t="s">
        <v>0</v>
      </c>
      <c r="C706" s="79" t="s">
        <v>154</v>
      </c>
      <c r="D706" s="81">
        <v>41439</v>
      </c>
      <c r="E706" s="81">
        <v>41439</v>
      </c>
      <c r="F706" s="86">
        <v>50</v>
      </c>
      <c r="G706" s="79" t="s">
        <v>158</v>
      </c>
      <c r="H706" s="79" t="s">
        <v>709</v>
      </c>
      <c r="I706" s="84">
        <v>325000</v>
      </c>
      <c r="J706" s="84">
        <v>-308750</v>
      </c>
      <c r="K706" s="84">
        <v>16250</v>
      </c>
      <c r="L706" s="85"/>
      <c r="M706" s="85"/>
    </row>
    <row r="707" spans="1:13" hidden="1" x14ac:dyDescent="0.25">
      <c r="A707" s="80">
        <f t="shared" si="10"/>
        <v>705</v>
      </c>
      <c r="B707" s="79" t="s">
        <v>0</v>
      </c>
      <c r="C707" s="79" t="s">
        <v>154</v>
      </c>
      <c r="D707" s="81">
        <v>41365</v>
      </c>
      <c r="E707" s="81">
        <v>41365</v>
      </c>
      <c r="F707" s="86">
        <v>4</v>
      </c>
      <c r="G707" s="79" t="s">
        <v>158</v>
      </c>
      <c r="H707" s="79" t="s">
        <v>710</v>
      </c>
      <c r="I707" s="84">
        <v>183255</v>
      </c>
      <c r="J707" s="84">
        <v>-174092.25</v>
      </c>
      <c r="K707" s="84">
        <v>9162.75</v>
      </c>
      <c r="L707" s="85"/>
      <c r="M707" s="85"/>
    </row>
    <row r="708" spans="1:13" hidden="1" x14ac:dyDescent="0.25">
      <c r="A708" s="80">
        <f t="shared" si="10"/>
        <v>706</v>
      </c>
      <c r="B708" s="79" t="s">
        <v>0</v>
      </c>
      <c r="C708" s="79" t="s">
        <v>154</v>
      </c>
      <c r="D708" s="81">
        <v>41451</v>
      </c>
      <c r="E708" s="81">
        <v>41451</v>
      </c>
      <c r="F708" s="86">
        <v>5</v>
      </c>
      <c r="G708" s="79" t="s">
        <v>158</v>
      </c>
      <c r="H708" s="79" t="s">
        <v>711</v>
      </c>
      <c r="I708" s="84">
        <v>234099</v>
      </c>
      <c r="J708" s="84">
        <v>-222394.05</v>
      </c>
      <c r="K708" s="84">
        <v>11704.95</v>
      </c>
      <c r="L708" s="85"/>
      <c r="M708" s="85"/>
    </row>
    <row r="709" spans="1:13" hidden="1" x14ac:dyDescent="0.25">
      <c r="A709" s="80">
        <f t="shared" ref="A709:A772" si="11">A708+1</f>
        <v>707</v>
      </c>
      <c r="B709" s="79" t="s">
        <v>0</v>
      </c>
      <c r="C709" s="79" t="s">
        <v>154</v>
      </c>
      <c r="D709" s="81">
        <v>41451</v>
      </c>
      <c r="E709" s="81">
        <v>41451</v>
      </c>
      <c r="F709" s="86">
        <v>6</v>
      </c>
      <c r="G709" s="79" t="s">
        <v>158</v>
      </c>
      <c r="H709" s="79" t="s">
        <v>712</v>
      </c>
      <c r="I709" s="84">
        <v>75240</v>
      </c>
      <c r="J709" s="84">
        <v>-71478</v>
      </c>
      <c r="K709" s="84">
        <v>3762</v>
      </c>
      <c r="L709" s="85"/>
      <c r="M709" s="85"/>
    </row>
    <row r="710" spans="1:13" hidden="1" x14ac:dyDescent="0.25">
      <c r="A710" s="80">
        <f t="shared" si="11"/>
        <v>708</v>
      </c>
      <c r="B710" s="79" t="s">
        <v>0</v>
      </c>
      <c r="C710" s="79" t="s">
        <v>154</v>
      </c>
      <c r="D710" s="81">
        <v>41451</v>
      </c>
      <c r="E710" s="81">
        <v>41451</v>
      </c>
      <c r="F710" s="86">
        <v>12</v>
      </c>
      <c r="G710" s="79" t="s">
        <v>158</v>
      </c>
      <c r="H710" s="79" t="s">
        <v>713</v>
      </c>
      <c r="I710" s="84">
        <v>98496</v>
      </c>
      <c r="J710" s="84">
        <v>-93571.199999999997</v>
      </c>
      <c r="K710" s="84">
        <v>4924.8</v>
      </c>
      <c r="L710" s="85"/>
      <c r="M710" s="85"/>
    </row>
    <row r="711" spans="1:13" hidden="1" x14ac:dyDescent="0.25">
      <c r="A711" s="80">
        <f t="shared" si="11"/>
        <v>709</v>
      </c>
      <c r="B711" s="79" t="s">
        <v>0</v>
      </c>
      <c r="C711" s="79" t="s">
        <v>154</v>
      </c>
      <c r="D711" s="81">
        <v>41730</v>
      </c>
      <c r="E711" s="81">
        <v>41730</v>
      </c>
      <c r="F711" s="86">
        <v>0</v>
      </c>
      <c r="G711" s="79" t="s">
        <v>158</v>
      </c>
      <c r="H711" s="79" t="s">
        <v>714</v>
      </c>
      <c r="I711" s="84">
        <v>65360</v>
      </c>
      <c r="J711" s="84">
        <v>-62092</v>
      </c>
      <c r="K711" s="84">
        <v>3268</v>
      </c>
      <c r="L711" s="85"/>
      <c r="M711" s="85"/>
    </row>
    <row r="712" spans="1:13" hidden="1" x14ac:dyDescent="0.25">
      <c r="A712" s="80">
        <f t="shared" si="11"/>
        <v>710</v>
      </c>
      <c r="B712" s="79" t="s">
        <v>0</v>
      </c>
      <c r="C712" s="79" t="s">
        <v>154</v>
      </c>
      <c r="D712" s="81">
        <v>41409</v>
      </c>
      <c r="E712" s="81">
        <v>41409</v>
      </c>
      <c r="F712" s="86">
        <v>1</v>
      </c>
      <c r="G712" s="79" t="s">
        <v>158</v>
      </c>
      <c r="H712" s="79" t="s">
        <v>715</v>
      </c>
      <c r="I712" s="84">
        <v>34485</v>
      </c>
      <c r="J712" s="84">
        <v>-32760.75</v>
      </c>
      <c r="K712" s="84">
        <v>1724.25</v>
      </c>
      <c r="L712" s="85"/>
      <c r="M712" s="85"/>
    </row>
    <row r="713" spans="1:13" hidden="1" x14ac:dyDescent="0.25">
      <c r="A713" s="80">
        <f t="shared" si="11"/>
        <v>711</v>
      </c>
      <c r="B713" s="79" t="s">
        <v>0</v>
      </c>
      <c r="C713" s="79" t="s">
        <v>157</v>
      </c>
      <c r="D713" s="81">
        <v>41396</v>
      </c>
      <c r="E713" s="81">
        <v>41396</v>
      </c>
      <c r="F713" s="86">
        <v>2</v>
      </c>
      <c r="G713" s="79" t="s">
        <v>158</v>
      </c>
      <c r="H713" s="79" t="s">
        <v>716</v>
      </c>
      <c r="I713" s="84">
        <v>7705</v>
      </c>
      <c r="J713" s="84">
        <v>-7705</v>
      </c>
      <c r="K713" s="84">
        <v>0</v>
      </c>
      <c r="L713" s="85"/>
      <c r="M713" s="85"/>
    </row>
    <row r="714" spans="1:13" hidden="1" x14ac:dyDescent="0.25">
      <c r="A714" s="80">
        <f t="shared" si="11"/>
        <v>712</v>
      </c>
      <c r="B714" s="79" t="s">
        <v>0</v>
      </c>
      <c r="C714" s="79" t="s">
        <v>157</v>
      </c>
      <c r="D714" s="81">
        <v>41396</v>
      </c>
      <c r="E714" s="81">
        <v>41396</v>
      </c>
      <c r="F714" s="86">
        <v>10</v>
      </c>
      <c r="G714" s="79" t="s">
        <v>158</v>
      </c>
      <c r="H714" s="79" t="s">
        <v>717</v>
      </c>
      <c r="I714" s="84">
        <v>40825</v>
      </c>
      <c r="J714" s="84">
        <v>-40825</v>
      </c>
      <c r="K714" s="84">
        <v>0</v>
      </c>
      <c r="L714" s="85"/>
      <c r="M714" s="85"/>
    </row>
    <row r="715" spans="1:13" hidden="1" x14ac:dyDescent="0.25">
      <c r="A715" s="80">
        <f t="shared" si="11"/>
        <v>713</v>
      </c>
      <c r="B715" s="79" t="s">
        <v>0</v>
      </c>
      <c r="C715" s="79" t="s">
        <v>154</v>
      </c>
      <c r="D715" s="81">
        <v>41412</v>
      </c>
      <c r="E715" s="81">
        <v>41412</v>
      </c>
      <c r="F715" s="86">
        <v>3</v>
      </c>
      <c r="G715" s="79" t="s">
        <v>158</v>
      </c>
      <c r="H715" s="79" t="s">
        <v>718</v>
      </c>
      <c r="I715" s="84">
        <v>74631</v>
      </c>
      <c r="J715" s="84">
        <v>-70899.45</v>
      </c>
      <c r="K715" s="84">
        <v>3731.55</v>
      </c>
      <c r="L715" s="85"/>
      <c r="M715" s="85"/>
    </row>
    <row r="716" spans="1:13" hidden="1" x14ac:dyDescent="0.25">
      <c r="A716" s="80">
        <f t="shared" si="11"/>
        <v>714</v>
      </c>
      <c r="B716" s="79" t="s">
        <v>0</v>
      </c>
      <c r="C716" s="79" t="s">
        <v>154</v>
      </c>
      <c r="D716" s="81">
        <v>41439</v>
      </c>
      <c r="E716" s="81">
        <v>41439</v>
      </c>
      <c r="F716" s="86">
        <v>12</v>
      </c>
      <c r="G716" s="79" t="s">
        <v>158</v>
      </c>
      <c r="H716" s="79" t="s">
        <v>719</v>
      </c>
      <c r="I716" s="84">
        <v>89303</v>
      </c>
      <c r="J716" s="84">
        <v>-84837.85</v>
      </c>
      <c r="K716" s="84">
        <v>4465.1499999999996</v>
      </c>
      <c r="L716" s="85"/>
      <c r="M716" s="85"/>
    </row>
    <row r="717" spans="1:13" hidden="1" x14ac:dyDescent="0.25">
      <c r="A717" s="80">
        <f t="shared" si="11"/>
        <v>715</v>
      </c>
      <c r="B717" s="79" t="s">
        <v>0</v>
      </c>
      <c r="C717" s="79" t="s">
        <v>154</v>
      </c>
      <c r="D717" s="81">
        <v>41440</v>
      </c>
      <c r="E717" s="81">
        <v>41440</v>
      </c>
      <c r="F717" s="86">
        <v>1</v>
      </c>
      <c r="G717" s="79" t="s">
        <v>158</v>
      </c>
      <c r="H717" s="79" t="s">
        <v>720</v>
      </c>
      <c r="I717" s="84">
        <v>16300</v>
      </c>
      <c r="J717" s="84">
        <v>-15485</v>
      </c>
      <c r="K717" s="84">
        <v>815</v>
      </c>
      <c r="L717" s="85"/>
      <c r="M717" s="85"/>
    </row>
    <row r="718" spans="1:13" hidden="1" x14ac:dyDescent="0.25">
      <c r="A718" s="80">
        <f t="shared" si="11"/>
        <v>716</v>
      </c>
      <c r="B718" s="79" t="s">
        <v>0</v>
      </c>
      <c r="C718" s="79" t="s">
        <v>154</v>
      </c>
      <c r="D718" s="81">
        <v>41492</v>
      </c>
      <c r="E718" s="81">
        <v>41492</v>
      </c>
      <c r="F718" s="86">
        <v>10</v>
      </c>
      <c r="G718" s="79" t="s">
        <v>158</v>
      </c>
      <c r="H718" s="79" t="s">
        <v>721</v>
      </c>
      <c r="I718" s="84">
        <v>88165</v>
      </c>
      <c r="J718" s="84">
        <v>-83756.75</v>
      </c>
      <c r="K718" s="84">
        <v>4408.25</v>
      </c>
      <c r="L718" s="85"/>
      <c r="M718" s="85"/>
    </row>
    <row r="719" spans="1:13" hidden="1" x14ac:dyDescent="0.25">
      <c r="A719" s="80">
        <f t="shared" si="11"/>
        <v>717</v>
      </c>
      <c r="B719" s="79" t="s">
        <v>0</v>
      </c>
      <c r="C719" s="79" t="s">
        <v>157</v>
      </c>
      <c r="D719" s="81">
        <v>41442</v>
      </c>
      <c r="E719" s="81">
        <v>41442</v>
      </c>
      <c r="F719" s="82">
        <v>0</v>
      </c>
      <c r="G719" s="79" t="s">
        <v>145</v>
      </c>
      <c r="H719" s="79" t="s">
        <v>722</v>
      </c>
      <c r="I719" s="84">
        <v>3942</v>
      </c>
      <c r="J719" s="84">
        <v>-3942</v>
      </c>
      <c r="K719" s="84">
        <v>0</v>
      </c>
      <c r="L719" s="85"/>
      <c r="M719" s="85"/>
    </row>
    <row r="720" spans="1:13" hidden="1" x14ac:dyDescent="0.25">
      <c r="A720" s="80">
        <f t="shared" si="11"/>
        <v>718</v>
      </c>
      <c r="B720" s="79" t="s">
        <v>0</v>
      </c>
      <c r="C720" s="79" t="s">
        <v>154</v>
      </c>
      <c r="D720" s="81">
        <v>41419</v>
      </c>
      <c r="E720" s="81">
        <v>41419</v>
      </c>
      <c r="F720" s="86">
        <v>3</v>
      </c>
      <c r="G720" s="79" t="s">
        <v>158</v>
      </c>
      <c r="H720" s="79" t="s">
        <v>723</v>
      </c>
      <c r="I720" s="84">
        <v>71949.539999999994</v>
      </c>
      <c r="J720" s="84">
        <v>-68352.06</v>
      </c>
      <c r="K720" s="84">
        <v>3597.48</v>
      </c>
      <c r="L720" s="85"/>
      <c r="M720" s="85"/>
    </row>
    <row r="721" spans="1:13" hidden="1" x14ac:dyDescent="0.25">
      <c r="A721" s="80">
        <f t="shared" si="11"/>
        <v>719</v>
      </c>
      <c r="B721" s="79" t="s">
        <v>0</v>
      </c>
      <c r="C721" s="79" t="s">
        <v>154</v>
      </c>
      <c r="D721" s="81">
        <v>41419</v>
      </c>
      <c r="E721" s="81">
        <v>41419</v>
      </c>
      <c r="F721" s="86">
        <v>3</v>
      </c>
      <c r="G721" s="79" t="s">
        <v>158</v>
      </c>
      <c r="H721" s="79" t="s">
        <v>724</v>
      </c>
      <c r="I721" s="84">
        <v>98721.46</v>
      </c>
      <c r="J721" s="84">
        <v>-93785.39</v>
      </c>
      <c r="K721" s="84">
        <v>4936.07</v>
      </c>
      <c r="L721" s="85"/>
      <c r="M721" s="85"/>
    </row>
    <row r="722" spans="1:13" hidden="1" x14ac:dyDescent="0.25">
      <c r="A722" s="80">
        <f t="shared" si="11"/>
        <v>720</v>
      </c>
      <c r="B722" s="79" t="s">
        <v>0</v>
      </c>
      <c r="C722" s="79" t="s">
        <v>154</v>
      </c>
      <c r="D722" s="81">
        <v>41446</v>
      </c>
      <c r="E722" s="81">
        <v>41446</v>
      </c>
      <c r="F722" s="86">
        <v>1</v>
      </c>
      <c r="G722" s="79" t="s">
        <v>158</v>
      </c>
      <c r="H722" s="79" t="s">
        <v>725</v>
      </c>
      <c r="I722" s="84">
        <v>53302.5</v>
      </c>
      <c r="J722" s="84">
        <v>-50637.37</v>
      </c>
      <c r="K722" s="84">
        <v>2665.13</v>
      </c>
      <c r="L722" s="85"/>
      <c r="M722" s="85"/>
    </row>
    <row r="723" spans="1:13" hidden="1" x14ac:dyDescent="0.25">
      <c r="A723" s="80">
        <f t="shared" si="11"/>
        <v>721</v>
      </c>
      <c r="B723" s="79" t="s">
        <v>0</v>
      </c>
      <c r="C723" s="79" t="s">
        <v>154</v>
      </c>
      <c r="D723" s="81">
        <v>41446</v>
      </c>
      <c r="E723" s="81">
        <v>41446</v>
      </c>
      <c r="F723" s="86">
        <v>1</v>
      </c>
      <c r="G723" s="79" t="s">
        <v>158</v>
      </c>
      <c r="H723" s="79" t="s">
        <v>726</v>
      </c>
      <c r="I723" s="84">
        <v>36742.5</v>
      </c>
      <c r="J723" s="84">
        <v>-34905.370000000003</v>
      </c>
      <c r="K723" s="84">
        <v>1837.13</v>
      </c>
      <c r="L723" s="85"/>
      <c r="M723" s="85"/>
    </row>
    <row r="724" spans="1:13" hidden="1" x14ac:dyDescent="0.25">
      <c r="A724" s="80">
        <f t="shared" si="11"/>
        <v>722</v>
      </c>
      <c r="B724" s="79" t="s">
        <v>0</v>
      </c>
      <c r="C724" s="79" t="s">
        <v>154</v>
      </c>
      <c r="D724" s="81">
        <v>41446</v>
      </c>
      <c r="E724" s="81">
        <v>41446</v>
      </c>
      <c r="F724" s="86">
        <v>2</v>
      </c>
      <c r="G724" s="79" t="s">
        <v>158</v>
      </c>
      <c r="H724" s="79" t="s">
        <v>727</v>
      </c>
      <c r="I724" s="84">
        <v>44505</v>
      </c>
      <c r="J724" s="84">
        <v>-42279.75</v>
      </c>
      <c r="K724" s="84">
        <v>2225.25</v>
      </c>
      <c r="L724" s="85"/>
      <c r="M724" s="85"/>
    </row>
    <row r="725" spans="1:13" hidden="1" x14ac:dyDescent="0.25">
      <c r="A725" s="80">
        <f t="shared" si="11"/>
        <v>723</v>
      </c>
      <c r="B725" s="79" t="s">
        <v>0</v>
      </c>
      <c r="C725" s="79" t="s">
        <v>154</v>
      </c>
      <c r="D725" s="81">
        <v>41446</v>
      </c>
      <c r="E725" s="81">
        <v>41446</v>
      </c>
      <c r="F725" s="86">
        <v>2</v>
      </c>
      <c r="G725" s="79" t="s">
        <v>158</v>
      </c>
      <c r="H725" s="79" t="s">
        <v>728</v>
      </c>
      <c r="I725" s="84">
        <v>41400</v>
      </c>
      <c r="J725" s="84">
        <v>-39330</v>
      </c>
      <c r="K725" s="84">
        <v>2070</v>
      </c>
      <c r="L725" s="85"/>
      <c r="M725" s="85"/>
    </row>
    <row r="726" spans="1:13" hidden="1" x14ac:dyDescent="0.25">
      <c r="A726" s="80">
        <f t="shared" si="11"/>
        <v>724</v>
      </c>
      <c r="B726" s="79" t="s">
        <v>0</v>
      </c>
      <c r="C726" s="79" t="s">
        <v>154</v>
      </c>
      <c r="D726" s="81">
        <v>41446</v>
      </c>
      <c r="E726" s="81">
        <v>41446</v>
      </c>
      <c r="F726" s="86">
        <v>1</v>
      </c>
      <c r="G726" s="79" t="s">
        <v>158</v>
      </c>
      <c r="H726" s="79" t="s">
        <v>729</v>
      </c>
      <c r="I726" s="84">
        <v>24322.5</v>
      </c>
      <c r="J726" s="84">
        <v>-23106.37</v>
      </c>
      <c r="K726" s="84">
        <v>1216.1300000000001</v>
      </c>
      <c r="L726" s="85"/>
      <c r="M726" s="85"/>
    </row>
    <row r="727" spans="1:13" hidden="1" x14ac:dyDescent="0.25">
      <c r="A727" s="80">
        <f t="shared" si="11"/>
        <v>725</v>
      </c>
      <c r="B727" s="79" t="s">
        <v>0</v>
      </c>
      <c r="C727" s="79" t="s">
        <v>154</v>
      </c>
      <c r="D727" s="81">
        <v>41446</v>
      </c>
      <c r="E727" s="81">
        <v>41446</v>
      </c>
      <c r="F727" s="86">
        <v>1</v>
      </c>
      <c r="G727" s="79" t="s">
        <v>158</v>
      </c>
      <c r="H727" s="79" t="s">
        <v>730</v>
      </c>
      <c r="I727" s="84">
        <v>23287.5</v>
      </c>
      <c r="J727" s="84">
        <v>-22123.119999999999</v>
      </c>
      <c r="K727" s="84">
        <v>1164.3800000000001</v>
      </c>
      <c r="L727" s="85"/>
      <c r="M727" s="85"/>
    </row>
    <row r="728" spans="1:13" hidden="1" x14ac:dyDescent="0.25">
      <c r="A728" s="80">
        <f t="shared" si="11"/>
        <v>726</v>
      </c>
      <c r="B728" s="79" t="s">
        <v>0</v>
      </c>
      <c r="C728" s="79" t="s">
        <v>154</v>
      </c>
      <c r="D728" s="81">
        <v>41446</v>
      </c>
      <c r="E728" s="81">
        <v>41446</v>
      </c>
      <c r="F728" s="86">
        <v>1</v>
      </c>
      <c r="G728" s="79" t="s">
        <v>158</v>
      </c>
      <c r="H728" s="79" t="s">
        <v>731</v>
      </c>
      <c r="I728" s="84">
        <v>20648.25</v>
      </c>
      <c r="J728" s="84">
        <v>-19615.84</v>
      </c>
      <c r="K728" s="84">
        <v>1032.4100000000001</v>
      </c>
      <c r="L728" s="85"/>
      <c r="M728" s="85"/>
    </row>
    <row r="729" spans="1:13" hidden="1" x14ac:dyDescent="0.25">
      <c r="A729" s="80">
        <f t="shared" si="11"/>
        <v>727</v>
      </c>
      <c r="B729" s="79" t="s">
        <v>0</v>
      </c>
      <c r="C729" s="79" t="s">
        <v>154</v>
      </c>
      <c r="D729" s="81">
        <v>41446</v>
      </c>
      <c r="E729" s="81">
        <v>41446</v>
      </c>
      <c r="F729" s="86">
        <v>1</v>
      </c>
      <c r="G729" s="79" t="s">
        <v>158</v>
      </c>
      <c r="H729" s="79" t="s">
        <v>730</v>
      </c>
      <c r="I729" s="84">
        <v>20700</v>
      </c>
      <c r="J729" s="84">
        <v>-19665</v>
      </c>
      <c r="K729" s="84">
        <v>1035</v>
      </c>
      <c r="L729" s="85"/>
      <c r="M729" s="85"/>
    </row>
    <row r="730" spans="1:13" hidden="1" x14ac:dyDescent="0.25">
      <c r="A730" s="80">
        <f t="shared" si="11"/>
        <v>728</v>
      </c>
      <c r="B730" s="79" t="s">
        <v>0</v>
      </c>
      <c r="C730" s="79" t="s">
        <v>154</v>
      </c>
      <c r="D730" s="81">
        <v>41446</v>
      </c>
      <c r="E730" s="81">
        <v>41446</v>
      </c>
      <c r="F730" s="86">
        <v>1</v>
      </c>
      <c r="G730" s="79" t="s">
        <v>158</v>
      </c>
      <c r="H730" s="79" t="s">
        <v>732</v>
      </c>
      <c r="I730" s="84">
        <v>21217.5</v>
      </c>
      <c r="J730" s="84">
        <v>-20156.62</v>
      </c>
      <c r="K730" s="84">
        <v>1060.8800000000001</v>
      </c>
      <c r="L730" s="85"/>
      <c r="M730" s="85"/>
    </row>
    <row r="731" spans="1:13" hidden="1" x14ac:dyDescent="0.25">
      <c r="A731" s="80">
        <f t="shared" si="11"/>
        <v>729</v>
      </c>
      <c r="B731" s="79" t="s">
        <v>0</v>
      </c>
      <c r="C731" s="79" t="s">
        <v>154</v>
      </c>
      <c r="D731" s="81">
        <v>41446</v>
      </c>
      <c r="E731" s="81">
        <v>41446</v>
      </c>
      <c r="F731" s="86">
        <v>1</v>
      </c>
      <c r="G731" s="79" t="s">
        <v>158</v>
      </c>
      <c r="H731" s="79" t="s">
        <v>733</v>
      </c>
      <c r="I731" s="84">
        <v>19372.5</v>
      </c>
      <c r="J731" s="84">
        <v>-18403.87</v>
      </c>
      <c r="K731" s="84">
        <v>968.63</v>
      </c>
      <c r="L731" s="85"/>
      <c r="M731" s="85"/>
    </row>
    <row r="732" spans="1:13" hidden="1" x14ac:dyDescent="0.25">
      <c r="A732" s="80">
        <f t="shared" si="11"/>
        <v>730</v>
      </c>
      <c r="B732" s="79" t="s">
        <v>0</v>
      </c>
      <c r="C732" s="79" t="s">
        <v>154</v>
      </c>
      <c r="D732" s="81">
        <v>41446</v>
      </c>
      <c r="E732" s="81">
        <v>41446</v>
      </c>
      <c r="F732" s="86">
        <v>1</v>
      </c>
      <c r="G732" s="79" t="s">
        <v>158</v>
      </c>
      <c r="H732" s="79" t="s">
        <v>734</v>
      </c>
      <c r="I732" s="84">
        <v>34492.5</v>
      </c>
      <c r="J732" s="84">
        <v>-32767.87</v>
      </c>
      <c r="K732" s="84">
        <v>1724.63</v>
      </c>
      <c r="L732" s="85"/>
      <c r="M732" s="85"/>
    </row>
    <row r="733" spans="1:13" hidden="1" x14ac:dyDescent="0.25">
      <c r="A733" s="80">
        <f t="shared" si="11"/>
        <v>731</v>
      </c>
      <c r="B733" s="79" t="s">
        <v>0</v>
      </c>
      <c r="C733" s="79" t="s">
        <v>154</v>
      </c>
      <c r="D733" s="81">
        <v>41446</v>
      </c>
      <c r="E733" s="81">
        <v>41446</v>
      </c>
      <c r="F733" s="86">
        <v>1</v>
      </c>
      <c r="G733" s="79" t="s">
        <v>158</v>
      </c>
      <c r="H733" s="79" t="s">
        <v>735</v>
      </c>
      <c r="I733" s="84">
        <v>54958.5</v>
      </c>
      <c r="J733" s="84">
        <v>-52210.57</v>
      </c>
      <c r="K733" s="84">
        <v>2747.93</v>
      </c>
      <c r="L733" s="85"/>
      <c r="M733" s="85"/>
    </row>
    <row r="734" spans="1:13" hidden="1" x14ac:dyDescent="0.25">
      <c r="A734" s="80">
        <f t="shared" si="11"/>
        <v>732</v>
      </c>
      <c r="B734" s="79" t="s">
        <v>0</v>
      </c>
      <c r="C734" s="79" t="s">
        <v>154</v>
      </c>
      <c r="D734" s="81">
        <v>41446</v>
      </c>
      <c r="E734" s="81">
        <v>41446</v>
      </c>
      <c r="F734" s="86">
        <v>1</v>
      </c>
      <c r="G734" s="79" t="s">
        <v>158</v>
      </c>
      <c r="H734" s="79" t="s">
        <v>736</v>
      </c>
      <c r="I734" s="84">
        <v>15007.5</v>
      </c>
      <c r="J734" s="84">
        <v>-14257.12</v>
      </c>
      <c r="K734" s="84">
        <v>750.38</v>
      </c>
      <c r="L734" s="85"/>
      <c r="M734" s="85"/>
    </row>
    <row r="735" spans="1:13" hidden="1" x14ac:dyDescent="0.25">
      <c r="A735" s="80">
        <f t="shared" si="11"/>
        <v>733</v>
      </c>
      <c r="B735" s="79" t="s">
        <v>0</v>
      </c>
      <c r="C735" s="79" t="s">
        <v>154</v>
      </c>
      <c r="D735" s="81">
        <v>41446</v>
      </c>
      <c r="E735" s="81">
        <v>41446</v>
      </c>
      <c r="F735" s="86">
        <v>1</v>
      </c>
      <c r="G735" s="79" t="s">
        <v>158</v>
      </c>
      <c r="H735" s="79" t="s">
        <v>737</v>
      </c>
      <c r="I735" s="84">
        <v>11902.5</v>
      </c>
      <c r="J735" s="84">
        <v>-11307.37</v>
      </c>
      <c r="K735" s="84">
        <v>595.13</v>
      </c>
      <c r="L735" s="85"/>
      <c r="M735" s="85"/>
    </row>
    <row r="736" spans="1:13" hidden="1" x14ac:dyDescent="0.25">
      <c r="A736" s="80">
        <f t="shared" si="11"/>
        <v>734</v>
      </c>
      <c r="B736" s="79" t="s">
        <v>0</v>
      </c>
      <c r="C736" s="79" t="s">
        <v>154</v>
      </c>
      <c r="D736" s="81">
        <v>41446</v>
      </c>
      <c r="E736" s="81">
        <v>41446</v>
      </c>
      <c r="F736" s="86">
        <v>1</v>
      </c>
      <c r="G736" s="79" t="s">
        <v>158</v>
      </c>
      <c r="H736" s="79" t="s">
        <v>738</v>
      </c>
      <c r="I736" s="84">
        <v>32602.5</v>
      </c>
      <c r="J736" s="84">
        <v>-30972.37</v>
      </c>
      <c r="K736" s="84">
        <v>1630.13</v>
      </c>
      <c r="L736" s="85"/>
      <c r="M736" s="85"/>
    </row>
    <row r="737" spans="1:13" hidden="1" x14ac:dyDescent="0.25">
      <c r="A737" s="80">
        <f t="shared" si="11"/>
        <v>735</v>
      </c>
      <c r="B737" s="79" t="s">
        <v>0</v>
      </c>
      <c r="C737" s="79" t="s">
        <v>154</v>
      </c>
      <c r="D737" s="81">
        <v>41446</v>
      </c>
      <c r="E737" s="81">
        <v>41446</v>
      </c>
      <c r="F737" s="86">
        <v>1</v>
      </c>
      <c r="G737" s="79" t="s">
        <v>158</v>
      </c>
      <c r="H737" s="79" t="s">
        <v>739</v>
      </c>
      <c r="I737" s="84">
        <v>30345</v>
      </c>
      <c r="J737" s="84">
        <v>-28827.75</v>
      </c>
      <c r="K737" s="84">
        <v>1517.25</v>
      </c>
      <c r="L737" s="85"/>
      <c r="M737" s="85"/>
    </row>
    <row r="738" spans="1:13" hidden="1" x14ac:dyDescent="0.25">
      <c r="A738" s="80">
        <f t="shared" si="11"/>
        <v>736</v>
      </c>
      <c r="B738" s="79" t="s">
        <v>0</v>
      </c>
      <c r="C738" s="79" t="s">
        <v>154</v>
      </c>
      <c r="D738" s="81">
        <v>41426</v>
      </c>
      <c r="E738" s="81">
        <v>41426</v>
      </c>
      <c r="F738" s="86">
        <v>1</v>
      </c>
      <c r="G738" s="79" t="s">
        <v>158</v>
      </c>
      <c r="H738" s="79" t="s">
        <v>740</v>
      </c>
      <c r="I738" s="84">
        <v>24000</v>
      </c>
      <c r="J738" s="84">
        <v>-22800</v>
      </c>
      <c r="K738" s="84">
        <v>1200</v>
      </c>
      <c r="L738" s="85"/>
      <c r="M738" s="85"/>
    </row>
    <row r="739" spans="1:13" hidden="1" x14ac:dyDescent="0.25">
      <c r="A739" s="80">
        <f t="shared" si="11"/>
        <v>737</v>
      </c>
      <c r="B739" s="79" t="s">
        <v>0</v>
      </c>
      <c r="C739" s="79" t="s">
        <v>154</v>
      </c>
      <c r="D739" s="81">
        <v>41424</v>
      </c>
      <c r="E739" s="81">
        <v>41424</v>
      </c>
      <c r="F739" s="86">
        <v>10</v>
      </c>
      <c r="G739" s="79" t="s">
        <v>158</v>
      </c>
      <c r="H739" s="79" t="s">
        <v>741</v>
      </c>
      <c r="I739" s="84">
        <v>97447.5</v>
      </c>
      <c r="J739" s="84">
        <v>-92575.12</v>
      </c>
      <c r="K739" s="84">
        <v>4872.38</v>
      </c>
      <c r="L739" s="85"/>
      <c r="M739" s="85"/>
    </row>
    <row r="740" spans="1:13" hidden="1" x14ac:dyDescent="0.25">
      <c r="A740" s="80">
        <f t="shared" si="11"/>
        <v>738</v>
      </c>
      <c r="B740" s="79" t="s">
        <v>0</v>
      </c>
      <c r="C740" s="79" t="s">
        <v>154</v>
      </c>
      <c r="D740" s="81">
        <v>41509</v>
      </c>
      <c r="E740" s="81">
        <v>41509</v>
      </c>
      <c r="F740" s="86">
        <v>1</v>
      </c>
      <c r="G740" s="79" t="s">
        <v>158</v>
      </c>
      <c r="H740" s="79" t="s">
        <v>742</v>
      </c>
      <c r="I740" s="84">
        <v>215745</v>
      </c>
      <c r="J740" s="84">
        <v>-204957.75</v>
      </c>
      <c r="K740" s="84">
        <v>10787.25</v>
      </c>
      <c r="L740" s="85"/>
      <c r="M740" s="85"/>
    </row>
    <row r="741" spans="1:13" hidden="1" x14ac:dyDescent="0.25">
      <c r="A741" s="80">
        <f t="shared" si="11"/>
        <v>739</v>
      </c>
      <c r="B741" s="79" t="s">
        <v>0</v>
      </c>
      <c r="C741" s="79" t="s">
        <v>154</v>
      </c>
      <c r="D741" s="81">
        <v>41509</v>
      </c>
      <c r="E741" s="81">
        <v>41509</v>
      </c>
      <c r="F741" s="86">
        <v>2</v>
      </c>
      <c r="G741" s="79" t="s">
        <v>158</v>
      </c>
      <c r="H741" s="79" t="s">
        <v>743</v>
      </c>
      <c r="I741" s="84">
        <v>59150</v>
      </c>
      <c r="J741" s="84">
        <v>-56192.5</v>
      </c>
      <c r="K741" s="84">
        <v>2957.5</v>
      </c>
      <c r="L741" s="85"/>
      <c r="M741" s="85"/>
    </row>
    <row r="742" spans="1:13" hidden="1" x14ac:dyDescent="0.25">
      <c r="A742" s="80">
        <f t="shared" si="11"/>
        <v>740</v>
      </c>
      <c r="B742" s="79" t="s">
        <v>0</v>
      </c>
      <c r="C742" s="79" t="s">
        <v>154</v>
      </c>
      <c r="D742" s="81">
        <v>41498</v>
      </c>
      <c r="E742" s="81">
        <v>41498</v>
      </c>
      <c r="F742" s="86">
        <v>1</v>
      </c>
      <c r="G742" s="79" t="s">
        <v>158</v>
      </c>
      <c r="H742" s="79" t="s">
        <v>744</v>
      </c>
      <c r="I742" s="84">
        <v>42500</v>
      </c>
      <c r="J742" s="84">
        <v>-40375</v>
      </c>
      <c r="K742" s="84">
        <v>2125</v>
      </c>
      <c r="L742" s="85"/>
      <c r="M742" s="85"/>
    </row>
    <row r="743" spans="1:13" hidden="1" x14ac:dyDescent="0.25">
      <c r="A743" s="80">
        <f t="shared" si="11"/>
        <v>741</v>
      </c>
      <c r="B743" s="79" t="s">
        <v>0</v>
      </c>
      <c r="C743" s="79" t="s">
        <v>154</v>
      </c>
      <c r="D743" s="81">
        <v>41494</v>
      </c>
      <c r="E743" s="81">
        <v>41494</v>
      </c>
      <c r="F743" s="86">
        <v>10</v>
      </c>
      <c r="G743" s="79" t="s">
        <v>158</v>
      </c>
      <c r="H743" s="79" t="s">
        <v>745</v>
      </c>
      <c r="I743" s="84">
        <v>50314</v>
      </c>
      <c r="J743" s="84">
        <v>-47798.3</v>
      </c>
      <c r="K743" s="84">
        <v>2515.6999999999998</v>
      </c>
      <c r="L743" s="85"/>
      <c r="M743" s="85"/>
    </row>
    <row r="744" spans="1:13" hidden="1" x14ac:dyDescent="0.25">
      <c r="A744" s="80">
        <f t="shared" si="11"/>
        <v>742</v>
      </c>
      <c r="B744" s="79" t="s">
        <v>0</v>
      </c>
      <c r="C744" s="79" t="s">
        <v>154</v>
      </c>
      <c r="D744" s="81">
        <v>41493</v>
      </c>
      <c r="E744" s="81">
        <v>41493</v>
      </c>
      <c r="F744" s="86">
        <v>4</v>
      </c>
      <c r="G744" s="79" t="s">
        <v>158</v>
      </c>
      <c r="H744" s="79" t="s">
        <v>746</v>
      </c>
      <c r="I744" s="84">
        <v>156564.85</v>
      </c>
      <c r="J744" s="84">
        <v>-148736.60999999999</v>
      </c>
      <c r="K744" s="84">
        <v>7828.24</v>
      </c>
      <c r="L744" s="85"/>
      <c r="M744" s="85"/>
    </row>
    <row r="745" spans="1:13" hidden="1" x14ac:dyDescent="0.25">
      <c r="A745" s="80">
        <f t="shared" si="11"/>
        <v>743</v>
      </c>
      <c r="B745" s="79" t="s">
        <v>0</v>
      </c>
      <c r="C745" s="79" t="s">
        <v>157</v>
      </c>
      <c r="D745" s="81">
        <v>41515</v>
      </c>
      <c r="E745" s="81">
        <v>41515</v>
      </c>
      <c r="F745" s="86">
        <v>20</v>
      </c>
      <c r="G745" s="79" t="s">
        <v>158</v>
      </c>
      <c r="H745" s="79" t="s">
        <v>747</v>
      </c>
      <c r="I745" s="84">
        <v>85500</v>
      </c>
      <c r="J745" s="84">
        <v>-85500</v>
      </c>
      <c r="K745" s="84">
        <v>0</v>
      </c>
      <c r="L745" s="85"/>
      <c r="M745" s="85"/>
    </row>
    <row r="746" spans="1:13" hidden="1" x14ac:dyDescent="0.25">
      <c r="A746" s="80">
        <f t="shared" si="11"/>
        <v>744</v>
      </c>
      <c r="B746" s="79" t="s">
        <v>0</v>
      </c>
      <c r="C746" s="79" t="s">
        <v>154</v>
      </c>
      <c r="D746" s="81">
        <v>41514</v>
      </c>
      <c r="E746" s="81">
        <v>41514</v>
      </c>
      <c r="F746" s="86">
        <v>1</v>
      </c>
      <c r="G746" s="79" t="s">
        <v>158</v>
      </c>
      <c r="H746" s="79" t="s">
        <v>748</v>
      </c>
      <c r="I746" s="84">
        <v>56595</v>
      </c>
      <c r="J746" s="84">
        <v>-53765.25</v>
      </c>
      <c r="K746" s="84">
        <v>2829.75</v>
      </c>
      <c r="L746" s="85"/>
      <c r="M746" s="85"/>
    </row>
    <row r="747" spans="1:13" hidden="1" x14ac:dyDescent="0.25">
      <c r="A747" s="80">
        <f t="shared" si="11"/>
        <v>745</v>
      </c>
      <c r="B747" s="79" t="s">
        <v>0</v>
      </c>
      <c r="C747" s="79" t="s">
        <v>154</v>
      </c>
      <c r="D747" s="81">
        <v>41514</v>
      </c>
      <c r="E747" s="81">
        <v>41514</v>
      </c>
      <c r="F747" s="86">
        <v>1</v>
      </c>
      <c r="G747" s="79" t="s">
        <v>158</v>
      </c>
      <c r="H747" s="79" t="s">
        <v>749</v>
      </c>
      <c r="I747" s="84">
        <v>39102</v>
      </c>
      <c r="J747" s="84">
        <v>-37146.9</v>
      </c>
      <c r="K747" s="84">
        <v>1955.1</v>
      </c>
      <c r="L747" s="85"/>
      <c r="M747" s="85"/>
    </row>
    <row r="748" spans="1:13" hidden="1" x14ac:dyDescent="0.25">
      <c r="A748" s="80">
        <f t="shared" si="11"/>
        <v>746</v>
      </c>
      <c r="B748" s="79" t="s">
        <v>0</v>
      </c>
      <c r="C748" s="79" t="s">
        <v>154</v>
      </c>
      <c r="D748" s="81">
        <v>41514</v>
      </c>
      <c r="E748" s="81">
        <v>41514</v>
      </c>
      <c r="F748" s="86">
        <v>1</v>
      </c>
      <c r="G748" s="79" t="s">
        <v>158</v>
      </c>
      <c r="H748" s="79" t="s">
        <v>750</v>
      </c>
      <c r="I748" s="84">
        <v>282975</v>
      </c>
      <c r="J748" s="84">
        <v>-268826.25</v>
      </c>
      <c r="K748" s="84">
        <v>14148.75</v>
      </c>
      <c r="L748" s="85"/>
      <c r="M748" s="85"/>
    </row>
    <row r="749" spans="1:13" hidden="1" x14ac:dyDescent="0.25">
      <c r="A749" s="80">
        <f t="shared" si="11"/>
        <v>747</v>
      </c>
      <c r="B749" s="79" t="s">
        <v>0</v>
      </c>
      <c r="C749" s="79" t="s">
        <v>154</v>
      </c>
      <c r="D749" s="81">
        <v>41514</v>
      </c>
      <c r="E749" s="81">
        <v>41514</v>
      </c>
      <c r="F749" s="86">
        <v>1</v>
      </c>
      <c r="G749" s="79" t="s">
        <v>158</v>
      </c>
      <c r="H749" s="79" t="s">
        <v>751</v>
      </c>
      <c r="I749" s="84">
        <v>87465</v>
      </c>
      <c r="J749" s="84">
        <v>-83091.75</v>
      </c>
      <c r="K749" s="84">
        <v>4373.25</v>
      </c>
      <c r="L749" s="85"/>
      <c r="M749" s="85"/>
    </row>
    <row r="750" spans="1:13" hidden="1" x14ac:dyDescent="0.25">
      <c r="A750" s="80">
        <f t="shared" si="11"/>
        <v>748</v>
      </c>
      <c r="B750" s="79" t="s">
        <v>0</v>
      </c>
      <c r="C750" s="79" t="s">
        <v>157</v>
      </c>
      <c r="D750" s="81">
        <v>41455</v>
      </c>
      <c r="E750" s="81">
        <v>41455</v>
      </c>
      <c r="F750" s="86">
        <v>90</v>
      </c>
      <c r="G750" s="79" t="s">
        <v>158</v>
      </c>
      <c r="H750" s="79" t="s">
        <v>752</v>
      </c>
      <c r="I750" s="84">
        <v>202500</v>
      </c>
      <c r="J750" s="84">
        <v>-202500</v>
      </c>
      <c r="K750" s="84">
        <v>0</v>
      </c>
      <c r="L750" s="85"/>
      <c r="M750" s="85"/>
    </row>
    <row r="751" spans="1:13" hidden="1" x14ac:dyDescent="0.25">
      <c r="A751" s="80">
        <f t="shared" si="11"/>
        <v>749</v>
      </c>
      <c r="B751" s="79" t="s">
        <v>0</v>
      </c>
      <c r="C751" s="79" t="s">
        <v>154</v>
      </c>
      <c r="D751" s="81">
        <v>41365</v>
      </c>
      <c r="E751" s="81">
        <v>41365</v>
      </c>
      <c r="F751" s="86">
        <v>1</v>
      </c>
      <c r="G751" s="79" t="s">
        <v>158</v>
      </c>
      <c r="H751" s="79" t="s">
        <v>753</v>
      </c>
      <c r="I751" s="84">
        <v>80940</v>
      </c>
      <c r="J751" s="84">
        <v>-76893</v>
      </c>
      <c r="K751" s="84">
        <v>4047</v>
      </c>
      <c r="L751" s="85"/>
      <c r="M751" s="85"/>
    </row>
    <row r="752" spans="1:13" hidden="1" x14ac:dyDescent="0.25">
      <c r="A752" s="80">
        <f t="shared" si="11"/>
        <v>750</v>
      </c>
      <c r="B752" s="79" t="s">
        <v>0</v>
      </c>
      <c r="C752" s="79" t="s">
        <v>154</v>
      </c>
      <c r="D752" s="81">
        <v>41550</v>
      </c>
      <c r="E752" s="81">
        <v>41550</v>
      </c>
      <c r="F752" s="86">
        <v>5</v>
      </c>
      <c r="G752" s="79" t="s">
        <v>158</v>
      </c>
      <c r="H752" s="79" t="s">
        <v>754</v>
      </c>
      <c r="I752" s="84">
        <v>3528830</v>
      </c>
      <c r="J752" s="84">
        <v>-3352388.5</v>
      </c>
      <c r="K752" s="84">
        <v>176441.5</v>
      </c>
      <c r="L752" s="85"/>
      <c r="M752" s="85"/>
    </row>
    <row r="753" spans="1:13" hidden="1" x14ac:dyDescent="0.25">
      <c r="A753" s="80">
        <f t="shared" si="11"/>
        <v>751</v>
      </c>
      <c r="B753" s="79" t="s">
        <v>0</v>
      </c>
      <c r="C753" s="79" t="s">
        <v>154</v>
      </c>
      <c r="D753" s="81">
        <v>41543</v>
      </c>
      <c r="E753" s="81">
        <v>41543</v>
      </c>
      <c r="F753" s="86">
        <v>1</v>
      </c>
      <c r="G753" s="79" t="s">
        <v>158</v>
      </c>
      <c r="H753" s="79" t="s">
        <v>755</v>
      </c>
      <c r="I753" s="84">
        <v>240350</v>
      </c>
      <c r="J753" s="84">
        <v>-228332.5</v>
      </c>
      <c r="K753" s="84">
        <v>12017.5</v>
      </c>
      <c r="L753" s="85"/>
      <c r="M753" s="85"/>
    </row>
    <row r="754" spans="1:13" hidden="1" x14ac:dyDescent="0.25">
      <c r="A754" s="80">
        <f t="shared" si="11"/>
        <v>752</v>
      </c>
      <c r="B754" s="79" t="s">
        <v>0</v>
      </c>
      <c r="C754" s="79" t="s">
        <v>154</v>
      </c>
      <c r="D754" s="81">
        <v>41543</v>
      </c>
      <c r="E754" s="81">
        <v>41543</v>
      </c>
      <c r="F754" s="86">
        <v>2</v>
      </c>
      <c r="G754" s="79" t="s">
        <v>158</v>
      </c>
      <c r="H754" s="79" t="s">
        <v>756</v>
      </c>
      <c r="I754" s="84">
        <v>250700</v>
      </c>
      <c r="J754" s="84">
        <v>-238165</v>
      </c>
      <c r="K754" s="84">
        <v>12535</v>
      </c>
      <c r="L754" s="85"/>
      <c r="M754" s="85"/>
    </row>
    <row r="755" spans="1:13" hidden="1" x14ac:dyDescent="0.25">
      <c r="A755" s="80">
        <f t="shared" si="11"/>
        <v>753</v>
      </c>
      <c r="B755" s="79" t="s">
        <v>0</v>
      </c>
      <c r="C755" s="79" t="s">
        <v>154</v>
      </c>
      <c r="D755" s="81">
        <v>41543</v>
      </c>
      <c r="E755" s="81">
        <v>41543</v>
      </c>
      <c r="F755" s="86">
        <v>1</v>
      </c>
      <c r="G755" s="79" t="s">
        <v>158</v>
      </c>
      <c r="H755" s="79" t="s">
        <v>757</v>
      </c>
      <c r="I755" s="84">
        <v>92000</v>
      </c>
      <c r="J755" s="84">
        <v>-87400</v>
      </c>
      <c r="K755" s="84">
        <v>4600</v>
      </c>
      <c r="L755" s="85"/>
      <c r="M755" s="85"/>
    </row>
    <row r="756" spans="1:13" hidden="1" x14ac:dyDescent="0.25">
      <c r="A756" s="80">
        <f t="shared" si="11"/>
        <v>754</v>
      </c>
      <c r="B756" s="79" t="s">
        <v>0</v>
      </c>
      <c r="C756" s="79" t="s">
        <v>154</v>
      </c>
      <c r="D756" s="81">
        <v>41543</v>
      </c>
      <c r="E756" s="81">
        <v>41543</v>
      </c>
      <c r="F756" s="86">
        <v>5</v>
      </c>
      <c r="G756" s="79" t="s">
        <v>158</v>
      </c>
      <c r="H756" s="79" t="s">
        <v>758</v>
      </c>
      <c r="I756" s="84">
        <v>414000</v>
      </c>
      <c r="J756" s="84">
        <v>-393300</v>
      </c>
      <c r="K756" s="84">
        <v>20700</v>
      </c>
      <c r="L756" s="85"/>
      <c r="M756" s="85"/>
    </row>
    <row r="757" spans="1:13" hidden="1" x14ac:dyDescent="0.25">
      <c r="A757" s="80">
        <f t="shared" si="11"/>
        <v>755</v>
      </c>
      <c r="B757" s="79" t="s">
        <v>0</v>
      </c>
      <c r="C757" s="79" t="s">
        <v>154</v>
      </c>
      <c r="D757" s="81">
        <v>41543</v>
      </c>
      <c r="E757" s="81">
        <v>41543</v>
      </c>
      <c r="F757" s="86">
        <v>17</v>
      </c>
      <c r="G757" s="79" t="s">
        <v>158</v>
      </c>
      <c r="H757" s="79" t="s">
        <v>759</v>
      </c>
      <c r="I757" s="84">
        <v>938400</v>
      </c>
      <c r="J757" s="84">
        <v>-891480</v>
      </c>
      <c r="K757" s="84">
        <v>46920</v>
      </c>
      <c r="L757" s="85"/>
      <c r="M757" s="85"/>
    </row>
    <row r="758" spans="1:13" hidden="1" x14ac:dyDescent="0.25">
      <c r="A758" s="80">
        <f t="shared" si="11"/>
        <v>756</v>
      </c>
      <c r="B758" s="79" t="s">
        <v>0</v>
      </c>
      <c r="C758" s="79" t="s">
        <v>154</v>
      </c>
      <c r="D758" s="81">
        <v>41543</v>
      </c>
      <c r="E758" s="81">
        <v>41543</v>
      </c>
      <c r="F758" s="86">
        <v>16</v>
      </c>
      <c r="G758" s="79" t="s">
        <v>158</v>
      </c>
      <c r="H758" s="79" t="s">
        <v>760</v>
      </c>
      <c r="I758" s="84">
        <v>747261</v>
      </c>
      <c r="J758" s="84">
        <v>-709897.95</v>
      </c>
      <c r="K758" s="84">
        <v>37363.050000000003</v>
      </c>
      <c r="L758" s="85"/>
      <c r="M758" s="85"/>
    </row>
    <row r="759" spans="1:13" hidden="1" x14ac:dyDescent="0.25">
      <c r="A759" s="80">
        <f t="shared" si="11"/>
        <v>757</v>
      </c>
      <c r="B759" s="79" t="s">
        <v>0</v>
      </c>
      <c r="C759" s="79" t="s">
        <v>157</v>
      </c>
      <c r="D759" s="81">
        <v>41543</v>
      </c>
      <c r="E759" s="81">
        <v>41543</v>
      </c>
      <c r="F759" s="86">
        <v>268</v>
      </c>
      <c r="G759" s="79" t="s">
        <v>158</v>
      </c>
      <c r="H759" s="79" t="s">
        <v>761</v>
      </c>
      <c r="I759" s="84">
        <v>717972</v>
      </c>
      <c r="J759" s="84">
        <v>-717972</v>
      </c>
      <c r="K759" s="84">
        <v>0</v>
      </c>
      <c r="L759" s="85"/>
      <c r="M759" s="85"/>
    </row>
    <row r="760" spans="1:13" hidden="1" x14ac:dyDescent="0.25">
      <c r="A760" s="80">
        <f t="shared" si="11"/>
        <v>758</v>
      </c>
      <c r="B760" s="79" t="s">
        <v>0</v>
      </c>
      <c r="C760" s="79" t="s">
        <v>154</v>
      </c>
      <c r="D760" s="81">
        <v>41538</v>
      </c>
      <c r="E760" s="81">
        <v>41538</v>
      </c>
      <c r="F760" s="86">
        <v>15</v>
      </c>
      <c r="G760" s="79" t="s">
        <v>158</v>
      </c>
      <c r="H760" s="79" t="s">
        <v>762</v>
      </c>
      <c r="I760" s="84">
        <v>340500</v>
      </c>
      <c r="J760" s="84">
        <v>-323475</v>
      </c>
      <c r="K760" s="84">
        <v>17025</v>
      </c>
      <c r="L760" s="85"/>
      <c r="M760" s="85"/>
    </row>
    <row r="761" spans="1:13" hidden="1" x14ac:dyDescent="0.25">
      <c r="A761" s="80">
        <f t="shared" si="11"/>
        <v>759</v>
      </c>
      <c r="B761" s="79" t="s">
        <v>0</v>
      </c>
      <c r="C761" s="79" t="s">
        <v>154</v>
      </c>
      <c r="D761" s="81">
        <v>41577</v>
      </c>
      <c r="E761" s="81">
        <v>41577</v>
      </c>
      <c r="F761" s="86">
        <v>6</v>
      </c>
      <c r="G761" s="79" t="s">
        <v>158</v>
      </c>
      <c r="H761" s="79" t="s">
        <v>763</v>
      </c>
      <c r="I761" s="84">
        <v>1238082.3</v>
      </c>
      <c r="J761" s="84">
        <v>-1176178.18</v>
      </c>
      <c r="K761" s="84">
        <v>61904.12</v>
      </c>
      <c r="L761" s="85"/>
      <c r="M761" s="85"/>
    </row>
    <row r="762" spans="1:13" hidden="1" x14ac:dyDescent="0.25">
      <c r="A762" s="80">
        <f t="shared" si="11"/>
        <v>760</v>
      </c>
      <c r="B762" s="79" t="s">
        <v>0</v>
      </c>
      <c r="C762" s="79" t="s">
        <v>154</v>
      </c>
      <c r="D762" s="81">
        <v>41477</v>
      </c>
      <c r="E762" s="81">
        <v>41477</v>
      </c>
      <c r="F762" s="86">
        <v>1</v>
      </c>
      <c r="G762" s="79" t="s">
        <v>158</v>
      </c>
      <c r="H762" s="79" t="s">
        <v>740</v>
      </c>
      <c r="I762" s="84">
        <v>19500</v>
      </c>
      <c r="J762" s="84">
        <v>-18525</v>
      </c>
      <c r="K762" s="84">
        <v>975</v>
      </c>
      <c r="L762" s="85"/>
      <c r="M762" s="85"/>
    </row>
    <row r="763" spans="1:13" hidden="1" x14ac:dyDescent="0.25">
      <c r="A763" s="80">
        <f t="shared" si="11"/>
        <v>761</v>
      </c>
      <c r="B763" s="79" t="s">
        <v>0</v>
      </c>
      <c r="C763" s="79" t="s">
        <v>154</v>
      </c>
      <c r="D763" s="81">
        <v>41558</v>
      </c>
      <c r="E763" s="81">
        <v>41558</v>
      </c>
      <c r="F763" s="86">
        <v>2</v>
      </c>
      <c r="G763" s="79" t="s">
        <v>158</v>
      </c>
      <c r="H763" s="79" t="s">
        <v>764</v>
      </c>
      <c r="I763" s="84">
        <v>73080.2</v>
      </c>
      <c r="J763" s="84">
        <v>-69426.19</v>
      </c>
      <c r="K763" s="84">
        <v>3654.01</v>
      </c>
      <c r="L763" s="85"/>
      <c r="M763" s="85"/>
    </row>
    <row r="764" spans="1:13" hidden="1" x14ac:dyDescent="0.25">
      <c r="A764" s="80">
        <f t="shared" si="11"/>
        <v>762</v>
      </c>
      <c r="B764" s="79" t="s">
        <v>0</v>
      </c>
      <c r="C764" s="79" t="s">
        <v>154</v>
      </c>
      <c r="D764" s="81">
        <v>41558</v>
      </c>
      <c r="E764" s="81">
        <v>41558</v>
      </c>
      <c r="F764" s="86">
        <v>2</v>
      </c>
      <c r="G764" s="79" t="s">
        <v>158</v>
      </c>
      <c r="H764" s="79" t="s">
        <v>765</v>
      </c>
      <c r="I764" s="84">
        <v>53760.2</v>
      </c>
      <c r="J764" s="84">
        <v>-51072.19</v>
      </c>
      <c r="K764" s="84">
        <v>2688.01</v>
      </c>
      <c r="L764" s="85"/>
      <c r="M764" s="85"/>
    </row>
    <row r="765" spans="1:13" hidden="1" x14ac:dyDescent="0.25">
      <c r="A765" s="80">
        <f t="shared" si="11"/>
        <v>763</v>
      </c>
      <c r="B765" s="79" t="s">
        <v>0</v>
      </c>
      <c r="C765" s="79" t="s">
        <v>154</v>
      </c>
      <c r="D765" s="81">
        <v>41558</v>
      </c>
      <c r="E765" s="81">
        <v>41558</v>
      </c>
      <c r="F765" s="86">
        <v>2</v>
      </c>
      <c r="G765" s="79" t="s">
        <v>158</v>
      </c>
      <c r="H765" s="79" t="s">
        <v>766</v>
      </c>
      <c r="I765" s="84">
        <v>47883.7</v>
      </c>
      <c r="J765" s="84">
        <v>-45489.51</v>
      </c>
      <c r="K765" s="84">
        <v>2394.19</v>
      </c>
      <c r="L765" s="85"/>
      <c r="M765" s="85"/>
    </row>
    <row r="766" spans="1:13" hidden="1" x14ac:dyDescent="0.25">
      <c r="A766" s="80">
        <f t="shared" si="11"/>
        <v>764</v>
      </c>
      <c r="B766" s="79" t="s">
        <v>0</v>
      </c>
      <c r="C766" s="79" t="s">
        <v>154</v>
      </c>
      <c r="D766" s="81">
        <v>41543</v>
      </c>
      <c r="E766" s="81">
        <v>41543</v>
      </c>
      <c r="F766" s="86">
        <v>35</v>
      </c>
      <c r="G766" s="79" t="s">
        <v>158</v>
      </c>
      <c r="H766" s="79" t="s">
        <v>767</v>
      </c>
      <c r="I766" s="84">
        <v>1017688.5</v>
      </c>
      <c r="J766" s="84">
        <v>-966804.07</v>
      </c>
      <c r="K766" s="84">
        <v>50884.43</v>
      </c>
      <c r="L766" s="85"/>
      <c r="M766" s="85"/>
    </row>
    <row r="767" spans="1:13" hidden="1" x14ac:dyDescent="0.25">
      <c r="A767" s="80">
        <f t="shared" si="11"/>
        <v>765</v>
      </c>
      <c r="B767" s="79" t="s">
        <v>0</v>
      </c>
      <c r="C767" s="79" t="s">
        <v>154</v>
      </c>
      <c r="D767" s="81">
        <v>41561</v>
      </c>
      <c r="E767" s="81">
        <v>41561</v>
      </c>
      <c r="F767" s="86">
        <v>1</v>
      </c>
      <c r="G767" s="79" t="s">
        <v>158</v>
      </c>
      <c r="H767" s="79" t="s">
        <v>768</v>
      </c>
      <c r="I767" s="84">
        <v>112003.61</v>
      </c>
      <c r="J767" s="84">
        <v>-106403.43</v>
      </c>
      <c r="K767" s="84">
        <v>5600.18</v>
      </c>
      <c r="L767" s="85"/>
      <c r="M767" s="85"/>
    </row>
    <row r="768" spans="1:13" hidden="1" x14ac:dyDescent="0.25">
      <c r="A768" s="80">
        <f t="shared" si="11"/>
        <v>766</v>
      </c>
      <c r="B768" s="79" t="s">
        <v>0</v>
      </c>
      <c r="C768" s="79" t="s">
        <v>154</v>
      </c>
      <c r="D768" s="81">
        <v>41561</v>
      </c>
      <c r="E768" s="81">
        <v>41561</v>
      </c>
      <c r="F768" s="86">
        <v>1</v>
      </c>
      <c r="G768" s="79" t="s">
        <v>158</v>
      </c>
      <c r="H768" s="79" t="s">
        <v>769</v>
      </c>
      <c r="I768" s="84">
        <v>16074.58</v>
      </c>
      <c r="J768" s="84">
        <v>-15270.85</v>
      </c>
      <c r="K768" s="84">
        <v>803.73</v>
      </c>
      <c r="L768" s="85"/>
      <c r="M768" s="85"/>
    </row>
    <row r="769" spans="1:13" hidden="1" x14ac:dyDescent="0.25">
      <c r="A769" s="80">
        <f t="shared" si="11"/>
        <v>767</v>
      </c>
      <c r="B769" s="79" t="s">
        <v>0</v>
      </c>
      <c r="C769" s="79" t="s">
        <v>154</v>
      </c>
      <c r="D769" s="81">
        <v>41561</v>
      </c>
      <c r="E769" s="81">
        <v>41561</v>
      </c>
      <c r="F769" s="86">
        <v>1</v>
      </c>
      <c r="G769" s="79" t="s">
        <v>158</v>
      </c>
      <c r="H769" s="79" t="s">
        <v>770</v>
      </c>
      <c r="I769" s="84">
        <v>81721.81</v>
      </c>
      <c r="J769" s="84">
        <v>-77635.72</v>
      </c>
      <c r="K769" s="84">
        <v>4086.09</v>
      </c>
      <c r="L769" s="85"/>
      <c r="M769" s="85"/>
    </row>
    <row r="770" spans="1:13" hidden="1" x14ac:dyDescent="0.25">
      <c r="A770" s="80">
        <f t="shared" si="11"/>
        <v>768</v>
      </c>
      <c r="B770" s="79" t="s">
        <v>0</v>
      </c>
      <c r="C770" s="79" t="s">
        <v>154</v>
      </c>
      <c r="D770" s="81">
        <v>41577</v>
      </c>
      <c r="E770" s="81">
        <v>41577</v>
      </c>
      <c r="F770" s="86">
        <v>1</v>
      </c>
      <c r="G770" s="79" t="s">
        <v>158</v>
      </c>
      <c r="H770" s="79" t="s">
        <v>771</v>
      </c>
      <c r="I770" s="84">
        <v>64975</v>
      </c>
      <c r="J770" s="84">
        <v>-61726.25</v>
      </c>
      <c r="K770" s="84">
        <v>3248.75</v>
      </c>
      <c r="L770" s="85"/>
      <c r="M770" s="85"/>
    </row>
    <row r="771" spans="1:13" hidden="1" x14ac:dyDescent="0.25">
      <c r="A771" s="80">
        <f t="shared" si="11"/>
        <v>769</v>
      </c>
      <c r="B771" s="79" t="s">
        <v>0</v>
      </c>
      <c r="C771" s="79" t="s">
        <v>154</v>
      </c>
      <c r="D771" s="81">
        <v>41577</v>
      </c>
      <c r="E771" s="81">
        <v>41577</v>
      </c>
      <c r="F771" s="86">
        <v>1</v>
      </c>
      <c r="G771" s="79" t="s">
        <v>158</v>
      </c>
      <c r="H771" s="79" t="s">
        <v>772</v>
      </c>
      <c r="I771" s="84">
        <v>22425</v>
      </c>
      <c r="J771" s="84">
        <v>-21303.75</v>
      </c>
      <c r="K771" s="84">
        <v>1121.25</v>
      </c>
      <c r="L771" s="85"/>
      <c r="M771" s="85"/>
    </row>
    <row r="772" spans="1:13" hidden="1" x14ac:dyDescent="0.25">
      <c r="A772" s="80">
        <f t="shared" si="11"/>
        <v>770</v>
      </c>
      <c r="B772" s="79" t="s">
        <v>0</v>
      </c>
      <c r="C772" s="79" t="s">
        <v>154</v>
      </c>
      <c r="D772" s="81">
        <v>41577</v>
      </c>
      <c r="E772" s="81">
        <v>41577</v>
      </c>
      <c r="F772" s="86">
        <v>1</v>
      </c>
      <c r="G772" s="79" t="s">
        <v>158</v>
      </c>
      <c r="H772" s="79" t="s">
        <v>773</v>
      </c>
      <c r="I772" s="84">
        <v>36742.5</v>
      </c>
      <c r="J772" s="84">
        <v>-34905.370000000003</v>
      </c>
      <c r="K772" s="84">
        <v>1837.13</v>
      </c>
      <c r="L772" s="85"/>
      <c r="M772" s="85"/>
    </row>
    <row r="773" spans="1:13" hidden="1" x14ac:dyDescent="0.25">
      <c r="A773" s="80">
        <f t="shared" ref="A773:A836" si="12">A772+1</f>
        <v>771</v>
      </c>
      <c r="B773" s="79" t="s">
        <v>0</v>
      </c>
      <c r="C773" s="79" t="s">
        <v>154</v>
      </c>
      <c r="D773" s="81">
        <v>41547</v>
      </c>
      <c r="E773" s="81">
        <v>41547</v>
      </c>
      <c r="F773" s="86">
        <v>1</v>
      </c>
      <c r="G773" s="79" t="s">
        <v>354</v>
      </c>
      <c r="H773" s="79" t="s">
        <v>774</v>
      </c>
      <c r="I773" s="84">
        <v>783373.5</v>
      </c>
      <c r="J773" s="84">
        <v>-744204.82</v>
      </c>
      <c r="K773" s="84">
        <v>39168.68</v>
      </c>
      <c r="L773" s="85"/>
      <c r="M773" s="85"/>
    </row>
    <row r="774" spans="1:13" hidden="1" x14ac:dyDescent="0.25">
      <c r="A774" s="80">
        <f t="shared" si="12"/>
        <v>772</v>
      </c>
      <c r="B774" s="79" t="s">
        <v>0</v>
      </c>
      <c r="C774" s="79" t="s">
        <v>154</v>
      </c>
      <c r="D774" s="81">
        <v>41624</v>
      </c>
      <c r="E774" s="81">
        <v>41624</v>
      </c>
      <c r="F774" s="86">
        <v>40</v>
      </c>
      <c r="G774" s="79" t="s">
        <v>158</v>
      </c>
      <c r="H774" s="79" t="s">
        <v>775</v>
      </c>
      <c r="I774" s="84">
        <v>962780</v>
      </c>
      <c r="J774" s="84">
        <v>-914641</v>
      </c>
      <c r="K774" s="84">
        <v>48139</v>
      </c>
      <c r="L774" s="85"/>
      <c r="M774" s="85"/>
    </row>
    <row r="775" spans="1:13" hidden="1" x14ac:dyDescent="0.25">
      <c r="A775" s="80">
        <f t="shared" si="12"/>
        <v>773</v>
      </c>
      <c r="B775" s="79" t="s">
        <v>0</v>
      </c>
      <c r="C775" s="79" t="s">
        <v>154</v>
      </c>
      <c r="D775" s="81">
        <v>41624</v>
      </c>
      <c r="E775" s="81">
        <v>41624</v>
      </c>
      <c r="F775" s="86">
        <v>2</v>
      </c>
      <c r="G775" s="79" t="s">
        <v>158</v>
      </c>
      <c r="H775" s="79" t="s">
        <v>776</v>
      </c>
      <c r="I775" s="84">
        <v>56380</v>
      </c>
      <c r="J775" s="84">
        <v>-53561</v>
      </c>
      <c r="K775" s="84">
        <v>2819</v>
      </c>
      <c r="L775" s="85"/>
      <c r="M775" s="85"/>
    </row>
    <row r="776" spans="1:13" hidden="1" x14ac:dyDescent="0.25">
      <c r="A776" s="80">
        <f t="shared" si="12"/>
        <v>774</v>
      </c>
      <c r="B776" s="79" t="s">
        <v>0</v>
      </c>
      <c r="C776" s="79" t="s">
        <v>154</v>
      </c>
      <c r="D776" s="81">
        <v>41512</v>
      </c>
      <c r="E776" s="81">
        <v>41512</v>
      </c>
      <c r="F776" s="86">
        <v>3</v>
      </c>
      <c r="G776" s="79" t="s">
        <v>158</v>
      </c>
      <c r="H776" s="79" t="s">
        <v>777</v>
      </c>
      <c r="I776" s="84">
        <v>21563.1</v>
      </c>
      <c r="J776" s="84">
        <v>-20484.939999999999</v>
      </c>
      <c r="K776" s="84">
        <v>1078.1600000000001</v>
      </c>
      <c r="L776" s="85"/>
      <c r="M776" s="85"/>
    </row>
    <row r="777" spans="1:13" hidden="1" x14ac:dyDescent="0.25">
      <c r="A777" s="80">
        <f t="shared" si="12"/>
        <v>775</v>
      </c>
      <c r="B777" s="79" t="s">
        <v>0</v>
      </c>
      <c r="C777" s="79" t="s">
        <v>154</v>
      </c>
      <c r="D777" s="81">
        <v>41691</v>
      </c>
      <c r="E777" s="81">
        <v>41691</v>
      </c>
      <c r="F777" s="86">
        <v>2</v>
      </c>
      <c r="G777" s="79" t="s">
        <v>158</v>
      </c>
      <c r="H777" s="79" t="s">
        <v>778</v>
      </c>
      <c r="I777" s="84">
        <v>73080.100000000006</v>
      </c>
      <c r="J777" s="84">
        <v>-69426.09</v>
      </c>
      <c r="K777" s="84">
        <v>3654.01</v>
      </c>
      <c r="L777" s="85"/>
      <c r="M777" s="85"/>
    </row>
    <row r="778" spans="1:13" hidden="1" x14ac:dyDescent="0.25">
      <c r="A778" s="80">
        <f t="shared" si="12"/>
        <v>776</v>
      </c>
      <c r="B778" s="79" t="s">
        <v>0</v>
      </c>
      <c r="C778" s="79" t="s">
        <v>154</v>
      </c>
      <c r="D778" s="81">
        <v>41631</v>
      </c>
      <c r="E778" s="81">
        <v>41631</v>
      </c>
      <c r="F778" s="86">
        <v>1</v>
      </c>
      <c r="G778" s="79" t="s">
        <v>158</v>
      </c>
      <c r="H778" s="79" t="s">
        <v>779</v>
      </c>
      <c r="I778" s="84">
        <v>14296.32</v>
      </c>
      <c r="J778" s="84">
        <v>-13581.5</v>
      </c>
      <c r="K778" s="84">
        <v>714.82</v>
      </c>
      <c r="L778" s="85"/>
      <c r="M778" s="85"/>
    </row>
    <row r="779" spans="1:13" hidden="1" x14ac:dyDescent="0.25">
      <c r="A779" s="80">
        <f t="shared" si="12"/>
        <v>777</v>
      </c>
      <c r="B779" s="79" t="s">
        <v>0</v>
      </c>
      <c r="C779" s="79" t="s">
        <v>154</v>
      </c>
      <c r="D779" s="81">
        <v>41636</v>
      </c>
      <c r="E779" s="81">
        <v>41636</v>
      </c>
      <c r="F779" s="86">
        <v>1</v>
      </c>
      <c r="G779" s="79" t="s">
        <v>158</v>
      </c>
      <c r="H779" s="79" t="s">
        <v>780</v>
      </c>
      <c r="I779" s="84">
        <v>44052.78</v>
      </c>
      <c r="J779" s="84">
        <v>-41850.14</v>
      </c>
      <c r="K779" s="84">
        <v>2202.64</v>
      </c>
      <c r="L779" s="85"/>
      <c r="M779" s="85"/>
    </row>
    <row r="780" spans="1:13" hidden="1" x14ac:dyDescent="0.25">
      <c r="A780" s="80">
        <f t="shared" si="12"/>
        <v>778</v>
      </c>
      <c r="B780" s="79" t="s">
        <v>0</v>
      </c>
      <c r="C780" s="79" t="s">
        <v>154</v>
      </c>
      <c r="D780" s="81">
        <v>41723</v>
      </c>
      <c r="E780" s="81">
        <v>41723</v>
      </c>
      <c r="F780" s="86">
        <v>1</v>
      </c>
      <c r="G780" s="79" t="s">
        <v>158</v>
      </c>
      <c r="H780" s="79" t="s">
        <v>781</v>
      </c>
      <c r="I780" s="84">
        <v>39690</v>
      </c>
      <c r="J780" s="84">
        <v>-37705.5</v>
      </c>
      <c r="K780" s="84">
        <v>1984.5</v>
      </c>
      <c r="L780" s="85"/>
      <c r="M780" s="85"/>
    </row>
    <row r="781" spans="1:13" hidden="1" x14ac:dyDescent="0.25">
      <c r="A781" s="80">
        <f t="shared" si="12"/>
        <v>779</v>
      </c>
      <c r="B781" s="79" t="s">
        <v>0</v>
      </c>
      <c r="C781" s="79" t="s">
        <v>154</v>
      </c>
      <c r="D781" s="81">
        <v>41723</v>
      </c>
      <c r="E781" s="81">
        <v>41723</v>
      </c>
      <c r="F781" s="86">
        <v>1</v>
      </c>
      <c r="G781" s="79" t="s">
        <v>158</v>
      </c>
      <c r="H781" s="79" t="s">
        <v>782</v>
      </c>
      <c r="I781" s="84">
        <v>6449.63</v>
      </c>
      <c r="J781" s="84">
        <v>-6127.15</v>
      </c>
      <c r="K781" s="84">
        <v>322.48</v>
      </c>
      <c r="L781" s="85"/>
      <c r="M781" s="85"/>
    </row>
    <row r="782" spans="1:13" hidden="1" x14ac:dyDescent="0.25">
      <c r="A782" s="80">
        <f t="shared" si="12"/>
        <v>780</v>
      </c>
      <c r="B782" s="79" t="s">
        <v>0</v>
      </c>
      <c r="C782" s="79" t="s">
        <v>154</v>
      </c>
      <c r="D782" s="81">
        <v>41723</v>
      </c>
      <c r="E782" s="81">
        <v>41723</v>
      </c>
      <c r="F782" s="86">
        <v>1</v>
      </c>
      <c r="G782" s="79" t="s">
        <v>158</v>
      </c>
      <c r="H782" s="79" t="s">
        <v>783</v>
      </c>
      <c r="I782" s="84">
        <v>18058.95</v>
      </c>
      <c r="J782" s="84">
        <v>-17156</v>
      </c>
      <c r="K782" s="84">
        <v>902.95</v>
      </c>
      <c r="L782" s="85"/>
      <c r="M782" s="85"/>
    </row>
    <row r="783" spans="1:13" hidden="1" x14ac:dyDescent="0.25">
      <c r="A783" s="80">
        <f t="shared" si="12"/>
        <v>781</v>
      </c>
      <c r="B783" s="79" t="s">
        <v>0</v>
      </c>
      <c r="C783" s="79" t="s">
        <v>154</v>
      </c>
      <c r="D783" s="81">
        <v>41723</v>
      </c>
      <c r="E783" s="81">
        <v>41723</v>
      </c>
      <c r="F783" s="86">
        <v>1</v>
      </c>
      <c r="G783" s="79" t="s">
        <v>158</v>
      </c>
      <c r="H783" s="79" t="s">
        <v>784</v>
      </c>
      <c r="I783" s="84">
        <v>27783</v>
      </c>
      <c r="J783" s="84">
        <v>-26393.85</v>
      </c>
      <c r="K783" s="84">
        <v>1389.15</v>
      </c>
      <c r="L783" s="85"/>
      <c r="M783" s="85"/>
    </row>
    <row r="784" spans="1:13" hidden="1" x14ac:dyDescent="0.25">
      <c r="A784" s="80">
        <f t="shared" si="12"/>
        <v>782</v>
      </c>
      <c r="B784" s="79" t="s">
        <v>0</v>
      </c>
      <c r="C784" s="79" t="s">
        <v>154</v>
      </c>
      <c r="D784" s="81">
        <v>41723</v>
      </c>
      <c r="E784" s="81">
        <v>41723</v>
      </c>
      <c r="F784" s="86">
        <v>1</v>
      </c>
      <c r="G784" s="79" t="s">
        <v>158</v>
      </c>
      <c r="H784" s="79" t="s">
        <v>785</v>
      </c>
      <c r="I784" s="84">
        <v>44651.25</v>
      </c>
      <c r="J784" s="84">
        <v>-42418.69</v>
      </c>
      <c r="K784" s="84">
        <v>2232.56</v>
      </c>
      <c r="L784" s="85"/>
      <c r="M784" s="85"/>
    </row>
    <row r="785" spans="1:13" hidden="1" x14ac:dyDescent="0.25">
      <c r="A785" s="80">
        <f t="shared" si="12"/>
        <v>783</v>
      </c>
      <c r="B785" s="79" t="s">
        <v>0</v>
      </c>
      <c r="C785" s="79" t="s">
        <v>154</v>
      </c>
      <c r="D785" s="81">
        <v>41723</v>
      </c>
      <c r="E785" s="81">
        <v>41723</v>
      </c>
      <c r="F785" s="86">
        <v>1</v>
      </c>
      <c r="G785" s="79" t="s">
        <v>158</v>
      </c>
      <c r="H785" s="79" t="s">
        <v>786</v>
      </c>
      <c r="I785" s="84">
        <v>13891.5</v>
      </c>
      <c r="J785" s="84">
        <v>-13196.92</v>
      </c>
      <c r="K785" s="84">
        <v>694.58</v>
      </c>
      <c r="L785" s="85"/>
      <c r="M785" s="85"/>
    </row>
    <row r="786" spans="1:13" hidden="1" x14ac:dyDescent="0.25">
      <c r="A786" s="80">
        <f t="shared" si="12"/>
        <v>784</v>
      </c>
      <c r="B786" s="79" t="s">
        <v>0</v>
      </c>
      <c r="C786" s="79" t="s">
        <v>157</v>
      </c>
      <c r="D786" s="81">
        <v>41723</v>
      </c>
      <c r="E786" s="81">
        <v>41723</v>
      </c>
      <c r="F786" s="86">
        <v>1</v>
      </c>
      <c r="G786" s="79" t="s">
        <v>158</v>
      </c>
      <c r="H786" s="79" t="s">
        <v>787</v>
      </c>
      <c r="I786" s="84">
        <v>2629.46</v>
      </c>
      <c r="J786" s="84">
        <v>-2629.46</v>
      </c>
      <c r="K786" s="84">
        <v>0</v>
      </c>
      <c r="L786" s="85"/>
      <c r="M786" s="85"/>
    </row>
    <row r="787" spans="1:13" hidden="1" x14ac:dyDescent="0.25">
      <c r="A787" s="80">
        <f t="shared" si="12"/>
        <v>785</v>
      </c>
      <c r="B787" s="79" t="s">
        <v>0</v>
      </c>
      <c r="C787" s="79" t="s">
        <v>154</v>
      </c>
      <c r="D787" s="81">
        <v>41723</v>
      </c>
      <c r="E787" s="81">
        <v>41723</v>
      </c>
      <c r="F787" s="86">
        <v>1</v>
      </c>
      <c r="G787" s="79" t="s">
        <v>158</v>
      </c>
      <c r="H787" s="79" t="s">
        <v>788</v>
      </c>
      <c r="I787" s="84">
        <v>9128.7000000000007</v>
      </c>
      <c r="J787" s="84">
        <v>-8672.26</v>
      </c>
      <c r="K787" s="84">
        <v>456.44</v>
      </c>
      <c r="L787" s="85"/>
      <c r="M787" s="85"/>
    </row>
    <row r="788" spans="1:13" hidden="1" x14ac:dyDescent="0.25">
      <c r="A788" s="80">
        <f t="shared" si="12"/>
        <v>786</v>
      </c>
      <c r="B788" s="79" t="s">
        <v>0</v>
      </c>
      <c r="C788" s="79" t="s">
        <v>154</v>
      </c>
      <c r="D788" s="81">
        <v>41723</v>
      </c>
      <c r="E788" s="81">
        <v>41723</v>
      </c>
      <c r="F788" s="86">
        <v>1</v>
      </c>
      <c r="G788" s="79" t="s">
        <v>158</v>
      </c>
      <c r="H788" s="79" t="s">
        <v>789</v>
      </c>
      <c r="I788" s="84">
        <v>11430.72</v>
      </c>
      <c r="J788" s="84">
        <v>-10859.18</v>
      </c>
      <c r="K788" s="84">
        <v>571.54</v>
      </c>
      <c r="L788" s="85"/>
      <c r="M788" s="85"/>
    </row>
    <row r="789" spans="1:13" hidden="1" x14ac:dyDescent="0.25">
      <c r="A789" s="80">
        <f t="shared" si="12"/>
        <v>787</v>
      </c>
      <c r="B789" s="79" t="s">
        <v>0</v>
      </c>
      <c r="C789" s="79" t="s">
        <v>154</v>
      </c>
      <c r="D789" s="81">
        <v>41723</v>
      </c>
      <c r="E789" s="81">
        <v>41723</v>
      </c>
      <c r="F789" s="86">
        <v>1</v>
      </c>
      <c r="G789" s="79" t="s">
        <v>158</v>
      </c>
      <c r="H789" s="79" t="s">
        <v>790</v>
      </c>
      <c r="I789" s="84">
        <v>27783</v>
      </c>
      <c r="J789" s="84">
        <v>-26393.85</v>
      </c>
      <c r="K789" s="84">
        <v>1389.15</v>
      </c>
      <c r="L789" s="85"/>
      <c r="M789" s="85"/>
    </row>
    <row r="790" spans="1:13" hidden="1" x14ac:dyDescent="0.25">
      <c r="A790" s="80">
        <f t="shared" si="12"/>
        <v>788</v>
      </c>
      <c r="B790" s="79" t="s">
        <v>0</v>
      </c>
      <c r="C790" s="79" t="s">
        <v>157</v>
      </c>
      <c r="D790" s="81">
        <v>41723</v>
      </c>
      <c r="E790" s="81">
        <v>41723</v>
      </c>
      <c r="F790" s="86">
        <v>1</v>
      </c>
      <c r="G790" s="79" t="s">
        <v>158</v>
      </c>
      <c r="H790" s="79" t="s">
        <v>791</v>
      </c>
      <c r="I790" s="84">
        <v>3770.55</v>
      </c>
      <c r="J790" s="84">
        <v>-3770.55</v>
      </c>
      <c r="K790" s="84">
        <v>0</v>
      </c>
      <c r="L790" s="85"/>
      <c r="M790" s="85"/>
    </row>
    <row r="791" spans="1:13" hidden="1" x14ac:dyDescent="0.25">
      <c r="A791" s="80">
        <f t="shared" si="12"/>
        <v>789</v>
      </c>
      <c r="B791" s="79" t="s">
        <v>0</v>
      </c>
      <c r="C791" s="79" t="s">
        <v>154</v>
      </c>
      <c r="D791" s="81">
        <v>41668</v>
      </c>
      <c r="E791" s="81">
        <v>41668</v>
      </c>
      <c r="F791" s="86">
        <v>1</v>
      </c>
      <c r="G791" s="79" t="s">
        <v>158</v>
      </c>
      <c r="H791" s="79" t="s">
        <v>792</v>
      </c>
      <c r="I791" s="84">
        <v>153558</v>
      </c>
      <c r="J791" s="84">
        <v>-145880.1</v>
      </c>
      <c r="K791" s="84">
        <v>7677.9</v>
      </c>
      <c r="L791" s="85"/>
      <c r="M791" s="85"/>
    </row>
    <row r="792" spans="1:13" hidden="1" x14ac:dyDescent="0.25">
      <c r="A792" s="80">
        <f t="shared" si="12"/>
        <v>790</v>
      </c>
      <c r="B792" s="79" t="s">
        <v>0</v>
      </c>
      <c r="C792" s="79" t="s">
        <v>154</v>
      </c>
      <c r="D792" s="81">
        <v>41668</v>
      </c>
      <c r="E792" s="81">
        <v>41668</v>
      </c>
      <c r="F792" s="86">
        <v>1</v>
      </c>
      <c r="G792" s="79" t="s">
        <v>158</v>
      </c>
      <c r="H792" s="79" t="s">
        <v>793</v>
      </c>
      <c r="I792" s="84">
        <v>107036.88</v>
      </c>
      <c r="J792" s="84">
        <v>-101685.04</v>
      </c>
      <c r="K792" s="84">
        <v>5351.84</v>
      </c>
      <c r="L792" s="85"/>
      <c r="M792" s="85"/>
    </row>
    <row r="793" spans="1:13" hidden="1" x14ac:dyDescent="0.25">
      <c r="A793" s="80">
        <f t="shared" si="12"/>
        <v>791</v>
      </c>
      <c r="B793" s="79" t="s">
        <v>0</v>
      </c>
      <c r="C793" s="79" t="s">
        <v>154</v>
      </c>
      <c r="D793" s="81">
        <v>41668</v>
      </c>
      <c r="E793" s="81">
        <v>41668</v>
      </c>
      <c r="F793" s="86">
        <v>1</v>
      </c>
      <c r="G793" s="79" t="s">
        <v>158</v>
      </c>
      <c r="H793" s="79" t="s">
        <v>794</v>
      </c>
      <c r="I793" s="84">
        <v>35140.5</v>
      </c>
      <c r="J793" s="84">
        <v>-33383.47</v>
      </c>
      <c r="K793" s="84">
        <v>1757.03</v>
      </c>
      <c r="L793" s="85"/>
      <c r="M793" s="85"/>
    </row>
    <row r="794" spans="1:13" hidden="1" x14ac:dyDescent="0.25">
      <c r="A794" s="80">
        <f t="shared" si="12"/>
        <v>792</v>
      </c>
      <c r="B794" s="79" t="s">
        <v>0</v>
      </c>
      <c r="C794" s="79" t="s">
        <v>154</v>
      </c>
      <c r="D794" s="81">
        <v>41668</v>
      </c>
      <c r="E794" s="81">
        <v>41668</v>
      </c>
      <c r="F794" s="86">
        <v>1</v>
      </c>
      <c r="G794" s="79" t="s">
        <v>158</v>
      </c>
      <c r="H794" s="79" t="s">
        <v>795</v>
      </c>
      <c r="I794" s="84">
        <v>39999.75</v>
      </c>
      <c r="J794" s="84">
        <v>-37999.760000000002</v>
      </c>
      <c r="K794" s="84">
        <v>1999.99</v>
      </c>
      <c r="L794" s="85"/>
      <c r="M794" s="85"/>
    </row>
    <row r="795" spans="1:13" hidden="1" x14ac:dyDescent="0.25">
      <c r="A795" s="80">
        <f t="shared" si="12"/>
        <v>793</v>
      </c>
      <c r="B795" s="79" t="s">
        <v>0</v>
      </c>
      <c r="C795" s="79" t="s">
        <v>154</v>
      </c>
      <c r="D795" s="81">
        <v>41668</v>
      </c>
      <c r="E795" s="81">
        <v>41668</v>
      </c>
      <c r="F795" s="86">
        <v>1</v>
      </c>
      <c r="G795" s="79" t="s">
        <v>158</v>
      </c>
      <c r="H795" s="79" t="s">
        <v>796</v>
      </c>
      <c r="I795" s="84">
        <v>46481.22</v>
      </c>
      <c r="J795" s="84">
        <v>-44157.16</v>
      </c>
      <c r="K795" s="84">
        <v>2324.06</v>
      </c>
      <c r="L795" s="85"/>
      <c r="M795" s="85"/>
    </row>
    <row r="796" spans="1:13" hidden="1" x14ac:dyDescent="0.25">
      <c r="A796" s="80">
        <f t="shared" si="12"/>
        <v>794</v>
      </c>
      <c r="B796" s="79" t="s">
        <v>0</v>
      </c>
      <c r="C796" s="79" t="s">
        <v>154</v>
      </c>
      <c r="D796" s="81">
        <v>41668</v>
      </c>
      <c r="E796" s="81">
        <v>41668</v>
      </c>
      <c r="F796" s="86">
        <v>3</v>
      </c>
      <c r="G796" s="79" t="s">
        <v>158</v>
      </c>
      <c r="H796" s="79" t="s">
        <v>797</v>
      </c>
      <c r="I796" s="84">
        <v>56611.26</v>
      </c>
      <c r="J796" s="84">
        <v>-53780.7</v>
      </c>
      <c r="K796" s="84">
        <v>2830.56</v>
      </c>
      <c r="L796" s="85"/>
      <c r="M796" s="85"/>
    </row>
    <row r="797" spans="1:13" hidden="1" x14ac:dyDescent="0.25">
      <c r="A797" s="80">
        <f t="shared" si="12"/>
        <v>795</v>
      </c>
      <c r="B797" s="79" t="s">
        <v>0</v>
      </c>
      <c r="C797" s="79" t="s">
        <v>154</v>
      </c>
      <c r="D797" s="81">
        <v>41668</v>
      </c>
      <c r="E797" s="81">
        <v>41668</v>
      </c>
      <c r="F797" s="86">
        <v>1</v>
      </c>
      <c r="G797" s="79" t="s">
        <v>158</v>
      </c>
      <c r="H797" s="79" t="s">
        <v>798</v>
      </c>
      <c r="I797" s="84">
        <v>18893.22</v>
      </c>
      <c r="J797" s="84">
        <v>-17948.560000000001</v>
      </c>
      <c r="K797" s="84">
        <v>944.66</v>
      </c>
      <c r="L797" s="85"/>
      <c r="M797" s="85"/>
    </row>
    <row r="798" spans="1:13" hidden="1" x14ac:dyDescent="0.25">
      <c r="A798" s="80">
        <f t="shared" si="12"/>
        <v>796</v>
      </c>
      <c r="B798" s="79" t="s">
        <v>0</v>
      </c>
      <c r="C798" s="79" t="s">
        <v>154</v>
      </c>
      <c r="D798" s="81">
        <v>41668</v>
      </c>
      <c r="E798" s="81">
        <v>41668</v>
      </c>
      <c r="F798" s="86">
        <v>1</v>
      </c>
      <c r="G798" s="79" t="s">
        <v>158</v>
      </c>
      <c r="H798" s="79" t="s">
        <v>795</v>
      </c>
      <c r="I798" s="84">
        <v>45499.65</v>
      </c>
      <c r="J798" s="84">
        <v>-43224.67</v>
      </c>
      <c r="K798" s="84">
        <v>2274.98</v>
      </c>
      <c r="L798" s="85"/>
      <c r="M798" s="85"/>
    </row>
    <row r="799" spans="1:13" hidden="1" x14ac:dyDescent="0.25">
      <c r="A799" s="80">
        <f t="shared" si="12"/>
        <v>797</v>
      </c>
      <c r="B799" s="79" t="s">
        <v>0</v>
      </c>
      <c r="C799" s="79" t="s">
        <v>154</v>
      </c>
      <c r="D799" s="81">
        <v>41668</v>
      </c>
      <c r="E799" s="81">
        <v>41668</v>
      </c>
      <c r="F799" s="86">
        <v>1</v>
      </c>
      <c r="G799" s="79" t="s">
        <v>158</v>
      </c>
      <c r="H799" s="79" t="s">
        <v>799</v>
      </c>
      <c r="I799" s="84">
        <v>406193.4</v>
      </c>
      <c r="J799" s="84">
        <v>-385883.73</v>
      </c>
      <c r="K799" s="84">
        <v>20309.669999999998</v>
      </c>
      <c r="L799" s="85"/>
      <c r="M799" s="85"/>
    </row>
    <row r="800" spans="1:13" hidden="1" x14ac:dyDescent="0.25">
      <c r="A800" s="80">
        <f t="shared" si="12"/>
        <v>798</v>
      </c>
      <c r="B800" s="79" t="s">
        <v>0</v>
      </c>
      <c r="C800" s="79" t="s">
        <v>154</v>
      </c>
      <c r="D800" s="81">
        <v>41668</v>
      </c>
      <c r="E800" s="81">
        <v>41668</v>
      </c>
      <c r="F800" s="86">
        <v>1</v>
      </c>
      <c r="G800" s="79" t="s">
        <v>158</v>
      </c>
      <c r="H800" s="79" t="s">
        <v>800</v>
      </c>
      <c r="I800" s="84">
        <v>9880.3799999999992</v>
      </c>
      <c r="J800" s="84">
        <v>-9386.36</v>
      </c>
      <c r="K800" s="84">
        <v>494.02</v>
      </c>
      <c r="L800" s="85"/>
      <c r="M800" s="85"/>
    </row>
    <row r="801" spans="1:13" hidden="1" x14ac:dyDescent="0.25">
      <c r="A801" s="80">
        <f t="shared" si="12"/>
        <v>799</v>
      </c>
      <c r="B801" s="79" t="s">
        <v>0</v>
      </c>
      <c r="C801" s="79" t="s">
        <v>154</v>
      </c>
      <c r="D801" s="81">
        <v>41668</v>
      </c>
      <c r="E801" s="81">
        <v>41668</v>
      </c>
      <c r="F801" s="86">
        <v>1</v>
      </c>
      <c r="G801" s="79" t="s">
        <v>158</v>
      </c>
      <c r="H801" s="79" t="s">
        <v>801</v>
      </c>
      <c r="I801" s="84">
        <v>22089.78</v>
      </c>
      <c r="J801" s="84">
        <v>-20985.29</v>
      </c>
      <c r="K801" s="84">
        <v>1104.49</v>
      </c>
      <c r="L801" s="85"/>
      <c r="M801" s="85"/>
    </row>
    <row r="802" spans="1:13" hidden="1" x14ac:dyDescent="0.25">
      <c r="A802" s="80">
        <f t="shared" si="12"/>
        <v>800</v>
      </c>
      <c r="B802" s="79" t="s">
        <v>0</v>
      </c>
      <c r="C802" s="79" t="s">
        <v>154</v>
      </c>
      <c r="D802" s="81">
        <v>41668</v>
      </c>
      <c r="E802" s="81">
        <v>41668</v>
      </c>
      <c r="F802" s="86">
        <v>1</v>
      </c>
      <c r="G802" s="79" t="s">
        <v>158</v>
      </c>
      <c r="H802" s="79" t="s">
        <v>801</v>
      </c>
      <c r="I802" s="84">
        <v>25995.42</v>
      </c>
      <c r="J802" s="84">
        <v>-24695.65</v>
      </c>
      <c r="K802" s="84">
        <v>1299.77</v>
      </c>
      <c r="L802" s="85"/>
      <c r="M802" s="85"/>
    </row>
    <row r="803" spans="1:13" hidden="1" x14ac:dyDescent="0.25">
      <c r="A803" s="80">
        <f t="shared" si="12"/>
        <v>801</v>
      </c>
      <c r="B803" s="79" t="s">
        <v>0</v>
      </c>
      <c r="C803" s="79" t="s">
        <v>154</v>
      </c>
      <c r="D803" s="81">
        <v>41668</v>
      </c>
      <c r="E803" s="81">
        <v>41668</v>
      </c>
      <c r="F803" s="86">
        <v>1</v>
      </c>
      <c r="G803" s="79" t="s">
        <v>158</v>
      </c>
      <c r="H803" s="79" t="s">
        <v>802</v>
      </c>
      <c r="I803" s="84">
        <v>119036.52</v>
      </c>
      <c r="J803" s="84">
        <v>-113084.69</v>
      </c>
      <c r="K803" s="84">
        <v>5951.83</v>
      </c>
      <c r="L803" s="85"/>
      <c r="M803" s="85"/>
    </row>
    <row r="804" spans="1:13" hidden="1" x14ac:dyDescent="0.25">
      <c r="A804" s="80">
        <f t="shared" si="12"/>
        <v>802</v>
      </c>
      <c r="B804" s="79" t="s">
        <v>0</v>
      </c>
      <c r="C804" s="79" t="s">
        <v>154</v>
      </c>
      <c r="D804" s="81">
        <v>41668</v>
      </c>
      <c r="E804" s="81">
        <v>41668</v>
      </c>
      <c r="F804" s="86">
        <v>1</v>
      </c>
      <c r="G804" s="79" t="s">
        <v>158</v>
      </c>
      <c r="H804" s="79" t="s">
        <v>803</v>
      </c>
      <c r="I804" s="84">
        <v>67515.360000000001</v>
      </c>
      <c r="J804" s="84">
        <v>-64139.59</v>
      </c>
      <c r="K804" s="84">
        <v>3375.77</v>
      </c>
      <c r="L804" s="85"/>
      <c r="M804" s="85"/>
    </row>
    <row r="805" spans="1:13" hidden="1" x14ac:dyDescent="0.25">
      <c r="A805" s="80">
        <f t="shared" si="12"/>
        <v>803</v>
      </c>
      <c r="B805" s="79" t="s">
        <v>0</v>
      </c>
      <c r="C805" s="79" t="s">
        <v>154</v>
      </c>
      <c r="D805" s="81">
        <v>41668</v>
      </c>
      <c r="E805" s="81">
        <v>41668</v>
      </c>
      <c r="F805" s="86">
        <v>2</v>
      </c>
      <c r="G805" s="79" t="s">
        <v>158</v>
      </c>
      <c r="H805" s="79" t="s">
        <v>804</v>
      </c>
      <c r="I805" s="84">
        <v>47205.120000000003</v>
      </c>
      <c r="J805" s="84">
        <v>-44844.86</v>
      </c>
      <c r="K805" s="84">
        <v>2360.2600000000002</v>
      </c>
      <c r="L805" s="85"/>
      <c r="M805" s="85"/>
    </row>
    <row r="806" spans="1:13" hidden="1" x14ac:dyDescent="0.25">
      <c r="A806" s="80">
        <f t="shared" si="12"/>
        <v>804</v>
      </c>
      <c r="B806" s="79" t="s">
        <v>0</v>
      </c>
      <c r="C806" s="79" t="s">
        <v>154</v>
      </c>
      <c r="D806" s="81">
        <v>41668</v>
      </c>
      <c r="E806" s="81">
        <v>41668</v>
      </c>
      <c r="F806" s="86">
        <v>4</v>
      </c>
      <c r="G806" s="79" t="s">
        <v>158</v>
      </c>
      <c r="H806" s="79" t="s">
        <v>805</v>
      </c>
      <c r="I806" s="84">
        <v>186627.12</v>
      </c>
      <c r="J806" s="84">
        <v>-177295.76</v>
      </c>
      <c r="K806" s="84">
        <v>9331.36</v>
      </c>
      <c r="L806" s="85"/>
      <c r="M806" s="85"/>
    </row>
    <row r="807" spans="1:13" hidden="1" x14ac:dyDescent="0.25">
      <c r="A807" s="80">
        <f t="shared" si="12"/>
        <v>805</v>
      </c>
      <c r="B807" s="79" t="s">
        <v>0</v>
      </c>
      <c r="C807" s="79" t="s">
        <v>154</v>
      </c>
      <c r="D807" s="81">
        <v>41668</v>
      </c>
      <c r="E807" s="81">
        <v>41668</v>
      </c>
      <c r="F807" s="86">
        <v>2</v>
      </c>
      <c r="G807" s="79" t="s">
        <v>158</v>
      </c>
      <c r="H807" s="79" t="s">
        <v>806</v>
      </c>
      <c r="I807" s="84">
        <v>111471.48</v>
      </c>
      <c r="J807" s="84">
        <v>-105897.91</v>
      </c>
      <c r="K807" s="84">
        <v>5573.57</v>
      </c>
      <c r="L807" s="85"/>
      <c r="M807" s="85"/>
    </row>
    <row r="808" spans="1:13" hidden="1" x14ac:dyDescent="0.25">
      <c r="A808" s="80">
        <f t="shared" si="12"/>
        <v>806</v>
      </c>
      <c r="B808" s="79" t="s">
        <v>0</v>
      </c>
      <c r="C808" s="79" t="s">
        <v>154</v>
      </c>
      <c r="D808" s="81">
        <v>41668</v>
      </c>
      <c r="E808" s="81">
        <v>41668</v>
      </c>
      <c r="F808" s="86">
        <v>2</v>
      </c>
      <c r="G808" s="79" t="s">
        <v>158</v>
      </c>
      <c r="H808" s="79" t="s">
        <v>807</v>
      </c>
      <c r="I808" s="84">
        <v>434581.68</v>
      </c>
      <c r="J808" s="84">
        <v>-412852.6</v>
      </c>
      <c r="K808" s="84">
        <v>21729.08</v>
      </c>
      <c r="L808" s="85"/>
      <c r="M808" s="85"/>
    </row>
    <row r="809" spans="1:13" hidden="1" x14ac:dyDescent="0.25">
      <c r="A809" s="80">
        <f t="shared" si="12"/>
        <v>807</v>
      </c>
      <c r="B809" s="79" t="s">
        <v>0</v>
      </c>
      <c r="C809" s="79" t="s">
        <v>154</v>
      </c>
      <c r="D809" s="81">
        <v>41668</v>
      </c>
      <c r="E809" s="81">
        <v>41668</v>
      </c>
      <c r="F809" s="86">
        <v>1</v>
      </c>
      <c r="G809" s="79" t="s">
        <v>158</v>
      </c>
      <c r="H809" s="79" t="s">
        <v>808</v>
      </c>
      <c r="I809" s="84">
        <v>17565.12</v>
      </c>
      <c r="J809" s="84">
        <v>-16686.86</v>
      </c>
      <c r="K809" s="84">
        <v>878.26</v>
      </c>
      <c r="L809" s="85"/>
      <c r="M809" s="85"/>
    </row>
    <row r="810" spans="1:13" hidden="1" x14ac:dyDescent="0.25">
      <c r="A810" s="80">
        <f t="shared" si="12"/>
        <v>808</v>
      </c>
      <c r="B810" s="79" t="s">
        <v>0</v>
      </c>
      <c r="C810" s="79" t="s">
        <v>154</v>
      </c>
      <c r="D810" s="81">
        <v>41668</v>
      </c>
      <c r="E810" s="81">
        <v>41668</v>
      </c>
      <c r="F810" s="86">
        <v>2</v>
      </c>
      <c r="G810" s="79" t="s">
        <v>158</v>
      </c>
      <c r="H810" s="79" t="s">
        <v>809</v>
      </c>
      <c r="I810" s="84">
        <v>297660.84000000003</v>
      </c>
      <c r="J810" s="84">
        <v>-282777.8</v>
      </c>
      <c r="K810" s="84">
        <v>14883.04</v>
      </c>
      <c r="L810" s="85"/>
      <c r="M810" s="85"/>
    </row>
    <row r="811" spans="1:13" hidden="1" x14ac:dyDescent="0.25">
      <c r="A811" s="80">
        <f t="shared" si="12"/>
        <v>809</v>
      </c>
      <c r="B811" s="79" t="s">
        <v>0</v>
      </c>
      <c r="C811" s="79" t="s">
        <v>154</v>
      </c>
      <c r="D811" s="81">
        <v>41668</v>
      </c>
      <c r="E811" s="81">
        <v>41668</v>
      </c>
      <c r="F811" s="86">
        <v>1</v>
      </c>
      <c r="G811" s="79" t="s">
        <v>158</v>
      </c>
      <c r="H811" s="79" t="s">
        <v>810</v>
      </c>
      <c r="I811" s="84">
        <v>131013.36</v>
      </c>
      <c r="J811" s="84">
        <v>-124462.69</v>
      </c>
      <c r="K811" s="84">
        <v>6550.67</v>
      </c>
      <c r="L811" s="85"/>
      <c r="M811" s="85"/>
    </row>
    <row r="812" spans="1:13" hidden="1" x14ac:dyDescent="0.25">
      <c r="A812" s="80">
        <f t="shared" si="12"/>
        <v>810</v>
      </c>
      <c r="B812" s="79" t="s">
        <v>0</v>
      </c>
      <c r="C812" s="79" t="s">
        <v>154</v>
      </c>
      <c r="D812" s="81">
        <v>41668</v>
      </c>
      <c r="E812" s="81">
        <v>41668</v>
      </c>
      <c r="F812" s="86">
        <v>4</v>
      </c>
      <c r="G812" s="79" t="s">
        <v>158</v>
      </c>
      <c r="H812" s="79" t="s">
        <v>811</v>
      </c>
      <c r="I812" s="84">
        <v>114173.28</v>
      </c>
      <c r="J812" s="84">
        <v>-108464.62</v>
      </c>
      <c r="K812" s="84">
        <v>5708.66</v>
      </c>
      <c r="L812" s="85"/>
      <c r="M812" s="85"/>
    </row>
    <row r="813" spans="1:13" hidden="1" x14ac:dyDescent="0.25">
      <c r="A813" s="80">
        <f t="shared" si="12"/>
        <v>811</v>
      </c>
      <c r="B813" s="79" t="s">
        <v>0</v>
      </c>
      <c r="C813" s="79" t="s">
        <v>154</v>
      </c>
      <c r="D813" s="81">
        <v>41668</v>
      </c>
      <c r="E813" s="81">
        <v>41668</v>
      </c>
      <c r="F813" s="86">
        <v>1</v>
      </c>
      <c r="G813" s="79" t="s">
        <v>158</v>
      </c>
      <c r="H813" s="79" t="s">
        <v>794</v>
      </c>
      <c r="I813" s="84">
        <v>122131.62</v>
      </c>
      <c r="J813" s="84">
        <v>-116025.04</v>
      </c>
      <c r="K813" s="84">
        <v>6106.58</v>
      </c>
      <c r="L813" s="85"/>
      <c r="M813" s="85"/>
    </row>
    <row r="814" spans="1:13" hidden="1" x14ac:dyDescent="0.25">
      <c r="A814" s="80">
        <f t="shared" si="12"/>
        <v>812</v>
      </c>
      <c r="B814" s="79" t="s">
        <v>0</v>
      </c>
      <c r="C814" s="79" t="s">
        <v>154</v>
      </c>
      <c r="D814" s="81">
        <v>41668</v>
      </c>
      <c r="E814" s="81">
        <v>41668</v>
      </c>
      <c r="F814" s="86">
        <v>2</v>
      </c>
      <c r="G814" s="79" t="s">
        <v>158</v>
      </c>
      <c r="H814" s="79" t="s">
        <v>812</v>
      </c>
      <c r="I814" s="84">
        <v>101304.96000000001</v>
      </c>
      <c r="J814" s="84">
        <v>-96239.71</v>
      </c>
      <c r="K814" s="84">
        <v>5065.25</v>
      </c>
      <c r="L814" s="85"/>
      <c r="M814" s="85"/>
    </row>
    <row r="815" spans="1:13" hidden="1" x14ac:dyDescent="0.25">
      <c r="A815" s="80">
        <f t="shared" si="12"/>
        <v>813</v>
      </c>
      <c r="B815" s="79" t="s">
        <v>0</v>
      </c>
      <c r="C815" s="79" t="s">
        <v>154</v>
      </c>
      <c r="D815" s="81">
        <v>41668</v>
      </c>
      <c r="E815" s="81">
        <v>41668</v>
      </c>
      <c r="F815" s="86">
        <v>1</v>
      </c>
      <c r="G815" s="79" t="s">
        <v>158</v>
      </c>
      <c r="H815" s="79" t="s">
        <v>794</v>
      </c>
      <c r="I815" s="84">
        <v>123778.92</v>
      </c>
      <c r="J815" s="84">
        <v>-117589.97</v>
      </c>
      <c r="K815" s="84">
        <v>6188.95</v>
      </c>
      <c r="L815" s="85"/>
      <c r="M815" s="85"/>
    </row>
    <row r="816" spans="1:13" hidden="1" x14ac:dyDescent="0.25">
      <c r="A816" s="80">
        <f t="shared" si="12"/>
        <v>814</v>
      </c>
      <c r="B816" s="79" t="s">
        <v>0</v>
      </c>
      <c r="C816" s="79" t="s">
        <v>154</v>
      </c>
      <c r="D816" s="81">
        <v>41668</v>
      </c>
      <c r="E816" s="81">
        <v>41668</v>
      </c>
      <c r="F816" s="86">
        <v>1</v>
      </c>
      <c r="G816" s="79" t="s">
        <v>158</v>
      </c>
      <c r="H816" s="79" t="s">
        <v>813</v>
      </c>
      <c r="I816" s="84">
        <v>59534.22</v>
      </c>
      <c r="J816" s="84">
        <v>-56557.51</v>
      </c>
      <c r="K816" s="84">
        <v>2976.71</v>
      </c>
      <c r="L816" s="85"/>
      <c r="M816" s="85"/>
    </row>
    <row r="817" spans="1:13" hidden="1" x14ac:dyDescent="0.25">
      <c r="A817" s="80">
        <f t="shared" si="12"/>
        <v>815</v>
      </c>
      <c r="B817" s="79" t="s">
        <v>0</v>
      </c>
      <c r="C817" s="79" t="s">
        <v>154</v>
      </c>
      <c r="D817" s="81">
        <v>41668</v>
      </c>
      <c r="E817" s="81">
        <v>41668</v>
      </c>
      <c r="F817" s="86">
        <v>1</v>
      </c>
      <c r="G817" s="79" t="s">
        <v>158</v>
      </c>
      <c r="H817" s="79" t="s">
        <v>814</v>
      </c>
      <c r="I817" s="84">
        <v>508732.35</v>
      </c>
      <c r="J817" s="84">
        <v>-483295.73</v>
      </c>
      <c r="K817" s="84">
        <v>25436.62</v>
      </c>
      <c r="L817" s="85"/>
      <c r="M817" s="85"/>
    </row>
    <row r="818" spans="1:13" hidden="1" x14ac:dyDescent="0.25">
      <c r="A818" s="80">
        <f t="shared" si="12"/>
        <v>816</v>
      </c>
      <c r="B818" s="79" t="s">
        <v>0</v>
      </c>
      <c r="C818" s="79" t="s">
        <v>154</v>
      </c>
      <c r="D818" s="81">
        <v>41668</v>
      </c>
      <c r="E818" s="81">
        <v>41668</v>
      </c>
      <c r="F818" s="86">
        <v>1</v>
      </c>
      <c r="G818" s="79" t="s">
        <v>158</v>
      </c>
      <c r="H818" s="79" t="s">
        <v>814</v>
      </c>
      <c r="I818" s="84">
        <v>137460.06</v>
      </c>
      <c r="J818" s="84">
        <v>-130587.06</v>
      </c>
      <c r="K818" s="84">
        <v>6873</v>
      </c>
      <c r="L818" s="85"/>
      <c r="M818" s="85"/>
    </row>
    <row r="819" spans="1:13" hidden="1" x14ac:dyDescent="0.25">
      <c r="A819" s="80">
        <f t="shared" si="12"/>
        <v>817</v>
      </c>
      <c r="B819" s="79" t="s">
        <v>0</v>
      </c>
      <c r="C819" s="79" t="s">
        <v>154</v>
      </c>
      <c r="D819" s="81">
        <v>41668</v>
      </c>
      <c r="E819" s="81">
        <v>41668</v>
      </c>
      <c r="F819" s="86">
        <v>1</v>
      </c>
      <c r="G819" s="79" t="s">
        <v>158</v>
      </c>
      <c r="H819" s="79" t="s">
        <v>815</v>
      </c>
      <c r="I819" s="84">
        <v>16530</v>
      </c>
      <c r="J819" s="84">
        <v>-15703.5</v>
      </c>
      <c r="K819" s="84">
        <v>826.5</v>
      </c>
      <c r="L819" s="85"/>
      <c r="M819" s="85"/>
    </row>
    <row r="820" spans="1:13" hidden="1" x14ac:dyDescent="0.25">
      <c r="A820" s="80">
        <f t="shared" si="12"/>
        <v>818</v>
      </c>
      <c r="B820" s="79" t="s">
        <v>0</v>
      </c>
      <c r="C820" s="79" t="s">
        <v>154</v>
      </c>
      <c r="D820" s="81">
        <v>41668</v>
      </c>
      <c r="E820" s="81">
        <v>41668</v>
      </c>
      <c r="F820" s="86">
        <v>1</v>
      </c>
      <c r="G820" s="79" t="s">
        <v>158</v>
      </c>
      <c r="H820" s="79" t="s">
        <v>816</v>
      </c>
      <c r="I820" s="84">
        <v>13680</v>
      </c>
      <c r="J820" s="84">
        <v>-12996</v>
      </c>
      <c r="K820" s="84">
        <v>684</v>
      </c>
      <c r="L820" s="85"/>
      <c r="M820" s="85"/>
    </row>
    <row r="821" spans="1:13" hidden="1" x14ac:dyDescent="0.25">
      <c r="A821" s="80">
        <f t="shared" si="12"/>
        <v>819</v>
      </c>
      <c r="B821" s="79" t="s">
        <v>0</v>
      </c>
      <c r="C821" s="79" t="s">
        <v>154</v>
      </c>
      <c r="D821" s="81">
        <v>41668</v>
      </c>
      <c r="E821" s="81">
        <v>41668</v>
      </c>
      <c r="F821" s="86">
        <v>1</v>
      </c>
      <c r="G821" s="79" t="s">
        <v>158</v>
      </c>
      <c r="H821" s="79" t="s">
        <v>817</v>
      </c>
      <c r="I821" s="84">
        <v>169546.5</v>
      </c>
      <c r="J821" s="84">
        <v>-161069.17000000001</v>
      </c>
      <c r="K821" s="84">
        <v>8477.33</v>
      </c>
      <c r="L821" s="85"/>
      <c r="M821" s="85"/>
    </row>
    <row r="822" spans="1:13" hidden="1" x14ac:dyDescent="0.25">
      <c r="A822" s="80">
        <f t="shared" si="12"/>
        <v>820</v>
      </c>
      <c r="B822" s="79" t="s">
        <v>0</v>
      </c>
      <c r="C822" s="79" t="s">
        <v>154</v>
      </c>
      <c r="D822" s="81">
        <v>41668</v>
      </c>
      <c r="E822" s="81">
        <v>41668</v>
      </c>
      <c r="F822" s="86">
        <v>1</v>
      </c>
      <c r="G822" s="79" t="s">
        <v>158</v>
      </c>
      <c r="H822" s="79" t="s">
        <v>818</v>
      </c>
      <c r="I822" s="84">
        <v>84214.080000000002</v>
      </c>
      <c r="J822" s="84">
        <v>-80003.38</v>
      </c>
      <c r="K822" s="84">
        <v>4210.7</v>
      </c>
      <c r="L822" s="85"/>
      <c r="M822" s="85"/>
    </row>
    <row r="823" spans="1:13" hidden="1" x14ac:dyDescent="0.25">
      <c r="A823" s="80">
        <f t="shared" si="12"/>
        <v>821</v>
      </c>
      <c r="B823" s="79" t="s">
        <v>0</v>
      </c>
      <c r="C823" s="79" t="s">
        <v>154</v>
      </c>
      <c r="D823" s="81">
        <v>41668</v>
      </c>
      <c r="E823" s="81">
        <v>41668</v>
      </c>
      <c r="F823" s="86">
        <v>1</v>
      </c>
      <c r="G823" s="79" t="s">
        <v>158</v>
      </c>
      <c r="H823" s="79" t="s">
        <v>819</v>
      </c>
      <c r="I823" s="84">
        <v>233700</v>
      </c>
      <c r="J823" s="84">
        <v>-222015</v>
      </c>
      <c r="K823" s="84">
        <v>11685</v>
      </c>
      <c r="L823" s="85"/>
      <c r="M823" s="85"/>
    </row>
    <row r="824" spans="1:13" hidden="1" x14ac:dyDescent="0.25">
      <c r="A824" s="80">
        <f t="shared" si="12"/>
        <v>822</v>
      </c>
      <c r="B824" s="79" t="s">
        <v>0</v>
      </c>
      <c r="C824" s="79" t="s">
        <v>154</v>
      </c>
      <c r="D824" s="81">
        <v>41668</v>
      </c>
      <c r="E824" s="81">
        <v>41668</v>
      </c>
      <c r="F824" s="86">
        <v>3</v>
      </c>
      <c r="G824" s="79" t="s">
        <v>158</v>
      </c>
      <c r="H824" s="79" t="s">
        <v>798</v>
      </c>
      <c r="I824" s="84">
        <v>56679.66</v>
      </c>
      <c r="J824" s="84">
        <v>-53845.68</v>
      </c>
      <c r="K824" s="84">
        <v>2833.98</v>
      </c>
      <c r="L824" s="85"/>
      <c r="M824" s="85"/>
    </row>
    <row r="825" spans="1:13" hidden="1" x14ac:dyDescent="0.25">
      <c r="A825" s="80">
        <f t="shared" si="12"/>
        <v>823</v>
      </c>
      <c r="B825" s="79" t="s">
        <v>0</v>
      </c>
      <c r="C825" s="79" t="s">
        <v>154</v>
      </c>
      <c r="D825" s="81">
        <v>41668</v>
      </c>
      <c r="E825" s="81">
        <v>41668</v>
      </c>
      <c r="F825" s="86">
        <v>1</v>
      </c>
      <c r="G825" s="79" t="s">
        <v>158</v>
      </c>
      <c r="H825" s="79" t="s">
        <v>820</v>
      </c>
      <c r="I825" s="84">
        <v>45010.62</v>
      </c>
      <c r="J825" s="84">
        <v>-42760.09</v>
      </c>
      <c r="K825" s="84">
        <v>2250.5300000000002</v>
      </c>
      <c r="L825" s="85"/>
      <c r="M825" s="85"/>
    </row>
    <row r="826" spans="1:13" hidden="1" x14ac:dyDescent="0.25">
      <c r="A826" s="80">
        <f t="shared" si="12"/>
        <v>824</v>
      </c>
      <c r="B826" s="79" t="s">
        <v>0</v>
      </c>
      <c r="C826" s="79" t="s">
        <v>154</v>
      </c>
      <c r="D826" s="81">
        <v>41668</v>
      </c>
      <c r="E826" s="81">
        <v>41668</v>
      </c>
      <c r="F826" s="86">
        <v>2</v>
      </c>
      <c r="G826" s="79" t="s">
        <v>158</v>
      </c>
      <c r="H826" s="79" t="s">
        <v>821</v>
      </c>
      <c r="I826" s="84">
        <v>95509.2</v>
      </c>
      <c r="J826" s="84">
        <v>-90733.74</v>
      </c>
      <c r="K826" s="84">
        <v>4775.46</v>
      </c>
      <c r="L826" s="85"/>
      <c r="M826" s="85"/>
    </row>
    <row r="827" spans="1:13" hidden="1" x14ac:dyDescent="0.25">
      <c r="A827" s="80">
        <f t="shared" si="12"/>
        <v>825</v>
      </c>
      <c r="B827" s="79" t="s">
        <v>0</v>
      </c>
      <c r="C827" s="79" t="s">
        <v>154</v>
      </c>
      <c r="D827" s="81">
        <v>41668</v>
      </c>
      <c r="E827" s="81">
        <v>41668</v>
      </c>
      <c r="F827" s="86">
        <v>1</v>
      </c>
      <c r="G827" s="79" t="s">
        <v>158</v>
      </c>
      <c r="H827" s="79" t="s">
        <v>822</v>
      </c>
      <c r="I827" s="84">
        <v>13645.8</v>
      </c>
      <c r="J827" s="84">
        <v>-12963.51</v>
      </c>
      <c r="K827" s="84">
        <v>682.29</v>
      </c>
      <c r="L827" s="85"/>
      <c r="M827" s="85"/>
    </row>
    <row r="828" spans="1:13" hidden="1" x14ac:dyDescent="0.25">
      <c r="A828" s="80">
        <f t="shared" si="12"/>
        <v>826</v>
      </c>
      <c r="B828" s="79" t="s">
        <v>0</v>
      </c>
      <c r="C828" s="79" t="s">
        <v>154</v>
      </c>
      <c r="D828" s="81">
        <v>41668</v>
      </c>
      <c r="E828" s="81">
        <v>41668</v>
      </c>
      <c r="F828" s="86">
        <v>2</v>
      </c>
      <c r="G828" s="79" t="s">
        <v>158</v>
      </c>
      <c r="H828" s="79" t="s">
        <v>823</v>
      </c>
      <c r="I828" s="84">
        <v>37873.08</v>
      </c>
      <c r="J828" s="84">
        <v>-35979.43</v>
      </c>
      <c r="K828" s="84">
        <v>1893.65</v>
      </c>
      <c r="L828" s="85"/>
      <c r="M828" s="85"/>
    </row>
    <row r="829" spans="1:13" hidden="1" x14ac:dyDescent="0.25">
      <c r="A829" s="80">
        <f t="shared" si="12"/>
        <v>827</v>
      </c>
      <c r="B829" s="79" t="s">
        <v>0</v>
      </c>
      <c r="C829" s="79" t="s">
        <v>154</v>
      </c>
      <c r="D829" s="81">
        <v>41668</v>
      </c>
      <c r="E829" s="81">
        <v>41668</v>
      </c>
      <c r="F829" s="86">
        <v>2</v>
      </c>
      <c r="G829" s="79" t="s">
        <v>158</v>
      </c>
      <c r="H829" s="79" t="s">
        <v>824</v>
      </c>
      <c r="I829" s="84">
        <v>2745.12</v>
      </c>
      <c r="J829" s="84">
        <v>-2607.86</v>
      </c>
      <c r="K829" s="84">
        <v>137.26</v>
      </c>
      <c r="L829" s="85"/>
      <c r="M829" s="85"/>
    </row>
    <row r="830" spans="1:13" hidden="1" x14ac:dyDescent="0.25">
      <c r="A830" s="80">
        <f t="shared" si="12"/>
        <v>828</v>
      </c>
      <c r="B830" s="79" t="s">
        <v>0</v>
      </c>
      <c r="C830" s="79" t="s">
        <v>154</v>
      </c>
      <c r="D830" s="81">
        <v>41542</v>
      </c>
      <c r="E830" s="81">
        <v>41542</v>
      </c>
      <c r="F830" s="86">
        <v>44</v>
      </c>
      <c r="G830" s="79" t="s">
        <v>158</v>
      </c>
      <c r="H830" s="79" t="s">
        <v>462</v>
      </c>
      <c r="I830" s="84">
        <v>2031613.57</v>
      </c>
      <c r="J830" s="84">
        <v>-1930032.89</v>
      </c>
      <c r="K830" s="84">
        <v>101580.68</v>
      </c>
      <c r="L830" s="85"/>
      <c r="M830" s="85"/>
    </row>
    <row r="831" spans="1:13" hidden="1" x14ac:dyDescent="0.25">
      <c r="A831" s="80">
        <f t="shared" si="12"/>
        <v>829</v>
      </c>
      <c r="B831" s="79" t="s">
        <v>0</v>
      </c>
      <c r="C831" s="79" t="s">
        <v>154</v>
      </c>
      <c r="D831" s="81">
        <v>41542</v>
      </c>
      <c r="E831" s="81">
        <v>41542</v>
      </c>
      <c r="F831" s="86">
        <v>50</v>
      </c>
      <c r="G831" s="79" t="s">
        <v>158</v>
      </c>
      <c r="H831" s="79" t="s">
        <v>463</v>
      </c>
      <c r="I831" s="84">
        <v>377965.36</v>
      </c>
      <c r="J831" s="84">
        <v>-359067.09</v>
      </c>
      <c r="K831" s="84">
        <v>18898.27</v>
      </c>
      <c r="L831" s="85"/>
      <c r="M831" s="85"/>
    </row>
    <row r="832" spans="1:13" hidden="1" x14ac:dyDescent="0.25">
      <c r="A832" s="80">
        <f t="shared" si="12"/>
        <v>830</v>
      </c>
      <c r="B832" s="79" t="s">
        <v>0</v>
      </c>
      <c r="C832" s="79" t="s">
        <v>154</v>
      </c>
      <c r="D832" s="81">
        <v>41744</v>
      </c>
      <c r="E832" s="81">
        <v>41744</v>
      </c>
      <c r="F832" s="86">
        <v>5</v>
      </c>
      <c r="G832" s="79" t="s">
        <v>158</v>
      </c>
      <c r="H832" s="79" t="s">
        <v>825</v>
      </c>
      <c r="I832" s="84">
        <v>406002.19</v>
      </c>
      <c r="J832" s="84">
        <v>-385702.08</v>
      </c>
      <c r="K832" s="84">
        <v>20300.11</v>
      </c>
      <c r="L832" s="85"/>
      <c r="M832" s="85"/>
    </row>
    <row r="833" spans="1:13" hidden="1" x14ac:dyDescent="0.25">
      <c r="A833" s="80">
        <f t="shared" si="12"/>
        <v>831</v>
      </c>
      <c r="B833" s="79" t="s">
        <v>0</v>
      </c>
      <c r="C833" s="79" t="s">
        <v>154</v>
      </c>
      <c r="D833" s="81">
        <v>41744</v>
      </c>
      <c r="E833" s="81">
        <v>41744</v>
      </c>
      <c r="F833" s="86">
        <v>5</v>
      </c>
      <c r="G833" s="79" t="s">
        <v>158</v>
      </c>
      <c r="H833" s="79" t="s">
        <v>826</v>
      </c>
      <c r="I833" s="84">
        <v>200143.13</v>
      </c>
      <c r="J833" s="84">
        <v>-190135.97</v>
      </c>
      <c r="K833" s="84">
        <v>10007.16</v>
      </c>
      <c r="L833" s="85"/>
      <c r="M833" s="85"/>
    </row>
    <row r="834" spans="1:13" hidden="1" x14ac:dyDescent="0.25">
      <c r="A834" s="80">
        <f t="shared" si="12"/>
        <v>832</v>
      </c>
      <c r="B834" s="79" t="s">
        <v>0</v>
      </c>
      <c r="C834" s="79" t="s">
        <v>154</v>
      </c>
      <c r="D834" s="81">
        <v>41743</v>
      </c>
      <c r="E834" s="81">
        <v>41743</v>
      </c>
      <c r="F834" s="86">
        <v>2</v>
      </c>
      <c r="G834" s="79" t="s">
        <v>158</v>
      </c>
      <c r="H834" s="79" t="s">
        <v>827</v>
      </c>
      <c r="I834" s="84">
        <v>71200</v>
      </c>
      <c r="J834" s="84">
        <v>-67640</v>
      </c>
      <c r="K834" s="84">
        <v>3560</v>
      </c>
      <c r="L834" s="85"/>
      <c r="M834" s="85"/>
    </row>
    <row r="835" spans="1:13" hidden="1" x14ac:dyDescent="0.25">
      <c r="A835" s="80">
        <f t="shared" si="12"/>
        <v>833</v>
      </c>
      <c r="B835" s="79" t="s">
        <v>0</v>
      </c>
      <c r="C835" s="79" t="s">
        <v>154</v>
      </c>
      <c r="D835" s="81">
        <v>41743</v>
      </c>
      <c r="E835" s="81">
        <v>41743</v>
      </c>
      <c r="F835" s="86">
        <v>1</v>
      </c>
      <c r="G835" s="79" t="s">
        <v>158</v>
      </c>
      <c r="H835" s="79" t="s">
        <v>828</v>
      </c>
      <c r="I835" s="84">
        <v>40750</v>
      </c>
      <c r="J835" s="84">
        <v>-38712.5</v>
      </c>
      <c r="K835" s="84">
        <v>2037.5</v>
      </c>
      <c r="L835" s="85"/>
      <c r="M835" s="85"/>
    </row>
    <row r="836" spans="1:13" hidden="1" x14ac:dyDescent="0.25">
      <c r="A836" s="80">
        <f t="shared" si="12"/>
        <v>834</v>
      </c>
      <c r="B836" s="79" t="s">
        <v>0</v>
      </c>
      <c r="C836" s="79" t="s">
        <v>154</v>
      </c>
      <c r="D836" s="81">
        <v>41743</v>
      </c>
      <c r="E836" s="81">
        <v>41743</v>
      </c>
      <c r="F836" s="86">
        <v>2</v>
      </c>
      <c r="G836" s="79" t="s">
        <v>158</v>
      </c>
      <c r="H836" s="79" t="s">
        <v>829</v>
      </c>
      <c r="I836" s="84">
        <v>127000</v>
      </c>
      <c r="J836" s="84">
        <v>-120650</v>
      </c>
      <c r="K836" s="84">
        <v>6350</v>
      </c>
      <c r="L836" s="85"/>
      <c r="M836" s="85"/>
    </row>
    <row r="837" spans="1:13" hidden="1" x14ac:dyDescent="0.25">
      <c r="A837" s="80">
        <f t="shared" ref="A837:A900" si="13">A836+1</f>
        <v>835</v>
      </c>
      <c r="B837" s="79" t="s">
        <v>0</v>
      </c>
      <c r="C837" s="79" t="s">
        <v>154</v>
      </c>
      <c r="D837" s="81">
        <v>41743</v>
      </c>
      <c r="E837" s="81">
        <v>41743</v>
      </c>
      <c r="F837" s="86">
        <v>2</v>
      </c>
      <c r="G837" s="79" t="s">
        <v>158</v>
      </c>
      <c r="H837" s="79" t="s">
        <v>830</v>
      </c>
      <c r="I837" s="84">
        <v>265000</v>
      </c>
      <c r="J837" s="84">
        <v>-251750</v>
      </c>
      <c r="K837" s="84">
        <v>13250</v>
      </c>
      <c r="L837" s="85"/>
      <c r="M837" s="85"/>
    </row>
    <row r="838" spans="1:13" hidden="1" x14ac:dyDescent="0.25">
      <c r="A838" s="80">
        <f t="shared" si="13"/>
        <v>836</v>
      </c>
      <c r="B838" s="79" t="s">
        <v>0</v>
      </c>
      <c r="C838" s="79" t="s">
        <v>154</v>
      </c>
      <c r="D838" s="81">
        <v>41752</v>
      </c>
      <c r="E838" s="81">
        <v>41752</v>
      </c>
      <c r="F838" s="86">
        <v>1</v>
      </c>
      <c r="G838" s="79" t="s">
        <v>158</v>
      </c>
      <c r="H838" s="79" t="s">
        <v>831</v>
      </c>
      <c r="I838" s="84">
        <v>45010.62</v>
      </c>
      <c r="J838" s="84">
        <v>-42760.09</v>
      </c>
      <c r="K838" s="84">
        <v>2250.5300000000002</v>
      </c>
      <c r="L838" s="85"/>
      <c r="M838" s="85"/>
    </row>
    <row r="839" spans="1:13" hidden="1" x14ac:dyDescent="0.25">
      <c r="A839" s="80">
        <f t="shared" si="13"/>
        <v>837</v>
      </c>
      <c r="B839" s="79" t="s">
        <v>0</v>
      </c>
      <c r="C839" s="79" t="s">
        <v>154</v>
      </c>
      <c r="D839" s="81">
        <v>41752</v>
      </c>
      <c r="E839" s="81">
        <v>41752</v>
      </c>
      <c r="F839" s="86">
        <v>1</v>
      </c>
      <c r="G839" s="79" t="s">
        <v>158</v>
      </c>
      <c r="H839" s="79" t="s">
        <v>832</v>
      </c>
      <c r="I839" s="84">
        <v>107540.76</v>
      </c>
      <c r="J839" s="84">
        <v>-102163.72</v>
      </c>
      <c r="K839" s="84">
        <v>5377.04</v>
      </c>
      <c r="L839" s="85"/>
      <c r="M839" s="85"/>
    </row>
    <row r="840" spans="1:13" hidden="1" x14ac:dyDescent="0.25">
      <c r="A840" s="80">
        <f t="shared" si="13"/>
        <v>838</v>
      </c>
      <c r="B840" s="79" t="s">
        <v>0</v>
      </c>
      <c r="C840" s="79" t="s">
        <v>154</v>
      </c>
      <c r="D840" s="81">
        <v>41752</v>
      </c>
      <c r="E840" s="81">
        <v>41752</v>
      </c>
      <c r="F840" s="86">
        <v>2</v>
      </c>
      <c r="G840" s="79" t="s">
        <v>158</v>
      </c>
      <c r="H840" s="79" t="s">
        <v>833</v>
      </c>
      <c r="I840" s="84">
        <v>84531</v>
      </c>
      <c r="J840" s="84">
        <v>-80304.45</v>
      </c>
      <c r="K840" s="84">
        <v>4226.55</v>
      </c>
      <c r="L840" s="85"/>
      <c r="M840" s="85"/>
    </row>
    <row r="841" spans="1:13" hidden="1" x14ac:dyDescent="0.25">
      <c r="A841" s="80">
        <f t="shared" si="13"/>
        <v>839</v>
      </c>
      <c r="B841" s="79" t="s">
        <v>0</v>
      </c>
      <c r="C841" s="79" t="s">
        <v>154</v>
      </c>
      <c r="D841" s="81">
        <v>41752</v>
      </c>
      <c r="E841" s="81">
        <v>41752</v>
      </c>
      <c r="F841" s="86">
        <v>2</v>
      </c>
      <c r="G841" s="79" t="s">
        <v>158</v>
      </c>
      <c r="H841" s="79" t="s">
        <v>834</v>
      </c>
      <c r="I841" s="84">
        <v>24152.04</v>
      </c>
      <c r="J841" s="84">
        <v>-22944.44</v>
      </c>
      <c r="K841" s="84">
        <v>1207.5999999999999</v>
      </c>
      <c r="L841" s="85"/>
      <c r="M841" s="85"/>
    </row>
    <row r="842" spans="1:13" hidden="1" x14ac:dyDescent="0.25">
      <c r="A842" s="80">
        <f t="shared" si="13"/>
        <v>840</v>
      </c>
      <c r="B842" s="79" t="s">
        <v>0</v>
      </c>
      <c r="C842" s="79" t="s">
        <v>154</v>
      </c>
      <c r="D842" s="81">
        <v>41752</v>
      </c>
      <c r="E842" s="81">
        <v>41752</v>
      </c>
      <c r="F842" s="86">
        <v>4</v>
      </c>
      <c r="G842" s="79" t="s">
        <v>158</v>
      </c>
      <c r="H842" s="79" t="s">
        <v>835</v>
      </c>
      <c r="I842" s="84">
        <v>51596.4</v>
      </c>
      <c r="J842" s="84">
        <v>-49016.58</v>
      </c>
      <c r="K842" s="84">
        <v>2579.8200000000002</v>
      </c>
      <c r="L842" s="85"/>
      <c r="M842" s="85"/>
    </row>
    <row r="843" spans="1:13" hidden="1" x14ac:dyDescent="0.25">
      <c r="A843" s="80">
        <f t="shared" si="13"/>
        <v>841</v>
      </c>
      <c r="B843" s="79" t="s">
        <v>0</v>
      </c>
      <c r="C843" s="79" t="s">
        <v>154</v>
      </c>
      <c r="D843" s="81">
        <v>41878</v>
      </c>
      <c r="E843" s="81">
        <v>41878</v>
      </c>
      <c r="F843" s="86">
        <v>4</v>
      </c>
      <c r="G843" s="79" t="s">
        <v>158</v>
      </c>
      <c r="H843" s="79" t="s">
        <v>836</v>
      </c>
      <c r="I843" s="84">
        <v>160114.5</v>
      </c>
      <c r="J843" s="84">
        <v>-152108.76999999999</v>
      </c>
      <c r="K843" s="84">
        <v>8005.73</v>
      </c>
      <c r="L843" s="85"/>
      <c r="M843" s="85"/>
    </row>
    <row r="844" spans="1:13" hidden="1" x14ac:dyDescent="0.25">
      <c r="A844" s="80">
        <f t="shared" si="13"/>
        <v>842</v>
      </c>
      <c r="B844" s="79" t="s">
        <v>0</v>
      </c>
      <c r="C844" s="79" t="s">
        <v>154</v>
      </c>
      <c r="D844" s="81">
        <v>41753</v>
      </c>
      <c r="E844" s="81">
        <v>41753</v>
      </c>
      <c r="F844" s="86">
        <v>2</v>
      </c>
      <c r="G844" s="79" t="s">
        <v>158</v>
      </c>
      <c r="H844" s="79" t="s">
        <v>837</v>
      </c>
      <c r="I844" s="84">
        <v>9883.7999999999993</v>
      </c>
      <c r="J844" s="84">
        <v>-9389.61</v>
      </c>
      <c r="K844" s="84">
        <v>494.19</v>
      </c>
      <c r="L844" s="85"/>
      <c r="M844" s="85"/>
    </row>
    <row r="845" spans="1:13" hidden="1" x14ac:dyDescent="0.25">
      <c r="A845" s="80">
        <f t="shared" si="13"/>
        <v>843</v>
      </c>
      <c r="B845" s="79" t="s">
        <v>0</v>
      </c>
      <c r="C845" s="79" t="s">
        <v>154</v>
      </c>
      <c r="D845" s="81">
        <v>42064</v>
      </c>
      <c r="E845" s="81">
        <v>42064</v>
      </c>
      <c r="F845" s="82">
        <v>0</v>
      </c>
      <c r="G845" s="79" t="s">
        <v>145</v>
      </c>
      <c r="H845" s="79" t="s">
        <v>838</v>
      </c>
      <c r="I845" s="84">
        <v>3809601.87</v>
      </c>
      <c r="J845" s="84">
        <v>-3619121.78</v>
      </c>
      <c r="K845" s="84">
        <v>190480.09</v>
      </c>
      <c r="L845" s="85"/>
      <c r="M845" s="85"/>
    </row>
    <row r="846" spans="1:13" hidden="1" x14ac:dyDescent="0.25">
      <c r="A846" s="80">
        <f t="shared" si="13"/>
        <v>844</v>
      </c>
      <c r="B846" s="79" t="s">
        <v>0</v>
      </c>
      <c r="C846" s="79" t="s">
        <v>154</v>
      </c>
      <c r="D846" s="81">
        <v>42064</v>
      </c>
      <c r="E846" s="81">
        <v>42064</v>
      </c>
      <c r="F846" s="82">
        <v>0</v>
      </c>
      <c r="G846" s="79" t="s">
        <v>145</v>
      </c>
      <c r="H846" s="79" t="s">
        <v>839</v>
      </c>
      <c r="I846" s="84">
        <v>1127451.69</v>
      </c>
      <c r="J846" s="84">
        <v>-1071079.1100000001</v>
      </c>
      <c r="K846" s="84">
        <v>56372.58</v>
      </c>
      <c r="L846" s="85"/>
      <c r="M846" s="85"/>
    </row>
    <row r="847" spans="1:13" hidden="1" x14ac:dyDescent="0.25">
      <c r="A847" s="80">
        <f t="shared" si="13"/>
        <v>845</v>
      </c>
      <c r="B847" s="79" t="s">
        <v>0</v>
      </c>
      <c r="C847" s="79" t="s">
        <v>154</v>
      </c>
      <c r="D847" s="81">
        <v>41991</v>
      </c>
      <c r="E847" s="81">
        <v>41991</v>
      </c>
      <c r="F847" s="86">
        <v>1</v>
      </c>
      <c r="G847" s="79" t="s">
        <v>354</v>
      </c>
      <c r="H847" s="79" t="s">
        <v>840</v>
      </c>
      <c r="I847" s="84">
        <v>1800750</v>
      </c>
      <c r="J847" s="84">
        <v>-1710712.5</v>
      </c>
      <c r="K847" s="84">
        <v>90037.5</v>
      </c>
      <c r="L847" s="85"/>
      <c r="M847" s="85"/>
    </row>
    <row r="848" spans="1:13" hidden="1" x14ac:dyDescent="0.25">
      <c r="A848" s="80">
        <f t="shared" si="13"/>
        <v>846</v>
      </c>
      <c r="B848" s="79" t="s">
        <v>0</v>
      </c>
      <c r="C848" s="79" t="s">
        <v>154</v>
      </c>
      <c r="D848" s="81">
        <v>42023</v>
      </c>
      <c r="E848" s="81">
        <v>42023</v>
      </c>
      <c r="F848" s="86">
        <v>1</v>
      </c>
      <c r="G848" s="79" t="s">
        <v>158</v>
      </c>
      <c r="H848" s="79" t="s">
        <v>841</v>
      </c>
      <c r="I848" s="84">
        <v>17565</v>
      </c>
      <c r="J848" s="84">
        <v>-16686.75</v>
      </c>
      <c r="K848" s="84">
        <v>878.25</v>
      </c>
      <c r="L848" s="85"/>
      <c r="M848" s="85"/>
    </row>
    <row r="849" spans="1:13" hidden="1" x14ac:dyDescent="0.25">
      <c r="A849" s="80">
        <f t="shared" si="13"/>
        <v>847</v>
      </c>
      <c r="B849" s="79" t="s">
        <v>0</v>
      </c>
      <c r="C849" s="79" t="s">
        <v>154</v>
      </c>
      <c r="D849" s="81">
        <v>42023</v>
      </c>
      <c r="E849" s="81">
        <v>42023</v>
      </c>
      <c r="F849" s="86">
        <v>1</v>
      </c>
      <c r="G849" s="79" t="s">
        <v>158</v>
      </c>
      <c r="H849" s="79" t="s">
        <v>842</v>
      </c>
      <c r="I849" s="84">
        <v>3297</v>
      </c>
      <c r="J849" s="84">
        <v>-3132.15</v>
      </c>
      <c r="K849" s="84">
        <v>164.85</v>
      </c>
      <c r="L849" s="85"/>
      <c r="M849" s="85"/>
    </row>
    <row r="850" spans="1:13" hidden="1" x14ac:dyDescent="0.25">
      <c r="A850" s="80">
        <f t="shared" si="13"/>
        <v>848</v>
      </c>
      <c r="B850" s="79" t="s">
        <v>0</v>
      </c>
      <c r="C850" s="79" t="s">
        <v>154</v>
      </c>
      <c r="D850" s="81">
        <v>42023</v>
      </c>
      <c r="E850" s="81">
        <v>42023</v>
      </c>
      <c r="F850" s="86">
        <v>1</v>
      </c>
      <c r="G850" s="79" t="s">
        <v>158</v>
      </c>
      <c r="H850" s="79" t="s">
        <v>843</v>
      </c>
      <c r="I850" s="84">
        <v>2782.5</v>
      </c>
      <c r="J850" s="84">
        <v>-2643.37</v>
      </c>
      <c r="K850" s="84">
        <v>139.13</v>
      </c>
      <c r="L850" s="85"/>
      <c r="M850" s="85"/>
    </row>
    <row r="851" spans="1:13" hidden="1" x14ac:dyDescent="0.25">
      <c r="A851" s="80">
        <f t="shared" si="13"/>
        <v>849</v>
      </c>
      <c r="B851" s="79" t="s">
        <v>0</v>
      </c>
      <c r="C851" s="79" t="s">
        <v>154</v>
      </c>
      <c r="D851" s="81">
        <v>42014</v>
      </c>
      <c r="E851" s="81">
        <v>42014</v>
      </c>
      <c r="F851" s="86">
        <v>1</v>
      </c>
      <c r="G851" s="79" t="s">
        <v>158</v>
      </c>
      <c r="H851" s="79" t="s">
        <v>844</v>
      </c>
      <c r="I851" s="84">
        <v>79710.75</v>
      </c>
      <c r="J851" s="84">
        <v>-75725.210000000006</v>
      </c>
      <c r="K851" s="84">
        <v>3985.54</v>
      </c>
      <c r="L851" s="85"/>
      <c r="M851" s="85"/>
    </row>
    <row r="852" spans="1:13" hidden="1" x14ac:dyDescent="0.25">
      <c r="A852" s="80">
        <f t="shared" si="13"/>
        <v>850</v>
      </c>
      <c r="B852" s="79" t="s">
        <v>0</v>
      </c>
      <c r="C852" s="79" t="s">
        <v>154</v>
      </c>
      <c r="D852" s="81">
        <v>42014</v>
      </c>
      <c r="E852" s="81">
        <v>42014</v>
      </c>
      <c r="F852" s="86">
        <v>2</v>
      </c>
      <c r="G852" s="79" t="s">
        <v>158</v>
      </c>
      <c r="H852" s="79" t="s">
        <v>845</v>
      </c>
      <c r="I852" s="84">
        <v>220987.5</v>
      </c>
      <c r="J852" s="84">
        <v>-209938.12</v>
      </c>
      <c r="K852" s="84">
        <v>11049.38</v>
      </c>
      <c r="L852" s="85"/>
      <c r="M852" s="85"/>
    </row>
    <row r="853" spans="1:13" hidden="1" x14ac:dyDescent="0.25">
      <c r="A853" s="80">
        <f t="shared" si="13"/>
        <v>851</v>
      </c>
      <c r="B853" s="79" t="s">
        <v>0</v>
      </c>
      <c r="C853" s="79" t="s">
        <v>154</v>
      </c>
      <c r="D853" s="81">
        <v>42047</v>
      </c>
      <c r="E853" s="81">
        <v>42047</v>
      </c>
      <c r="F853" s="86">
        <v>1</v>
      </c>
      <c r="G853" s="79" t="s">
        <v>158</v>
      </c>
      <c r="H853" s="79" t="s">
        <v>846</v>
      </c>
      <c r="I853" s="84">
        <v>276450</v>
      </c>
      <c r="J853" s="84">
        <v>-262627.5</v>
      </c>
      <c r="K853" s="84">
        <v>13822.5</v>
      </c>
      <c r="L853" s="85"/>
      <c r="M853" s="85"/>
    </row>
    <row r="854" spans="1:13" hidden="1" x14ac:dyDescent="0.25">
      <c r="A854" s="80">
        <f t="shared" si="13"/>
        <v>852</v>
      </c>
      <c r="B854" s="79" t="s">
        <v>0</v>
      </c>
      <c r="C854" s="79" t="s">
        <v>154</v>
      </c>
      <c r="D854" s="81">
        <v>41985</v>
      </c>
      <c r="E854" s="81">
        <v>41985</v>
      </c>
      <c r="F854" s="86">
        <v>3</v>
      </c>
      <c r="G854" s="79" t="s">
        <v>158</v>
      </c>
      <c r="H854" s="79" t="s">
        <v>847</v>
      </c>
      <c r="I854" s="84">
        <v>334312.42</v>
      </c>
      <c r="J854" s="84">
        <v>-317596.79999999999</v>
      </c>
      <c r="K854" s="84">
        <v>16715.62</v>
      </c>
      <c r="L854" s="85"/>
      <c r="M854" s="85"/>
    </row>
    <row r="855" spans="1:13" hidden="1" x14ac:dyDescent="0.25">
      <c r="A855" s="80">
        <f t="shared" si="13"/>
        <v>853</v>
      </c>
      <c r="B855" s="79" t="s">
        <v>0</v>
      </c>
      <c r="C855" s="79" t="s">
        <v>154</v>
      </c>
      <c r="D855" s="81">
        <v>41985</v>
      </c>
      <c r="E855" s="81">
        <v>41985</v>
      </c>
      <c r="F855" s="86">
        <v>1</v>
      </c>
      <c r="G855" s="79" t="s">
        <v>354</v>
      </c>
      <c r="H855" s="79" t="s">
        <v>848</v>
      </c>
      <c r="I855" s="84">
        <v>38534875.549999997</v>
      </c>
      <c r="J855" s="84">
        <v>-36608131.770000003</v>
      </c>
      <c r="K855" s="84">
        <v>1926743.78</v>
      </c>
      <c r="L855" s="85"/>
      <c r="M855" s="85"/>
    </row>
    <row r="856" spans="1:13" hidden="1" x14ac:dyDescent="0.25">
      <c r="A856" s="80">
        <f t="shared" si="13"/>
        <v>854</v>
      </c>
      <c r="B856" s="79" t="s">
        <v>0</v>
      </c>
      <c r="C856" s="79" t="s">
        <v>154</v>
      </c>
      <c r="D856" s="81">
        <v>42235</v>
      </c>
      <c r="E856" s="81">
        <v>42235</v>
      </c>
      <c r="F856" s="86">
        <v>1</v>
      </c>
      <c r="G856" s="79" t="s">
        <v>354</v>
      </c>
      <c r="H856" s="79" t="s">
        <v>849</v>
      </c>
      <c r="I856" s="84">
        <v>18190157.960000001</v>
      </c>
      <c r="J856" s="84">
        <v>-17280650.059999999</v>
      </c>
      <c r="K856" s="84">
        <v>909507.9</v>
      </c>
      <c r="L856" s="85"/>
      <c r="M856" s="85"/>
    </row>
    <row r="857" spans="1:13" hidden="1" x14ac:dyDescent="0.25">
      <c r="A857" s="80">
        <f t="shared" si="13"/>
        <v>855</v>
      </c>
      <c r="B857" s="79" t="s">
        <v>0</v>
      </c>
      <c r="C857" s="79" t="s">
        <v>154</v>
      </c>
      <c r="D857" s="81">
        <v>42332</v>
      </c>
      <c r="E857" s="81">
        <v>42332</v>
      </c>
      <c r="F857" s="86">
        <v>1</v>
      </c>
      <c r="G857" s="79" t="s">
        <v>354</v>
      </c>
      <c r="H857" s="79" t="s">
        <v>849</v>
      </c>
      <c r="I857" s="84">
        <v>2907844.33</v>
      </c>
      <c r="J857" s="84">
        <v>-2762452.11</v>
      </c>
      <c r="K857" s="84">
        <v>145392.22</v>
      </c>
      <c r="L857" s="85"/>
      <c r="M857" s="85"/>
    </row>
    <row r="858" spans="1:13" hidden="1" x14ac:dyDescent="0.25">
      <c r="A858" s="80">
        <f t="shared" si="13"/>
        <v>856</v>
      </c>
      <c r="B858" s="79" t="s">
        <v>0</v>
      </c>
      <c r="C858" s="79" t="s">
        <v>154</v>
      </c>
      <c r="D858" s="81">
        <v>42451</v>
      </c>
      <c r="E858" s="81">
        <v>42451</v>
      </c>
      <c r="F858" s="86">
        <v>1</v>
      </c>
      <c r="G858" s="79" t="s">
        <v>354</v>
      </c>
      <c r="H858" s="79" t="s">
        <v>850</v>
      </c>
      <c r="I858" s="84">
        <v>2158847.12</v>
      </c>
      <c r="J858" s="84">
        <v>-2050904.7599999998</v>
      </c>
      <c r="K858" s="84">
        <v>107942.36</v>
      </c>
      <c r="L858" s="85"/>
      <c r="M858" s="85"/>
    </row>
    <row r="859" spans="1:13" hidden="1" x14ac:dyDescent="0.25">
      <c r="A859" s="80">
        <f t="shared" si="13"/>
        <v>857</v>
      </c>
      <c r="B859" s="79" t="s">
        <v>0</v>
      </c>
      <c r="C859" s="79" t="s">
        <v>851</v>
      </c>
      <c r="D859" s="81">
        <v>42786</v>
      </c>
      <c r="E859" s="81">
        <v>42786</v>
      </c>
      <c r="F859" s="86">
        <v>1</v>
      </c>
      <c r="G859" s="79" t="s">
        <v>354</v>
      </c>
      <c r="H859" s="79" t="s">
        <v>852</v>
      </c>
      <c r="I859" s="84">
        <v>10476.790000000001</v>
      </c>
      <c r="J859" s="84">
        <v>-9952.9500000000007</v>
      </c>
      <c r="K859" s="84">
        <v>523.84</v>
      </c>
      <c r="L859" s="85"/>
      <c r="M859" s="85"/>
    </row>
    <row r="860" spans="1:13" hidden="1" x14ac:dyDescent="0.25">
      <c r="A860" s="80">
        <f t="shared" si="13"/>
        <v>858</v>
      </c>
      <c r="B860" s="79" t="s">
        <v>0</v>
      </c>
      <c r="C860" s="79" t="s">
        <v>853</v>
      </c>
      <c r="D860" s="81">
        <v>42672</v>
      </c>
      <c r="E860" s="81">
        <v>42672</v>
      </c>
      <c r="F860" s="86">
        <v>0</v>
      </c>
      <c r="G860" s="79" t="s">
        <v>354</v>
      </c>
      <c r="H860" s="79" t="s">
        <v>854</v>
      </c>
      <c r="I860" s="84">
        <v>-49807.5</v>
      </c>
      <c r="J860" s="84">
        <v>47317.120000000003</v>
      </c>
      <c r="K860" s="84">
        <v>-2490.38</v>
      </c>
      <c r="L860" s="85"/>
      <c r="M860" s="85"/>
    </row>
    <row r="861" spans="1:13" hidden="1" x14ac:dyDescent="0.25">
      <c r="A861" s="80">
        <f t="shared" si="13"/>
        <v>859</v>
      </c>
      <c r="B861" s="79" t="s">
        <v>0</v>
      </c>
      <c r="C861" s="79" t="s">
        <v>855</v>
      </c>
      <c r="D861" s="81">
        <v>43287</v>
      </c>
      <c r="E861" s="81">
        <v>43287</v>
      </c>
      <c r="F861" s="86">
        <v>0</v>
      </c>
      <c r="G861" s="79" t="s">
        <v>354</v>
      </c>
      <c r="H861" s="79" t="s">
        <v>856</v>
      </c>
      <c r="I861" s="84">
        <v>567204.78</v>
      </c>
      <c r="J861" s="84">
        <v>-538844.54</v>
      </c>
      <c r="K861" s="84">
        <v>28360.240000000002</v>
      </c>
      <c r="L861" s="85"/>
      <c r="M861" s="85"/>
    </row>
    <row r="862" spans="1:13" hidden="1" x14ac:dyDescent="0.25">
      <c r="A862" s="80">
        <f t="shared" si="13"/>
        <v>860</v>
      </c>
      <c r="B862" s="79" t="s">
        <v>0</v>
      </c>
      <c r="C862" s="79" t="s">
        <v>154</v>
      </c>
      <c r="D862" s="81">
        <v>41985</v>
      </c>
      <c r="E862" s="81">
        <v>41985</v>
      </c>
      <c r="F862" s="86">
        <v>1</v>
      </c>
      <c r="G862" s="79" t="s">
        <v>354</v>
      </c>
      <c r="H862" s="79" t="s">
        <v>857</v>
      </c>
      <c r="I862" s="84">
        <v>4563354.9800000004</v>
      </c>
      <c r="J862" s="84">
        <v>-4335187.2300000004</v>
      </c>
      <c r="K862" s="84">
        <v>228167.75</v>
      </c>
      <c r="L862" s="85"/>
      <c r="M862" s="85"/>
    </row>
    <row r="863" spans="1:13" hidden="1" x14ac:dyDescent="0.25">
      <c r="A863" s="80">
        <f t="shared" si="13"/>
        <v>861</v>
      </c>
      <c r="B863" s="79" t="s">
        <v>0</v>
      </c>
      <c r="C863" s="79" t="s">
        <v>154</v>
      </c>
      <c r="D863" s="81">
        <v>41985</v>
      </c>
      <c r="E863" s="81">
        <v>41985</v>
      </c>
      <c r="F863" s="86">
        <v>1</v>
      </c>
      <c r="G863" s="79" t="s">
        <v>354</v>
      </c>
      <c r="H863" s="79" t="s">
        <v>858</v>
      </c>
      <c r="I863" s="84">
        <v>219870.54</v>
      </c>
      <c r="J863" s="84">
        <v>-208877.01</v>
      </c>
      <c r="K863" s="84">
        <v>10993.53</v>
      </c>
      <c r="L863" s="85"/>
      <c r="M863" s="85"/>
    </row>
    <row r="864" spans="1:13" hidden="1" x14ac:dyDescent="0.25">
      <c r="A864" s="80">
        <f t="shared" si="13"/>
        <v>862</v>
      </c>
      <c r="B864" s="79" t="s">
        <v>0</v>
      </c>
      <c r="C864" s="79" t="s">
        <v>154</v>
      </c>
      <c r="D864" s="81">
        <v>42087</v>
      </c>
      <c r="E864" s="81">
        <v>42087</v>
      </c>
      <c r="F864" s="86">
        <v>43</v>
      </c>
      <c r="G864" s="79" t="s">
        <v>158</v>
      </c>
      <c r="H864" s="79" t="s">
        <v>859</v>
      </c>
      <c r="I864" s="84">
        <v>933387.75</v>
      </c>
      <c r="J864" s="84">
        <v>-886718.36</v>
      </c>
      <c r="K864" s="84">
        <v>46669.39</v>
      </c>
      <c r="L864" s="85"/>
      <c r="M864" s="85"/>
    </row>
    <row r="865" spans="1:13" hidden="1" x14ac:dyDescent="0.25">
      <c r="A865" s="80">
        <f t="shared" si="13"/>
        <v>863</v>
      </c>
      <c r="B865" s="79" t="s">
        <v>0</v>
      </c>
      <c r="C865" s="79" t="s">
        <v>154</v>
      </c>
      <c r="D865" s="81">
        <v>42087</v>
      </c>
      <c r="E865" s="81">
        <v>42087</v>
      </c>
      <c r="F865" s="86">
        <v>1</v>
      </c>
      <c r="G865" s="79" t="s">
        <v>158</v>
      </c>
      <c r="H865" s="79" t="s">
        <v>860</v>
      </c>
      <c r="I865" s="84">
        <v>8970</v>
      </c>
      <c r="J865" s="84">
        <v>-8521.5</v>
      </c>
      <c r="K865" s="84">
        <v>448.5</v>
      </c>
      <c r="L865" s="85"/>
      <c r="M865" s="85"/>
    </row>
    <row r="866" spans="1:13" hidden="1" x14ac:dyDescent="0.25">
      <c r="A866" s="80">
        <f t="shared" si="13"/>
        <v>864</v>
      </c>
      <c r="B866" s="79" t="s">
        <v>0</v>
      </c>
      <c r="C866" s="79" t="s">
        <v>154</v>
      </c>
      <c r="D866" s="81">
        <v>42087</v>
      </c>
      <c r="E866" s="81">
        <v>42087</v>
      </c>
      <c r="F866" s="86">
        <v>24</v>
      </c>
      <c r="G866" s="79" t="s">
        <v>158</v>
      </c>
      <c r="H866" s="79" t="s">
        <v>861</v>
      </c>
      <c r="I866" s="84">
        <v>693293.23</v>
      </c>
      <c r="J866" s="84">
        <v>-658628.56999999995</v>
      </c>
      <c r="K866" s="84">
        <v>34664.660000000003</v>
      </c>
      <c r="L866" s="85"/>
      <c r="M866" s="85"/>
    </row>
    <row r="867" spans="1:13" hidden="1" x14ac:dyDescent="0.25">
      <c r="A867" s="80">
        <f t="shared" si="13"/>
        <v>865</v>
      </c>
      <c r="B867" s="79" t="s">
        <v>0</v>
      </c>
      <c r="C867" s="79" t="s">
        <v>154</v>
      </c>
      <c r="D867" s="81">
        <v>42087</v>
      </c>
      <c r="E867" s="81">
        <v>42087</v>
      </c>
      <c r="F867" s="86">
        <v>2</v>
      </c>
      <c r="G867" s="79" t="s">
        <v>158</v>
      </c>
      <c r="H867" s="79" t="s">
        <v>862</v>
      </c>
      <c r="I867" s="84">
        <v>176000.03</v>
      </c>
      <c r="J867" s="84">
        <v>-167200.03</v>
      </c>
      <c r="K867" s="84">
        <v>8800</v>
      </c>
      <c r="L867" s="85"/>
      <c r="M867" s="85"/>
    </row>
    <row r="868" spans="1:13" hidden="1" x14ac:dyDescent="0.25">
      <c r="A868" s="80">
        <f t="shared" si="13"/>
        <v>866</v>
      </c>
      <c r="B868" s="79" t="s">
        <v>0</v>
      </c>
      <c r="C868" s="79" t="s">
        <v>154</v>
      </c>
      <c r="D868" s="81">
        <v>42087</v>
      </c>
      <c r="E868" s="81">
        <v>42087</v>
      </c>
      <c r="F868" s="86">
        <v>6</v>
      </c>
      <c r="G868" s="79" t="s">
        <v>158</v>
      </c>
      <c r="H868" s="79" t="s">
        <v>863</v>
      </c>
      <c r="I868" s="84">
        <v>449999.74</v>
      </c>
      <c r="J868" s="84">
        <v>-427499.75</v>
      </c>
      <c r="K868" s="84">
        <v>22499.99</v>
      </c>
      <c r="L868" s="85"/>
      <c r="M868" s="85"/>
    </row>
    <row r="869" spans="1:13" hidden="1" x14ac:dyDescent="0.25">
      <c r="A869" s="80">
        <f t="shared" si="13"/>
        <v>867</v>
      </c>
      <c r="B869" s="79" t="s">
        <v>0</v>
      </c>
      <c r="C869" s="79" t="s">
        <v>154</v>
      </c>
      <c r="D869" s="81">
        <v>42078</v>
      </c>
      <c r="E869" s="81">
        <v>42078</v>
      </c>
      <c r="F869" s="86">
        <v>81</v>
      </c>
      <c r="G869" s="79" t="s">
        <v>158</v>
      </c>
      <c r="H869" s="79" t="s">
        <v>864</v>
      </c>
      <c r="I869" s="84">
        <v>2510295.4700000002</v>
      </c>
      <c r="J869" s="84">
        <v>-2384780.7000000002</v>
      </c>
      <c r="K869" s="84">
        <v>125514.77</v>
      </c>
      <c r="L869" s="85"/>
      <c r="M869" s="85"/>
    </row>
    <row r="870" spans="1:13" hidden="1" x14ac:dyDescent="0.25">
      <c r="A870" s="80">
        <f t="shared" si="13"/>
        <v>868</v>
      </c>
      <c r="B870" s="79" t="s">
        <v>0</v>
      </c>
      <c r="C870" s="79" t="s">
        <v>154</v>
      </c>
      <c r="D870" s="81">
        <v>42078</v>
      </c>
      <c r="E870" s="81">
        <v>42078</v>
      </c>
      <c r="F870" s="86">
        <v>1</v>
      </c>
      <c r="G870" s="79" t="s">
        <v>380</v>
      </c>
      <c r="H870" s="79" t="s">
        <v>865</v>
      </c>
      <c r="I870" s="84">
        <v>47474.91</v>
      </c>
      <c r="J870" s="84">
        <v>-45101.16</v>
      </c>
      <c r="K870" s="84">
        <v>2373.75</v>
      </c>
      <c r="L870" s="85"/>
      <c r="M870" s="85"/>
    </row>
    <row r="871" spans="1:13" hidden="1" x14ac:dyDescent="0.25">
      <c r="A871" s="80">
        <f t="shared" si="13"/>
        <v>869</v>
      </c>
      <c r="B871" s="79" t="s">
        <v>0</v>
      </c>
      <c r="C871" s="79" t="s">
        <v>154</v>
      </c>
      <c r="D871" s="81">
        <v>42095</v>
      </c>
      <c r="E871" s="81">
        <v>42095</v>
      </c>
      <c r="F871" s="86">
        <v>162</v>
      </c>
      <c r="G871" s="79" t="s">
        <v>158</v>
      </c>
      <c r="H871" s="79" t="s">
        <v>864</v>
      </c>
      <c r="I871" s="84">
        <v>4252590.96</v>
      </c>
      <c r="J871" s="84">
        <v>-4039961.41</v>
      </c>
      <c r="K871" s="84">
        <v>212629.55</v>
      </c>
      <c r="L871" s="85"/>
      <c r="M871" s="85"/>
    </row>
    <row r="872" spans="1:13" hidden="1" x14ac:dyDescent="0.25">
      <c r="A872" s="80">
        <f t="shared" si="13"/>
        <v>870</v>
      </c>
      <c r="B872" s="79" t="s">
        <v>0</v>
      </c>
      <c r="C872" s="79" t="s">
        <v>154</v>
      </c>
      <c r="D872" s="81">
        <v>42263</v>
      </c>
      <c r="E872" s="81">
        <v>42263</v>
      </c>
      <c r="F872" s="86">
        <v>48</v>
      </c>
      <c r="G872" s="79" t="s">
        <v>158</v>
      </c>
      <c r="H872" s="79" t="s">
        <v>864</v>
      </c>
      <c r="I872" s="84">
        <v>1260026.95</v>
      </c>
      <c r="J872" s="84">
        <v>-1197025.5999999999</v>
      </c>
      <c r="K872" s="84">
        <v>63001.35</v>
      </c>
      <c r="L872" s="85"/>
      <c r="M872" s="85"/>
    </row>
    <row r="873" spans="1:13" hidden="1" x14ac:dyDescent="0.25">
      <c r="A873" s="80">
        <f t="shared" si="13"/>
        <v>871</v>
      </c>
      <c r="B873" s="79" t="s">
        <v>0</v>
      </c>
      <c r="C873" s="79" t="s">
        <v>154</v>
      </c>
      <c r="D873" s="81">
        <v>42078</v>
      </c>
      <c r="E873" s="81">
        <v>42078</v>
      </c>
      <c r="F873" s="86">
        <v>4</v>
      </c>
      <c r="G873" s="79" t="s">
        <v>158</v>
      </c>
      <c r="H873" s="79" t="s">
        <v>866</v>
      </c>
      <c r="I873" s="84">
        <v>299999.83</v>
      </c>
      <c r="J873" s="84">
        <v>-284999.84000000003</v>
      </c>
      <c r="K873" s="84">
        <v>14999.99</v>
      </c>
      <c r="L873" s="85"/>
      <c r="M873" s="85"/>
    </row>
    <row r="874" spans="1:13" hidden="1" x14ac:dyDescent="0.25">
      <c r="A874" s="80">
        <f t="shared" si="13"/>
        <v>872</v>
      </c>
      <c r="B874" s="79" t="s">
        <v>0</v>
      </c>
      <c r="C874" s="79" t="s">
        <v>154</v>
      </c>
      <c r="D874" s="81">
        <v>42078</v>
      </c>
      <c r="E874" s="81">
        <v>42078</v>
      </c>
      <c r="F874" s="86">
        <v>1</v>
      </c>
      <c r="G874" s="79" t="s">
        <v>158</v>
      </c>
      <c r="H874" s="79" t="s">
        <v>867</v>
      </c>
      <c r="I874" s="84">
        <v>150000</v>
      </c>
      <c r="J874" s="84">
        <v>-142500</v>
      </c>
      <c r="K874" s="84">
        <v>7500</v>
      </c>
      <c r="L874" s="85"/>
      <c r="M874" s="85"/>
    </row>
    <row r="875" spans="1:13" hidden="1" x14ac:dyDescent="0.25">
      <c r="A875" s="80">
        <f t="shared" si="13"/>
        <v>873</v>
      </c>
      <c r="B875" s="79" t="s">
        <v>0</v>
      </c>
      <c r="C875" s="79" t="s">
        <v>154</v>
      </c>
      <c r="D875" s="81">
        <v>42078</v>
      </c>
      <c r="E875" s="81">
        <v>42078</v>
      </c>
      <c r="F875" s="86">
        <v>4</v>
      </c>
      <c r="G875" s="79" t="s">
        <v>158</v>
      </c>
      <c r="H875" s="79" t="s">
        <v>868</v>
      </c>
      <c r="I875" s="84">
        <v>140000.07</v>
      </c>
      <c r="J875" s="84">
        <v>-133000.07</v>
      </c>
      <c r="K875" s="84">
        <v>7000</v>
      </c>
      <c r="L875" s="85"/>
      <c r="M875" s="85"/>
    </row>
    <row r="876" spans="1:13" hidden="1" x14ac:dyDescent="0.25">
      <c r="A876" s="80">
        <f t="shared" si="13"/>
        <v>874</v>
      </c>
      <c r="B876" s="79" t="s">
        <v>0</v>
      </c>
      <c r="C876" s="79" t="s">
        <v>154</v>
      </c>
      <c r="D876" s="81">
        <v>42095</v>
      </c>
      <c r="E876" s="81">
        <v>42095</v>
      </c>
      <c r="F876" s="86">
        <v>8</v>
      </c>
      <c r="G876" s="79" t="s">
        <v>158</v>
      </c>
      <c r="H876" s="79" t="s">
        <v>869</v>
      </c>
      <c r="I876" s="84">
        <v>280000.13</v>
      </c>
      <c r="J876" s="84">
        <v>-266000.12</v>
      </c>
      <c r="K876" s="84">
        <v>14000.01</v>
      </c>
      <c r="L876" s="85"/>
      <c r="M876" s="85"/>
    </row>
    <row r="877" spans="1:13" hidden="1" x14ac:dyDescent="0.25">
      <c r="A877" s="80">
        <f t="shared" si="13"/>
        <v>875</v>
      </c>
      <c r="B877" s="79" t="s">
        <v>0</v>
      </c>
      <c r="C877" s="79" t="s">
        <v>154</v>
      </c>
      <c r="D877" s="81">
        <v>42078</v>
      </c>
      <c r="E877" s="81">
        <v>42078</v>
      </c>
      <c r="F877" s="86">
        <v>2</v>
      </c>
      <c r="G877" s="79" t="s">
        <v>158</v>
      </c>
      <c r="H877" s="79" t="s">
        <v>870</v>
      </c>
      <c r="I877" s="84">
        <v>177700.01</v>
      </c>
      <c r="J877" s="84">
        <v>-168815.01</v>
      </c>
      <c r="K877" s="84">
        <v>8885</v>
      </c>
      <c r="L877" s="85"/>
      <c r="M877" s="85"/>
    </row>
    <row r="878" spans="1:13" hidden="1" x14ac:dyDescent="0.25">
      <c r="A878" s="80">
        <f t="shared" si="13"/>
        <v>876</v>
      </c>
      <c r="B878" s="79" t="s">
        <v>0</v>
      </c>
      <c r="C878" s="79" t="s">
        <v>154</v>
      </c>
      <c r="D878" s="81">
        <v>42078</v>
      </c>
      <c r="E878" s="81">
        <v>42078</v>
      </c>
      <c r="F878" s="86">
        <v>1</v>
      </c>
      <c r="G878" s="79" t="s">
        <v>158</v>
      </c>
      <c r="H878" s="79" t="s">
        <v>871</v>
      </c>
      <c r="I878" s="84">
        <v>3026235</v>
      </c>
      <c r="J878" s="84">
        <v>-2874923.25</v>
      </c>
      <c r="K878" s="84">
        <v>151311.75</v>
      </c>
      <c r="L878" s="85"/>
      <c r="M878" s="85"/>
    </row>
    <row r="879" spans="1:13" hidden="1" x14ac:dyDescent="0.25">
      <c r="A879" s="80">
        <f t="shared" si="13"/>
        <v>877</v>
      </c>
      <c r="B879" s="79" t="s">
        <v>0</v>
      </c>
      <c r="C879" s="79" t="s">
        <v>154</v>
      </c>
      <c r="D879" s="81">
        <v>42078</v>
      </c>
      <c r="E879" s="81">
        <v>42078</v>
      </c>
      <c r="F879" s="86">
        <v>1</v>
      </c>
      <c r="G879" s="79" t="s">
        <v>158</v>
      </c>
      <c r="H879" s="79" t="s">
        <v>872</v>
      </c>
      <c r="I879" s="84">
        <v>2786484.63</v>
      </c>
      <c r="J879" s="84">
        <v>-2647160.4</v>
      </c>
      <c r="K879" s="84">
        <v>139324.23000000001</v>
      </c>
      <c r="L879" s="85"/>
      <c r="M879" s="85"/>
    </row>
    <row r="880" spans="1:13" hidden="1" x14ac:dyDescent="0.25">
      <c r="A880" s="80">
        <f t="shared" si="13"/>
        <v>878</v>
      </c>
      <c r="B880" s="79" t="s">
        <v>0</v>
      </c>
      <c r="C880" s="79" t="s">
        <v>154</v>
      </c>
      <c r="D880" s="81">
        <v>42078</v>
      </c>
      <c r="E880" s="81">
        <v>42078</v>
      </c>
      <c r="F880" s="86">
        <v>34</v>
      </c>
      <c r="G880" s="79" t="s">
        <v>158</v>
      </c>
      <c r="H880" s="79" t="s">
        <v>873</v>
      </c>
      <c r="I880" s="84">
        <v>76404.800000000003</v>
      </c>
      <c r="J880" s="84">
        <v>-72584.56</v>
      </c>
      <c r="K880" s="84">
        <v>3820.24</v>
      </c>
      <c r="L880" s="85"/>
      <c r="M880" s="85"/>
    </row>
    <row r="881" spans="1:13" hidden="1" x14ac:dyDescent="0.25">
      <c r="A881" s="80">
        <f t="shared" si="13"/>
        <v>879</v>
      </c>
      <c r="B881" s="79" t="s">
        <v>0</v>
      </c>
      <c r="C881" s="79" t="s">
        <v>154</v>
      </c>
      <c r="D881" s="81">
        <v>42121</v>
      </c>
      <c r="E881" s="81">
        <v>42121</v>
      </c>
      <c r="F881" s="86">
        <v>4</v>
      </c>
      <c r="G881" s="79" t="s">
        <v>158</v>
      </c>
      <c r="H881" s="79" t="s">
        <v>874</v>
      </c>
      <c r="I881" s="84">
        <v>696072</v>
      </c>
      <c r="J881" s="84">
        <v>-661268.4</v>
      </c>
      <c r="K881" s="84">
        <v>34803.599999999999</v>
      </c>
      <c r="L881" s="85"/>
      <c r="M881" s="85"/>
    </row>
    <row r="882" spans="1:13" hidden="1" x14ac:dyDescent="0.25">
      <c r="A882" s="80">
        <f t="shared" si="13"/>
        <v>880</v>
      </c>
      <c r="B882" s="79" t="s">
        <v>0</v>
      </c>
      <c r="C882" s="79" t="s">
        <v>154</v>
      </c>
      <c r="D882" s="81">
        <v>42131</v>
      </c>
      <c r="E882" s="81">
        <v>42131</v>
      </c>
      <c r="F882" s="86">
        <v>1</v>
      </c>
      <c r="G882" s="79" t="s">
        <v>158</v>
      </c>
      <c r="H882" s="79" t="s">
        <v>875</v>
      </c>
      <c r="I882" s="84">
        <v>52075.06</v>
      </c>
      <c r="J882" s="84">
        <v>-49471.31</v>
      </c>
      <c r="K882" s="84">
        <v>2603.75</v>
      </c>
      <c r="L882" s="85"/>
      <c r="M882" s="85"/>
    </row>
    <row r="883" spans="1:13" hidden="1" x14ac:dyDescent="0.25">
      <c r="A883" s="80">
        <f t="shared" si="13"/>
        <v>881</v>
      </c>
      <c r="B883" s="79" t="s">
        <v>0</v>
      </c>
      <c r="C883" s="79" t="s">
        <v>154</v>
      </c>
      <c r="D883" s="81">
        <v>42264</v>
      </c>
      <c r="E883" s="81">
        <v>42264</v>
      </c>
      <c r="F883" s="86">
        <v>1</v>
      </c>
      <c r="G883" s="79" t="s">
        <v>354</v>
      </c>
      <c r="H883" s="79" t="s">
        <v>876</v>
      </c>
      <c r="I883" s="84">
        <v>2098211.48</v>
      </c>
      <c r="J883" s="84">
        <v>-1993300.9100000001</v>
      </c>
      <c r="K883" s="84">
        <v>104910.57</v>
      </c>
      <c r="L883" s="85"/>
      <c r="M883" s="85"/>
    </row>
    <row r="884" spans="1:13" hidden="1" x14ac:dyDescent="0.25">
      <c r="A884" s="80">
        <f t="shared" si="13"/>
        <v>882</v>
      </c>
      <c r="B884" s="79" t="s">
        <v>0</v>
      </c>
      <c r="C884" s="79" t="s">
        <v>154</v>
      </c>
      <c r="D884" s="81">
        <v>42353</v>
      </c>
      <c r="E884" s="81">
        <v>42353</v>
      </c>
      <c r="F884" s="86">
        <v>76</v>
      </c>
      <c r="G884" s="79" t="s">
        <v>158</v>
      </c>
      <c r="H884" s="79" t="s">
        <v>877</v>
      </c>
      <c r="I884" s="84">
        <v>424795</v>
      </c>
      <c r="J884" s="84">
        <v>-403555.25</v>
      </c>
      <c r="K884" s="84">
        <v>21239.75</v>
      </c>
      <c r="L884" s="85"/>
      <c r="M884" s="85"/>
    </row>
    <row r="885" spans="1:13" hidden="1" x14ac:dyDescent="0.25">
      <c r="A885" s="80">
        <f t="shared" si="13"/>
        <v>883</v>
      </c>
      <c r="B885" s="79" t="s">
        <v>0</v>
      </c>
      <c r="C885" s="79" t="s">
        <v>154</v>
      </c>
      <c r="D885" s="81">
        <v>42332</v>
      </c>
      <c r="E885" s="81">
        <v>42332</v>
      </c>
      <c r="F885" s="86">
        <v>1</v>
      </c>
      <c r="G885" s="79" t="s">
        <v>158</v>
      </c>
      <c r="H885" s="79" t="s">
        <v>878</v>
      </c>
      <c r="I885" s="84">
        <v>11995</v>
      </c>
      <c r="J885" s="84">
        <v>-11395.25</v>
      </c>
      <c r="K885" s="84">
        <v>599.75</v>
      </c>
      <c r="L885" s="85"/>
      <c r="M885" s="85"/>
    </row>
    <row r="886" spans="1:13" hidden="1" x14ac:dyDescent="0.25">
      <c r="A886" s="80">
        <f t="shared" si="13"/>
        <v>884</v>
      </c>
      <c r="B886" s="79" t="s">
        <v>0</v>
      </c>
      <c r="C886" s="79" t="s">
        <v>154</v>
      </c>
      <c r="D886" s="81">
        <v>42226</v>
      </c>
      <c r="E886" s="81">
        <v>42226</v>
      </c>
      <c r="F886" s="86">
        <v>1</v>
      </c>
      <c r="G886" s="79" t="s">
        <v>158</v>
      </c>
      <c r="H886" s="79" t="s">
        <v>879</v>
      </c>
      <c r="I886" s="84">
        <v>56225.23</v>
      </c>
      <c r="J886" s="84">
        <v>-53413.97</v>
      </c>
      <c r="K886" s="84">
        <v>2811.26</v>
      </c>
      <c r="L886" s="85"/>
      <c r="M886" s="85"/>
    </row>
    <row r="887" spans="1:13" hidden="1" x14ac:dyDescent="0.25">
      <c r="A887" s="80">
        <f t="shared" si="13"/>
        <v>885</v>
      </c>
      <c r="B887" s="79" t="s">
        <v>0</v>
      </c>
      <c r="C887" s="79" t="s">
        <v>154</v>
      </c>
      <c r="D887" s="81">
        <v>42301</v>
      </c>
      <c r="E887" s="81">
        <v>42301</v>
      </c>
      <c r="F887" s="86">
        <v>1</v>
      </c>
      <c r="G887" s="79" t="s">
        <v>354</v>
      </c>
      <c r="H887" s="79" t="s">
        <v>880</v>
      </c>
      <c r="I887" s="84">
        <v>296714.99</v>
      </c>
      <c r="J887" s="84">
        <v>-281879.24</v>
      </c>
      <c r="K887" s="84">
        <v>14835.75</v>
      </c>
      <c r="L887" s="85"/>
      <c r="M887" s="85"/>
    </row>
    <row r="888" spans="1:13" hidden="1" x14ac:dyDescent="0.25">
      <c r="A888" s="80">
        <f t="shared" si="13"/>
        <v>886</v>
      </c>
      <c r="B888" s="79" t="s">
        <v>0</v>
      </c>
      <c r="C888" s="79" t="s">
        <v>154</v>
      </c>
      <c r="D888" s="81">
        <v>42321</v>
      </c>
      <c r="E888" s="81">
        <v>42321</v>
      </c>
      <c r="F888" s="86">
        <v>1</v>
      </c>
      <c r="G888" s="79" t="s">
        <v>354</v>
      </c>
      <c r="H888" s="79" t="s">
        <v>881</v>
      </c>
      <c r="I888" s="84">
        <v>662775.51</v>
      </c>
      <c r="J888" s="84">
        <v>-629636.73</v>
      </c>
      <c r="K888" s="84">
        <v>33138.78</v>
      </c>
      <c r="L888" s="85"/>
      <c r="M888" s="85"/>
    </row>
    <row r="889" spans="1:13" hidden="1" x14ac:dyDescent="0.25">
      <c r="A889" s="80">
        <f t="shared" si="13"/>
        <v>887</v>
      </c>
      <c r="B889" s="79" t="s">
        <v>0</v>
      </c>
      <c r="C889" s="79" t="s">
        <v>154</v>
      </c>
      <c r="D889" s="81">
        <v>42368</v>
      </c>
      <c r="E889" s="81">
        <v>42368</v>
      </c>
      <c r="F889" s="86">
        <v>20</v>
      </c>
      <c r="G889" s="79" t="s">
        <v>158</v>
      </c>
      <c r="H889" s="79" t="s">
        <v>882</v>
      </c>
      <c r="I889" s="84">
        <v>45245.36</v>
      </c>
      <c r="J889" s="84">
        <v>-42983.090000000004</v>
      </c>
      <c r="K889" s="84">
        <v>2262.27</v>
      </c>
      <c r="L889" s="85"/>
      <c r="M889" s="85"/>
    </row>
    <row r="890" spans="1:13" hidden="1" x14ac:dyDescent="0.25">
      <c r="A890" s="80">
        <f t="shared" si="13"/>
        <v>888</v>
      </c>
      <c r="B890" s="79" t="s">
        <v>0</v>
      </c>
      <c r="C890" s="79" t="s">
        <v>154</v>
      </c>
      <c r="D890" s="81">
        <v>42431</v>
      </c>
      <c r="E890" s="81">
        <v>42431</v>
      </c>
      <c r="F890" s="86">
        <v>1</v>
      </c>
      <c r="G890" s="79" t="s">
        <v>158</v>
      </c>
      <c r="H890" s="79" t="s">
        <v>883</v>
      </c>
      <c r="I890" s="84">
        <v>26499.88</v>
      </c>
      <c r="J890" s="84">
        <v>-25174.89</v>
      </c>
      <c r="K890" s="84">
        <v>1324.99</v>
      </c>
      <c r="L890" s="85"/>
      <c r="M890" s="85"/>
    </row>
    <row r="891" spans="1:13" hidden="1" x14ac:dyDescent="0.25">
      <c r="A891" s="80">
        <f t="shared" si="13"/>
        <v>889</v>
      </c>
      <c r="B891" s="79" t="s">
        <v>0</v>
      </c>
      <c r="C891" s="79" t="s">
        <v>154</v>
      </c>
      <c r="D891" s="81">
        <v>42384</v>
      </c>
      <c r="E891" s="81">
        <v>42384</v>
      </c>
      <c r="F891" s="86">
        <v>2</v>
      </c>
      <c r="G891" s="79" t="s">
        <v>158</v>
      </c>
      <c r="H891" s="79" t="s">
        <v>884</v>
      </c>
      <c r="I891" s="84">
        <v>241270</v>
      </c>
      <c r="J891" s="84">
        <v>-229206.5</v>
      </c>
      <c r="K891" s="84">
        <v>12063.5</v>
      </c>
      <c r="L891" s="85"/>
      <c r="M891" s="85"/>
    </row>
    <row r="892" spans="1:13" hidden="1" x14ac:dyDescent="0.25">
      <c r="A892" s="80">
        <f t="shared" si="13"/>
        <v>890</v>
      </c>
      <c r="B892" s="79" t="s">
        <v>0</v>
      </c>
      <c r="C892" s="79" t="s">
        <v>154</v>
      </c>
      <c r="D892" s="81">
        <v>42370</v>
      </c>
      <c r="E892" s="81">
        <v>42370</v>
      </c>
      <c r="F892" s="86">
        <v>15</v>
      </c>
      <c r="G892" s="79" t="s">
        <v>158</v>
      </c>
      <c r="H892" s="79" t="s">
        <v>885</v>
      </c>
      <c r="I892" s="84">
        <v>136090</v>
      </c>
      <c r="J892" s="84">
        <v>-129285.5</v>
      </c>
      <c r="K892" s="84">
        <v>6804.5</v>
      </c>
      <c r="L892" s="85"/>
      <c r="M892" s="85"/>
    </row>
    <row r="893" spans="1:13" hidden="1" x14ac:dyDescent="0.25">
      <c r="A893" s="80">
        <f t="shared" si="13"/>
        <v>891</v>
      </c>
      <c r="B893" s="79" t="s">
        <v>0</v>
      </c>
      <c r="C893" s="79" t="s">
        <v>154</v>
      </c>
      <c r="D893" s="81">
        <v>42384</v>
      </c>
      <c r="E893" s="81">
        <v>42384</v>
      </c>
      <c r="F893" s="86">
        <v>1</v>
      </c>
      <c r="G893" s="79" t="s">
        <v>158</v>
      </c>
      <c r="H893" s="79" t="s">
        <v>886</v>
      </c>
      <c r="I893" s="84">
        <v>37212.5</v>
      </c>
      <c r="J893" s="84">
        <v>-35351.870000000003</v>
      </c>
      <c r="K893" s="84">
        <v>1860.63</v>
      </c>
      <c r="L893" s="85"/>
      <c r="M893" s="85"/>
    </row>
    <row r="894" spans="1:13" hidden="1" x14ac:dyDescent="0.25">
      <c r="A894" s="80">
        <f t="shared" si="13"/>
        <v>892</v>
      </c>
      <c r="B894" s="79" t="s">
        <v>0</v>
      </c>
      <c r="C894" s="79" t="s">
        <v>154</v>
      </c>
      <c r="D894" s="81">
        <v>42412</v>
      </c>
      <c r="E894" s="81">
        <v>42412</v>
      </c>
      <c r="F894" s="86">
        <v>2</v>
      </c>
      <c r="G894" s="79" t="s">
        <v>158</v>
      </c>
      <c r="H894" s="79" t="s">
        <v>887</v>
      </c>
      <c r="I894" s="84">
        <v>6868.02</v>
      </c>
      <c r="J894" s="84">
        <v>-6524.62</v>
      </c>
      <c r="K894" s="84">
        <v>343.4</v>
      </c>
      <c r="L894" s="85"/>
      <c r="M894" s="85"/>
    </row>
    <row r="895" spans="1:13" hidden="1" x14ac:dyDescent="0.25">
      <c r="A895" s="80">
        <f t="shared" si="13"/>
        <v>893</v>
      </c>
      <c r="B895" s="79" t="s">
        <v>0</v>
      </c>
      <c r="C895" s="79" t="s">
        <v>154</v>
      </c>
      <c r="D895" s="81">
        <v>42412</v>
      </c>
      <c r="E895" s="81">
        <v>42412</v>
      </c>
      <c r="F895" s="86">
        <v>3</v>
      </c>
      <c r="G895" s="79" t="s">
        <v>158</v>
      </c>
      <c r="H895" s="79" t="s">
        <v>888</v>
      </c>
      <c r="I895" s="84">
        <v>4545.01</v>
      </c>
      <c r="J895" s="84">
        <v>-4317.76</v>
      </c>
      <c r="K895" s="84">
        <v>227.25</v>
      </c>
      <c r="L895" s="85"/>
      <c r="M895" s="85"/>
    </row>
    <row r="896" spans="1:13" hidden="1" x14ac:dyDescent="0.25">
      <c r="A896" s="80">
        <f t="shared" si="13"/>
        <v>894</v>
      </c>
      <c r="B896" s="79" t="s">
        <v>0</v>
      </c>
      <c r="C896" s="79" t="s">
        <v>154</v>
      </c>
      <c r="D896" s="81">
        <v>42412</v>
      </c>
      <c r="E896" s="81">
        <v>42412</v>
      </c>
      <c r="F896" s="86">
        <v>2</v>
      </c>
      <c r="G896" s="79" t="s">
        <v>158</v>
      </c>
      <c r="H896" s="79" t="s">
        <v>889</v>
      </c>
      <c r="I896" s="84">
        <v>14901.96</v>
      </c>
      <c r="J896" s="84">
        <v>-14156.86</v>
      </c>
      <c r="K896" s="84">
        <v>745.1</v>
      </c>
      <c r="L896" s="85"/>
      <c r="M896" s="85"/>
    </row>
    <row r="897" spans="1:13" hidden="1" x14ac:dyDescent="0.25">
      <c r="A897" s="80">
        <f t="shared" si="13"/>
        <v>895</v>
      </c>
      <c r="B897" s="79" t="s">
        <v>0</v>
      </c>
      <c r="C897" s="79" t="s">
        <v>154</v>
      </c>
      <c r="D897" s="81">
        <v>42412</v>
      </c>
      <c r="E897" s="81">
        <v>42412</v>
      </c>
      <c r="F897" s="86">
        <v>9</v>
      </c>
      <c r="G897" s="79" t="s">
        <v>158</v>
      </c>
      <c r="H897" s="79" t="s">
        <v>890</v>
      </c>
      <c r="I897" s="84">
        <v>32316.48</v>
      </c>
      <c r="J897" s="84">
        <v>-30700.659999999996</v>
      </c>
      <c r="K897" s="84">
        <v>1615.82</v>
      </c>
      <c r="L897" s="85"/>
      <c r="M897" s="85"/>
    </row>
    <row r="898" spans="1:13" hidden="1" x14ac:dyDescent="0.25">
      <c r="A898" s="80">
        <f t="shared" si="13"/>
        <v>896</v>
      </c>
      <c r="B898" s="79" t="s">
        <v>0</v>
      </c>
      <c r="C898" s="79" t="s">
        <v>154</v>
      </c>
      <c r="D898" s="81">
        <v>42418</v>
      </c>
      <c r="E898" s="81">
        <v>42418</v>
      </c>
      <c r="F898" s="86">
        <v>20</v>
      </c>
      <c r="G898" s="79" t="s">
        <v>158</v>
      </c>
      <c r="H898" s="79" t="s">
        <v>891</v>
      </c>
      <c r="I898" s="84">
        <v>49372.4</v>
      </c>
      <c r="J898" s="84">
        <v>-46903.78</v>
      </c>
      <c r="K898" s="84">
        <v>2468.62</v>
      </c>
      <c r="L898" s="85"/>
      <c r="M898" s="85"/>
    </row>
    <row r="899" spans="1:13" hidden="1" x14ac:dyDescent="0.25">
      <c r="A899" s="80">
        <f t="shared" si="13"/>
        <v>897</v>
      </c>
      <c r="B899" s="79" t="s">
        <v>0</v>
      </c>
      <c r="C899" s="79" t="s">
        <v>154</v>
      </c>
      <c r="D899" s="81">
        <v>42193</v>
      </c>
      <c r="E899" s="81">
        <v>42193</v>
      </c>
      <c r="F899" s="86">
        <v>1</v>
      </c>
      <c r="G899" s="79" t="s">
        <v>354</v>
      </c>
      <c r="H899" s="79" t="s">
        <v>892</v>
      </c>
      <c r="I899" s="84">
        <v>970137.25</v>
      </c>
      <c r="J899" s="84">
        <v>-921630.3899999999</v>
      </c>
      <c r="K899" s="84">
        <v>48506.86</v>
      </c>
      <c r="L899" s="85"/>
      <c r="M899" s="85"/>
    </row>
    <row r="900" spans="1:13" hidden="1" x14ac:dyDescent="0.25">
      <c r="A900" s="80">
        <f t="shared" si="13"/>
        <v>898</v>
      </c>
      <c r="B900" s="79" t="s">
        <v>0</v>
      </c>
      <c r="C900" s="79" t="s">
        <v>154</v>
      </c>
      <c r="D900" s="81">
        <v>42390</v>
      </c>
      <c r="E900" s="81">
        <v>42390</v>
      </c>
      <c r="F900" s="86">
        <v>1</v>
      </c>
      <c r="G900" s="79" t="s">
        <v>354</v>
      </c>
      <c r="H900" s="79" t="s">
        <v>893</v>
      </c>
      <c r="I900" s="84">
        <v>1346630.25</v>
      </c>
      <c r="J900" s="84">
        <v>-1279298.74</v>
      </c>
      <c r="K900" s="84">
        <v>67331.509999999995</v>
      </c>
      <c r="L900" s="85"/>
      <c r="M900" s="85"/>
    </row>
    <row r="901" spans="1:13" hidden="1" x14ac:dyDescent="0.25">
      <c r="A901" s="80">
        <f t="shared" ref="A901:A964" si="14">A900+1</f>
        <v>899</v>
      </c>
      <c r="B901" s="79" t="s">
        <v>0</v>
      </c>
      <c r="C901" s="79" t="s">
        <v>154</v>
      </c>
      <c r="D901" s="81">
        <v>42359</v>
      </c>
      <c r="E901" s="81">
        <v>42359</v>
      </c>
      <c r="F901" s="86">
        <v>1</v>
      </c>
      <c r="G901" s="79" t="s">
        <v>354</v>
      </c>
      <c r="H901" s="79" t="s">
        <v>894</v>
      </c>
      <c r="I901" s="84">
        <v>392700</v>
      </c>
      <c r="J901" s="84">
        <v>-373065</v>
      </c>
      <c r="K901" s="84">
        <v>19635</v>
      </c>
      <c r="L901" s="85"/>
      <c r="M901" s="85"/>
    </row>
    <row r="902" spans="1:13" hidden="1" x14ac:dyDescent="0.25">
      <c r="A902" s="80">
        <f t="shared" si="14"/>
        <v>900</v>
      </c>
      <c r="B902" s="79" t="s">
        <v>0</v>
      </c>
      <c r="C902" s="79" t="s">
        <v>154</v>
      </c>
      <c r="D902" s="81">
        <v>42460</v>
      </c>
      <c r="E902" s="81">
        <v>42460</v>
      </c>
      <c r="F902" s="86">
        <v>1</v>
      </c>
      <c r="G902" s="79" t="s">
        <v>354</v>
      </c>
      <c r="H902" s="79" t="s">
        <v>895</v>
      </c>
      <c r="I902" s="84">
        <v>539793.55000000005</v>
      </c>
      <c r="J902" s="84">
        <v>-512803.87</v>
      </c>
      <c r="K902" s="84">
        <v>26989.68</v>
      </c>
      <c r="L902" s="85"/>
      <c r="M902" s="85"/>
    </row>
    <row r="903" spans="1:13" hidden="1" x14ac:dyDescent="0.25">
      <c r="A903" s="80">
        <f t="shared" si="14"/>
        <v>901</v>
      </c>
      <c r="B903" s="79" t="s">
        <v>0</v>
      </c>
      <c r="C903" s="79" t="s">
        <v>154</v>
      </c>
      <c r="D903" s="81">
        <v>42460</v>
      </c>
      <c r="E903" s="81">
        <v>42460</v>
      </c>
      <c r="F903" s="86">
        <v>1</v>
      </c>
      <c r="G903" s="79" t="s">
        <v>354</v>
      </c>
      <c r="H903" s="79" t="s">
        <v>896</v>
      </c>
      <c r="I903" s="84">
        <v>3590.72</v>
      </c>
      <c r="J903" s="84">
        <v>-3411.18</v>
      </c>
      <c r="K903" s="84">
        <v>179.54</v>
      </c>
      <c r="L903" s="85"/>
      <c r="M903" s="85"/>
    </row>
    <row r="904" spans="1:13" hidden="1" x14ac:dyDescent="0.25">
      <c r="A904" s="80">
        <f t="shared" si="14"/>
        <v>902</v>
      </c>
      <c r="B904" s="79" t="s">
        <v>0</v>
      </c>
      <c r="C904" s="79" t="s">
        <v>154</v>
      </c>
      <c r="D904" s="81">
        <v>42461</v>
      </c>
      <c r="E904" s="81">
        <v>42461</v>
      </c>
      <c r="F904" s="86">
        <v>2</v>
      </c>
      <c r="G904" s="79" t="s">
        <v>158</v>
      </c>
      <c r="H904" s="79" t="s">
        <v>897</v>
      </c>
      <c r="I904" s="84">
        <v>6798.53</v>
      </c>
      <c r="J904" s="84">
        <v>-6458.6</v>
      </c>
      <c r="K904" s="84">
        <v>339.93</v>
      </c>
      <c r="L904" s="85"/>
      <c r="M904" s="85"/>
    </row>
    <row r="905" spans="1:13" hidden="1" x14ac:dyDescent="0.25">
      <c r="A905" s="80">
        <f t="shared" si="14"/>
        <v>903</v>
      </c>
      <c r="B905" s="79" t="s">
        <v>0</v>
      </c>
      <c r="C905" s="79" t="s">
        <v>154</v>
      </c>
      <c r="D905" s="81">
        <v>42461</v>
      </c>
      <c r="E905" s="81">
        <v>42461</v>
      </c>
      <c r="F905" s="86">
        <v>1</v>
      </c>
      <c r="G905" s="79" t="s">
        <v>158</v>
      </c>
      <c r="H905" s="79" t="s">
        <v>898</v>
      </c>
      <c r="I905" s="84">
        <v>4599.01</v>
      </c>
      <c r="J905" s="84">
        <v>-4369.0599999999995</v>
      </c>
      <c r="K905" s="84">
        <v>229.95</v>
      </c>
      <c r="L905" s="85"/>
      <c r="M905" s="85"/>
    </row>
    <row r="906" spans="1:13" hidden="1" x14ac:dyDescent="0.25">
      <c r="A906" s="80">
        <f t="shared" si="14"/>
        <v>904</v>
      </c>
      <c r="B906" s="79" t="s">
        <v>0</v>
      </c>
      <c r="C906" s="79" t="s">
        <v>154</v>
      </c>
      <c r="D906" s="81">
        <v>42461</v>
      </c>
      <c r="E906" s="81">
        <v>42461</v>
      </c>
      <c r="F906" s="86">
        <v>5</v>
      </c>
      <c r="G906" s="79" t="s">
        <v>158</v>
      </c>
      <c r="H906" s="79" t="s">
        <v>899</v>
      </c>
      <c r="I906" s="84">
        <v>48499.5</v>
      </c>
      <c r="J906" s="84">
        <v>-46074.520000000004</v>
      </c>
      <c r="K906" s="84">
        <v>2424.98</v>
      </c>
      <c r="L906" s="85"/>
      <c r="M906" s="85"/>
    </row>
    <row r="907" spans="1:13" hidden="1" x14ac:dyDescent="0.25">
      <c r="A907" s="80">
        <f t="shared" si="14"/>
        <v>905</v>
      </c>
      <c r="B907" s="79" t="s">
        <v>0</v>
      </c>
      <c r="C907" s="79" t="s">
        <v>154</v>
      </c>
      <c r="D907" s="81">
        <v>42497</v>
      </c>
      <c r="E907" s="81">
        <v>42497</v>
      </c>
      <c r="F907" s="86">
        <v>20</v>
      </c>
      <c r="G907" s="79" t="s">
        <v>158</v>
      </c>
      <c r="H907" s="79" t="s">
        <v>900</v>
      </c>
      <c r="I907" s="84">
        <v>6283.76</v>
      </c>
      <c r="J907" s="84">
        <v>-5851.8099999999995</v>
      </c>
      <c r="K907" s="84">
        <v>431.95</v>
      </c>
      <c r="L907" s="85"/>
      <c r="M907" s="85"/>
    </row>
    <row r="908" spans="1:13" hidden="1" x14ac:dyDescent="0.25">
      <c r="A908" s="80">
        <f t="shared" si="14"/>
        <v>906</v>
      </c>
      <c r="B908" s="79" t="s">
        <v>0</v>
      </c>
      <c r="C908" s="79" t="s">
        <v>154</v>
      </c>
      <c r="D908" s="81">
        <v>42468</v>
      </c>
      <c r="E908" s="81">
        <v>42468</v>
      </c>
      <c r="F908" s="86">
        <v>4</v>
      </c>
      <c r="G908" s="79" t="s">
        <v>158</v>
      </c>
      <c r="H908" s="79" t="s">
        <v>901</v>
      </c>
      <c r="I908" s="84">
        <v>183560</v>
      </c>
      <c r="J908" s="84">
        <v>-173713.13999999998</v>
      </c>
      <c r="K908" s="84">
        <v>9846.86</v>
      </c>
      <c r="L908" s="85"/>
      <c r="M908" s="85"/>
    </row>
    <row r="909" spans="1:13" hidden="1" x14ac:dyDescent="0.25">
      <c r="A909" s="80">
        <f t="shared" si="14"/>
        <v>907</v>
      </c>
      <c r="B909" s="79" t="s">
        <v>0</v>
      </c>
      <c r="C909" s="79" t="s">
        <v>154</v>
      </c>
      <c r="D909" s="81">
        <v>42514</v>
      </c>
      <c r="E909" s="81">
        <v>42514</v>
      </c>
      <c r="F909" s="86">
        <v>13</v>
      </c>
      <c r="G909" s="79" t="s">
        <v>158</v>
      </c>
      <c r="H909" s="79" t="s">
        <v>902</v>
      </c>
      <c r="I909" s="84">
        <v>57668</v>
      </c>
      <c r="J909" s="84">
        <v>-53193.599999999999</v>
      </c>
      <c r="K909" s="84">
        <v>4474.3999999999996</v>
      </c>
      <c r="L909" s="85"/>
      <c r="M909" s="85"/>
    </row>
    <row r="910" spans="1:13" hidden="1" x14ac:dyDescent="0.25">
      <c r="A910" s="80">
        <f t="shared" si="14"/>
        <v>908</v>
      </c>
      <c r="B910" s="79" t="s">
        <v>0</v>
      </c>
      <c r="C910" s="79" t="s">
        <v>154</v>
      </c>
      <c r="D910" s="81">
        <v>42461</v>
      </c>
      <c r="E910" s="81">
        <v>42461</v>
      </c>
      <c r="F910" s="86">
        <v>3</v>
      </c>
      <c r="G910" s="79" t="s">
        <v>158</v>
      </c>
      <c r="H910" s="79" t="s">
        <v>903</v>
      </c>
      <c r="I910" s="84">
        <v>51796.88</v>
      </c>
      <c r="J910" s="84">
        <v>-49207.040000000001</v>
      </c>
      <c r="K910" s="84">
        <v>2589.84</v>
      </c>
      <c r="L910" s="85"/>
      <c r="M910" s="85"/>
    </row>
    <row r="911" spans="1:13" hidden="1" x14ac:dyDescent="0.25">
      <c r="A911" s="80">
        <f t="shared" si="14"/>
        <v>909</v>
      </c>
      <c r="B911" s="79" t="s">
        <v>0</v>
      </c>
      <c r="C911" s="79" t="s">
        <v>154</v>
      </c>
      <c r="D911" s="81">
        <v>42507</v>
      </c>
      <c r="E911" s="81">
        <v>42507</v>
      </c>
      <c r="F911" s="86">
        <v>2</v>
      </c>
      <c r="G911" s="79" t="s">
        <v>158</v>
      </c>
      <c r="H911" s="79" t="s">
        <v>904</v>
      </c>
      <c r="I911" s="84">
        <v>10697.69</v>
      </c>
      <c r="J911" s="84">
        <v>-9906.65</v>
      </c>
      <c r="K911" s="84">
        <v>791.04</v>
      </c>
      <c r="L911" s="85"/>
      <c r="M911" s="85"/>
    </row>
    <row r="912" spans="1:13" hidden="1" x14ac:dyDescent="0.25">
      <c r="A912" s="80">
        <f t="shared" si="14"/>
        <v>910</v>
      </c>
      <c r="B912" s="79" t="s">
        <v>0</v>
      </c>
      <c r="C912" s="79" t="s">
        <v>154</v>
      </c>
      <c r="D912" s="81">
        <v>42522</v>
      </c>
      <c r="E912" s="81">
        <v>42522</v>
      </c>
      <c r="F912" s="86">
        <v>1</v>
      </c>
      <c r="G912" s="79" t="s">
        <v>354</v>
      </c>
      <c r="H912" s="79" t="s">
        <v>905</v>
      </c>
      <c r="I912" s="84">
        <v>48380.800000000003</v>
      </c>
      <c r="J912" s="84">
        <v>-44425.5</v>
      </c>
      <c r="K912" s="84">
        <v>3955.3</v>
      </c>
      <c r="L912" s="85"/>
      <c r="M912" s="85"/>
    </row>
    <row r="913" spans="1:13" hidden="1" x14ac:dyDescent="0.25">
      <c r="A913" s="80">
        <f t="shared" si="14"/>
        <v>911</v>
      </c>
      <c r="B913" s="79" t="s">
        <v>0</v>
      </c>
      <c r="C913" s="79" t="s">
        <v>906</v>
      </c>
      <c r="D913" s="81">
        <v>42461</v>
      </c>
      <c r="E913" s="81">
        <v>42461</v>
      </c>
      <c r="F913" s="82">
        <v>0</v>
      </c>
      <c r="G913" s="79" t="s">
        <v>145</v>
      </c>
      <c r="H913" s="79" t="s">
        <v>907</v>
      </c>
      <c r="I913" s="84">
        <v>0</v>
      </c>
      <c r="J913" s="84">
        <v>0</v>
      </c>
      <c r="K913" s="84">
        <v>0</v>
      </c>
      <c r="L913" s="85"/>
      <c r="M913" s="85"/>
    </row>
    <row r="914" spans="1:13" hidden="1" x14ac:dyDescent="0.25">
      <c r="A914" s="80">
        <f t="shared" si="14"/>
        <v>912</v>
      </c>
      <c r="B914" s="79" t="s">
        <v>0</v>
      </c>
      <c r="C914" s="79" t="s">
        <v>154</v>
      </c>
      <c r="D914" s="81">
        <v>42551</v>
      </c>
      <c r="E914" s="81">
        <v>42551</v>
      </c>
      <c r="F914" s="86">
        <v>1</v>
      </c>
      <c r="G914" s="79" t="s">
        <v>158</v>
      </c>
      <c r="H914" s="79" t="s">
        <v>908</v>
      </c>
      <c r="I914" s="84">
        <v>120635</v>
      </c>
      <c r="J914" s="84">
        <v>-108951.57999999999</v>
      </c>
      <c r="K914" s="84">
        <v>11683.42</v>
      </c>
      <c r="L914" s="85"/>
      <c r="M914" s="85"/>
    </row>
    <row r="915" spans="1:13" hidden="1" x14ac:dyDescent="0.25">
      <c r="A915" s="80">
        <f t="shared" si="14"/>
        <v>913</v>
      </c>
      <c r="B915" s="79" t="s">
        <v>0</v>
      </c>
      <c r="C915" s="79" t="s">
        <v>154</v>
      </c>
      <c r="D915" s="81">
        <v>42521</v>
      </c>
      <c r="E915" s="81">
        <v>42521</v>
      </c>
      <c r="F915" s="86">
        <v>8</v>
      </c>
      <c r="G915" s="79" t="s">
        <v>158</v>
      </c>
      <c r="H915" s="79" t="s">
        <v>909</v>
      </c>
      <c r="I915" s="84">
        <v>21993.16</v>
      </c>
      <c r="J915" s="84">
        <v>-20206.59</v>
      </c>
      <c r="K915" s="84">
        <v>1786.57</v>
      </c>
      <c r="L915" s="85"/>
      <c r="M915" s="85"/>
    </row>
    <row r="916" spans="1:13" hidden="1" x14ac:dyDescent="0.25">
      <c r="A916" s="80">
        <f t="shared" si="14"/>
        <v>914</v>
      </c>
      <c r="B916" s="79" t="s">
        <v>0</v>
      </c>
      <c r="C916" s="79" t="s">
        <v>154</v>
      </c>
      <c r="D916" s="81">
        <v>42713</v>
      </c>
      <c r="E916" s="81">
        <v>42713</v>
      </c>
      <c r="F916" s="86">
        <v>450</v>
      </c>
      <c r="G916" s="79" t="s">
        <v>158</v>
      </c>
      <c r="H916" s="79" t="s">
        <v>910</v>
      </c>
      <c r="I916" s="84">
        <v>193496.99</v>
      </c>
      <c r="J916" s="84">
        <v>-158439.57999999999</v>
      </c>
      <c r="K916" s="84">
        <v>35057.410000000003</v>
      </c>
      <c r="L916" s="85"/>
      <c r="M916" s="85"/>
    </row>
    <row r="917" spans="1:13" hidden="1" x14ac:dyDescent="0.25">
      <c r="A917" s="80">
        <f t="shared" si="14"/>
        <v>915</v>
      </c>
      <c r="B917" s="79" t="s">
        <v>0</v>
      </c>
      <c r="C917" s="79" t="s">
        <v>154</v>
      </c>
      <c r="D917" s="81">
        <v>42672</v>
      </c>
      <c r="E917" s="81">
        <v>42672</v>
      </c>
      <c r="F917" s="86">
        <v>3</v>
      </c>
      <c r="G917" s="79" t="s">
        <v>158</v>
      </c>
      <c r="H917" s="79" t="s">
        <v>911</v>
      </c>
      <c r="I917" s="84">
        <v>208511.88</v>
      </c>
      <c r="J917" s="84">
        <v>-175184.26</v>
      </c>
      <c r="K917" s="84">
        <v>33327.620000000003</v>
      </c>
      <c r="L917" s="85"/>
      <c r="M917" s="85"/>
    </row>
    <row r="918" spans="1:13" hidden="1" x14ac:dyDescent="0.25">
      <c r="A918" s="80">
        <f t="shared" si="14"/>
        <v>916</v>
      </c>
      <c r="B918" s="79" t="s">
        <v>0</v>
      </c>
      <c r="C918" s="79" t="s">
        <v>154</v>
      </c>
      <c r="D918" s="81">
        <v>42734</v>
      </c>
      <c r="E918" s="81">
        <v>42734</v>
      </c>
      <c r="F918" s="86">
        <v>1</v>
      </c>
      <c r="G918" s="79" t="s">
        <v>354</v>
      </c>
      <c r="H918" s="79" t="s">
        <v>912</v>
      </c>
      <c r="I918" s="84">
        <v>4921505.7</v>
      </c>
      <c r="J918" s="84">
        <v>-3976037.26</v>
      </c>
      <c r="K918" s="84">
        <v>945468.44</v>
      </c>
      <c r="L918" s="85"/>
      <c r="M918" s="85"/>
    </row>
    <row r="919" spans="1:13" hidden="1" x14ac:dyDescent="0.25">
      <c r="A919" s="80">
        <f t="shared" si="14"/>
        <v>917</v>
      </c>
      <c r="B919" s="79" t="s">
        <v>0</v>
      </c>
      <c r="C919" s="79" t="s">
        <v>154</v>
      </c>
      <c r="D919" s="81">
        <v>42461</v>
      </c>
      <c r="E919" s="81">
        <v>42461</v>
      </c>
      <c r="F919" s="86">
        <v>1</v>
      </c>
      <c r="G919" s="79" t="s">
        <v>158</v>
      </c>
      <c r="H919" s="79" t="s">
        <v>913</v>
      </c>
      <c r="I919" s="84">
        <v>85431.86</v>
      </c>
      <c r="J919" s="84">
        <v>-81160.27</v>
      </c>
      <c r="K919" s="84">
        <v>4271.59</v>
      </c>
      <c r="L919" s="85"/>
      <c r="M919" s="85"/>
    </row>
    <row r="920" spans="1:13" hidden="1" x14ac:dyDescent="0.25">
      <c r="A920" s="80">
        <f t="shared" si="14"/>
        <v>918</v>
      </c>
      <c r="B920" s="79" t="s">
        <v>0</v>
      </c>
      <c r="C920" s="79" t="s">
        <v>154</v>
      </c>
      <c r="D920" s="81">
        <v>42819</v>
      </c>
      <c r="E920" s="81">
        <v>42819</v>
      </c>
      <c r="F920" s="86">
        <v>1</v>
      </c>
      <c r="G920" s="79" t="s">
        <v>158</v>
      </c>
      <c r="H920" s="79" t="s">
        <v>914</v>
      </c>
      <c r="I920" s="84">
        <v>20292.259999999998</v>
      </c>
      <c r="J920" s="84">
        <v>-15496.060000000001</v>
      </c>
      <c r="K920" s="84">
        <v>4796.2</v>
      </c>
      <c r="L920" s="85"/>
      <c r="M920" s="85"/>
    </row>
    <row r="921" spans="1:13" hidden="1" x14ac:dyDescent="0.25">
      <c r="A921" s="80">
        <f t="shared" si="14"/>
        <v>919</v>
      </c>
      <c r="B921" s="79" t="s">
        <v>0</v>
      </c>
      <c r="C921" s="79" t="s">
        <v>154</v>
      </c>
      <c r="D921" s="81">
        <v>42823</v>
      </c>
      <c r="E921" s="81">
        <v>42823</v>
      </c>
      <c r="F921" s="86">
        <v>1</v>
      </c>
      <c r="G921" s="79" t="s">
        <v>354</v>
      </c>
      <c r="H921" s="79" t="s">
        <v>915</v>
      </c>
      <c r="I921" s="84">
        <v>2438349.2400000002</v>
      </c>
      <c r="J921" s="84">
        <v>-1856953.2599999998</v>
      </c>
      <c r="K921" s="84">
        <v>581395.98</v>
      </c>
      <c r="L921" s="85"/>
      <c r="M921" s="85"/>
    </row>
    <row r="922" spans="1:13" hidden="1" x14ac:dyDescent="0.25">
      <c r="A922" s="80">
        <f t="shared" si="14"/>
        <v>920</v>
      </c>
      <c r="B922" s="79" t="s">
        <v>0</v>
      </c>
      <c r="C922" s="79" t="s">
        <v>916</v>
      </c>
      <c r="D922" s="81">
        <v>42826</v>
      </c>
      <c r="E922" s="81">
        <v>42826</v>
      </c>
      <c r="F922" s="86">
        <v>0</v>
      </c>
      <c r="G922" s="79" t="s">
        <v>354</v>
      </c>
      <c r="H922" s="79" t="s">
        <v>917</v>
      </c>
      <c r="I922" s="84">
        <v>-27500</v>
      </c>
      <c r="J922" s="84">
        <v>21249.3</v>
      </c>
      <c r="K922" s="84">
        <v>-6250.7</v>
      </c>
      <c r="L922" s="85"/>
      <c r="M922" s="85"/>
    </row>
    <row r="923" spans="1:13" hidden="1" x14ac:dyDescent="0.25">
      <c r="A923" s="80">
        <f t="shared" si="14"/>
        <v>921</v>
      </c>
      <c r="B923" s="79" t="s">
        <v>0</v>
      </c>
      <c r="C923" s="79" t="s">
        <v>154</v>
      </c>
      <c r="D923" s="81">
        <v>42824</v>
      </c>
      <c r="E923" s="81">
        <v>42824</v>
      </c>
      <c r="F923" s="86">
        <v>2</v>
      </c>
      <c r="G923" s="79" t="s">
        <v>158</v>
      </c>
      <c r="H923" s="79" t="s">
        <v>918</v>
      </c>
      <c r="I923" s="84">
        <v>573449.64</v>
      </c>
      <c r="J923" s="84">
        <v>-436418.74</v>
      </c>
      <c r="K923" s="84">
        <v>137030.9</v>
      </c>
      <c r="L923" s="85"/>
      <c r="M923" s="85"/>
    </row>
    <row r="924" spans="1:13" hidden="1" x14ac:dyDescent="0.25">
      <c r="A924" s="80">
        <f t="shared" si="14"/>
        <v>922</v>
      </c>
      <c r="B924" s="79" t="s">
        <v>0</v>
      </c>
      <c r="C924" s="79" t="s">
        <v>154</v>
      </c>
      <c r="D924" s="81">
        <v>42824</v>
      </c>
      <c r="E924" s="81">
        <v>42824</v>
      </c>
      <c r="F924" s="86">
        <v>1</v>
      </c>
      <c r="G924" s="79" t="s">
        <v>158</v>
      </c>
      <c r="H924" s="79" t="s">
        <v>919</v>
      </c>
      <c r="I924" s="84">
        <v>340874.82</v>
      </c>
      <c r="J924" s="84">
        <v>-259419.75</v>
      </c>
      <c r="K924" s="84">
        <v>81455.070000000007</v>
      </c>
      <c r="L924" s="85"/>
      <c r="M924" s="85"/>
    </row>
    <row r="925" spans="1:13" hidden="1" x14ac:dyDescent="0.25">
      <c r="A925" s="80">
        <f t="shared" si="14"/>
        <v>923</v>
      </c>
      <c r="B925" s="79" t="s">
        <v>0</v>
      </c>
      <c r="C925" s="79" t="s">
        <v>154</v>
      </c>
      <c r="D925" s="81">
        <v>42977</v>
      </c>
      <c r="E925" s="81">
        <v>42977</v>
      </c>
      <c r="F925" s="86">
        <v>70</v>
      </c>
      <c r="G925" s="79" t="s">
        <v>158</v>
      </c>
      <c r="H925" s="79" t="s">
        <v>920</v>
      </c>
      <c r="I925" s="84">
        <v>80150</v>
      </c>
      <c r="J925" s="84">
        <v>-54613.99</v>
      </c>
      <c r="K925" s="84">
        <v>25536.01</v>
      </c>
      <c r="L925" s="85"/>
      <c r="M925" s="85"/>
    </row>
    <row r="926" spans="1:13" hidden="1" x14ac:dyDescent="0.25">
      <c r="A926" s="80">
        <f t="shared" si="14"/>
        <v>924</v>
      </c>
      <c r="B926" s="79" t="s">
        <v>0</v>
      </c>
      <c r="C926" s="79" t="s">
        <v>906</v>
      </c>
      <c r="D926" s="81">
        <v>42826</v>
      </c>
      <c r="E926" s="81">
        <v>42826</v>
      </c>
      <c r="F926" s="82">
        <v>0</v>
      </c>
      <c r="G926" s="79" t="s">
        <v>145</v>
      </c>
      <c r="H926" s="79" t="s">
        <v>907</v>
      </c>
      <c r="I926" s="84">
        <v>0</v>
      </c>
      <c r="J926" s="84">
        <v>0</v>
      </c>
      <c r="K926" s="84">
        <v>0</v>
      </c>
      <c r="L926" s="85"/>
      <c r="M926" s="85"/>
    </row>
    <row r="927" spans="1:13" hidden="1" x14ac:dyDescent="0.25">
      <c r="A927" s="80">
        <f t="shared" si="14"/>
        <v>925</v>
      </c>
      <c r="B927" s="79" t="s">
        <v>0</v>
      </c>
      <c r="C927" s="79" t="s">
        <v>154</v>
      </c>
      <c r="D927" s="81">
        <v>43159</v>
      </c>
      <c r="E927" s="81">
        <v>43159</v>
      </c>
      <c r="F927" s="86">
        <v>2</v>
      </c>
      <c r="G927" s="79" t="s">
        <v>158</v>
      </c>
      <c r="H927" s="79" t="s">
        <v>921</v>
      </c>
      <c r="I927" s="84">
        <v>156397.5</v>
      </c>
      <c r="J927" s="84">
        <v>-91751.76999999999</v>
      </c>
      <c r="K927" s="84">
        <v>64645.73</v>
      </c>
      <c r="L927" s="85"/>
      <c r="M927" s="85"/>
    </row>
    <row r="928" spans="1:13" hidden="1" x14ac:dyDescent="0.25">
      <c r="A928" s="80">
        <f t="shared" si="14"/>
        <v>926</v>
      </c>
      <c r="B928" s="79" t="s">
        <v>0</v>
      </c>
      <c r="C928" s="79" t="s">
        <v>154</v>
      </c>
      <c r="D928" s="81">
        <v>43175</v>
      </c>
      <c r="E928" s="81">
        <v>43175</v>
      </c>
      <c r="F928" s="86">
        <v>1</v>
      </c>
      <c r="G928" s="79" t="s">
        <v>158</v>
      </c>
      <c r="H928" s="79" t="s">
        <v>922</v>
      </c>
      <c r="I928" s="84">
        <v>89351.679999999993</v>
      </c>
      <c r="J928" s="84">
        <v>-51674.65</v>
      </c>
      <c r="K928" s="84">
        <v>37677.03</v>
      </c>
      <c r="L928" s="85"/>
      <c r="M928" s="85"/>
    </row>
    <row r="929" spans="1:13" hidden="1" x14ac:dyDescent="0.25">
      <c r="A929" s="80">
        <f t="shared" si="14"/>
        <v>927</v>
      </c>
      <c r="B929" s="79" t="s">
        <v>0</v>
      </c>
      <c r="C929" s="79" t="s">
        <v>154</v>
      </c>
      <c r="D929" s="81">
        <v>43175</v>
      </c>
      <c r="E929" s="81">
        <v>43175</v>
      </c>
      <c r="F929" s="86">
        <v>8</v>
      </c>
      <c r="G929" s="79" t="s">
        <v>158</v>
      </c>
      <c r="H929" s="79" t="s">
        <v>923</v>
      </c>
      <c r="I929" s="84">
        <v>408012.79999999999</v>
      </c>
      <c r="J929" s="84">
        <v>-235965.53</v>
      </c>
      <c r="K929" s="84">
        <v>172047.27</v>
      </c>
      <c r="L929" s="85"/>
      <c r="M929" s="85"/>
    </row>
    <row r="930" spans="1:13" hidden="1" x14ac:dyDescent="0.25">
      <c r="A930" s="80">
        <f t="shared" si="14"/>
        <v>928</v>
      </c>
      <c r="B930" s="79" t="s">
        <v>0</v>
      </c>
      <c r="C930" s="79" t="s">
        <v>154</v>
      </c>
      <c r="D930" s="81">
        <v>43055</v>
      </c>
      <c r="E930" s="81">
        <v>43055</v>
      </c>
      <c r="F930" s="86">
        <v>2</v>
      </c>
      <c r="G930" s="79" t="s">
        <v>158</v>
      </c>
      <c r="H930" s="79" t="s">
        <v>924</v>
      </c>
      <c r="I930" s="84">
        <v>17408</v>
      </c>
      <c r="J930" s="84">
        <v>-11154.95</v>
      </c>
      <c r="K930" s="84">
        <v>6253.05</v>
      </c>
      <c r="L930" s="85"/>
      <c r="M930" s="85"/>
    </row>
    <row r="931" spans="1:13" hidden="1" x14ac:dyDescent="0.25">
      <c r="A931" s="80">
        <f t="shared" si="14"/>
        <v>929</v>
      </c>
      <c r="B931" s="79" t="s">
        <v>0</v>
      </c>
      <c r="C931" s="79" t="s">
        <v>154</v>
      </c>
      <c r="D931" s="81">
        <v>43190</v>
      </c>
      <c r="E931" s="81">
        <v>43190</v>
      </c>
      <c r="F931" s="86">
        <v>1</v>
      </c>
      <c r="G931" s="79" t="s">
        <v>158</v>
      </c>
      <c r="H931" s="79" t="s">
        <v>925</v>
      </c>
      <c r="I931" s="84">
        <v>448000</v>
      </c>
      <c r="J931" s="84">
        <v>-255593.21</v>
      </c>
      <c r="K931" s="84">
        <v>192406.79</v>
      </c>
      <c r="L931" s="85"/>
      <c r="M931" s="85"/>
    </row>
    <row r="932" spans="1:13" hidden="1" x14ac:dyDescent="0.25">
      <c r="A932" s="80">
        <f t="shared" si="14"/>
        <v>930</v>
      </c>
      <c r="B932" s="79" t="s">
        <v>0</v>
      </c>
      <c r="C932" s="79" t="s">
        <v>906</v>
      </c>
      <c r="D932" s="81">
        <v>43191</v>
      </c>
      <c r="E932" s="81">
        <v>43191</v>
      </c>
      <c r="F932" s="82">
        <v>0</v>
      </c>
      <c r="G932" s="79" t="s">
        <v>145</v>
      </c>
      <c r="H932" s="79" t="s">
        <v>907</v>
      </c>
      <c r="I932" s="84">
        <v>0</v>
      </c>
      <c r="J932" s="84">
        <v>0</v>
      </c>
      <c r="K932" s="84">
        <v>0</v>
      </c>
      <c r="L932" s="85"/>
      <c r="M932" s="85"/>
    </row>
    <row r="933" spans="1:13" hidden="1" x14ac:dyDescent="0.25">
      <c r="A933" s="80">
        <f t="shared" si="14"/>
        <v>931</v>
      </c>
      <c r="B933" s="79" t="s">
        <v>0</v>
      </c>
      <c r="C933" s="79" t="s">
        <v>154</v>
      </c>
      <c r="D933" s="81">
        <v>43321</v>
      </c>
      <c r="E933" s="81">
        <v>43321</v>
      </c>
      <c r="F933" s="86">
        <v>1</v>
      </c>
      <c r="G933" s="79" t="s">
        <v>158</v>
      </c>
      <c r="H933" s="79" t="s">
        <v>926</v>
      </c>
      <c r="I933" s="84">
        <v>1032500</v>
      </c>
      <c r="J933" s="84">
        <v>-518654.45</v>
      </c>
      <c r="K933" s="84">
        <v>513845.55</v>
      </c>
      <c r="L933" s="85"/>
      <c r="M933" s="85"/>
    </row>
    <row r="934" spans="1:13" hidden="1" x14ac:dyDescent="0.25">
      <c r="A934" s="80">
        <f t="shared" si="14"/>
        <v>932</v>
      </c>
      <c r="B934" s="79" t="s">
        <v>0</v>
      </c>
      <c r="C934" s="79" t="s">
        <v>154</v>
      </c>
      <c r="D934" s="81">
        <v>43348</v>
      </c>
      <c r="E934" s="81">
        <v>43348</v>
      </c>
      <c r="F934" s="86">
        <v>1</v>
      </c>
      <c r="G934" s="79" t="s">
        <v>158</v>
      </c>
      <c r="H934" s="79" t="s">
        <v>927</v>
      </c>
      <c r="I934" s="84">
        <v>15500.48</v>
      </c>
      <c r="J934" s="84">
        <v>-7568.4800000000005</v>
      </c>
      <c r="K934" s="84">
        <v>7932</v>
      </c>
      <c r="L934" s="85"/>
      <c r="M934" s="85"/>
    </row>
    <row r="935" spans="1:13" hidden="1" x14ac:dyDescent="0.25">
      <c r="A935" s="80">
        <f t="shared" si="14"/>
        <v>933</v>
      </c>
      <c r="B935" s="79" t="s">
        <v>0</v>
      </c>
      <c r="C935" s="79" t="s">
        <v>154</v>
      </c>
      <c r="D935" s="81">
        <v>43348</v>
      </c>
      <c r="E935" s="81">
        <v>43348</v>
      </c>
      <c r="F935" s="86">
        <v>1</v>
      </c>
      <c r="G935" s="79" t="s">
        <v>158</v>
      </c>
      <c r="H935" s="79" t="s">
        <v>928</v>
      </c>
      <c r="I935" s="84">
        <v>526.91999999999996</v>
      </c>
      <c r="J935" s="84">
        <v>-331.51</v>
      </c>
      <c r="K935" s="84">
        <v>195.41</v>
      </c>
      <c r="L935" s="85"/>
      <c r="M935" s="85"/>
    </row>
    <row r="936" spans="1:13" hidden="1" x14ac:dyDescent="0.25">
      <c r="A936" s="80">
        <f t="shared" si="14"/>
        <v>934</v>
      </c>
      <c r="B936" s="79" t="s">
        <v>0</v>
      </c>
      <c r="C936" s="79" t="s">
        <v>154</v>
      </c>
      <c r="D936" s="81">
        <v>43348</v>
      </c>
      <c r="E936" s="81">
        <v>43348</v>
      </c>
      <c r="F936" s="86">
        <v>2</v>
      </c>
      <c r="G936" s="79" t="s">
        <v>158</v>
      </c>
      <c r="H936" s="79" t="s">
        <v>929</v>
      </c>
      <c r="I936" s="84">
        <v>49999.360000000001</v>
      </c>
      <c r="J936" s="84">
        <v>-24413.39</v>
      </c>
      <c r="K936" s="84">
        <v>25585.97</v>
      </c>
      <c r="L936" s="85"/>
      <c r="M936" s="85"/>
    </row>
    <row r="937" spans="1:13" hidden="1" x14ac:dyDescent="0.25">
      <c r="A937" s="80">
        <f t="shared" si="14"/>
        <v>935</v>
      </c>
      <c r="B937" s="79" t="s">
        <v>0</v>
      </c>
      <c r="C937" s="79" t="s">
        <v>154</v>
      </c>
      <c r="D937" s="81">
        <v>43348</v>
      </c>
      <c r="E937" s="81">
        <v>43348</v>
      </c>
      <c r="F937" s="86">
        <v>1</v>
      </c>
      <c r="G937" s="79" t="s">
        <v>158</v>
      </c>
      <c r="H937" s="79" t="s">
        <v>930</v>
      </c>
      <c r="I937" s="84">
        <v>5999.12</v>
      </c>
      <c r="J937" s="84">
        <v>-2929.21</v>
      </c>
      <c r="K937" s="84">
        <v>3069.91</v>
      </c>
      <c r="L937" s="85"/>
      <c r="M937" s="85"/>
    </row>
    <row r="938" spans="1:13" hidden="1" x14ac:dyDescent="0.25">
      <c r="A938" s="80">
        <f t="shared" si="14"/>
        <v>936</v>
      </c>
      <c r="B938" s="79" t="s">
        <v>0</v>
      </c>
      <c r="C938" s="79" t="s">
        <v>154</v>
      </c>
      <c r="D938" s="81">
        <v>43348</v>
      </c>
      <c r="E938" s="81">
        <v>43348</v>
      </c>
      <c r="F938" s="86">
        <v>1</v>
      </c>
      <c r="G938" s="79" t="s">
        <v>158</v>
      </c>
      <c r="H938" s="79" t="s">
        <v>931</v>
      </c>
      <c r="I938" s="84">
        <v>11611.07</v>
      </c>
      <c r="J938" s="84">
        <v>-5669.38</v>
      </c>
      <c r="K938" s="84">
        <v>5941.69</v>
      </c>
      <c r="L938" s="85"/>
      <c r="M938" s="85"/>
    </row>
    <row r="939" spans="1:13" hidden="1" x14ac:dyDescent="0.25">
      <c r="A939" s="80">
        <f t="shared" si="14"/>
        <v>937</v>
      </c>
      <c r="B939" s="79" t="s">
        <v>0</v>
      </c>
      <c r="C939" s="79" t="s">
        <v>154</v>
      </c>
      <c r="D939" s="81">
        <v>43348</v>
      </c>
      <c r="E939" s="81">
        <v>43348</v>
      </c>
      <c r="F939" s="86">
        <v>1</v>
      </c>
      <c r="G939" s="79" t="s">
        <v>158</v>
      </c>
      <c r="H939" s="79" t="s">
        <v>932</v>
      </c>
      <c r="I939" s="84">
        <v>16361.12</v>
      </c>
      <c r="J939" s="84">
        <v>-7988.7000000000007</v>
      </c>
      <c r="K939" s="84">
        <v>8372.42</v>
      </c>
      <c r="L939" s="85"/>
      <c r="M939" s="85"/>
    </row>
    <row r="940" spans="1:13" hidden="1" x14ac:dyDescent="0.25">
      <c r="A940" s="80">
        <f t="shared" si="14"/>
        <v>938</v>
      </c>
      <c r="B940" s="79" t="s">
        <v>0</v>
      </c>
      <c r="C940" s="79" t="s">
        <v>154</v>
      </c>
      <c r="D940" s="81">
        <v>43469</v>
      </c>
      <c r="E940" s="81">
        <v>43469</v>
      </c>
      <c r="F940" s="86">
        <v>1</v>
      </c>
      <c r="G940" s="79" t="s">
        <v>158</v>
      </c>
      <c r="H940" s="79" t="s">
        <v>933</v>
      </c>
      <c r="I940" s="84">
        <v>135000.01</v>
      </c>
      <c r="J940" s="84">
        <v>-57413.84</v>
      </c>
      <c r="K940" s="84">
        <v>77586.17</v>
      </c>
      <c r="L940" s="85"/>
      <c r="M940" s="85"/>
    </row>
    <row r="941" spans="1:13" hidden="1" x14ac:dyDescent="0.25">
      <c r="A941" s="80">
        <f t="shared" si="14"/>
        <v>939</v>
      </c>
      <c r="B941" s="79" t="s">
        <v>0</v>
      </c>
      <c r="C941" s="79" t="s">
        <v>154</v>
      </c>
      <c r="D941" s="81">
        <v>43549</v>
      </c>
      <c r="E941" s="81">
        <v>43549</v>
      </c>
      <c r="F941" s="86">
        <v>5</v>
      </c>
      <c r="G941" s="79" t="s">
        <v>158</v>
      </c>
      <c r="H941" s="79" t="s">
        <v>934</v>
      </c>
      <c r="I941" s="84">
        <v>232450.03</v>
      </c>
      <c r="J941" s="84">
        <v>-89178.01999999999</v>
      </c>
      <c r="K941" s="84">
        <v>143272.01</v>
      </c>
      <c r="L941" s="85"/>
      <c r="M941" s="85"/>
    </row>
    <row r="942" spans="1:13" hidden="1" x14ac:dyDescent="0.25">
      <c r="A942" s="80">
        <f t="shared" si="14"/>
        <v>940</v>
      </c>
      <c r="B942" s="79" t="s">
        <v>0</v>
      </c>
      <c r="C942" s="79" t="s">
        <v>154</v>
      </c>
      <c r="D942" s="81">
        <v>43549</v>
      </c>
      <c r="E942" s="81">
        <v>43549</v>
      </c>
      <c r="F942" s="86">
        <v>5</v>
      </c>
      <c r="G942" s="79" t="s">
        <v>158</v>
      </c>
      <c r="H942" s="79" t="s">
        <v>935</v>
      </c>
      <c r="I942" s="84">
        <v>34449.980000000003</v>
      </c>
      <c r="J942" s="84">
        <v>-13216.529999999999</v>
      </c>
      <c r="K942" s="84">
        <v>21233.45</v>
      </c>
      <c r="L942" s="85"/>
      <c r="M942" s="85"/>
    </row>
    <row r="943" spans="1:13" hidden="1" x14ac:dyDescent="0.25">
      <c r="A943" s="80">
        <f t="shared" si="14"/>
        <v>941</v>
      </c>
      <c r="B943" s="79" t="s">
        <v>0</v>
      </c>
      <c r="C943" s="79" t="s">
        <v>154</v>
      </c>
      <c r="D943" s="81">
        <v>43473</v>
      </c>
      <c r="E943" s="81">
        <v>43473</v>
      </c>
      <c r="F943" s="86">
        <v>7</v>
      </c>
      <c r="G943" s="79" t="s">
        <v>158</v>
      </c>
      <c r="H943" s="79" t="s">
        <v>936</v>
      </c>
      <c r="I943" s="84">
        <v>114524.9</v>
      </c>
      <c r="J943" s="84">
        <v>-48467.56</v>
      </c>
      <c r="K943" s="84">
        <v>66057.34</v>
      </c>
      <c r="L943" s="85"/>
      <c r="M943" s="85"/>
    </row>
    <row r="944" spans="1:13" hidden="1" x14ac:dyDescent="0.25">
      <c r="A944" s="80">
        <f t="shared" si="14"/>
        <v>942</v>
      </c>
      <c r="B944" s="79" t="s">
        <v>0</v>
      </c>
      <c r="C944" s="79" t="s">
        <v>154</v>
      </c>
      <c r="D944" s="81">
        <v>43473</v>
      </c>
      <c r="E944" s="81">
        <v>43473</v>
      </c>
      <c r="F944" s="86">
        <v>3</v>
      </c>
      <c r="G944" s="79" t="s">
        <v>158</v>
      </c>
      <c r="H944" s="79" t="s">
        <v>937</v>
      </c>
      <c r="I944" s="84">
        <v>870303.1</v>
      </c>
      <c r="J944" s="84">
        <v>-368317.04000000004</v>
      </c>
      <c r="K944" s="84">
        <v>501986.06</v>
      </c>
      <c r="L944" s="85"/>
      <c r="M944" s="85"/>
    </row>
    <row r="945" spans="1:13" hidden="1" x14ac:dyDescent="0.25">
      <c r="A945" s="80">
        <f t="shared" si="14"/>
        <v>943</v>
      </c>
      <c r="B945" s="79" t="s">
        <v>0</v>
      </c>
      <c r="C945" s="79" t="s">
        <v>154</v>
      </c>
      <c r="D945" s="81">
        <v>43473</v>
      </c>
      <c r="E945" s="81">
        <v>43473</v>
      </c>
      <c r="F945" s="86">
        <v>1</v>
      </c>
      <c r="G945" s="79" t="s">
        <v>158</v>
      </c>
      <c r="H945" s="79" t="s">
        <v>938</v>
      </c>
      <c r="I945" s="84">
        <v>13645.52</v>
      </c>
      <c r="J945" s="84">
        <v>-5774.8600000000006</v>
      </c>
      <c r="K945" s="84">
        <v>7870.66</v>
      </c>
      <c r="L945" s="85"/>
      <c r="M945" s="85"/>
    </row>
    <row r="946" spans="1:13" hidden="1" x14ac:dyDescent="0.25">
      <c r="A946" s="80">
        <f t="shared" si="14"/>
        <v>944</v>
      </c>
      <c r="B946" s="79" t="s">
        <v>0</v>
      </c>
      <c r="C946" s="79" t="s">
        <v>154</v>
      </c>
      <c r="D946" s="81">
        <v>43473</v>
      </c>
      <c r="E946" s="81">
        <v>43473</v>
      </c>
      <c r="F946" s="86">
        <v>2</v>
      </c>
      <c r="G946" s="79" t="s">
        <v>158</v>
      </c>
      <c r="H946" s="79" t="s">
        <v>939</v>
      </c>
      <c r="I946" s="84">
        <v>33984</v>
      </c>
      <c r="J946" s="84">
        <v>-14382.220000000001</v>
      </c>
      <c r="K946" s="84">
        <v>19601.78</v>
      </c>
      <c r="L946" s="85"/>
      <c r="M946" s="85"/>
    </row>
    <row r="947" spans="1:13" hidden="1" x14ac:dyDescent="0.25">
      <c r="A947" s="80">
        <f t="shared" si="14"/>
        <v>945</v>
      </c>
      <c r="B947" s="79" t="s">
        <v>0</v>
      </c>
      <c r="C947" s="79" t="s">
        <v>154</v>
      </c>
      <c r="D947" s="81">
        <v>43525</v>
      </c>
      <c r="E947" s="81">
        <v>43525</v>
      </c>
      <c r="F947" s="86">
        <v>1</v>
      </c>
      <c r="G947" s="79" t="s">
        <v>161</v>
      </c>
      <c r="H947" s="79" t="s">
        <v>940</v>
      </c>
      <c r="I947" s="84">
        <v>19824</v>
      </c>
      <c r="J947" s="84">
        <v>-7853.02</v>
      </c>
      <c r="K947" s="84">
        <v>11970.98</v>
      </c>
      <c r="L947" s="85"/>
      <c r="M947" s="85"/>
    </row>
    <row r="948" spans="1:13" hidden="1" x14ac:dyDescent="0.25">
      <c r="A948" s="80">
        <f t="shared" si="14"/>
        <v>946</v>
      </c>
      <c r="B948" s="79" t="s">
        <v>0</v>
      </c>
      <c r="C948" s="79" t="s">
        <v>154</v>
      </c>
      <c r="D948" s="81">
        <v>43550</v>
      </c>
      <c r="E948" s="81">
        <v>43550</v>
      </c>
      <c r="F948" s="86">
        <v>4</v>
      </c>
      <c r="G948" s="79" t="s">
        <v>161</v>
      </c>
      <c r="H948" s="79" t="s">
        <v>941</v>
      </c>
      <c r="I948" s="84">
        <v>500720.02</v>
      </c>
      <c r="J948" s="84">
        <v>-191837.5</v>
      </c>
      <c r="K948" s="84">
        <v>308882.52</v>
      </c>
      <c r="L948" s="85"/>
      <c r="M948" s="85"/>
    </row>
    <row r="949" spans="1:13" hidden="1" x14ac:dyDescent="0.25">
      <c r="A949" s="80">
        <f t="shared" si="14"/>
        <v>947</v>
      </c>
      <c r="B949" s="79" t="s">
        <v>0</v>
      </c>
      <c r="C949" s="79" t="s">
        <v>154</v>
      </c>
      <c r="D949" s="81">
        <v>43554</v>
      </c>
      <c r="E949" s="81">
        <v>43554</v>
      </c>
      <c r="F949" s="86">
        <v>1</v>
      </c>
      <c r="G949" s="79" t="s">
        <v>161</v>
      </c>
      <c r="H949" s="79" t="s">
        <v>942</v>
      </c>
      <c r="I949" s="84">
        <v>51500.01</v>
      </c>
      <c r="J949" s="84">
        <v>-19623.620000000003</v>
      </c>
      <c r="K949" s="84">
        <v>31876.39</v>
      </c>
      <c r="L949" s="85"/>
      <c r="M949" s="85"/>
    </row>
    <row r="950" spans="1:13" hidden="1" x14ac:dyDescent="0.25">
      <c r="A950" s="80">
        <f t="shared" si="14"/>
        <v>948</v>
      </c>
      <c r="B950" s="79" t="s">
        <v>0</v>
      </c>
      <c r="C950" s="79" t="s">
        <v>154</v>
      </c>
      <c r="D950" s="81">
        <v>43555</v>
      </c>
      <c r="E950" s="81">
        <v>43555</v>
      </c>
      <c r="F950" s="86">
        <v>0</v>
      </c>
      <c r="G950" s="79" t="s">
        <v>161</v>
      </c>
      <c r="H950" s="79" t="s">
        <v>943</v>
      </c>
      <c r="I950" s="84">
        <v>0</v>
      </c>
      <c r="J950" s="84">
        <v>2.2737367544323206E-13</v>
      </c>
      <c r="K950" s="84">
        <v>0</v>
      </c>
      <c r="L950" s="85"/>
      <c r="M950" s="85"/>
    </row>
    <row r="951" spans="1:13" hidden="1" x14ac:dyDescent="0.25">
      <c r="A951" s="80">
        <f t="shared" si="14"/>
        <v>949</v>
      </c>
      <c r="B951" s="79" t="s">
        <v>0</v>
      </c>
      <c r="C951" s="79" t="s">
        <v>154</v>
      </c>
      <c r="D951" s="81">
        <v>43555</v>
      </c>
      <c r="E951" s="81">
        <v>43555</v>
      </c>
      <c r="F951" s="86">
        <v>1</v>
      </c>
      <c r="G951" s="79" t="s">
        <v>161</v>
      </c>
      <c r="H951" s="79" t="s">
        <v>944</v>
      </c>
      <c r="I951" s="84">
        <v>57500.160000000003</v>
      </c>
      <c r="J951" s="84">
        <v>-21879.989999999998</v>
      </c>
      <c r="K951" s="84">
        <v>35620.17</v>
      </c>
      <c r="L951" s="85"/>
      <c r="M951" s="85"/>
    </row>
    <row r="952" spans="1:13" hidden="1" x14ac:dyDescent="0.25">
      <c r="A952" s="80">
        <f t="shared" si="14"/>
        <v>950</v>
      </c>
      <c r="B952" s="79" t="s">
        <v>0</v>
      </c>
      <c r="C952" s="79" t="s">
        <v>154</v>
      </c>
      <c r="D952" s="81">
        <v>43555</v>
      </c>
      <c r="E952" s="81">
        <v>43555</v>
      </c>
      <c r="F952" s="86">
        <v>0</v>
      </c>
      <c r="G952" s="79" t="s">
        <v>161</v>
      </c>
      <c r="H952" s="79" t="s">
        <v>945</v>
      </c>
      <c r="I952" s="84">
        <v>0</v>
      </c>
      <c r="J952" s="84">
        <v>1.8189894035458565E-12</v>
      </c>
      <c r="K952" s="84">
        <v>0</v>
      </c>
      <c r="L952" s="85"/>
      <c r="M952" s="85"/>
    </row>
    <row r="953" spans="1:13" hidden="1" x14ac:dyDescent="0.25">
      <c r="A953" s="80">
        <f t="shared" si="14"/>
        <v>951</v>
      </c>
      <c r="B953" s="79" t="s">
        <v>0</v>
      </c>
      <c r="C953" s="79" t="s">
        <v>906</v>
      </c>
      <c r="D953" s="81">
        <v>43556</v>
      </c>
      <c r="E953" s="81">
        <v>43556</v>
      </c>
      <c r="F953" s="82">
        <v>0</v>
      </c>
      <c r="G953" s="79" t="s">
        <v>145</v>
      </c>
      <c r="H953" s="79" t="s">
        <v>907</v>
      </c>
      <c r="I953" s="84">
        <v>0</v>
      </c>
      <c r="J953" s="84">
        <v>0</v>
      </c>
      <c r="K953" s="84">
        <v>0</v>
      </c>
      <c r="L953" s="85"/>
      <c r="M953" s="85"/>
    </row>
    <row r="954" spans="1:13" hidden="1" x14ac:dyDescent="0.25">
      <c r="A954" s="80">
        <f t="shared" si="14"/>
        <v>952</v>
      </c>
      <c r="B954" s="79" t="s">
        <v>0</v>
      </c>
      <c r="C954" s="79" t="s">
        <v>154</v>
      </c>
      <c r="D954" s="81">
        <v>43592</v>
      </c>
      <c r="E954" s="81">
        <v>43592</v>
      </c>
      <c r="F954" s="86">
        <v>6</v>
      </c>
      <c r="G954" s="79" t="s">
        <v>161</v>
      </c>
      <c r="H954" s="79" t="s">
        <v>946</v>
      </c>
      <c r="I954" s="84">
        <v>57171</v>
      </c>
      <c r="J954" s="84">
        <v>-20663.09</v>
      </c>
      <c r="K954" s="84">
        <v>36507.910000000003</v>
      </c>
      <c r="L954" s="85"/>
      <c r="M954" s="85"/>
    </row>
    <row r="955" spans="1:13" hidden="1" x14ac:dyDescent="0.25">
      <c r="A955" s="80">
        <f t="shared" si="14"/>
        <v>953</v>
      </c>
      <c r="B955" s="79" t="s">
        <v>0</v>
      </c>
      <c r="C955" s="79" t="s">
        <v>154</v>
      </c>
      <c r="D955" s="81">
        <v>43694</v>
      </c>
      <c r="E955" s="81">
        <v>43694</v>
      </c>
      <c r="F955" s="86">
        <v>34</v>
      </c>
      <c r="G955" s="79" t="s">
        <v>161</v>
      </c>
      <c r="H955" s="79" t="s">
        <v>947</v>
      </c>
      <c r="I955" s="84">
        <v>714177.3</v>
      </c>
      <c r="J955" s="84">
        <v>-220277.11</v>
      </c>
      <c r="K955" s="84">
        <v>493900.19</v>
      </c>
      <c r="L955" s="85"/>
      <c r="M955" s="85"/>
    </row>
    <row r="956" spans="1:13" hidden="1" x14ac:dyDescent="0.25">
      <c r="A956" s="80">
        <f t="shared" si="14"/>
        <v>954</v>
      </c>
      <c r="B956" s="79" t="s">
        <v>0</v>
      </c>
      <c r="C956" s="79" t="s">
        <v>154</v>
      </c>
      <c r="D956" s="81">
        <v>43801</v>
      </c>
      <c r="E956" s="81">
        <v>43801</v>
      </c>
      <c r="F956" s="86">
        <v>1</v>
      </c>
      <c r="G956" s="79" t="s">
        <v>161</v>
      </c>
      <c r="H956" s="79" t="s">
        <v>948</v>
      </c>
      <c r="I956" s="84">
        <v>842820</v>
      </c>
      <c r="J956" s="84">
        <v>-213107.94</v>
      </c>
      <c r="K956" s="84">
        <v>629712.06000000006</v>
      </c>
      <c r="L956" s="85"/>
      <c r="M956" s="85"/>
    </row>
    <row r="957" spans="1:13" hidden="1" x14ac:dyDescent="0.25">
      <c r="A957" s="80">
        <f t="shared" si="14"/>
        <v>955</v>
      </c>
      <c r="B957" s="79" t="s">
        <v>0</v>
      </c>
      <c r="C957" s="79" t="s">
        <v>949</v>
      </c>
      <c r="D957" s="81">
        <v>43899</v>
      </c>
      <c r="E957" s="81">
        <v>43899</v>
      </c>
      <c r="F957" s="86">
        <v>0</v>
      </c>
      <c r="G957" s="79" t="s">
        <v>161</v>
      </c>
      <c r="H957" s="79" t="s">
        <v>950</v>
      </c>
      <c r="I957" s="84">
        <v>100000</v>
      </c>
      <c r="J957" s="84">
        <v>-21254.5</v>
      </c>
      <c r="K957" s="84">
        <v>78745.5</v>
      </c>
      <c r="L957" s="85"/>
      <c r="M957" s="85"/>
    </row>
    <row r="958" spans="1:13" hidden="1" x14ac:dyDescent="0.25">
      <c r="A958" s="80">
        <f t="shared" si="14"/>
        <v>956</v>
      </c>
      <c r="B958" s="79" t="s">
        <v>0</v>
      </c>
      <c r="C958" s="79" t="s">
        <v>154</v>
      </c>
      <c r="D958" s="81">
        <v>43760</v>
      </c>
      <c r="E958" s="81">
        <v>43760</v>
      </c>
      <c r="F958" s="86">
        <v>1</v>
      </c>
      <c r="G958" s="79" t="s">
        <v>161</v>
      </c>
      <c r="H958" s="79" t="s">
        <v>951</v>
      </c>
      <c r="I958" s="84">
        <v>127440</v>
      </c>
      <c r="J958" s="84">
        <v>-34937.54</v>
      </c>
      <c r="K958" s="84">
        <v>92502.46</v>
      </c>
      <c r="L958" s="85"/>
      <c r="M958" s="85"/>
    </row>
    <row r="959" spans="1:13" hidden="1" x14ac:dyDescent="0.25">
      <c r="A959" s="80">
        <f t="shared" si="14"/>
        <v>957</v>
      </c>
      <c r="B959" s="79" t="s">
        <v>0</v>
      </c>
      <c r="C959" s="79" t="s">
        <v>154</v>
      </c>
      <c r="D959" s="81">
        <v>43817</v>
      </c>
      <c r="E959" s="81">
        <v>43817</v>
      </c>
      <c r="F959" s="86">
        <v>1</v>
      </c>
      <c r="G959" s="79" t="s">
        <v>161</v>
      </c>
      <c r="H959" s="79" t="s">
        <v>952</v>
      </c>
      <c r="I959" s="84">
        <v>13580.69</v>
      </c>
      <c r="J959" s="84">
        <v>-3321.0200000000004</v>
      </c>
      <c r="K959" s="84">
        <v>10259.67</v>
      </c>
      <c r="L959" s="85"/>
      <c r="M959" s="85"/>
    </row>
    <row r="960" spans="1:13" hidden="1" x14ac:dyDescent="0.25">
      <c r="A960" s="80">
        <f t="shared" si="14"/>
        <v>958</v>
      </c>
      <c r="B960" s="79" t="s">
        <v>0</v>
      </c>
      <c r="C960" s="79" t="s">
        <v>154</v>
      </c>
      <c r="D960" s="81">
        <v>43817</v>
      </c>
      <c r="E960" s="81">
        <v>43817</v>
      </c>
      <c r="F960" s="86">
        <v>4</v>
      </c>
      <c r="G960" s="79" t="s">
        <v>161</v>
      </c>
      <c r="H960" s="79" t="s">
        <v>953</v>
      </c>
      <c r="I960" s="84">
        <v>30217.439999999999</v>
      </c>
      <c r="J960" s="84">
        <v>-7389.3700000000008</v>
      </c>
      <c r="K960" s="84">
        <v>22828.07</v>
      </c>
      <c r="L960" s="85"/>
      <c r="M960" s="85"/>
    </row>
    <row r="961" spans="1:13" hidden="1" x14ac:dyDescent="0.25">
      <c r="A961" s="80">
        <f t="shared" si="14"/>
        <v>959</v>
      </c>
      <c r="B961" s="79" t="s">
        <v>0</v>
      </c>
      <c r="C961" s="79" t="s">
        <v>154</v>
      </c>
      <c r="D961" s="81">
        <v>43817</v>
      </c>
      <c r="E961" s="81">
        <v>43817</v>
      </c>
      <c r="F961" s="86">
        <v>1</v>
      </c>
      <c r="G961" s="79" t="s">
        <v>161</v>
      </c>
      <c r="H961" s="79" t="s">
        <v>554</v>
      </c>
      <c r="I961" s="84">
        <v>35300.01</v>
      </c>
      <c r="J961" s="84">
        <v>-8632.26</v>
      </c>
      <c r="K961" s="84">
        <v>26667.75</v>
      </c>
      <c r="L961" s="85"/>
      <c r="M961" s="85"/>
    </row>
    <row r="962" spans="1:13" hidden="1" x14ac:dyDescent="0.25">
      <c r="A962" s="80">
        <f t="shared" si="14"/>
        <v>960</v>
      </c>
      <c r="B962" s="79" t="s">
        <v>0</v>
      </c>
      <c r="C962" s="79" t="s">
        <v>154</v>
      </c>
      <c r="D962" s="81">
        <v>43817</v>
      </c>
      <c r="E962" s="81">
        <v>43817</v>
      </c>
      <c r="F962" s="86">
        <v>2</v>
      </c>
      <c r="G962" s="79" t="s">
        <v>161</v>
      </c>
      <c r="H962" s="79" t="s">
        <v>954</v>
      </c>
      <c r="I962" s="84">
        <v>44840</v>
      </c>
      <c r="J962" s="84">
        <v>-10965.17</v>
      </c>
      <c r="K962" s="84">
        <v>33874.83</v>
      </c>
      <c r="L962" s="85"/>
      <c r="M962" s="85"/>
    </row>
    <row r="963" spans="1:13" hidden="1" x14ac:dyDescent="0.25">
      <c r="A963" s="80">
        <f t="shared" si="14"/>
        <v>961</v>
      </c>
      <c r="B963" s="79" t="s">
        <v>0</v>
      </c>
      <c r="C963" s="79" t="s">
        <v>154</v>
      </c>
      <c r="D963" s="81">
        <v>43756</v>
      </c>
      <c r="E963" s="81">
        <v>43756</v>
      </c>
      <c r="F963" s="86">
        <v>4</v>
      </c>
      <c r="G963" s="79" t="s">
        <v>354</v>
      </c>
      <c r="H963" s="79" t="s">
        <v>955</v>
      </c>
      <c r="I963" s="84">
        <v>165760</v>
      </c>
      <c r="J963" s="84">
        <v>-45787.360000000001</v>
      </c>
      <c r="K963" s="84">
        <v>119972.64</v>
      </c>
      <c r="L963" s="85"/>
      <c r="M963" s="85"/>
    </row>
    <row r="964" spans="1:13" hidden="1" x14ac:dyDescent="0.25">
      <c r="A964" s="80">
        <f t="shared" si="14"/>
        <v>962</v>
      </c>
      <c r="B964" s="79" t="s">
        <v>0</v>
      </c>
      <c r="C964" s="79" t="s">
        <v>154</v>
      </c>
      <c r="D964" s="81">
        <v>43794</v>
      </c>
      <c r="E964" s="81">
        <v>43794</v>
      </c>
      <c r="F964" s="86">
        <v>30</v>
      </c>
      <c r="G964" s="79" t="s">
        <v>161</v>
      </c>
      <c r="H964" s="79" t="s">
        <v>956</v>
      </c>
      <c r="I964" s="84">
        <v>135302.34</v>
      </c>
      <c r="J964" s="84">
        <v>-34703.32</v>
      </c>
      <c r="K964" s="84">
        <v>100599.02</v>
      </c>
      <c r="L964" s="85"/>
      <c r="M964" s="85"/>
    </row>
    <row r="965" spans="1:13" hidden="1" x14ac:dyDescent="0.25">
      <c r="A965" s="80">
        <f t="shared" ref="A965:A1028" si="15">A964+1</f>
        <v>963</v>
      </c>
      <c r="B965" s="79" t="s">
        <v>0</v>
      </c>
      <c r="C965" s="79" t="s">
        <v>154</v>
      </c>
      <c r="D965" s="81">
        <v>43869</v>
      </c>
      <c r="E965" s="81">
        <v>43869</v>
      </c>
      <c r="F965" s="86">
        <v>25</v>
      </c>
      <c r="G965" s="79" t="s">
        <v>161</v>
      </c>
      <c r="H965" s="79" t="s">
        <v>957</v>
      </c>
      <c r="I965" s="84">
        <v>2906098.1</v>
      </c>
      <c r="J965" s="84">
        <v>-632161.16</v>
      </c>
      <c r="K965" s="84">
        <v>2273936.94</v>
      </c>
      <c r="L965" s="85"/>
      <c r="M965" s="85"/>
    </row>
    <row r="966" spans="1:13" hidden="1" x14ac:dyDescent="0.25">
      <c r="A966" s="80">
        <f t="shared" si="15"/>
        <v>964</v>
      </c>
      <c r="B966" s="79" t="s">
        <v>0</v>
      </c>
      <c r="C966" s="79" t="s">
        <v>916</v>
      </c>
      <c r="D966" s="81">
        <v>43915</v>
      </c>
      <c r="E966" s="81">
        <v>43915</v>
      </c>
      <c r="F966" s="86">
        <v>5</v>
      </c>
      <c r="G966" s="79" t="s">
        <v>161</v>
      </c>
      <c r="H966" s="79" t="s">
        <v>958</v>
      </c>
      <c r="I966" s="84">
        <v>28988.59</v>
      </c>
      <c r="J966" s="84">
        <v>-5707.05</v>
      </c>
      <c r="K966" s="84">
        <v>23281.54</v>
      </c>
      <c r="L966" s="85"/>
      <c r="M966" s="85"/>
    </row>
    <row r="967" spans="1:13" hidden="1" x14ac:dyDescent="0.25">
      <c r="A967" s="80">
        <f t="shared" si="15"/>
        <v>965</v>
      </c>
      <c r="B967" s="79" t="s">
        <v>0</v>
      </c>
      <c r="C967" s="79" t="s">
        <v>154</v>
      </c>
      <c r="D967" s="81">
        <v>43845</v>
      </c>
      <c r="E967" s="81">
        <v>43845</v>
      </c>
      <c r="F967" s="86">
        <v>1</v>
      </c>
      <c r="G967" s="79" t="s">
        <v>354</v>
      </c>
      <c r="H967" s="79" t="s">
        <v>959</v>
      </c>
      <c r="I967" s="84">
        <v>180946.42</v>
      </c>
      <c r="J967" s="84">
        <v>-41616.869999999995</v>
      </c>
      <c r="K967" s="84">
        <v>139329.54999999999</v>
      </c>
      <c r="L967" s="85"/>
      <c r="M967" s="85"/>
    </row>
    <row r="968" spans="1:13" hidden="1" x14ac:dyDescent="0.25">
      <c r="A968" s="80">
        <f t="shared" si="15"/>
        <v>966</v>
      </c>
      <c r="B968" s="79" t="s">
        <v>0</v>
      </c>
      <c r="C968" s="79" t="s">
        <v>154</v>
      </c>
      <c r="D968" s="81">
        <v>43904</v>
      </c>
      <c r="E968" s="81">
        <v>43904</v>
      </c>
      <c r="F968" s="86">
        <v>4</v>
      </c>
      <c r="G968" s="79" t="s">
        <v>161</v>
      </c>
      <c r="H968" s="79" t="s">
        <v>960</v>
      </c>
      <c r="I968" s="84">
        <v>29736</v>
      </c>
      <c r="J968" s="84">
        <v>-5927.8499999999995</v>
      </c>
      <c r="K968" s="84">
        <v>23808.15</v>
      </c>
      <c r="L968" s="85"/>
      <c r="M968" s="85"/>
    </row>
    <row r="969" spans="1:13" hidden="1" x14ac:dyDescent="0.25">
      <c r="A969" s="80">
        <f t="shared" si="15"/>
        <v>967</v>
      </c>
      <c r="B969" s="79" t="s">
        <v>0</v>
      </c>
      <c r="C969" s="79" t="s">
        <v>154</v>
      </c>
      <c r="D969" s="81">
        <v>43862</v>
      </c>
      <c r="E969" s="81">
        <v>43862</v>
      </c>
      <c r="F969" s="86">
        <v>1</v>
      </c>
      <c r="G969" s="79" t="s">
        <v>161</v>
      </c>
      <c r="H969" s="79" t="s">
        <v>961</v>
      </c>
      <c r="I969" s="84">
        <v>200000</v>
      </c>
      <c r="J969" s="84">
        <v>-44233.04</v>
      </c>
      <c r="K969" s="84">
        <v>155766.96</v>
      </c>
      <c r="L969" s="85"/>
      <c r="M969" s="85"/>
    </row>
    <row r="970" spans="1:13" hidden="1" x14ac:dyDescent="0.25">
      <c r="A970" s="80">
        <f t="shared" si="15"/>
        <v>968</v>
      </c>
      <c r="B970" s="79" t="s">
        <v>0</v>
      </c>
      <c r="C970" s="79" t="s">
        <v>154</v>
      </c>
      <c r="D970" s="81">
        <v>44075</v>
      </c>
      <c r="E970" s="81">
        <v>44075</v>
      </c>
      <c r="F970" s="86">
        <v>16</v>
      </c>
      <c r="G970" s="79" t="s">
        <v>161</v>
      </c>
      <c r="H970" s="79" t="s">
        <v>962</v>
      </c>
      <c r="I970" s="84">
        <v>716800</v>
      </c>
      <c r="J970" s="84">
        <v>-79103.3</v>
      </c>
      <c r="K970" s="84">
        <v>637696.69999999995</v>
      </c>
      <c r="L970" s="85"/>
      <c r="M970" s="85"/>
    </row>
    <row r="971" spans="1:13" hidden="1" x14ac:dyDescent="0.25">
      <c r="A971" s="80">
        <f t="shared" si="15"/>
        <v>969</v>
      </c>
      <c r="B971" s="79" t="s">
        <v>0</v>
      </c>
      <c r="C971" s="79" t="s">
        <v>154</v>
      </c>
      <c r="D971" s="81">
        <v>44091</v>
      </c>
      <c r="E971" s="81">
        <v>44091</v>
      </c>
      <c r="F971" s="86">
        <v>1</v>
      </c>
      <c r="G971" s="79" t="s">
        <v>161</v>
      </c>
      <c r="H971" s="79" t="s">
        <v>963</v>
      </c>
      <c r="I971" s="84">
        <v>476000</v>
      </c>
      <c r="J971" s="84">
        <v>-48565.04</v>
      </c>
      <c r="K971" s="84">
        <v>427434.96</v>
      </c>
      <c r="L971" s="85"/>
      <c r="M971" s="85"/>
    </row>
    <row r="972" spans="1:13" hidden="1" x14ac:dyDescent="0.25">
      <c r="A972" s="80">
        <f t="shared" si="15"/>
        <v>970</v>
      </c>
      <c r="B972" s="79" t="s">
        <v>0</v>
      </c>
      <c r="C972" s="79" t="s">
        <v>154</v>
      </c>
      <c r="D972" s="81">
        <v>44085</v>
      </c>
      <c r="E972" s="81">
        <v>44085</v>
      </c>
      <c r="F972" s="86">
        <v>1</v>
      </c>
      <c r="G972" s="79" t="s">
        <v>161</v>
      </c>
      <c r="H972" s="79" t="s">
        <v>964</v>
      </c>
      <c r="I972" s="84">
        <v>63000</v>
      </c>
      <c r="J972" s="84">
        <v>-6624.49</v>
      </c>
      <c r="K972" s="84">
        <v>56375.51</v>
      </c>
      <c r="L972" s="85"/>
      <c r="M972" s="85"/>
    </row>
    <row r="973" spans="1:13" hidden="1" x14ac:dyDescent="0.25">
      <c r="A973" s="80">
        <f t="shared" si="15"/>
        <v>971</v>
      </c>
      <c r="B973" s="79" t="s">
        <v>0</v>
      </c>
      <c r="C973" s="79" t="s">
        <v>154</v>
      </c>
      <c r="D973" s="81">
        <v>44121</v>
      </c>
      <c r="E973" s="81">
        <v>44121</v>
      </c>
      <c r="F973" s="86">
        <v>4</v>
      </c>
      <c r="G973" s="79" t="s">
        <v>161</v>
      </c>
      <c r="H973" s="79" t="s">
        <v>965</v>
      </c>
      <c r="I973" s="84">
        <v>650048.48</v>
      </c>
      <c r="J973" s="84">
        <v>-56171.31</v>
      </c>
      <c r="K973" s="84">
        <v>593877.17000000004</v>
      </c>
      <c r="L973" s="85"/>
      <c r="M973" s="85"/>
    </row>
    <row r="974" spans="1:13" hidden="1" x14ac:dyDescent="0.25">
      <c r="A974" s="80">
        <f t="shared" si="15"/>
        <v>972</v>
      </c>
      <c r="B974" s="79" t="s">
        <v>0</v>
      </c>
      <c r="C974" s="79" t="s">
        <v>154</v>
      </c>
      <c r="D974" s="81">
        <v>44181</v>
      </c>
      <c r="E974" s="81">
        <v>44181</v>
      </c>
      <c r="F974" s="86">
        <v>1</v>
      </c>
      <c r="G974" s="79" t="s">
        <v>161</v>
      </c>
      <c r="H974" s="79" t="s">
        <v>966</v>
      </c>
      <c r="I974" s="84">
        <v>16992</v>
      </c>
      <c r="J974" s="84">
        <v>-937.59</v>
      </c>
      <c r="K974" s="84">
        <v>16054.41</v>
      </c>
      <c r="L974" s="85"/>
      <c r="M974" s="85"/>
    </row>
    <row r="975" spans="1:13" hidden="1" x14ac:dyDescent="0.25">
      <c r="A975" s="80">
        <f t="shared" si="15"/>
        <v>973</v>
      </c>
      <c r="B975" s="79" t="s">
        <v>0</v>
      </c>
      <c r="C975" s="79" t="s">
        <v>154</v>
      </c>
      <c r="D975" s="81">
        <v>44181</v>
      </c>
      <c r="E975" s="81">
        <v>44181</v>
      </c>
      <c r="F975" s="86">
        <v>1</v>
      </c>
      <c r="G975" s="79" t="s">
        <v>161</v>
      </c>
      <c r="H975" s="79" t="s">
        <v>967</v>
      </c>
      <c r="I975" s="84">
        <v>116230</v>
      </c>
      <c r="J975" s="84">
        <v>-6413.35</v>
      </c>
      <c r="K975" s="84">
        <v>109816.65</v>
      </c>
      <c r="L975" s="85"/>
      <c r="M975" s="85"/>
    </row>
    <row r="976" spans="1:13" hidden="1" x14ac:dyDescent="0.25">
      <c r="A976" s="80">
        <f t="shared" si="15"/>
        <v>974</v>
      </c>
      <c r="B976" s="79" t="s">
        <v>0</v>
      </c>
      <c r="C976" s="79" t="s">
        <v>154</v>
      </c>
      <c r="D976" s="81">
        <v>44181</v>
      </c>
      <c r="E976" s="81">
        <v>44181</v>
      </c>
      <c r="F976" s="86">
        <v>1</v>
      </c>
      <c r="G976" s="79" t="s">
        <v>161</v>
      </c>
      <c r="H976" s="79" t="s">
        <v>968</v>
      </c>
      <c r="I976" s="84">
        <v>17268.12</v>
      </c>
      <c r="J976" s="84">
        <v>-952.82</v>
      </c>
      <c r="K976" s="84">
        <v>16315.3</v>
      </c>
      <c r="L976" s="85"/>
      <c r="M976" s="85"/>
    </row>
    <row r="977" spans="1:13" hidden="1" x14ac:dyDescent="0.25">
      <c r="A977" s="80">
        <f t="shared" si="15"/>
        <v>975</v>
      </c>
      <c r="B977" s="79" t="s">
        <v>0</v>
      </c>
      <c r="C977" s="79" t="s">
        <v>154</v>
      </c>
      <c r="D977" s="81">
        <v>44181</v>
      </c>
      <c r="E977" s="81">
        <v>44181</v>
      </c>
      <c r="F977" s="86">
        <v>1</v>
      </c>
      <c r="G977" s="79" t="s">
        <v>161</v>
      </c>
      <c r="H977" s="79" t="s">
        <v>969</v>
      </c>
      <c r="I977" s="84">
        <v>238360</v>
      </c>
      <c r="J977" s="84">
        <v>-13152.25</v>
      </c>
      <c r="K977" s="84">
        <v>225207.75</v>
      </c>
      <c r="L977" s="85"/>
      <c r="M977" s="85"/>
    </row>
    <row r="978" spans="1:13" hidden="1" x14ac:dyDescent="0.25">
      <c r="A978" s="80">
        <f t="shared" si="15"/>
        <v>976</v>
      </c>
      <c r="B978" s="79" t="s">
        <v>0</v>
      </c>
      <c r="C978" s="79" t="s">
        <v>154</v>
      </c>
      <c r="D978" s="81">
        <v>44180</v>
      </c>
      <c r="E978" s="81">
        <v>44180</v>
      </c>
      <c r="F978" s="86">
        <v>5</v>
      </c>
      <c r="G978" s="79" t="s">
        <v>161</v>
      </c>
      <c r="H978" s="79" t="s">
        <v>970</v>
      </c>
      <c r="I978" s="84">
        <v>77884.41</v>
      </c>
      <c r="J978" s="84">
        <v>-4338.05</v>
      </c>
      <c r="K978" s="84">
        <v>73546.36</v>
      </c>
      <c r="L978" s="85"/>
      <c r="M978" s="85"/>
    </row>
    <row r="979" spans="1:13" hidden="1" x14ac:dyDescent="0.25">
      <c r="A979" s="80">
        <f t="shared" si="15"/>
        <v>977</v>
      </c>
      <c r="B979" s="79" t="s">
        <v>0</v>
      </c>
      <c r="C979" s="79" t="s">
        <v>154</v>
      </c>
      <c r="D979" s="81">
        <v>44180</v>
      </c>
      <c r="E979" s="81">
        <v>44180</v>
      </c>
      <c r="F979" s="86">
        <v>10</v>
      </c>
      <c r="G979" s="79" t="s">
        <v>161</v>
      </c>
      <c r="H979" s="79" t="s">
        <v>971</v>
      </c>
      <c r="I979" s="84">
        <v>1761212.32</v>
      </c>
      <c r="J979" s="84">
        <v>-98097.11</v>
      </c>
      <c r="K979" s="84">
        <v>1663115.21</v>
      </c>
      <c r="L979" s="85"/>
      <c r="M979" s="85"/>
    </row>
    <row r="980" spans="1:13" hidden="1" x14ac:dyDescent="0.25">
      <c r="A980" s="80">
        <f t="shared" si="15"/>
        <v>978</v>
      </c>
      <c r="B980" s="79" t="s">
        <v>0</v>
      </c>
      <c r="C980" s="79" t="s">
        <v>154</v>
      </c>
      <c r="D980" s="81">
        <v>44180</v>
      </c>
      <c r="E980" s="81">
        <v>44180</v>
      </c>
      <c r="F980" s="86">
        <v>9</v>
      </c>
      <c r="G980" s="79" t="s">
        <v>161</v>
      </c>
      <c r="H980" s="79" t="s">
        <v>972</v>
      </c>
      <c r="I980" s="84">
        <v>663487.47</v>
      </c>
      <c r="J980" s="84">
        <v>-36955.339999999997</v>
      </c>
      <c r="K980" s="84">
        <v>626532.13</v>
      </c>
      <c r="L980" s="85"/>
      <c r="M980" s="85"/>
    </row>
    <row r="981" spans="1:13" hidden="1" x14ac:dyDescent="0.25">
      <c r="A981" s="80">
        <f t="shared" si="15"/>
        <v>979</v>
      </c>
      <c r="B981" s="79" t="s">
        <v>0</v>
      </c>
      <c r="C981" s="79" t="s">
        <v>154</v>
      </c>
      <c r="D981" s="81">
        <v>44273</v>
      </c>
      <c r="E981" s="81">
        <v>44273</v>
      </c>
      <c r="F981" s="86">
        <v>1</v>
      </c>
      <c r="G981" s="79" t="s">
        <v>161</v>
      </c>
      <c r="H981" s="79" t="s">
        <v>973</v>
      </c>
      <c r="I981" s="84">
        <v>247800</v>
      </c>
      <c r="J981" s="84">
        <v>-1805.88</v>
      </c>
      <c r="K981" s="84">
        <v>245994.12</v>
      </c>
      <c r="L981" s="85"/>
      <c r="M981" s="85"/>
    </row>
    <row r="982" spans="1:13" hidden="1" x14ac:dyDescent="0.25">
      <c r="A982" s="80">
        <f t="shared" si="15"/>
        <v>980</v>
      </c>
      <c r="B982" s="79" t="s">
        <v>0</v>
      </c>
      <c r="C982" s="79" t="s">
        <v>154</v>
      </c>
      <c r="D982" s="81">
        <v>44275</v>
      </c>
      <c r="E982" s="81">
        <v>44275</v>
      </c>
      <c r="F982" s="86">
        <v>1</v>
      </c>
      <c r="G982" s="79" t="s">
        <v>161</v>
      </c>
      <c r="H982" s="79" t="s">
        <v>974</v>
      </c>
      <c r="I982" s="84">
        <v>158192.88</v>
      </c>
      <c r="J982" s="84">
        <v>-988.16</v>
      </c>
      <c r="K982" s="84">
        <v>157204.72</v>
      </c>
      <c r="L982" s="85"/>
      <c r="M982" s="85"/>
    </row>
    <row r="983" spans="1:13" hidden="1" x14ac:dyDescent="0.25">
      <c r="A983" s="80">
        <f t="shared" si="15"/>
        <v>981</v>
      </c>
      <c r="B983" s="79" t="s">
        <v>0</v>
      </c>
      <c r="C983" s="79" t="s">
        <v>154</v>
      </c>
      <c r="D983" s="81">
        <v>44275</v>
      </c>
      <c r="E983" s="81">
        <v>44275</v>
      </c>
      <c r="F983" s="86">
        <v>1</v>
      </c>
      <c r="G983" s="79" t="s">
        <v>161</v>
      </c>
      <c r="H983" s="79" t="s">
        <v>975</v>
      </c>
      <c r="I983" s="84">
        <v>72803.12</v>
      </c>
      <c r="J983" s="84">
        <v>-454.77</v>
      </c>
      <c r="K983" s="84">
        <v>72348.350000000006</v>
      </c>
      <c r="L983" s="85"/>
      <c r="M983" s="85"/>
    </row>
    <row r="984" spans="1:13" hidden="1" x14ac:dyDescent="0.25">
      <c r="A984" s="80">
        <f t="shared" si="15"/>
        <v>982</v>
      </c>
      <c r="B984" s="79" t="s">
        <v>0</v>
      </c>
      <c r="C984" s="79" t="s">
        <v>154</v>
      </c>
      <c r="D984" s="81">
        <v>44278</v>
      </c>
      <c r="E984" s="81">
        <v>44278</v>
      </c>
      <c r="F984" s="86">
        <v>1</v>
      </c>
      <c r="G984" s="79" t="s">
        <v>161</v>
      </c>
      <c r="H984" s="79" t="s">
        <v>976</v>
      </c>
      <c r="I984" s="84">
        <v>89916</v>
      </c>
      <c r="J984" s="84">
        <v>-421.25</v>
      </c>
      <c r="K984" s="84">
        <v>89494.75</v>
      </c>
      <c r="L984" s="85"/>
      <c r="M984" s="85"/>
    </row>
    <row r="985" spans="1:13" hidden="1" x14ac:dyDescent="0.25">
      <c r="A985" s="80">
        <f t="shared" si="15"/>
        <v>983</v>
      </c>
      <c r="B985" s="79" t="s">
        <v>0</v>
      </c>
      <c r="C985" s="79" t="s">
        <v>154</v>
      </c>
      <c r="D985" s="81">
        <v>44280</v>
      </c>
      <c r="E985" s="81">
        <v>44280</v>
      </c>
      <c r="F985" s="86">
        <v>1</v>
      </c>
      <c r="G985" s="79" t="s">
        <v>155</v>
      </c>
      <c r="H985" s="79" t="s">
        <v>58</v>
      </c>
      <c r="I985" s="84">
        <v>1065610.8</v>
      </c>
      <c r="J985" s="84">
        <v>-3882.91</v>
      </c>
      <c r="K985" s="84">
        <v>1061727.8899999999</v>
      </c>
      <c r="L985" s="85"/>
      <c r="M985" s="85"/>
    </row>
    <row r="986" spans="1:13" hidden="1" x14ac:dyDescent="0.25">
      <c r="A986" s="80">
        <f t="shared" si="15"/>
        <v>984</v>
      </c>
      <c r="B986" s="79" t="s">
        <v>0</v>
      </c>
      <c r="C986" s="79" t="s">
        <v>154</v>
      </c>
      <c r="D986" s="81">
        <v>44285</v>
      </c>
      <c r="E986" s="81">
        <v>44285</v>
      </c>
      <c r="F986" s="86">
        <v>2</v>
      </c>
      <c r="G986" s="79" t="s">
        <v>161</v>
      </c>
      <c r="H986" s="79" t="s">
        <v>977</v>
      </c>
      <c r="I986" s="84">
        <v>148896.79999999999</v>
      </c>
      <c r="J986" s="84">
        <v>-155.02000000000001</v>
      </c>
      <c r="K986" s="84">
        <v>148741.78</v>
      </c>
      <c r="L986" s="85"/>
      <c r="M986" s="85"/>
    </row>
    <row r="987" spans="1:13" hidden="1" x14ac:dyDescent="0.25">
      <c r="A987" s="80">
        <f t="shared" si="15"/>
        <v>985</v>
      </c>
      <c r="B987" s="79" t="s">
        <v>0</v>
      </c>
      <c r="C987" s="79" t="s">
        <v>154</v>
      </c>
      <c r="D987" s="81">
        <v>44285</v>
      </c>
      <c r="E987" s="81">
        <v>44285</v>
      </c>
      <c r="F987" s="86">
        <v>6</v>
      </c>
      <c r="G987" s="79" t="s">
        <v>161</v>
      </c>
      <c r="H987" s="79" t="s">
        <v>978</v>
      </c>
      <c r="I987" s="84">
        <v>661624.16</v>
      </c>
      <c r="J987" s="84">
        <v>-688.81</v>
      </c>
      <c r="K987" s="84">
        <v>660935.35</v>
      </c>
      <c r="L987" s="85"/>
      <c r="M987" s="85"/>
    </row>
    <row r="988" spans="1:13" hidden="1" x14ac:dyDescent="0.25">
      <c r="A988" s="80">
        <f t="shared" si="15"/>
        <v>986</v>
      </c>
      <c r="B988" s="79" t="s">
        <v>0</v>
      </c>
      <c r="C988" s="79" t="s">
        <v>154</v>
      </c>
      <c r="D988" s="81">
        <v>44285</v>
      </c>
      <c r="E988" s="81">
        <v>44285</v>
      </c>
      <c r="F988" s="86">
        <v>6</v>
      </c>
      <c r="G988" s="79" t="s">
        <v>161</v>
      </c>
      <c r="H988" s="79" t="s">
        <v>979</v>
      </c>
      <c r="I988" s="84">
        <v>88323.36</v>
      </c>
      <c r="J988" s="84">
        <v>-91.95</v>
      </c>
      <c r="K988" s="84">
        <v>88231.41</v>
      </c>
      <c r="L988" s="85"/>
      <c r="M988" s="85"/>
    </row>
    <row r="989" spans="1:13" hidden="1" x14ac:dyDescent="0.25">
      <c r="A989" s="80">
        <f t="shared" si="15"/>
        <v>987</v>
      </c>
      <c r="B989" s="79" t="s">
        <v>0</v>
      </c>
      <c r="C989" s="79" t="s">
        <v>154</v>
      </c>
      <c r="D989" s="81">
        <v>44285</v>
      </c>
      <c r="E989" s="81">
        <v>44285</v>
      </c>
      <c r="F989" s="86">
        <v>1</v>
      </c>
      <c r="G989" s="79" t="s">
        <v>161</v>
      </c>
      <c r="H989" s="79" t="s">
        <v>980</v>
      </c>
      <c r="I989" s="84">
        <v>355932.94</v>
      </c>
      <c r="J989" s="84">
        <v>-370.56</v>
      </c>
      <c r="K989" s="84">
        <v>355562.38</v>
      </c>
      <c r="L989" s="85"/>
      <c r="M989" s="85"/>
    </row>
    <row r="990" spans="1:13" hidden="1" x14ac:dyDescent="0.25">
      <c r="A990" s="80">
        <f t="shared" si="15"/>
        <v>988</v>
      </c>
      <c r="B990" s="79" t="s">
        <v>0</v>
      </c>
      <c r="C990" s="79" t="s">
        <v>154</v>
      </c>
      <c r="D990" s="81">
        <v>44285</v>
      </c>
      <c r="E990" s="81">
        <v>44285</v>
      </c>
      <c r="F990" s="86">
        <v>2</v>
      </c>
      <c r="G990" s="79" t="s">
        <v>161</v>
      </c>
      <c r="H990" s="79" t="s">
        <v>971</v>
      </c>
      <c r="I990" s="84">
        <v>499074.31</v>
      </c>
      <c r="J990" s="84">
        <v>-519.58000000000004</v>
      </c>
      <c r="K990" s="84">
        <v>498554.73</v>
      </c>
      <c r="L990" s="85"/>
      <c r="M990" s="85"/>
    </row>
    <row r="991" spans="1:13" hidden="1" x14ac:dyDescent="0.25">
      <c r="A991" s="80">
        <f t="shared" si="15"/>
        <v>989</v>
      </c>
      <c r="B991" s="79" t="s">
        <v>0</v>
      </c>
      <c r="C991" s="79" t="s">
        <v>154</v>
      </c>
      <c r="D991" s="81">
        <v>44285</v>
      </c>
      <c r="E991" s="81">
        <v>44285</v>
      </c>
      <c r="F991" s="86">
        <v>8</v>
      </c>
      <c r="G991" s="79" t="s">
        <v>161</v>
      </c>
      <c r="H991" s="79" t="s">
        <v>981</v>
      </c>
      <c r="I991" s="84">
        <v>176637.28</v>
      </c>
      <c r="J991" s="84">
        <v>-183.9</v>
      </c>
      <c r="K991" s="84">
        <v>176453.38</v>
      </c>
      <c r="L991" s="85"/>
      <c r="M991" s="85"/>
    </row>
    <row r="992" spans="1:13" hidden="1" x14ac:dyDescent="0.25">
      <c r="A992" s="80">
        <f t="shared" si="15"/>
        <v>990</v>
      </c>
      <c r="B992" s="79" t="s">
        <v>0</v>
      </c>
      <c r="C992" s="79" t="s">
        <v>154</v>
      </c>
      <c r="D992" s="81">
        <v>44285</v>
      </c>
      <c r="E992" s="81">
        <v>44285</v>
      </c>
      <c r="F992" s="86">
        <v>4</v>
      </c>
      <c r="G992" s="79" t="s">
        <v>161</v>
      </c>
      <c r="H992" s="79" t="s">
        <v>982</v>
      </c>
      <c r="I992" s="84">
        <v>606299.76</v>
      </c>
      <c r="J992" s="84">
        <v>-631.22</v>
      </c>
      <c r="K992" s="84">
        <v>605668.54</v>
      </c>
      <c r="L992" s="85"/>
      <c r="M992" s="85"/>
    </row>
    <row r="993" spans="1:13" hidden="1" x14ac:dyDescent="0.25">
      <c r="A993" s="80">
        <f t="shared" si="15"/>
        <v>991</v>
      </c>
      <c r="B993" s="79" t="s">
        <v>983</v>
      </c>
      <c r="C993" s="79" t="s">
        <v>984</v>
      </c>
      <c r="D993" s="81">
        <v>40451</v>
      </c>
      <c r="E993" s="81">
        <v>40451</v>
      </c>
      <c r="F993" s="86">
        <v>1</v>
      </c>
      <c r="G993" s="79" t="s">
        <v>158</v>
      </c>
      <c r="H993" s="79" t="s">
        <v>985</v>
      </c>
      <c r="I993" s="84">
        <v>194083.69</v>
      </c>
      <c r="J993" s="84">
        <v>-84232.23</v>
      </c>
      <c r="K993" s="84">
        <v>109851.46</v>
      </c>
      <c r="L993" s="85"/>
      <c r="M993" s="85"/>
    </row>
    <row r="994" spans="1:13" hidden="1" x14ac:dyDescent="0.25">
      <c r="A994" s="80">
        <f t="shared" si="15"/>
        <v>992</v>
      </c>
      <c r="B994" s="79" t="s">
        <v>983</v>
      </c>
      <c r="C994" s="79" t="s">
        <v>984</v>
      </c>
      <c r="D994" s="81">
        <v>40451</v>
      </c>
      <c r="E994" s="81">
        <v>40451</v>
      </c>
      <c r="F994" s="86">
        <v>1</v>
      </c>
      <c r="G994" s="79" t="s">
        <v>158</v>
      </c>
      <c r="H994" s="79" t="s">
        <v>986</v>
      </c>
      <c r="I994" s="84">
        <v>59906.31</v>
      </c>
      <c r="J994" s="84">
        <v>-25999.29</v>
      </c>
      <c r="K994" s="84">
        <v>33907.019999999997</v>
      </c>
      <c r="L994" s="85"/>
      <c r="M994" s="85"/>
    </row>
    <row r="995" spans="1:13" hidden="1" x14ac:dyDescent="0.25">
      <c r="A995" s="80">
        <f t="shared" si="15"/>
        <v>993</v>
      </c>
      <c r="B995" s="79" t="s">
        <v>983</v>
      </c>
      <c r="C995" s="79" t="s">
        <v>987</v>
      </c>
      <c r="D995" s="81">
        <v>40499</v>
      </c>
      <c r="E995" s="81">
        <v>40499</v>
      </c>
      <c r="F995" s="86">
        <v>1</v>
      </c>
      <c r="G995" s="79" t="s">
        <v>158</v>
      </c>
      <c r="H995" s="79" t="s">
        <v>988</v>
      </c>
      <c r="I995" s="84">
        <v>6725717</v>
      </c>
      <c r="J995" s="84">
        <v>-4322124.18</v>
      </c>
      <c r="K995" s="84">
        <v>2403592.8199999998</v>
      </c>
      <c r="L995" s="85"/>
      <c r="M995" s="85"/>
    </row>
    <row r="996" spans="1:13" hidden="1" x14ac:dyDescent="0.25">
      <c r="A996" s="80">
        <f t="shared" si="15"/>
        <v>994</v>
      </c>
      <c r="B996" s="79" t="s">
        <v>983</v>
      </c>
      <c r="C996" s="79" t="s">
        <v>987</v>
      </c>
      <c r="D996" s="81">
        <v>40634</v>
      </c>
      <c r="E996" s="81">
        <v>40634</v>
      </c>
      <c r="F996" s="86">
        <v>1</v>
      </c>
      <c r="G996" s="79" t="s">
        <v>158</v>
      </c>
      <c r="H996" s="79" t="s">
        <v>988</v>
      </c>
      <c r="I996" s="84">
        <v>2396</v>
      </c>
      <c r="J996" s="84">
        <v>-1222.49</v>
      </c>
      <c r="K996" s="84">
        <v>1173.51</v>
      </c>
      <c r="L996" s="85"/>
      <c r="M996" s="85"/>
    </row>
    <row r="997" spans="1:13" hidden="1" x14ac:dyDescent="0.25">
      <c r="A997" s="80">
        <f t="shared" si="15"/>
        <v>995</v>
      </c>
      <c r="B997" s="79" t="s">
        <v>983</v>
      </c>
      <c r="C997" s="79" t="s">
        <v>154</v>
      </c>
      <c r="D997" s="81">
        <v>40577</v>
      </c>
      <c r="E997" s="81">
        <v>40302</v>
      </c>
      <c r="F997" s="86">
        <v>1</v>
      </c>
      <c r="G997" s="79" t="s">
        <v>161</v>
      </c>
      <c r="H997" s="79" t="s">
        <v>989</v>
      </c>
      <c r="I997" s="84">
        <v>344030</v>
      </c>
      <c r="J997" s="84">
        <v>-326828.5</v>
      </c>
      <c r="K997" s="84">
        <v>17201.5</v>
      </c>
      <c r="L997" s="85"/>
      <c r="M997" s="85"/>
    </row>
    <row r="998" spans="1:13" hidden="1" x14ac:dyDescent="0.25">
      <c r="A998" s="80">
        <f t="shared" si="15"/>
        <v>996</v>
      </c>
      <c r="B998" s="79" t="s">
        <v>983</v>
      </c>
      <c r="C998" s="79" t="s">
        <v>154</v>
      </c>
      <c r="D998" s="81">
        <v>40577</v>
      </c>
      <c r="E998" s="81">
        <v>40302</v>
      </c>
      <c r="F998" s="86">
        <v>1</v>
      </c>
      <c r="G998" s="79" t="s">
        <v>161</v>
      </c>
      <c r="H998" s="79" t="s">
        <v>166</v>
      </c>
      <c r="I998" s="84">
        <v>750000</v>
      </c>
      <c r="J998" s="84">
        <v>-712500</v>
      </c>
      <c r="K998" s="84">
        <v>37500</v>
      </c>
      <c r="L998" s="85"/>
      <c r="M998" s="85"/>
    </row>
    <row r="999" spans="1:13" hidden="1" x14ac:dyDescent="0.25">
      <c r="A999" s="80">
        <f t="shared" si="15"/>
        <v>997</v>
      </c>
      <c r="B999" s="79" t="s">
        <v>983</v>
      </c>
      <c r="C999" s="79" t="s">
        <v>154</v>
      </c>
      <c r="D999" s="81">
        <v>40738</v>
      </c>
      <c r="E999" s="81">
        <v>40373</v>
      </c>
      <c r="F999" s="86">
        <v>2</v>
      </c>
      <c r="G999" s="79" t="s">
        <v>161</v>
      </c>
      <c r="H999" s="79" t="s">
        <v>989</v>
      </c>
      <c r="I999" s="84">
        <v>92500</v>
      </c>
      <c r="J999" s="84">
        <v>-87875</v>
      </c>
      <c r="K999" s="84">
        <v>4625</v>
      </c>
      <c r="L999" s="85"/>
      <c r="M999" s="85"/>
    </row>
    <row r="1000" spans="1:13" hidden="1" x14ac:dyDescent="0.25">
      <c r="A1000" s="80">
        <f t="shared" si="15"/>
        <v>998</v>
      </c>
      <c r="B1000" s="79" t="s">
        <v>983</v>
      </c>
      <c r="C1000" s="79" t="s">
        <v>987</v>
      </c>
      <c r="D1000" s="81">
        <v>40437</v>
      </c>
      <c r="E1000" s="81">
        <v>40437</v>
      </c>
      <c r="F1000" s="86">
        <v>0</v>
      </c>
      <c r="G1000" s="79" t="s">
        <v>158</v>
      </c>
      <c r="H1000" s="79" t="s">
        <v>990</v>
      </c>
      <c r="I1000" s="84">
        <v>0</v>
      </c>
      <c r="J1000" s="84">
        <v>0</v>
      </c>
      <c r="K1000" s="84">
        <v>0</v>
      </c>
      <c r="L1000" s="85"/>
      <c r="M1000" s="85"/>
    </row>
    <row r="1001" spans="1:13" hidden="1" x14ac:dyDescent="0.25">
      <c r="A1001" s="80">
        <f t="shared" si="15"/>
        <v>999</v>
      </c>
      <c r="B1001" s="79" t="s">
        <v>983</v>
      </c>
      <c r="C1001" s="79" t="s">
        <v>987</v>
      </c>
      <c r="D1001" s="81">
        <v>40437</v>
      </c>
      <c r="E1001" s="81">
        <v>40437</v>
      </c>
      <c r="F1001" s="86">
        <v>0</v>
      </c>
      <c r="G1001" s="79" t="s">
        <v>158</v>
      </c>
      <c r="H1001" s="79" t="s">
        <v>991</v>
      </c>
      <c r="I1001" s="84">
        <v>0</v>
      </c>
      <c r="J1001" s="84">
        <v>0</v>
      </c>
      <c r="K1001" s="84">
        <v>0</v>
      </c>
      <c r="L1001" s="85"/>
      <c r="M1001" s="85"/>
    </row>
    <row r="1002" spans="1:13" hidden="1" x14ac:dyDescent="0.25">
      <c r="A1002" s="80">
        <f t="shared" si="15"/>
        <v>1000</v>
      </c>
      <c r="B1002" s="79" t="s">
        <v>983</v>
      </c>
      <c r="C1002" s="79" t="s">
        <v>984</v>
      </c>
      <c r="D1002" s="81">
        <v>41000</v>
      </c>
      <c r="E1002" s="81">
        <v>41000</v>
      </c>
      <c r="F1002" s="86">
        <v>0</v>
      </c>
      <c r="G1002" s="79" t="s">
        <v>158</v>
      </c>
      <c r="H1002" s="79" t="s">
        <v>992</v>
      </c>
      <c r="I1002" s="84">
        <v>301684</v>
      </c>
      <c r="J1002" s="84">
        <v>-109388.02</v>
      </c>
      <c r="K1002" s="84">
        <v>192295.98</v>
      </c>
      <c r="L1002" s="85"/>
      <c r="M1002" s="85"/>
    </row>
    <row r="1003" spans="1:13" hidden="1" x14ac:dyDescent="0.25">
      <c r="A1003" s="80">
        <f t="shared" si="15"/>
        <v>1001</v>
      </c>
      <c r="B1003" s="79" t="s">
        <v>983</v>
      </c>
      <c r="C1003" s="79" t="s">
        <v>984</v>
      </c>
      <c r="D1003" s="81">
        <v>40611</v>
      </c>
      <c r="E1003" s="81">
        <v>40611</v>
      </c>
      <c r="F1003" s="86">
        <v>0</v>
      </c>
      <c r="G1003" s="79" t="s">
        <v>158</v>
      </c>
      <c r="H1003" s="79" t="s">
        <v>993</v>
      </c>
      <c r="I1003" s="84">
        <v>0</v>
      </c>
      <c r="J1003" s="84">
        <v>5.8207660913467407E-11</v>
      </c>
      <c r="K1003" s="84">
        <v>0</v>
      </c>
      <c r="L1003" s="85"/>
      <c r="M1003" s="85"/>
    </row>
    <row r="1004" spans="1:13" hidden="1" x14ac:dyDescent="0.25">
      <c r="A1004" s="80">
        <f t="shared" si="15"/>
        <v>1002</v>
      </c>
      <c r="B1004" s="79" t="s">
        <v>983</v>
      </c>
      <c r="C1004" s="79" t="s">
        <v>984</v>
      </c>
      <c r="D1004" s="81">
        <v>41000</v>
      </c>
      <c r="E1004" s="81">
        <v>41000</v>
      </c>
      <c r="F1004" s="86">
        <v>0</v>
      </c>
      <c r="G1004" s="79" t="s">
        <v>158</v>
      </c>
      <c r="H1004" s="79" t="s">
        <v>994</v>
      </c>
      <c r="I1004" s="84">
        <v>24618</v>
      </c>
      <c r="J1004" s="84">
        <v>-8926.26</v>
      </c>
      <c r="K1004" s="84">
        <v>15691.74</v>
      </c>
      <c r="L1004" s="85"/>
      <c r="M1004" s="85"/>
    </row>
    <row r="1005" spans="1:13" hidden="1" x14ac:dyDescent="0.25">
      <c r="A1005" s="80">
        <f t="shared" si="15"/>
        <v>1003</v>
      </c>
      <c r="B1005" s="79" t="s">
        <v>983</v>
      </c>
      <c r="C1005" s="79" t="s">
        <v>987</v>
      </c>
      <c r="D1005" s="81">
        <v>40448</v>
      </c>
      <c r="E1005" s="81">
        <v>40448</v>
      </c>
      <c r="F1005" s="86">
        <v>1</v>
      </c>
      <c r="G1005" s="79" t="s">
        <v>158</v>
      </c>
      <c r="H1005" s="79" t="s">
        <v>995</v>
      </c>
      <c r="I1005" s="84">
        <v>1786560.55</v>
      </c>
      <c r="J1005" s="84">
        <v>-1163337.6199999999</v>
      </c>
      <c r="K1005" s="84">
        <v>623222.93000000005</v>
      </c>
      <c r="L1005" s="85"/>
      <c r="M1005" s="85"/>
    </row>
    <row r="1006" spans="1:13" hidden="1" x14ac:dyDescent="0.25">
      <c r="A1006" s="80">
        <f t="shared" si="15"/>
        <v>1004</v>
      </c>
      <c r="B1006" s="79" t="s">
        <v>983</v>
      </c>
      <c r="C1006" s="79" t="s">
        <v>987</v>
      </c>
      <c r="D1006" s="81">
        <v>40448</v>
      </c>
      <c r="E1006" s="81">
        <v>40448</v>
      </c>
      <c r="F1006" s="86">
        <v>1</v>
      </c>
      <c r="G1006" s="79" t="s">
        <v>158</v>
      </c>
      <c r="H1006" s="79" t="s">
        <v>996</v>
      </c>
      <c r="I1006" s="84">
        <v>115070.67</v>
      </c>
      <c r="J1006" s="84">
        <v>-74929.460000000006</v>
      </c>
      <c r="K1006" s="84">
        <v>40141.21</v>
      </c>
      <c r="L1006" s="85"/>
      <c r="M1006" s="85"/>
    </row>
    <row r="1007" spans="1:13" hidden="1" x14ac:dyDescent="0.25">
      <c r="A1007" s="80">
        <f t="shared" si="15"/>
        <v>1005</v>
      </c>
      <c r="B1007" s="79" t="s">
        <v>983</v>
      </c>
      <c r="C1007" s="79" t="s">
        <v>987</v>
      </c>
      <c r="D1007" s="81">
        <v>40448</v>
      </c>
      <c r="E1007" s="81">
        <v>40448</v>
      </c>
      <c r="F1007" s="86">
        <v>1</v>
      </c>
      <c r="G1007" s="79" t="s">
        <v>158</v>
      </c>
      <c r="H1007" s="79" t="s">
        <v>997</v>
      </c>
      <c r="I1007" s="84">
        <v>1013381.25</v>
      </c>
      <c r="J1007" s="84">
        <v>-659873.81999999995</v>
      </c>
      <c r="K1007" s="84">
        <v>353507.43</v>
      </c>
      <c r="L1007" s="85"/>
      <c r="M1007" s="85"/>
    </row>
    <row r="1008" spans="1:13" hidden="1" x14ac:dyDescent="0.25">
      <c r="A1008" s="80">
        <f t="shared" si="15"/>
        <v>1006</v>
      </c>
      <c r="B1008" s="79" t="s">
        <v>983</v>
      </c>
      <c r="C1008" s="79" t="s">
        <v>987</v>
      </c>
      <c r="D1008" s="81">
        <v>40628</v>
      </c>
      <c r="E1008" s="81">
        <v>40628</v>
      </c>
      <c r="F1008" s="86">
        <v>1</v>
      </c>
      <c r="G1008" s="79" t="s">
        <v>158</v>
      </c>
      <c r="H1008" s="79" t="s">
        <v>998</v>
      </c>
      <c r="I1008" s="84">
        <v>837648</v>
      </c>
      <c r="J1008" s="84">
        <v>-520314.31</v>
      </c>
      <c r="K1008" s="84">
        <v>317333.69</v>
      </c>
      <c r="L1008" s="85"/>
      <c r="M1008" s="85"/>
    </row>
    <row r="1009" spans="1:13" hidden="1" x14ac:dyDescent="0.25">
      <c r="A1009" s="80">
        <f t="shared" si="15"/>
        <v>1007</v>
      </c>
      <c r="B1009" s="79" t="s">
        <v>983</v>
      </c>
      <c r="C1009" s="79" t="s">
        <v>987</v>
      </c>
      <c r="D1009" s="81">
        <v>40634</v>
      </c>
      <c r="E1009" s="81">
        <v>40634</v>
      </c>
      <c r="F1009" s="86">
        <v>1</v>
      </c>
      <c r="G1009" s="79" t="s">
        <v>158</v>
      </c>
      <c r="H1009" s="79" t="s">
        <v>998</v>
      </c>
      <c r="I1009" s="84">
        <v>19240.740000000002</v>
      </c>
      <c r="J1009" s="84">
        <v>-11932.48</v>
      </c>
      <c r="K1009" s="84">
        <v>7308.26</v>
      </c>
      <c r="L1009" s="85"/>
      <c r="M1009" s="85"/>
    </row>
    <row r="1010" spans="1:13" hidden="1" x14ac:dyDescent="0.25">
      <c r="A1010" s="80">
        <f t="shared" si="15"/>
        <v>1008</v>
      </c>
      <c r="B1010" s="79" t="s">
        <v>983</v>
      </c>
      <c r="C1010" s="79" t="s">
        <v>987</v>
      </c>
      <c r="D1010" s="81">
        <v>41000</v>
      </c>
      <c r="E1010" s="81">
        <v>41000</v>
      </c>
      <c r="F1010" s="86">
        <v>0</v>
      </c>
      <c r="G1010" s="79" t="s">
        <v>158</v>
      </c>
      <c r="H1010" s="79" t="s">
        <v>999</v>
      </c>
      <c r="I1010" s="84">
        <v>119309</v>
      </c>
      <c r="J1010" s="84">
        <v>-66846.099999999991</v>
      </c>
      <c r="K1010" s="84">
        <v>52462.9</v>
      </c>
      <c r="L1010" s="85"/>
      <c r="M1010" s="85"/>
    </row>
    <row r="1011" spans="1:13" hidden="1" x14ac:dyDescent="0.25">
      <c r="A1011" s="80">
        <f t="shared" si="15"/>
        <v>1009</v>
      </c>
      <c r="B1011" s="79" t="s">
        <v>983</v>
      </c>
      <c r="C1011" s="79" t="s">
        <v>984</v>
      </c>
      <c r="D1011" s="81">
        <v>40628</v>
      </c>
      <c r="E1011" s="81">
        <v>40628</v>
      </c>
      <c r="F1011" s="86">
        <v>4</v>
      </c>
      <c r="G1011" s="79" t="s">
        <v>158</v>
      </c>
      <c r="H1011" s="79" t="s">
        <v>1000</v>
      </c>
      <c r="I1011" s="84">
        <v>60767.43</v>
      </c>
      <c r="J1011" s="84">
        <v>-24920.829999999998</v>
      </c>
      <c r="K1011" s="84">
        <v>35846.6</v>
      </c>
      <c r="L1011" s="85"/>
      <c r="M1011" s="85"/>
    </row>
    <row r="1012" spans="1:13" hidden="1" x14ac:dyDescent="0.25">
      <c r="A1012" s="80">
        <f t="shared" si="15"/>
        <v>1010</v>
      </c>
      <c r="B1012" s="79" t="s">
        <v>983</v>
      </c>
      <c r="C1012" s="79" t="s">
        <v>987</v>
      </c>
      <c r="D1012" s="81">
        <v>40628</v>
      </c>
      <c r="E1012" s="81">
        <v>40628</v>
      </c>
      <c r="F1012" s="86">
        <v>1</v>
      </c>
      <c r="G1012" s="79" t="s">
        <v>158</v>
      </c>
      <c r="H1012" s="79" t="s">
        <v>1001</v>
      </c>
      <c r="I1012" s="84">
        <v>1231030.8</v>
      </c>
      <c r="J1012" s="84">
        <v>-580019.94999999995</v>
      </c>
      <c r="K1012" s="84">
        <v>651010.85</v>
      </c>
      <c r="L1012" s="85"/>
      <c r="M1012" s="85"/>
    </row>
    <row r="1013" spans="1:13" hidden="1" x14ac:dyDescent="0.25">
      <c r="A1013" s="80">
        <f t="shared" si="15"/>
        <v>1011</v>
      </c>
      <c r="B1013" s="79" t="s">
        <v>983</v>
      </c>
      <c r="C1013" s="79" t="s">
        <v>987</v>
      </c>
      <c r="D1013" s="81">
        <v>40634</v>
      </c>
      <c r="E1013" s="81">
        <v>40634</v>
      </c>
      <c r="F1013" s="86">
        <v>1</v>
      </c>
      <c r="G1013" s="79" t="s">
        <v>158</v>
      </c>
      <c r="H1013" s="79" t="s">
        <v>1001</v>
      </c>
      <c r="I1013" s="84">
        <v>183932.63</v>
      </c>
      <c r="J1013" s="84">
        <v>-86492.92</v>
      </c>
      <c r="K1013" s="84">
        <v>97439.71</v>
      </c>
      <c r="L1013" s="85"/>
      <c r="M1013" s="85"/>
    </row>
    <row r="1014" spans="1:13" hidden="1" x14ac:dyDescent="0.25">
      <c r="A1014" s="80">
        <f t="shared" si="15"/>
        <v>1012</v>
      </c>
      <c r="B1014" s="79" t="s">
        <v>983</v>
      </c>
      <c r="C1014" s="79" t="s">
        <v>987</v>
      </c>
      <c r="D1014" s="81">
        <v>41000</v>
      </c>
      <c r="E1014" s="81">
        <v>41000</v>
      </c>
      <c r="F1014" s="86">
        <v>0</v>
      </c>
      <c r="G1014" s="79" t="s">
        <v>158</v>
      </c>
      <c r="H1014" s="79" t="s">
        <v>1002</v>
      </c>
      <c r="I1014" s="84">
        <v>78655</v>
      </c>
      <c r="J1014" s="84">
        <v>-32644.85</v>
      </c>
      <c r="K1014" s="84">
        <v>46010.15</v>
      </c>
      <c r="L1014" s="85"/>
      <c r="M1014" s="85"/>
    </row>
    <row r="1015" spans="1:13" hidden="1" x14ac:dyDescent="0.25">
      <c r="A1015" s="80">
        <f t="shared" si="15"/>
        <v>1013</v>
      </c>
      <c r="B1015" s="79" t="s">
        <v>983</v>
      </c>
      <c r="C1015" s="79" t="s">
        <v>157</v>
      </c>
      <c r="D1015" s="81">
        <v>40712</v>
      </c>
      <c r="E1015" s="81">
        <v>40712</v>
      </c>
      <c r="F1015" s="86">
        <v>4</v>
      </c>
      <c r="G1015" s="79" t="s">
        <v>158</v>
      </c>
      <c r="H1015" s="79" t="s">
        <v>1003</v>
      </c>
      <c r="I1015" s="84">
        <v>7140</v>
      </c>
      <c r="J1015" s="84">
        <v>-7140</v>
      </c>
      <c r="K1015" s="84">
        <v>0</v>
      </c>
      <c r="L1015" s="85"/>
      <c r="M1015" s="85"/>
    </row>
    <row r="1016" spans="1:13" hidden="1" x14ac:dyDescent="0.25">
      <c r="A1016" s="80">
        <f t="shared" si="15"/>
        <v>1014</v>
      </c>
      <c r="B1016" s="79" t="s">
        <v>983</v>
      </c>
      <c r="C1016" s="79" t="s">
        <v>984</v>
      </c>
      <c r="D1016" s="81">
        <v>40721</v>
      </c>
      <c r="E1016" s="81">
        <v>40721</v>
      </c>
      <c r="F1016" s="86">
        <v>1</v>
      </c>
      <c r="G1016" s="79" t="s">
        <v>158</v>
      </c>
      <c r="H1016" s="79" t="s">
        <v>1004</v>
      </c>
      <c r="I1016" s="84">
        <v>16810</v>
      </c>
      <c r="J1016" s="84">
        <v>-6707.2400000000007</v>
      </c>
      <c r="K1016" s="84">
        <v>10102.76</v>
      </c>
      <c r="L1016" s="85"/>
      <c r="M1016" s="85"/>
    </row>
    <row r="1017" spans="1:13" hidden="1" x14ac:dyDescent="0.25">
      <c r="A1017" s="80">
        <f t="shared" si="15"/>
        <v>1015</v>
      </c>
      <c r="B1017" s="79" t="s">
        <v>983</v>
      </c>
      <c r="C1017" s="79" t="s">
        <v>987</v>
      </c>
      <c r="D1017" s="81">
        <v>40775</v>
      </c>
      <c r="E1017" s="81">
        <v>40775</v>
      </c>
      <c r="F1017" s="86">
        <v>1</v>
      </c>
      <c r="G1017" s="79" t="s">
        <v>158</v>
      </c>
      <c r="H1017" s="79" t="s">
        <v>1005</v>
      </c>
      <c r="I1017" s="84">
        <v>19179236.030000001</v>
      </c>
      <c r="J1017" s="84">
        <v>-11450411.129999999</v>
      </c>
      <c r="K1017" s="84">
        <v>7728824.9000000004</v>
      </c>
      <c r="L1017" s="85"/>
      <c r="M1017" s="85"/>
    </row>
    <row r="1018" spans="1:13" hidden="1" x14ac:dyDescent="0.25">
      <c r="A1018" s="80">
        <f t="shared" si="15"/>
        <v>1016</v>
      </c>
      <c r="B1018" s="79" t="s">
        <v>983</v>
      </c>
      <c r="C1018" s="79" t="s">
        <v>987</v>
      </c>
      <c r="D1018" s="81">
        <v>40775</v>
      </c>
      <c r="E1018" s="81">
        <v>40775</v>
      </c>
      <c r="F1018" s="86">
        <v>1</v>
      </c>
      <c r="G1018" s="79" t="s">
        <v>158</v>
      </c>
      <c r="H1018" s="79" t="s">
        <v>1006</v>
      </c>
      <c r="I1018" s="84">
        <v>730429.47</v>
      </c>
      <c r="J1018" s="84">
        <v>-436081.89999999997</v>
      </c>
      <c r="K1018" s="84">
        <v>294347.57</v>
      </c>
      <c r="L1018" s="85"/>
      <c r="M1018" s="85"/>
    </row>
    <row r="1019" spans="1:13" hidden="1" x14ac:dyDescent="0.25">
      <c r="A1019" s="80">
        <f t="shared" si="15"/>
        <v>1017</v>
      </c>
      <c r="B1019" s="79" t="s">
        <v>983</v>
      </c>
      <c r="C1019" s="79" t="s">
        <v>984</v>
      </c>
      <c r="D1019" s="81">
        <v>40755</v>
      </c>
      <c r="E1019" s="81">
        <v>40755</v>
      </c>
      <c r="F1019" s="86">
        <v>2</v>
      </c>
      <c r="G1019" s="79" t="s">
        <v>158</v>
      </c>
      <c r="H1019" s="79" t="s">
        <v>1007</v>
      </c>
      <c r="I1019" s="84">
        <v>46200</v>
      </c>
      <c r="J1019" s="84">
        <v>-18229.62</v>
      </c>
      <c r="K1019" s="84">
        <v>27970.38</v>
      </c>
      <c r="L1019" s="85"/>
      <c r="M1019" s="85"/>
    </row>
    <row r="1020" spans="1:13" hidden="1" x14ac:dyDescent="0.25">
      <c r="A1020" s="80">
        <f t="shared" si="15"/>
        <v>1018</v>
      </c>
      <c r="B1020" s="79" t="s">
        <v>983</v>
      </c>
      <c r="C1020" s="79" t="s">
        <v>984</v>
      </c>
      <c r="D1020" s="81">
        <v>40793</v>
      </c>
      <c r="E1020" s="81">
        <v>40793</v>
      </c>
      <c r="F1020" s="86">
        <v>1</v>
      </c>
      <c r="G1020" s="79" t="s">
        <v>158</v>
      </c>
      <c r="H1020" s="79" t="s">
        <v>1008</v>
      </c>
      <c r="I1020" s="84">
        <v>299250</v>
      </c>
      <c r="J1020" s="84">
        <v>-116597.48000000001</v>
      </c>
      <c r="K1020" s="84">
        <v>182652.52</v>
      </c>
      <c r="L1020" s="85"/>
      <c r="M1020" s="85"/>
    </row>
    <row r="1021" spans="1:13" hidden="1" x14ac:dyDescent="0.25">
      <c r="A1021" s="80">
        <f t="shared" si="15"/>
        <v>1019</v>
      </c>
      <c r="B1021" s="79" t="s">
        <v>983</v>
      </c>
      <c r="C1021" s="79" t="s">
        <v>984</v>
      </c>
      <c r="D1021" s="81">
        <v>40789</v>
      </c>
      <c r="E1021" s="81">
        <v>40789</v>
      </c>
      <c r="F1021" s="86">
        <v>4</v>
      </c>
      <c r="G1021" s="79" t="s">
        <v>158</v>
      </c>
      <c r="H1021" s="79" t="s">
        <v>1009</v>
      </c>
      <c r="I1021" s="84">
        <v>251667.73</v>
      </c>
      <c r="J1021" s="84">
        <v>-98189</v>
      </c>
      <c r="K1021" s="84">
        <v>153478.73000000001</v>
      </c>
      <c r="L1021" s="85"/>
      <c r="M1021" s="85"/>
    </row>
    <row r="1022" spans="1:13" hidden="1" x14ac:dyDescent="0.25">
      <c r="A1022" s="80">
        <f t="shared" si="15"/>
        <v>1020</v>
      </c>
      <c r="B1022" s="79" t="s">
        <v>983</v>
      </c>
      <c r="C1022" s="79" t="s">
        <v>984</v>
      </c>
      <c r="D1022" s="81">
        <v>40821</v>
      </c>
      <c r="E1022" s="81">
        <v>40821</v>
      </c>
      <c r="F1022" s="86">
        <v>1</v>
      </c>
      <c r="G1022" s="79" t="s">
        <v>158</v>
      </c>
      <c r="H1022" s="79" t="s">
        <v>1010</v>
      </c>
      <c r="I1022" s="84">
        <v>1942500</v>
      </c>
      <c r="J1022" s="84">
        <v>-749771.74</v>
      </c>
      <c r="K1022" s="84">
        <v>1192728.26</v>
      </c>
      <c r="L1022" s="85"/>
      <c r="M1022" s="85"/>
    </row>
    <row r="1023" spans="1:13" hidden="1" x14ac:dyDescent="0.25">
      <c r="A1023" s="80">
        <f t="shared" si="15"/>
        <v>1021</v>
      </c>
      <c r="B1023" s="79" t="s">
        <v>983</v>
      </c>
      <c r="C1023" s="79" t="s">
        <v>984</v>
      </c>
      <c r="D1023" s="81">
        <v>41000</v>
      </c>
      <c r="E1023" s="81">
        <v>41000</v>
      </c>
      <c r="F1023" s="86">
        <v>0</v>
      </c>
      <c r="G1023" s="79" t="s">
        <v>158</v>
      </c>
      <c r="H1023" s="79" t="s">
        <v>1011</v>
      </c>
      <c r="I1023" s="84">
        <v>197869</v>
      </c>
      <c r="J1023" s="84">
        <v>-71745.55</v>
      </c>
      <c r="K1023" s="84">
        <v>126123.45</v>
      </c>
      <c r="L1023" s="85"/>
      <c r="M1023" s="85"/>
    </row>
    <row r="1024" spans="1:13" hidden="1" x14ac:dyDescent="0.25">
      <c r="A1024" s="80">
        <f t="shared" si="15"/>
        <v>1022</v>
      </c>
      <c r="B1024" s="79" t="s">
        <v>983</v>
      </c>
      <c r="C1024" s="79" t="s">
        <v>987</v>
      </c>
      <c r="D1024" s="81">
        <v>40820</v>
      </c>
      <c r="E1024" s="81">
        <v>40820</v>
      </c>
      <c r="F1024" s="86">
        <v>1</v>
      </c>
      <c r="G1024" s="79" t="s">
        <v>158</v>
      </c>
      <c r="H1024" s="79" t="s">
        <v>1012</v>
      </c>
      <c r="I1024" s="84">
        <v>1658999.99</v>
      </c>
      <c r="J1024" s="84">
        <v>-1087967.5</v>
      </c>
      <c r="K1024" s="84">
        <v>571032.49</v>
      </c>
      <c r="L1024" s="85"/>
      <c r="M1024" s="85"/>
    </row>
    <row r="1025" spans="1:13" hidden="1" x14ac:dyDescent="0.25">
      <c r="A1025" s="80">
        <f t="shared" si="15"/>
        <v>1023</v>
      </c>
      <c r="B1025" s="79" t="s">
        <v>983</v>
      </c>
      <c r="C1025" s="79" t="s">
        <v>987</v>
      </c>
      <c r="D1025" s="81">
        <v>41000</v>
      </c>
      <c r="E1025" s="81">
        <v>41000</v>
      </c>
      <c r="F1025" s="86">
        <v>0</v>
      </c>
      <c r="G1025" s="79" t="s">
        <v>158</v>
      </c>
      <c r="H1025" s="79" t="s">
        <v>1013</v>
      </c>
      <c r="I1025" s="84">
        <v>170409</v>
      </c>
      <c r="J1025" s="84">
        <v>-104961.47</v>
      </c>
      <c r="K1025" s="84">
        <v>65447.53</v>
      </c>
      <c r="L1025" s="85"/>
      <c r="M1025" s="85"/>
    </row>
    <row r="1026" spans="1:13" hidden="1" x14ac:dyDescent="0.25">
      <c r="A1026" s="80">
        <f t="shared" si="15"/>
        <v>1024</v>
      </c>
      <c r="B1026" s="79" t="s">
        <v>983</v>
      </c>
      <c r="C1026" s="79" t="s">
        <v>984</v>
      </c>
      <c r="D1026" s="81">
        <v>40836</v>
      </c>
      <c r="E1026" s="81">
        <v>40836</v>
      </c>
      <c r="F1026" s="86">
        <v>1</v>
      </c>
      <c r="G1026" s="79" t="s">
        <v>158</v>
      </c>
      <c r="H1026" s="79" t="s">
        <v>1014</v>
      </c>
      <c r="I1026" s="84">
        <v>221625</v>
      </c>
      <c r="J1026" s="84">
        <v>-85109.94</v>
      </c>
      <c r="K1026" s="84">
        <v>136515.06</v>
      </c>
      <c r="L1026" s="85"/>
      <c r="M1026" s="85"/>
    </row>
    <row r="1027" spans="1:13" hidden="1" x14ac:dyDescent="0.25">
      <c r="A1027" s="80">
        <f t="shared" si="15"/>
        <v>1025</v>
      </c>
      <c r="B1027" s="79" t="s">
        <v>983</v>
      </c>
      <c r="C1027" s="79" t="s">
        <v>984</v>
      </c>
      <c r="D1027" s="81">
        <v>40817</v>
      </c>
      <c r="E1027" s="81">
        <v>40817</v>
      </c>
      <c r="F1027" s="86">
        <v>50</v>
      </c>
      <c r="G1027" s="79" t="s">
        <v>158</v>
      </c>
      <c r="H1027" s="79" t="s">
        <v>1015</v>
      </c>
      <c r="I1027" s="84">
        <v>864022.97</v>
      </c>
      <c r="J1027" s="84">
        <v>-333948.68</v>
      </c>
      <c r="K1027" s="84">
        <v>530074.29</v>
      </c>
      <c r="L1027" s="85"/>
      <c r="M1027" s="85"/>
    </row>
    <row r="1028" spans="1:13" hidden="1" x14ac:dyDescent="0.25">
      <c r="A1028" s="80">
        <f t="shared" si="15"/>
        <v>1026</v>
      </c>
      <c r="B1028" s="79" t="s">
        <v>983</v>
      </c>
      <c r="C1028" s="79" t="s">
        <v>984</v>
      </c>
      <c r="D1028" s="81">
        <v>40817</v>
      </c>
      <c r="E1028" s="81">
        <v>40817</v>
      </c>
      <c r="F1028" s="86">
        <v>50</v>
      </c>
      <c r="G1028" s="79" t="s">
        <v>158</v>
      </c>
      <c r="H1028" s="79" t="s">
        <v>1016</v>
      </c>
      <c r="I1028" s="84">
        <v>1119916.49</v>
      </c>
      <c r="J1028" s="84">
        <v>-432852.64</v>
      </c>
      <c r="K1028" s="84">
        <v>687063.85</v>
      </c>
      <c r="L1028" s="85"/>
      <c r="M1028" s="85"/>
    </row>
    <row r="1029" spans="1:13" hidden="1" x14ac:dyDescent="0.25">
      <c r="A1029" s="80">
        <f t="shared" ref="A1029:A1092" si="16">A1028+1</f>
        <v>1027</v>
      </c>
      <c r="B1029" s="79" t="s">
        <v>983</v>
      </c>
      <c r="C1029" s="79" t="s">
        <v>984</v>
      </c>
      <c r="D1029" s="81">
        <v>40817</v>
      </c>
      <c r="E1029" s="81">
        <v>40817</v>
      </c>
      <c r="F1029" s="86">
        <v>50</v>
      </c>
      <c r="G1029" s="79" t="s">
        <v>158</v>
      </c>
      <c r="H1029" s="79" t="s">
        <v>1017</v>
      </c>
      <c r="I1029" s="84">
        <v>1140051.54</v>
      </c>
      <c r="J1029" s="84">
        <v>-440634.91</v>
      </c>
      <c r="K1029" s="84">
        <v>699416.63</v>
      </c>
      <c r="L1029" s="85"/>
      <c r="M1029" s="85"/>
    </row>
    <row r="1030" spans="1:13" hidden="1" x14ac:dyDescent="0.25">
      <c r="A1030" s="80">
        <f t="shared" si="16"/>
        <v>1028</v>
      </c>
      <c r="B1030" s="79" t="s">
        <v>983</v>
      </c>
      <c r="C1030" s="79" t="s">
        <v>984</v>
      </c>
      <c r="D1030" s="81">
        <v>40869</v>
      </c>
      <c r="E1030" s="81">
        <v>40869</v>
      </c>
      <c r="F1030" s="86">
        <v>1</v>
      </c>
      <c r="G1030" s="79" t="s">
        <v>158</v>
      </c>
      <c r="H1030" s="79" t="s">
        <v>1018</v>
      </c>
      <c r="I1030" s="84">
        <v>221625</v>
      </c>
      <c r="J1030" s="84">
        <v>-84155.590000000011</v>
      </c>
      <c r="K1030" s="84">
        <v>137469.41</v>
      </c>
      <c r="L1030" s="85"/>
      <c r="M1030" s="85"/>
    </row>
    <row r="1031" spans="1:13" hidden="1" x14ac:dyDescent="0.25">
      <c r="A1031" s="80">
        <f t="shared" si="16"/>
        <v>1029</v>
      </c>
      <c r="B1031" s="79" t="s">
        <v>983</v>
      </c>
      <c r="C1031" s="79" t="s">
        <v>984</v>
      </c>
      <c r="D1031" s="81">
        <v>40884</v>
      </c>
      <c r="E1031" s="81">
        <v>40884</v>
      </c>
      <c r="F1031" s="86">
        <v>1</v>
      </c>
      <c r="G1031" s="79" t="s">
        <v>158</v>
      </c>
      <c r="H1031" s="79" t="s">
        <v>1018</v>
      </c>
      <c r="I1031" s="84">
        <v>221625</v>
      </c>
      <c r="J1031" s="84">
        <v>-83721.510000000009</v>
      </c>
      <c r="K1031" s="84">
        <v>137903.49</v>
      </c>
      <c r="L1031" s="85"/>
      <c r="M1031" s="85"/>
    </row>
    <row r="1032" spans="1:13" hidden="1" x14ac:dyDescent="0.25">
      <c r="A1032" s="80">
        <f t="shared" si="16"/>
        <v>1030</v>
      </c>
      <c r="B1032" s="79" t="s">
        <v>983</v>
      </c>
      <c r="C1032" s="79" t="s">
        <v>984</v>
      </c>
      <c r="D1032" s="81">
        <v>40932</v>
      </c>
      <c r="E1032" s="81">
        <v>40932</v>
      </c>
      <c r="F1032" s="86">
        <v>1</v>
      </c>
      <c r="G1032" s="79" t="s">
        <v>158</v>
      </c>
      <c r="H1032" s="79" t="s">
        <v>1018</v>
      </c>
      <c r="I1032" s="84">
        <v>232875</v>
      </c>
      <c r="J1032" s="84">
        <v>-86510.68</v>
      </c>
      <c r="K1032" s="84">
        <v>146364.32</v>
      </c>
      <c r="L1032" s="85"/>
      <c r="M1032" s="85"/>
    </row>
    <row r="1033" spans="1:13" hidden="1" x14ac:dyDescent="0.25">
      <c r="A1033" s="80">
        <f t="shared" si="16"/>
        <v>1031</v>
      </c>
      <c r="B1033" s="79" t="s">
        <v>983</v>
      </c>
      <c r="C1033" s="79" t="s">
        <v>987</v>
      </c>
      <c r="D1033" s="81">
        <v>40844</v>
      </c>
      <c r="E1033" s="81">
        <v>40844</v>
      </c>
      <c r="F1033" s="86">
        <v>1</v>
      </c>
      <c r="G1033" s="79" t="s">
        <v>158</v>
      </c>
      <c r="H1033" s="79" t="s">
        <v>1019</v>
      </c>
      <c r="I1033" s="84">
        <v>3748499.99</v>
      </c>
      <c r="J1033" s="84">
        <v>-1984652.1500000001</v>
      </c>
      <c r="K1033" s="84">
        <v>1763847.84</v>
      </c>
      <c r="L1033" s="85"/>
      <c r="M1033" s="85"/>
    </row>
    <row r="1034" spans="1:13" hidden="1" x14ac:dyDescent="0.25">
      <c r="A1034" s="80">
        <f t="shared" si="16"/>
        <v>1032</v>
      </c>
      <c r="B1034" s="79" t="s">
        <v>983</v>
      </c>
      <c r="C1034" s="79" t="s">
        <v>987</v>
      </c>
      <c r="D1034" s="81">
        <v>41000</v>
      </c>
      <c r="E1034" s="81">
        <v>41000</v>
      </c>
      <c r="F1034" s="86">
        <v>0</v>
      </c>
      <c r="G1034" s="79" t="s">
        <v>158</v>
      </c>
      <c r="H1034" s="79" t="s">
        <v>1020</v>
      </c>
      <c r="I1034" s="84">
        <v>309537</v>
      </c>
      <c r="J1034" s="84">
        <v>-152119.94</v>
      </c>
      <c r="K1034" s="84">
        <v>157417.06</v>
      </c>
      <c r="L1034" s="85"/>
      <c r="M1034" s="85"/>
    </row>
    <row r="1035" spans="1:13" hidden="1" x14ac:dyDescent="0.25">
      <c r="A1035" s="80">
        <f t="shared" si="16"/>
        <v>1033</v>
      </c>
      <c r="B1035" s="79" t="s">
        <v>983</v>
      </c>
      <c r="C1035" s="79" t="s">
        <v>984</v>
      </c>
      <c r="D1035" s="81">
        <v>40855</v>
      </c>
      <c r="E1035" s="81">
        <v>40855</v>
      </c>
      <c r="F1035" s="86">
        <v>1</v>
      </c>
      <c r="G1035" s="79" t="s">
        <v>158</v>
      </c>
      <c r="H1035" s="79" t="s">
        <v>1021</v>
      </c>
      <c r="I1035" s="84">
        <v>2277993</v>
      </c>
      <c r="J1035" s="84">
        <v>-1096373.76</v>
      </c>
      <c r="K1035" s="84">
        <v>1181619.24</v>
      </c>
      <c r="L1035" s="85"/>
      <c r="M1035" s="85"/>
    </row>
    <row r="1036" spans="1:13" hidden="1" x14ac:dyDescent="0.25">
      <c r="A1036" s="80">
        <f t="shared" si="16"/>
        <v>1034</v>
      </c>
      <c r="B1036" s="79" t="s">
        <v>983</v>
      </c>
      <c r="C1036" s="79" t="s">
        <v>984</v>
      </c>
      <c r="D1036" s="81">
        <v>40855</v>
      </c>
      <c r="E1036" s="81">
        <v>40855</v>
      </c>
      <c r="F1036" s="86">
        <v>1</v>
      </c>
      <c r="G1036" s="79" t="s">
        <v>158</v>
      </c>
      <c r="H1036" s="79" t="s">
        <v>1021</v>
      </c>
      <c r="I1036" s="84">
        <v>2277993</v>
      </c>
      <c r="J1036" s="84">
        <v>-1096373.76</v>
      </c>
      <c r="K1036" s="84">
        <v>1181619.24</v>
      </c>
      <c r="L1036" s="85"/>
      <c r="M1036" s="85"/>
    </row>
    <row r="1037" spans="1:13" hidden="1" x14ac:dyDescent="0.25">
      <c r="A1037" s="80">
        <f t="shared" si="16"/>
        <v>1035</v>
      </c>
      <c r="B1037" s="79" t="s">
        <v>983</v>
      </c>
      <c r="C1037" s="79" t="s">
        <v>984</v>
      </c>
      <c r="D1037" s="81">
        <v>40886</v>
      </c>
      <c r="E1037" s="81">
        <v>40886</v>
      </c>
      <c r="F1037" s="86">
        <v>4</v>
      </c>
      <c r="G1037" s="79" t="s">
        <v>158</v>
      </c>
      <c r="H1037" s="79" t="s">
        <v>1022</v>
      </c>
      <c r="I1037" s="84">
        <v>29938.47</v>
      </c>
      <c r="J1037" s="84">
        <v>-11301.789999999999</v>
      </c>
      <c r="K1037" s="84">
        <v>18636.68</v>
      </c>
      <c r="L1037" s="85"/>
      <c r="M1037" s="85"/>
    </row>
    <row r="1038" spans="1:13" hidden="1" x14ac:dyDescent="0.25">
      <c r="A1038" s="80">
        <f t="shared" si="16"/>
        <v>1036</v>
      </c>
      <c r="B1038" s="79" t="s">
        <v>983</v>
      </c>
      <c r="C1038" s="79" t="s">
        <v>157</v>
      </c>
      <c r="D1038" s="81">
        <v>40886</v>
      </c>
      <c r="E1038" s="81">
        <v>40886</v>
      </c>
      <c r="F1038" s="86">
        <v>1</v>
      </c>
      <c r="G1038" s="79" t="s">
        <v>158</v>
      </c>
      <c r="H1038" s="79" t="s">
        <v>1023</v>
      </c>
      <c r="I1038" s="84">
        <v>980.74</v>
      </c>
      <c r="J1038" s="84">
        <v>-980.74</v>
      </c>
      <c r="K1038" s="84">
        <v>0</v>
      </c>
      <c r="L1038" s="85"/>
      <c r="M1038" s="85"/>
    </row>
    <row r="1039" spans="1:13" hidden="1" x14ac:dyDescent="0.25">
      <c r="A1039" s="80">
        <f t="shared" si="16"/>
        <v>1037</v>
      </c>
      <c r="B1039" s="79" t="s">
        <v>983</v>
      </c>
      <c r="C1039" s="79" t="s">
        <v>984</v>
      </c>
      <c r="D1039" s="81">
        <v>40886</v>
      </c>
      <c r="E1039" s="81">
        <v>40886</v>
      </c>
      <c r="F1039" s="86">
        <v>1</v>
      </c>
      <c r="G1039" s="79" t="s">
        <v>158</v>
      </c>
      <c r="H1039" s="79" t="s">
        <v>1024</v>
      </c>
      <c r="I1039" s="84">
        <v>10839.79</v>
      </c>
      <c r="J1039" s="84">
        <v>-4092.0099999999998</v>
      </c>
      <c r="K1039" s="84">
        <v>6747.78</v>
      </c>
      <c r="L1039" s="85"/>
      <c r="M1039" s="85"/>
    </row>
    <row r="1040" spans="1:13" hidden="1" x14ac:dyDescent="0.25">
      <c r="A1040" s="80">
        <f t="shared" si="16"/>
        <v>1038</v>
      </c>
      <c r="B1040" s="79" t="s">
        <v>983</v>
      </c>
      <c r="C1040" s="79" t="s">
        <v>984</v>
      </c>
      <c r="D1040" s="81">
        <v>40901</v>
      </c>
      <c r="E1040" s="81">
        <v>40901</v>
      </c>
      <c r="F1040" s="86">
        <v>1</v>
      </c>
      <c r="G1040" s="79" t="s">
        <v>158</v>
      </c>
      <c r="H1040" s="79" t="s">
        <v>1025</v>
      </c>
      <c r="I1040" s="84">
        <v>20800</v>
      </c>
      <c r="J1040" s="84">
        <v>-7811.25</v>
      </c>
      <c r="K1040" s="84">
        <v>12988.75</v>
      </c>
      <c r="L1040" s="85"/>
      <c r="M1040" s="85"/>
    </row>
    <row r="1041" spans="1:13" hidden="1" x14ac:dyDescent="0.25">
      <c r="A1041" s="80">
        <f t="shared" si="16"/>
        <v>1039</v>
      </c>
      <c r="B1041" s="79" t="s">
        <v>983</v>
      </c>
      <c r="C1041" s="79" t="s">
        <v>984</v>
      </c>
      <c r="D1041" s="81">
        <v>41365</v>
      </c>
      <c r="E1041" s="81">
        <v>41365</v>
      </c>
      <c r="F1041" s="86">
        <v>0</v>
      </c>
      <c r="G1041" s="79" t="s">
        <v>158</v>
      </c>
      <c r="H1041" s="79" t="s">
        <v>1026</v>
      </c>
      <c r="I1041" s="84">
        <v>19584.21</v>
      </c>
      <c r="J1041" s="84">
        <v>-6158.89</v>
      </c>
      <c r="K1041" s="84">
        <v>13425.32</v>
      </c>
      <c r="L1041" s="85"/>
      <c r="M1041" s="85"/>
    </row>
    <row r="1042" spans="1:13" hidden="1" x14ac:dyDescent="0.25">
      <c r="A1042" s="80">
        <f t="shared" si="16"/>
        <v>1040</v>
      </c>
      <c r="B1042" s="79" t="s">
        <v>983</v>
      </c>
      <c r="C1042" s="79" t="s">
        <v>984</v>
      </c>
      <c r="D1042" s="81">
        <v>40892</v>
      </c>
      <c r="E1042" s="81">
        <v>40892</v>
      </c>
      <c r="F1042" s="86">
        <v>1</v>
      </c>
      <c r="G1042" s="79" t="s">
        <v>158</v>
      </c>
      <c r="H1042" s="79" t="s">
        <v>1027</v>
      </c>
      <c r="I1042" s="84">
        <v>34680</v>
      </c>
      <c r="J1042" s="84">
        <v>-13064.53</v>
      </c>
      <c r="K1042" s="84">
        <v>21615.47</v>
      </c>
      <c r="L1042" s="85"/>
      <c r="M1042" s="85"/>
    </row>
    <row r="1043" spans="1:13" hidden="1" x14ac:dyDescent="0.25">
      <c r="A1043" s="80">
        <f t="shared" si="16"/>
        <v>1041</v>
      </c>
      <c r="B1043" s="79" t="s">
        <v>983</v>
      </c>
      <c r="C1043" s="79" t="s">
        <v>984</v>
      </c>
      <c r="D1043" s="81">
        <v>40939</v>
      </c>
      <c r="E1043" s="81">
        <v>40939</v>
      </c>
      <c r="F1043" s="86">
        <v>1</v>
      </c>
      <c r="G1043" s="79" t="s">
        <v>158</v>
      </c>
      <c r="H1043" s="79" t="s">
        <v>1028</v>
      </c>
      <c r="I1043" s="84">
        <v>932250</v>
      </c>
      <c r="J1043" s="84">
        <v>-345468.05</v>
      </c>
      <c r="K1043" s="84">
        <v>586781.94999999995</v>
      </c>
      <c r="L1043" s="85"/>
      <c r="M1043" s="85"/>
    </row>
    <row r="1044" spans="1:13" hidden="1" x14ac:dyDescent="0.25">
      <c r="A1044" s="80">
        <f t="shared" si="16"/>
        <v>1042</v>
      </c>
      <c r="B1044" s="79" t="s">
        <v>983</v>
      </c>
      <c r="C1044" s="79" t="s">
        <v>984</v>
      </c>
      <c r="D1044" s="81">
        <v>40932</v>
      </c>
      <c r="E1044" s="81">
        <v>40932</v>
      </c>
      <c r="F1044" s="86">
        <v>1</v>
      </c>
      <c r="G1044" s="79" t="s">
        <v>158</v>
      </c>
      <c r="H1044" s="79" t="s">
        <v>1029</v>
      </c>
      <c r="I1044" s="84">
        <v>19425</v>
      </c>
      <c r="J1044" s="84">
        <v>-7216.18</v>
      </c>
      <c r="K1044" s="84">
        <v>12208.82</v>
      </c>
      <c r="L1044" s="85"/>
      <c r="M1044" s="85"/>
    </row>
    <row r="1045" spans="1:13" hidden="1" x14ac:dyDescent="0.25">
      <c r="A1045" s="80">
        <f t="shared" si="16"/>
        <v>1043</v>
      </c>
      <c r="B1045" s="79" t="s">
        <v>983</v>
      </c>
      <c r="C1045" s="79" t="s">
        <v>984</v>
      </c>
      <c r="D1045" s="81">
        <v>40932</v>
      </c>
      <c r="E1045" s="81">
        <v>40932</v>
      </c>
      <c r="F1045" s="86">
        <v>6</v>
      </c>
      <c r="G1045" s="79" t="s">
        <v>158</v>
      </c>
      <c r="H1045" s="79" t="s">
        <v>1030</v>
      </c>
      <c r="I1045" s="84">
        <v>67300.95</v>
      </c>
      <c r="J1045" s="84">
        <v>-25001.61</v>
      </c>
      <c r="K1045" s="84">
        <v>42299.34</v>
      </c>
      <c r="L1045" s="85"/>
      <c r="M1045" s="85"/>
    </row>
    <row r="1046" spans="1:13" hidden="1" x14ac:dyDescent="0.25">
      <c r="A1046" s="80">
        <f t="shared" si="16"/>
        <v>1044</v>
      </c>
      <c r="B1046" s="79" t="s">
        <v>983</v>
      </c>
      <c r="C1046" s="79" t="s">
        <v>984</v>
      </c>
      <c r="D1046" s="81">
        <v>41365</v>
      </c>
      <c r="E1046" s="81">
        <v>41365</v>
      </c>
      <c r="F1046" s="86">
        <v>0</v>
      </c>
      <c r="G1046" s="79" t="s">
        <v>158</v>
      </c>
      <c r="H1046" s="79" t="s">
        <v>1030</v>
      </c>
      <c r="I1046" s="84">
        <v>2568.0100000000002</v>
      </c>
      <c r="J1046" s="84">
        <v>-711.81999999999994</v>
      </c>
      <c r="K1046" s="84">
        <v>1856.19</v>
      </c>
      <c r="L1046" s="85"/>
      <c r="M1046" s="85"/>
    </row>
    <row r="1047" spans="1:13" hidden="1" x14ac:dyDescent="0.25">
      <c r="A1047" s="80">
        <f t="shared" si="16"/>
        <v>1045</v>
      </c>
      <c r="B1047" s="79" t="s">
        <v>983</v>
      </c>
      <c r="C1047" s="79" t="s">
        <v>984</v>
      </c>
      <c r="D1047" s="81">
        <v>40946</v>
      </c>
      <c r="E1047" s="81">
        <v>40946</v>
      </c>
      <c r="F1047" s="86">
        <v>1</v>
      </c>
      <c r="G1047" s="79" t="s">
        <v>380</v>
      </c>
      <c r="H1047" s="79" t="s">
        <v>1031</v>
      </c>
      <c r="I1047" s="84">
        <v>5249994.63</v>
      </c>
      <c r="J1047" s="84">
        <v>-1940707.63</v>
      </c>
      <c r="K1047" s="84">
        <v>3309287</v>
      </c>
      <c r="L1047" s="85"/>
      <c r="M1047" s="85"/>
    </row>
    <row r="1048" spans="1:13" hidden="1" x14ac:dyDescent="0.25">
      <c r="A1048" s="80">
        <f t="shared" si="16"/>
        <v>1046</v>
      </c>
      <c r="B1048" s="79" t="s">
        <v>983</v>
      </c>
      <c r="C1048" s="79" t="s">
        <v>984</v>
      </c>
      <c r="D1048" s="81">
        <v>41365</v>
      </c>
      <c r="E1048" s="81">
        <v>41365</v>
      </c>
      <c r="F1048" s="86">
        <v>0</v>
      </c>
      <c r="G1048" s="79" t="s">
        <v>380</v>
      </c>
      <c r="H1048" s="79" t="s">
        <v>1031</v>
      </c>
      <c r="I1048" s="84">
        <v>210298.37</v>
      </c>
      <c r="J1048" s="84">
        <v>-58291.700000000004</v>
      </c>
      <c r="K1048" s="84">
        <v>152006.67000000001</v>
      </c>
      <c r="L1048" s="85"/>
      <c r="M1048" s="85"/>
    </row>
    <row r="1049" spans="1:13" hidden="1" x14ac:dyDescent="0.25">
      <c r="A1049" s="80">
        <f t="shared" si="16"/>
        <v>1047</v>
      </c>
      <c r="B1049" s="79" t="s">
        <v>983</v>
      </c>
      <c r="C1049" s="79" t="s">
        <v>984</v>
      </c>
      <c r="D1049" s="81">
        <v>40960</v>
      </c>
      <c r="E1049" s="81">
        <v>40960</v>
      </c>
      <c r="F1049" s="86">
        <v>3</v>
      </c>
      <c r="G1049" s="79" t="s">
        <v>158</v>
      </c>
      <c r="H1049" s="79" t="s">
        <v>1032</v>
      </c>
      <c r="I1049" s="84">
        <v>56700</v>
      </c>
      <c r="J1049" s="84">
        <v>-20855.809999999998</v>
      </c>
      <c r="K1049" s="84">
        <v>35844.19</v>
      </c>
      <c r="L1049" s="85"/>
      <c r="M1049" s="85"/>
    </row>
    <row r="1050" spans="1:13" hidden="1" x14ac:dyDescent="0.25">
      <c r="A1050" s="80">
        <f t="shared" si="16"/>
        <v>1048</v>
      </c>
      <c r="B1050" s="79" t="s">
        <v>983</v>
      </c>
      <c r="C1050" s="79" t="s">
        <v>984</v>
      </c>
      <c r="D1050" s="81">
        <v>40992</v>
      </c>
      <c r="E1050" s="81">
        <v>40992</v>
      </c>
      <c r="F1050" s="86">
        <v>1</v>
      </c>
      <c r="G1050" s="79" t="s">
        <v>158</v>
      </c>
      <c r="H1050" s="79" t="s">
        <v>1033</v>
      </c>
      <c r="I1050" s="84">
        <v>52657.5</v>
      </c>
      <c r="J1050" s="84">
        <v>-19148.300000000003</v>
      </c>
      <c r="K1050" s="84">
        <v>33509.199999999997</v>
      </c>
      <c r="L1050" s="85"/>
      <c r="M1050" s="85"/>
    </row>
    <row r="1051" spans="1:13" hidden="1" x14ac:dyDescent="0.25">
      <c r="A1051" s="80">
        <f t="shared" si="16"/>
        <v>1049</v>
      </c>
      <c r="B1051" s="79" t="s">
        <v>983</v>
      </c>
      <c r="C1051" s="79" t="s">
        <v>984</v>
      </c>
      <c r="D1051" s="81">
        <v>41000</v>
      </c>
      <c r="E1051" s="81">
        <v>41000</v>
      </c>
      <c r="F1051" s="86">
        <v>1</v>
      </c>
      <c r="G1051" s="79" t="s">
        <v>158</v>
      </c>
      <c r="H1051" s="79" t="s">
        <v>1034</v>
      </c>
      <c r="I1051" s="84">
        <v>6630000</v>
      </c>
      <c r="J1051" s="84">
        <v>-2960208.54</v>
      </c>
      <c r="K1051" s="84">
        <v>3669791.46</v>
      </c>
      <c r="L1051" s="85"/>
      <c r="M1051" s="85"/>
    </row>
    <row r="1052" spans="1:13" hidden="1" x14ac:dyDescent="0.25">
      <c r="A1052" s="80">
        <f t="shared" si="16"/>
        <v>1050</v>
      </c>
      <c r="B1052" s="79" t="s">
        <v>983</v>
      </c>
      <c r="C1052" s="79" t="s">
        <v>984</v>
      </c>
      <c r="D1052" s="81">
        <v>41000</v>
      </c>
      <c r="E1052" s="81">
        <v>41000</v>
      </c>
      <c r="F1052" s="86">
        <v>1</v>
      </c>
      <c r="G1052" s="79" t="s">
        <v>158</v>
      </c>
      <c r="H1052" s="79" t="s">
        <v>1034</v>
      </c>
      <c r="I1052" s="84">
        <v>6630000</v>
      </c>
      <c r="J1052" s="84">
        <v>-2960208.54</v>
      </c>
      <c r="K1052" s="84">
        <v>3669791.46</v>
      </c>
      <c r="L1052" s="85"/>
      <c r="M1052" s="85"/>
    </row>
    <row r="1053" spans="1:13" hidden="1" x14ac:dyDescent="0.25">
      <c r="A1053" s="80">
        <f t="shared" si="16"/>
        <v>1051</v>
      </c>
      <c r="B1053" s="79" t="s">
        <v>983</v>
      </c>
      <c r="C1053" s="79" t="s">
        <v>984</v>
      </c>
      <c r="D1053" s="81">
        <v>41000</v>
      </c>
      <c r="E1053" s="81">
        <v>41000</v>
      </c>
      <c r="F1053" s="86">
        <v>1</v>
      </c>
      <c r="G1053" s="79" t="s">
        <v>158</v>
      </c>
      <c r="H1053" s="79" t="s">
        <v>1035</v>
      </c>
      <c r="I1053" s="84">
        <v>2152500</v>
      </c>
      <c r="J1053" s="84">
        <v>-961063.17999999993</v>
      </c>
      <c r="K1053" s="84">
        <v>1191436.82</v>
      </c>
      <c r="L1053" s="85"/>
      <c r="M1053" s="85"/>
    </row>
    <row r="1054" spans="1:13" hidden="1" x14ac:dyDescent="0.25">
      <c r="A1054" s="80">
        <f t="shared" si="16"/>
        <v>1052</v>
      </c>
      <c r="B1054" s="79" t="s">
        <v>983</v>
      </c>
      <c r="C1054" s="79" t="s">
        <v>984</v>
      </c>
      <c r="D1054" s="81">
        <v>41000</v>
      </c>
      <c r="E1054" s="81">
        <v>41000</v>
      </c>
      <c r="F1054" s="86">
        <v>1</v>
      </c>
      <c r="G1054" s="79" t="s">
        <v>158</v>
      </c>
      <c r="H1054" s="79" t="s">
        <v>1036</v>
      </c>
      <c r="I1054" s="84">
        <v>20790</v>
      </c>
      <c r="J1054" s="84">
        <v>-7538.26</v>
      </c>
      <c r="K1054" s="84">
        <v>13251.74</v>
      </c>
      <c r="L1054" s="85"/>
      <c r="M1054" s="85"/>
    </row>
    <row r="1055" spans="1:13" hidden="1" x14ac:dyDescent="0.25">
      <c r="A1055" s="80">
        <f t="shared" si="16"/>
        <v>1053</v>
      </c>
      <c r="B1055" s="79" t="s">
        <v>983</v>
      </c>
      <c r="C1055" s="79" t="s">
        <v>984</v>
      </c>
      <c r="D1055" s="81">
        <v>41029</v>
      </c>
      <c r="E1055" s="81">
        <v>41029</v>
      </c>
      <c r="F1055" s="86">
        <v>1</v>
      </c>
      <c r="G1055" s="79" t="s">
        <v>158</v>
      </c>
      <c r="H1055" s="79" t="s">
        <v>1037</v>
      </c>
      <c r="I1055" s="84">
        <v>52385.16</v>
      </c>
      <c r="J1055" s="84">
        <v>-18794.96</v>
      </c>
      <c r="K1055" s="84">
        <v>33590.199999999997</v>
      </c>
      <c r="L1055" s="85"/>
      <c r="M1055" s="85"/>
    </row>
    <row r="1056" spans="1:13" hidden="1" x14ac:dyDescent="0.25">
      <c r="A1056" s="80">
        <f t="shared" si="16"/>
        <v>1054</v>
      </c>
      <c r="B1056" s="79" t="s">
        <v>983</v>
      </c>
      <c r="C1056" s="79" t="s">
        <v>984</v>
      </c>
      <c r="D1056" s="81">
        <v>41029</v>
      </c>
      <c r="E1056" s="81">
        <v>41029</v>
      </c>
      <c r="F1056" s="86">
        <v>1</v>
      </c>
      <c r="G1056" s="79" t="s">
        <v>158</v>
      </c>
      <c r="H1056" s="79" t="s">
        <v>1038</v>
      </c>
      <c r="I1056" s="84">
        <v>32130</v>
      </c>
      <c r="J1056" s="84">
        <v>-11527.73</v>
      </c>
      <c r="K1056" s="84">
        <v>20602.27</v>
      </c>
      <c r="L1056" s="85"/>
      <c r="M1056" s="85"/>
    </row>
    <row r="1057" spans="1:13" hidden="1" x14ac:dyDescent="0.25">
      <c r="A1057" s="80">
        <f t="shared" si="16"/>
        <v>1055</v>
      </c>
      <c r="B1057" s="79" t="s">
        <v>983</v>
      </c>
      <c r="C1057" s="79" t="s">
        <v>984</v>
      </c>
      <c r="D1057" s="81">
        <v>41029</v>
      </c>
      <c r="E1057" s="81">
        <v>41029</v>
      </c>
      <c r="F1057" s="86">
        <v>1</v>
      </c>
      <c r="G1057" s="79" t="s">
        <v>158</v>
      </c>
      <c r="H1057" s="79" t="s">
        <v>1039</v>
      </c>
      <c r="I1057" s="84">
        <v>44462.25</v>
      </c>
      <c r="J1057" s="84">
        <v>-15952.359999999999</v>
      </c>
      <c r="K1057" s="84">
        <v>28509.89</v>
      </c>
      <c r="L1057" s="85"/>
      <c r="M1057" s="85"/>
    </row>
    <row r="1058" spans="1:13" hidden="1" x14ac:dyDescent="0.25">
      <c r="A1058" s="80">
        <f t="shared" si="16"/>
        <v>1056</v>
      </c>
      <c r="B1058" s="79" t="s">
        <v>983</v>
      </c>
      <c r="C1058" s="79" t="s">
        <v>984</v>
      </c>
      <c r="D1058" s="81">
        <v>41029</v>
      </c>
      <c r="E1058" s="81">
        <v>41029</v>
      </c>
      <c r="F1058" s="86">
        <v>1</v>
      </c>
      <c r="G1058" s="79" t="s">
        <v>158</v>
      </c>
      <c r="H1058" s="79" t="s">
        <v>1040</v>
      </c>
      <c r="I1058" s="84">
        <v>56120.4</v>
      </c>
      <c r="J1058" s="84">
        <v>-20135.11</v>
      </c>
      <c r="K1058" s="84">
        <v>35985.29</v>
      </c>
      <c r="L1058" s="85"/>
      <c r="M1058" s="85"/>
    </row>
    <row r="1059" spans="1:13" hidden="1" x14ac:dyDescent="0.25">
      <c r="A1059" s="80">
        <f t="shared" si="16"/>
        <v>1057</v>
      </c>
      <c r="B1059" s="79" t="s">
        <v>983</v>
      </c>
      <c r="C1059" s="79" t="s">
        <v>984</v>
      </c>
      <c r="D1059" s="81">
        <v>41018</v>
      </c>
      <c r="E1059" s="81">
        <v>41018</v>
      </c>
      <c r="F1059" s="86">
        <v>1</v>
      </c>
      <c r="G1059" s="79" t="s">
        <v>158</v>
      </c>
      <c r="H1059" s="79" t="s">
        <v>1041</v>
      </c>
      <c r="I1059" s="84">
        <v>432850</v>
      </c>
      <c r="J1059" s="84">
        <v>-155924.87</v>
      </c>
      <c r="K1059" s="84">
        <v>276925.13</v>
      </c>
      <c r="L1059" s="85"/>
      <c r="M1059" s="85"/>
    </row>
    <row r="1060" spans="1:13" hidden="1" x14ac:dyDescent="0.25">
      <c r="A1060" s="80">
        <f t="shared" si="16"/>
        <v>1058</v>
      </c>
      <c r="B1060" s="79" t="s">
        <v>983</v>
      </c>
      <c r="C1060" s="79" t="s">
        <v>987</v>
      </c>
      <c r="D1060" s="81">
        <v>41047</v>
      </c>
      <c r="E1060" s="81">
        <v>41047</v>
      </c>
      <c r="F1060" s="86">
        <v>1</v>
      </c>
      <c r="G1060" s="79" t="s">
        <v>158</v>
      </c>
      <c r="H1060" s="79" t="s">
        <v>1042</v>
      </c>
      <c r="I1060" s="84">
        <v>1611600</v>
      </c>
      <c r="J1060" s="84">
        <v>-773385.33000000007</v>
      </c>
      <c r="K1060" s="84">
        <v>838214.67</v>
      </c>
      <c r="L1060" s="85"/>
      <c r="M1060" s="85"/>
    </row>
    <row r="1061" spans="1:13" hidden="1" x14ac:dyDescent="0.25">
      <c r="A1061" s="80">
        <f t="shared" si="16"/>
        <v>1059</v>
      </c>
      <c r="B1061" s="79" t="s">
        <v>983</v>
      </c>
      <c r="C1061" s="79" t="s">
        <v>987</v>
      </c>
      <c r="D1061" s="81">
        <v>41047</v>
      </c>
      <c r="E1061" s="81">
        <v>41047</v>
      </c>
      <c r="F1061" s="86">
        <v>0</v>
      </c>
      <c r="G1061" s="79" t="s">
        <v>158</v>
      </c>
      <c r="H1061" s="79" t="s">
        <v>1043</v>
      </c>
      <c r="I1061" s="84">
        <v>167607</v>
      </c>
      <c r="J1061" s="84">
        <v>-80432.36</v>
      </c>
      <c r="K1061" s="84">
        <v>87174.64</v>
      </c>
      <c r="L1061" s="85"/>
      <c r="M1061" s="85"/>
    </row>
    <row r="1062" spans="1:13" hidden="1" x14ac:dyDescent="0.25">
      <c r="A1062" s="80">
        <f t="shared" si="16"/>
        <v>1060</v>
      </c>
      <c r="B1062" s="79" t="s">
        <v>983</v>
      </c>
      <c r="C1062" s="79" t="s">
        <v>987</v>
      </c>
      <c r="D1062" s="81">
        <v>41000</v>
      </c>
      <c r="E1062" s="81">
        <v>41000</v>
      </c>
      <c r="F1062" s="86">
        <v>0</v>
      </c>
      <c r="G1062" s="79" t="s">
        <v>158</v>
      </c>
      <c r="H1062" s="79" t="s">
        <v>1044</v>
      </c>
      <c r="I1062" s="84">
        <v>0</v>
      </c>
      <c r="J1062" s="84">
        <v>-1.4901161193847656E-8</v>
      </c>
      <c r="K1062" s="84">
        <v>0</v>
      </c>
      <c r="L1062" s="85"/>
      <c r="M1062" s="85"/>
    </row>
    <row r="1063" spans="1:13" hidden="1" x14ac:dyDescent="0.25">
      <c r="A1063" s="80">
        <f t="shared" si="16"/>
        <v>1061</v>
      </c>
      <c r="B1063" s="79" t="s">
        <v>983</v>
      </c>
      <c r="C1063" s="79" t="s">
        <v>987</v>
      </c>
      <c r="D1063" s="81">
        <v>41000</v>
      </c>
      <c r="E1063" s="81">
        <v>41000</v>
      </c>
      <c r="F1063" s="86">
        <v>0</v>
      </c>
      <c r="G1063" s="79" t="s">
        <v>158</v>
      </c>
      <c r="H1063" s="79" t="s">
        <v>1045</v>
      </c>
      <c r="I1063" s="84">
        <v>0</v>
      </c>
      <c r="J1063" s="84">
        <v>0</v>
      </c>
      <c r="K1063" s="84">
        <v>0</v>
      </c>
      <c r="L1063" s="85"/>
      <c r="M1063" s="85"/>
    </row>
    <row r="1064" spans="1:13" hidden="1" x14ac:dyDescent="0.25">
      <c r="A1064" s="80">
        <f t="shared" si="16"/>
        <v>1062</v>
      </c>
      <c r="B1064" s="79" t="s">
        <v>983</v>
      </c>
      <c r="C1064" s="79" t="s">
        <v>984</v>
      </c>
      <c r="D1064" s="81">
        <v>41010</v>
      </c>
      <c r="E1064" s="81">
        <v>41010</v>
      </c>
      <c r="F1064" s="86">
        <v>2</v>
      </c>
      <c r="G1064" s="79" t="s">
        <v>158</v>
      </c>
      <c r="H1064" s="79" t="s">
        <v>1046</v>
      </c>
      <c r="I1064" s="84">
        <v>4233493.01</v>
      </c>
      <c r="J1064" s="84">
        <v>-1879959.54</v>
      </c>
      <c r="K1064" s="84">
        <v>2353533.4700000002</v>
      </c>
      <c r="L1064" s="85"/>
      <c r="M1064" s="85"/>
    </row>
    <row r="1065" spans="1:13" hidden="1" x14ac:dyDescent="0.25">
      <c r="A1065" s="80">
        <f t="shared" si="16"/>
        <v>1063</v>
      </c>
      <c r="B1065" s="79" t="s">
        <v>983</v>
      </c>
      <c r="C1065" s="79" t="s">
        <v>984</v>
      </c>
      <c r="D1065" s="81">
        <v>41010</v>
      </c>
      <c r="E1065" s="81">
        <v>41010</v>
      </c>
      <c r="F1065" s="86">
        <v>2</v>
      </c>
      <c r="G1065" s="79" t="s">
        <v>158</v>
      </c>
      <c r="H1065" s="79" t="s">
        <v>1047</v>
      </c>
      <c r="I1065" s="84">
        <v>-88075.02</v>
      </c>
      <c r="J1065" s="84">
        <v>39111.329999999994</v>
      </c>
      <c r="K1065" s="84">
        <v>-48963.69</v>
      </c>
      <c r="L1065" s="85"/>
      <c r="M1065" s="85"/>
    </row>
    <row r="1066" spans="1:13" hidden="1" x14ac:dyDescent="0.25">
      <c r="A1066" s="80">
        <f t="shared" si="16"/>
        <v>1064</v>
      </c>
      <c r="B1066" s="79" t="s">
        <v>983</v>
      </c>
      <c r="C1066" s="79" t="s">
        <v>984</v>
      </c>
      <c r="D1066" s="81">
        <v>41365</v>
      </c>
      <c r="E1066" s="81">
        <v>41365</v>
      </c>
      <c r="F1066" s="86">
        <v>0</v>
      </c>
      <c r="G1066" s="79" t="s">
        <v>158</v>
      </c>
      <c r="H1066" s="79" t="s">
        <v>1048</v>
      </c>
      <c r="I1066" s="84">
        <v>-14349.01</v>
      </c>
      <c r="J1066" s="84">
        <v>5125.3899999999994</v>
      </c>
      <c r="K1066" s="84">
        <v>-9223.6200000000008</v>
      </c>
      <c r="L1066" s="85"/>
      <c r="M1066" s="85"/>
    </row>
    <row r="1067" spans="1:13" hidden="1" x14ac:dyDescent="0.25">
      <c r="A1067" s="80">
        <f t="shared" si="16"/>
        <v>1065</v>
      </c>
      <c r="B1067" s="79" t="s">
        <v>983</v>
      </c>
      <c r="C1067" s="79" t="s">
        <v>984</v>
      </c>
      <c r="D1067" s="81">
        <v>41107</v>
      </c>
      <c r="E1067" s="81">
        <v>41107</v>
      </c>
      <c r="F1067" s="86">
        <v>2</v>
      </c>
      <c r="G1067" s="79" t="s">
        <v>158</v>
      </c>
      <c r="H1067" s="79" t="s">
        <v>1049</v>
      </c>
      <c r="I1067" s="84">
        <v>591600</v>
      </c>
      <c r="J1067" s="84">
        <v>-213606.78</v>
      </c>
      <c r="K1067" s="84">
        <v>377993.22</v>
      </c>
      <c r="L1067" s="85"/>
      <c r="M1067" s="85"/>
    </row>
    <row r="1068" spans="1:13" hidden="1" x14ac:dyDescent="0.25">
      <c r="A1068" s="80">
        <f t="shared" si="16"/>
        <v>1066</v>
      </c>
      <c r="B1068" s="79" t="s">
        <v>983</v>
      </c>
      <c r="C1068" s="79" t="s">
        <v>984</v>
      </c>
      <c r="D1068" s="81">
        <v>41107</v>
      </c>
      <c r="E1068" s="81">
        <v>41107</v>
      </c>
      <c r="F1068" s="86">
        <v>1</v>
      </c>
      <c r="G1068" s="79" t="s">
        <v>158</v>
      </c>
      <c r="H1068" s="79" t="s">
        <v>1050</v>
      </c>
      <c r="I1068" s="84">
        <v>219300</v>
      </c>
      <c r="J1068" s="84">
        <v>-79181.83</v>
      </c>
      <c r="K1068" s="84">
        <v>140118.17000000001</v>
      </c>
      <c r="L1068" s="85"/>
      <c r="M1068" s="85"/>
    </row>
    <row r="1069" spans="1:13" hidden="1" x14ac:dyDescent="0.25">
      <c r="A1069" s="80">
        <f t="shared" si="16"/>
        <v>1067</v>
      </c>
      <c r="B1069" s="79" t="s">
        <v>983</v>
      </c>
      <c r="C1069" s="79" t="s">
        <v>984</v>
      </c>
      <c r="D1069" s="81">
        <v>41104</v>
      </c>
      <c r="E1069" s="81">
        <v>41104</v>
      </c>
      <c r="F1069" s="86">
        <v>1</v>
      </c>
      <c r="G1069" s="79" t="s">
        <v>158</v>
      </c>
      <c r="H1069" s="79" t="s">
        <v>1051</v>
      </c>
      <c r="I1069" s="84">
        <v>173763</v>
      </c>
      <c r="J1069" s="84">
        <v>-62818.71</v>
      </c>
      <c r="K1069" s="84">
        <v>110944.29</v>
      </c>
      <c r="L1069" s="85"/>
      <c r="M1069" s="85"/>
    </row>
    <row r="1070" spans="1:13" hidden="1" x14ac:dyDescent="0.25">
      <c r="A1070" s="80">
        <f t="shared" si="16"/>
        <v>1068</v>
      </c>
      <c r="B1070" s="79" t="s">
        <v>983</v>
      </c>
      <c r="C1070" s="79" t="s">
        <v>984</v>
      </c>
      <c r="D1070" s="81">
        <v>41104</v>
      </c>
      <c r="E1070" s="81">
        <v>41104</v>
      </c>
      <c r="F1070" s="86">
        <v>1</v>
      </c>
      <c r="G1070" s="79" t="s">
        <v>158</v>
      </c>
      <c r="H1070" s="79" t="s">
        <v>1051</v>
      </c>
      <c r="I1070" s="84">
        <v>173763</v>
      </c>
      <c r="J1070" s="84">
        <v>-62818.71</v>
      </c>
      <c r="K1070" s="84">
        <v>110944.29</v>
      </c>
      <c r="L1070" s="85"/>
      <c r="M1070" s="85"/>
    </row>
    <row r="1071" spans="1:13" hidden="1" x14ac:dyDescent="0.25">
      <c r="A1071" s="80">
        <f t="shared" si="16"/>
        <v>1069</v>
      </c>
      <c r="B1071" s="79" t="s">
        <v>983</v>
      </c>
      <c r="C1071" s="79" t="s">
        <v>987</v>
      </c>
      <c r="D1071" s="81">
        <v>41130</v>
      </c>
      <c r="E1071" s="81">
        <v>41130</v>
      </c>
      <c r="F1071" s="86">
        <v>1</v>
      </c>
      <c r="G1071" s="79" t="s">
        <v>158</v>
      </c>
      <c r="H1071" s="79" t="s">
        <v>1052</v>
      </c>
      <c r="I1071" s="84">
        <v>987127</v>
      </c>
      <c r="J1071" s="84">
        <v>-390649.94</v>
      </c>
      <c r="K1071" s="84">
        <v>596477.06000000006</v>
      </c>
      <c r="L1071" s="85"/>
      <c r="M1071" s="85"/>
    </row>
    <row r="1072" spans="1:13" hidden="1" x14ac:dyDescent="0.25">
      <c r="A1072" s="80">
        <f t="shared" si="16"/>
        <v>1070</v>
      </c>
      <c r="B1072" s="79" t="s">
        <v>983</v>
      </c>
      <c r="C1072" s="79" t="s">
        <v>984</v>
      </c>
      <c r="D1072" s="81">
        <v>41116</v>
      </c>
      <c r="E1072" s="81">
        <v>41116</v>
      </c>
      <c r="F1072" s="86">
        <v>4</v>
      </c>
      <c r="G1072" s="79" t="s">
        <v>158</v>
      </c>
      <c r="H1072" s="79" t="s">
        <v>1053</v>
      </c>
      <c r="I1072" s="84">
        <v>57126</v>
      </c>
      <c r="J1072" s="84">
        <v>-19842.469999999998</v>
      </c>
      <c r="K1072" s="84">
        <v>37283.53</v>
      </c>
      <c r="L1072" s="85"/>
      <c r="M1072" s="85"/>
    </row>
    <row r="1073" spans="1:13" hidden="1" x14ac:dyDescent="0.25">
      <c r="A1073" s="80">
        <f t="shared" si="16"/>
        <v>1071</v>
      </c>
      <c r="B1073" s="79" t="s">
        <v>983</v>
      </c>
      <c r="C1073" s="79" t="s">
        <v>984</v>
      </c>
      <c r="D1073" s="81">
        <v>41134</v>
      </c>
      <c r="E1073" s="81">
        <v>41134</v>
      </c>
      <c r="F1073" s="86">
        <v>1</v>
      </c>
      <c r="G1073" s="79" t="s">
        <v>158</v>
      </c>
      <c r="H1073" s="79" t="s">
        <v>1054</v>
      </c>
      <c r="I1073" s="84">
        <v>31410</v>
      </c>
      <c r="J1073" s="84">
        <v>-10835.710000000001</v>
      </c>
      <c r="K1073" s="84">
        <v>20574.29</v>
      </c>
      <c r="L1073" s="85"/>
      <c r="M1073" s="85"/>
    </row>
    <row r="1074" spans="1:13" hidden="1" x14ac:dyDescent="0.25">
      <c r="A1074" s="80">
        <f t="shared" si="16"/>
        <v>1072</v>
      </c>
      <c r="B1074" s="79" t="s">
        <v>983</v>
      </c>
      <c r="C1074" s="79" t="s">
        <v>984</v>
      </c>
      <c r="D1074" s="81">
        <v>41121</v>
      </c>
      <c r="E1074" s="81">
        <v>41121</v>
      </c>
      <c r="F1074" s="86">
        <v>1</v>
      </c>
      <c r="G1074" s="79" t="s">
        <v>158</v>
      </c>
      <c r="H1074" s="79" t="s">
        <v>1055</v>
      </c>
      <c r="I1074" s="84">
        <v>6615014.6399999997</v>
      </c>
      <c r="J1074" s="84">
        <v>-2293344.54</v>
      </c>
      <c r="K1074" s="84">
        <v>4321670.0999999996</v>
      </c>
      <c r="L1074" s="85"/>
      <c r="M1074" s="85"/>
    </row>
    <row r="1075" spans="1:13" hidden="1" x14ac:dyDescent="0.25">
      <c r="A1075" s="80">
        <f t="shared" si="16"/>
        <v>1073</v>
      </c>
      <c r="B1075" s="79" t="s">
        <v>983</v>
      </c>
      <c r="C1075" s="79" t="s">
        <v>984</v>
      </c>
      <c r="D1075" s="81">
        <v>41121</v>
      </c>
      <c r="E1075" s="81">
        <v>41121</v>
      </c>
      <c r="F1075" s="86">
        <v>0</v>
      </c>
      <c r="G1075" s="79" t="s">
        <v>158</v>
      </c>
      <c r="H1075" s="79" t="s">
        <v>1056</v>
      </c>
      <c r="I1075" s="84">
        <v>-3515.73</v>
      </c>
      <c r="J1075" s="84">
        <v>1218.8800000000001</v>
      </c>
      <c r="K1075" s="84">
        <v>-2296.85</v>
      </c>
      <c r="L1075" s="85"/>
      <c r="M1075" s="85"/>
    </row>
    <row r="1076" spans="1:13" hidden="1" x14ac:dyDescent="0.25">
      <c r="A1076" s="80">
        <f t="shared" si="16"/>
        <v>1074</v>
      </c>
      <c r="B1076" s="79" t="s">
        <v>983</v>
      </c>
      <c r="C1076" s="79" t="s">
        <v>984</v>
      </c>
      <c r="D1076" s="81">
        <v>41121</v>
      </c>
      <c r="E1076" s="81">
        <v>41121</v>
      </c>
      <c r="F1076" s="86">
        <v>0</v>
      </c>
      <c r="G1076" s="79" t="s">
        <v>158</v>
      </c>
      <c r="H1076" s="79" t="s">
        <v>1056</v>
      </c>
      <c r="I1076" s="84">
        <v>-98788.51</v>
      </c>
      <c r="J1076" s="84">
        <v>34248.78</v>
      </c>
      <c r="K1076" s="84">
        <v>-64539.73</v>
      </c>
      <c r="L1076" s="85"/>
      <c r="M1076" s="85"/>
    </row>
    <row r="1077" spans="1:13" hidden="1" x14ac:dyDescent="0.25">
      <c r="A1077" s="80">
        <f t="shared" si="16"/>
        <v>1075</v>
      </c>
      <c r="B1077" s="79" t="s">
        <v>983</v>
      </c>
      <c r="C1077" s="79" t="s">
        <v>984</v>
      </c>
      <c r="D1077" s="81">
        <v>41121</v>
      </c>
      <c r="E1077" s="81">
        <v>41121</v>
      </c>
      <c r="F1077" s="86">
        <v>1</v>
      </c>
      <c r="G1077" s="79" t="s">
        <v>158</v>
      </c>
      <c r="H1077" s="79" t="s">
        <v>1057</v>
      </c>
      <c r="I1077" s="84">
        <v>505663.12</v>
      </c>
      <c r="J1077" s="84">
        <v>-175307.19</v>
      </c>
      <c r="K1077" s="84">
        <v>330355.93</v>
      </c>
      <c r="L1077" s="85"/>
      <c r="M1077" s="85"/>
    </row>
    <row r="1078" spans="1:13" hidden="1" x14ac:dyDescent="0.25">
      <c r="A1078" s="80">
        <f t="shared" si="16"/>
        <v>1076</v>
      </c>
      <c r="B1078" s="79" t="s">
        <v>983</v>
      </c>
      <c r="C1078" s="79" t="s">
        <v>984</v>
      </c>
      <c r="D1078" s="81">
        <v>41121</v>
      </c>
      <c r="E1078" s="81">
        <v>41121</v>
      </c>
      <c r="F1078" s="86">
        <v>2</v>
      </c>
      <c r="G1078" s="79" t="s">
        <v>158</v>
      </c>
      <c r="H1078" s="79" t="s">
        <v>1058</v>
      </c>
      <c r="I1078" s="84">
        <v>18970390.390000001</v>
      </c>
      <c r="J1078" s="84">
        <v>-6576801.9199999999</v>
      </c>
      <c r="K1078" s="84">
        <v>12393588.470000001</v>
      </c>
      <c r="L1078" s="85"/>
      <c r="M1078" s="85"/>
    </row>
    <row r="1079" spans="1:13" hidden="1" x14ac:dyDescent="0.25">
      <c r="A1079" s="80">
        <f t="shared" si="16"/>
        <v>1077</v>
      </c>
      <c r="B1079" s="79" t="s">
        <v>983</v>
      </c>
      <c r="C1079" s="79" t="s">
        <v>984</v>
      </c>
      <c r="D1079" s="81">
        <v>41121</v>
      </c>
      <c r="E1079" s="81">
        <v>41121</v>
      </c>
      <c r="F1079" s="86">
        <v>2</v>
      </c>
      <c r="G1079" s="79" t="s">
        <v>158</v>
      </c>
      <c r="H1079" s="79" t="s">
        <v>1059</v>
      </c>
      <c r="I1079" s="84">
        <v>2078486.61</v>
      </c>
      <c r="J1079" s="84">
        <v>-720585.82000000007</v>
      </c>
      <c r="K1079" s="84">
        <v>1357900.79</v>
      </c>
      <c r="L1079" s="85"/>
      <c r="M1079" s="85"/>
    </row>
    <row r="1080" spans="1:13" hidden="1" x14ac:dyDescent="0.25">
      <c r="A1080" s="80">
        <f t="shared" si="16"/>
        <v>1078</v>
      </c>
      <c r="B1080" s="79" t="s">
        <v>983</v>
      </c>
      <c r="C1080" s="79" t="s">
        <v>984</v>
      </c>
      <c r="D1080" s="81">
        <v>41137</v>
      </c>
      <c r="E1080" s="81">
        <v>41137</v>
      </c>
      <c r="F1080" s="86">
        <v>1</v>
      </c>
      <c r="G1080" s="79" t="s">
        <v>354</v>
      </c>
      <c r="H1080" s="79" t="s">
        <v>1060</v>
      </c>
      <c r="I1080" s="84">
        <v>182235</v>
      </c>
      <c r="J1080" s="84">
        <v>-62794.789999999994</v>
      </c>
      <c r="K1080" s="84">
        <v>119440.21</v>
      </c>
      <c r="L1080" s="85"/>
      <c r="M1080" s="85"/>
    </row>
    <row r="1081" spans="1:13" hidden="1" x14ac:dyDescent="0.25">
      <c r="A1081" s="80">
        <f t="shared" si="16"/>
        <v>1079</v>
      </c>
      <c r="B1081" s="79" t="s">
        <v>983</v>
      </c>
      <c r="C1081" s="79" t="s">
        <v>984</v>
      </c>
      <c r="D1081" s="81">
        <v>41365</v>
      </c>
      <c r="E1081" s="81">
        <v>41365</v>
      </c>
      <c r="F1081" s="86">
        <v>0</v>
      </c>
      <c r="G1081" s="79" t="s">
        <v>158</v>
      </c>
      <c r="H1081" s="79" t="s">
        <v>1061</v>
      </c>
      <c r="I1081" s="84">
        <v>2072.77</v>
      </c>
      <c r="J1081" s="84">
        <v>-651.87</v>
      </c>
      <c r="K1081" s="84">
        <v>1420.9</v>
      </c>
      <c r="L1081" s="85"/>
      <c r="M1081" s="85"/>
    </row>
    <row r="1082" spans="1:13" hidden="1" x14ac:dyDescent="0.25">
      <c r="A1082" s="80">
        <f t="shared" si="16"/>
        <v>1080</v>
      </c>
      <c r="B1082" s="79" t="s">
        <v>983</v>
      </c>
      <c r="C1082" s="79" t="s">
        <v>984</v>
      </c>
      <c r="D1082" s="81">
        <v>41208</v>
      </c>
      <c r="E1082" s="81">
        <v>41208</v>
      </c>
      <c r="F1082" s="86">
        <v>3</v>
      </c>
      <c r="G1082" s="79" t="s">
        <v>158</v>
      </c>
      <c r="H1082" s="79" t="s">
        <v>1062</v>
      </c>
      <c r="I1082" s="84">
        <v>54720</v>
      </c>
      <c r="J1082" s="84">
        <v>-18343.52</v>
      </c>
      <c r="K1082" s="84">
        <v>36376.480000000003</v>
      </c>
      <c r="L1082" s="85"/>
      <c r="M1082" s="85"/>
    </row>
    <row r="1083" spans="1:13" hidden="1" x14ac:dyDescent="0.25">
      <c r="A1083" s="80">
        <f t="shared" si="16"/>
        <v>1081</v>
      </c>
      <c r="B1083" s="79" t="s">
        <v>983</v>
      </c>
      <c r="C1083" s="79" t="s">
        <v>984</v>
      </c>
      <c r="D1083" s="81">
        <v>41233</v>
      </c>
      <c r="E1083" s="81">
        <v>41233</v>
      </c>
      <c r="F1083" s="86">
        <v>1</v>
      </c>
      <c r="G1083" s="79" t="s">
        <v>158</v>
      </c>
      <c r="H1083" s="79" t="s">
        <v>1063</v>
      </c>
      <c r="I1083" s="84">
        <v>1741124</v>
      </c>
      <c r="J1083" s="84">
        <v>-577926.28</v>
      </c>
      <c r="K1083" s="84">
        <v>1163197.72</v>
      </c>
      <c r="L1083" s="85"/>
      <c r="M1083" s="85"/>
    </row>
    <row r="1084" spans="1:13" hidden="1" x14ac:dyDescent="0.25">
      <c r="A1084" s="80">
        <f t="shared" si="16"/>
        <v>1082</v>
      </c>
      <c r="B1084" s="79" t="s">
        <v>983</v>
      </c>
      <c r="C1084" s="79" t="s">
        <v>984</v>
      </c>
      <c r="D1084" s="81">
        <v>41253</v>
      </c>
      <c r="E1084" s="81">
        <v>41253</v>
      </c>
      <c r="F1084" s="86">
        <v>1</v>
      </c>
      <c r="G1084" s="79" t="s">
        <v>158</v>
      </c>
      <c r="H1084" s="79" t="s">
        <v>1064</v>
      </c>
      <c r="I1084" s="84">
        <v>95951158.090000004</v>
      </c>
      <c r="J1084" s="84">
        <v>-31595502.720000003</v>
      </c>
      <c r="K1084" s="84">
        <v>64355655.369999997</v>
      </c>
      <c r="L1084" s="85"/>
      <c r="M1084" s="85"/>
    </row>
    <row r="1085" spans="1:13" hidden="1" x14ac:dyDescent="0.25">
      <c r="A1085" s="80">
        <f t="shared" si="16"/>
        <v>1083</v>
      </c>
      <c r="B1085" s="79" t="s">
        <v>983</v>
      </c>
      <c r="C1085" s="79" t="s">
        <v>984</v>
      </c>
      <c r="D1085" s="81">
        <v>40870</v>
      </c>
      <c r="E1085" s="81">
        <v>40870</v>
      </c>
      <c r="F1085" s="86">
        <v>1</v>
      </c>
      <c r="G1085" s="79" t="s">
        <v>158</v>
      </c>
      <c r="H1085" s="79" t="s">
        <v>1065</v>
      </c>
      <c r="I1085" s="84">
        <v>128440</v>
      </c>
      <c r="J1085" s="84">
        <v>-42418.03</v>
      </c>
      <c r="K1085" s="84">
        <v>86021.97</v>
      </c>
      <c r="L1085" s="85"/>
      <c r="M1085" s="85"/>
    </row>
    <row r="1086" spans="1:13" hidden="1" x14ac:dyDescent="0.25">
      <c r="A1086" s="80">
        <f t="shared" si="16"/>
        <v>1084</v>
      </c>
      <c r="B1086" s="79" t="s">
        <v>983</v>
      </c>
      <c r="C1086" s="79" t="s">
        <v>984</v>
      </c>
      <c r="D1086" s="81">
        <v>41015</v>
      </c>
      <c r="E1086" s="81">
        <v>41015</v>
      </c>
      <c r="F1086" s="86">
        <v>1</v>
      </c>
      <c r="G1086" s="79" t="s">
        <v>354</v>
      </c>
      <c r="H1086" s="79" t="s">
        <v>1066</v>
      </c>
      <c r="I1086" s="84">
        <v>267041</v>
      </c>
      <c r="J1086" s="84">
        <v>-96300.930000000008</v>
      </c>
      <c r="K1086" s="84">
        <v>170740.07</v>
      </c>
      <c r="L1086" s="85"/>
      <c r="M1086" s="85"/>
    </row>
    <row r="1087" spans="1:13" hidden="1" x14ac:dyDescent="0.25">
      <c r="A1087" s="80">
        <f t="shared" si="16"/>
        <v>1085</v>
      </c>
      <c r="B1087" s="79" t="s">
        <v>983</v>
      </c>
      <c r="C1087" s="79" t="s">
        <v>984</v>
      </c>
      <c r="D1087" s="81">
        <v>41425</v>
      </c>
      <c r="E1087" s="81">
        <v>41425</v>
      </c>
      <c r="F1087" s="82">
        <v>0</v>
      </c>
      <c r="G1087" s="79" t="s">
        <v>145</v>
      </c>
      <c r="H1087" s="79" t="s">
        <v>1067</v>
      </c>
      <c r="I1087" s="84">
        <v>231858065.87</v>
      </c>
      <c r="J1087" s="84">
        <v>-71073309.689999998</v>
      </c>
      <c r="K1087" s="84">
        <v>160784756.18000001</v>
      </c>
      <c r="L1087" s="85"/>
      <c r="M1087" s="85"/>
    </row>
    <row r="1088" spans="1:13" hidden="1" x14ac:dyDescent="0.25">
      <c r="A1088" s="80">
        <f t="shared" si="16"/>
        <v>1086</v>
      </c>
      <c r="B1088" s="79" t="s">
        <v>983</v>
      </c>
      <c r="C1088" s="79" t="s">
        <v>984</v>
      </c>
      <c r="D1088" s="81">
        <v>41425</v>
      </c>
      <c r="E1088" s="81">
        <v>41425</v>
      </c>
      <c r="F1088" s="82">
        <v>0</v>
      </c>
      <c r="G1088" s="79" t="s">
        <v>145</v>
      </c>
      <c r="H1088" s="79" t="s">
        <v>1068</v>
      </c>
      <c r="I1088" s="84">
        <v>0</v>
      </c>
      <c r="J1088" s="84">
        <v>0</v>
      </c>
      <c r="K1088" s="84">
        <v>0</v>
      </c>
      <c r="L1088" s="85"/>
      <c r="M1088" s="85"/>
    </row>
    <row r="1089" spans="1:13" hidden="1" x14ac:dyDescent="0.25">
      <c r="A1089" s="80">
        <f t="shared" si="16"/>
        <v>1087</v>
      </c>
      <c r="B1089" s="79" t="s">
        <v>983</v>
      </c>
      <c r="C1089" s="79" t="s">
        <v>984</v>
      </c>
      <c r="D1089" s="81">
        <v>41425</v>
      </c>
      <c r="E1089" s="81">
        <v>41425</v>
      </c>
      <c r="F1089" s="82">
        <v>0</v>
      </c>
      <c r="G1089" s="79" t="s">
        <v>145</v>
      </c>
      <c r="H1089" s="79" t="s">
        <v>1069</v>
      </c>
      <c r="I1089" s="84">
        <v>4092111.5</v>
      </c>
      <c r="J1089" s="84">
        <v>-1254387.71</v>
      </c>
      <c r="K1089" s="84">
        <v>2837723.79</v>
      </c>
      <c r="L1089" s="85"/>
      <c r="M1089" s="85"/>
    </row>
    <row r="1090" spans="1:13" hidden="1" x14ac:dyDescent="0.25">
      <c r="A1090" s="80">
        <f t="shared" si="16"/>
        <v>1088</v>
      </c>
      <c r="B1090" s="79" t="s">
        <v>983</v>
      </c>
      <c r="C1090" s="79" t="s">
        <v>984</v>
      </c>
      <c r="D1090" s="81">
        <v>41425</v>
      </c>
      <c r="E1090" s="81">
        <v>41425</v>
      </c>
      <c r="F1090" s="82">
        <v>0</v>
      </c>
      <c r="G1090" s="79" t="s">
        <v>145</v>
      </c>
      <c r="H1090" s="79" t="s">
        <v>1070</v>
      </c>
      <c r="I1090" s="84">
        <v>21720493.48</v>
      </c>
      <c r="J1090" s="84">
        <v>-6658156.8099999996</v>
      </c>
      <c r="K1090" s="84">
        <v>15062336.67</v>
      </c>
      <c r="L1090" s="85"/>
      <c r="M1090" s="85"/>
    </row>
    <row r="1091" spans="1:13" hidden="1" x14ac:dyDescent="0.25">
      <c r="A1091" s="80">
        <f t="shared" si="16"/>
        <v>1089</v>
      </c>
      <c r="B1091" s="79" t="s">
        <v>983</v>
      </c>
      <c r="C1091" s="79" t="s">
        <v>984</v>
      </c>
      <c r="D1091" s="81">
        <v>41425</v>
      </c>
      <c r="E1091" s="81">
        <v>41425</v>
      </c>
      <c r="F1091" s="82">
        <v>0</v>
      </c>
      <c r="G1091" s="79" t="s">
        <v>145</v>
      </c>
      <c r="H1091" s="79" t="s">
        <v>1071</v>
      </c>
      <c r="I1091" s="84">
        <v>585293.98</v>
      </c>
      <c r="J1091" s="84">
        <v>-179414.84</v>
      </c>
      <c r="K1091" s="84">
        <v>405879.14</v>
      </c>
      <c r="L1091" s="85"/>
      <c r="M1091" s="85"/>
    </row>
    <row r="1092" spans="1:13" hidden="1" x14ac:dyDescent="0.25">
      <c r="A1092" s="80">
        <f t="shared" si="16"/>
        <v>1090</v>
      </c>
      <c r="B1092" s="79" t="s">
        <v>983</v>
      </c>
      <c r="C1092" s="79" t="s">
        <v>984</v>
      </c>
      <c r="D1092" s="81">
        <v>41425</v>
      </c>
      <c r="E1092" s="81">
        <v>41425</v>
      </c>
      <c r="F1092" s="82">
        <v>0</v>
      </c>
      <c r="G1092" s="79" t="s">
        <v>145</v>
      </c>
      <c r="H1092" s="79" t="s">
        <v>1072</v>
      </c>
      <c r="I1092" s="84">
        <v>17663444.780000001</v>
      </c>
      <c r="J1092" s="84">
        <v>-5414517.1699999999</v>
      </c>
      <c r="K1092" s="84">
        <v>12248927.609999999</v>
      </c>
      <c r="L1092" s="85"/>
      <c r="M1092" s="85"/>
    </row>
    <row r="1093" spans="1:13" hidden="1" x14ac:dyDescent="0.25">
      <c r="A1093" s="80">
        <f t="shared" ref="A1093:A1156" si="17">A1092+1</f>
        <v>1091</v>
      </c>
      <c r="B1093" s="79" t="s">
        <v>983</v>
      </c>
      <c r="C1093" s="79" t="s">
        <v>984</v>
      </c>
      <c r="D1093" s="81">
        <v>41425</v>
      </c>
      <c r="E1093" s="81">
        <v>41425</v>
      </c>
      <c r="F1093" s="82">
        <v>0</v>
      </c>
      <c r="G1093" s="79" t="s">
        <v>145</v>
      </c>
      <c r="H1093" s="79" t="s">
        <v>1073</v>
      </c>
      <c r="I1093" s="84">
        <v>8653332.5</v>
      </c>
      <c r="J1093" s="84">
        <v>-2652575.29</v>
      </c>
      <c r="K1093" s="84">
        <v>6000757.21</v>
      </c>
      <c r="L1093" s="85"/>
      <c r="M1093" s="85"/>
    </row>
    <row r="1094" spans="1:13" hidden="1" x14ac:dyDescent="0.25">
      <c r="A1094" s="80">
        <f t="shared" si="17"/>
        <v>1092</v>
      </c>
      <c r="B1094" s="79" t="s">
        <v>983</v>
      </c>
      <c r="C1094" s="79" t="s">
        <v>984</v>
      </c>
      <c r="D1094" s="81">
        <v>41425</v>
      </c>
      <c r="E1094" s="81">
        <v>41425</v>
      </c>
      <c r="F1094" s="82">
        <v>0</v>
      </c>
      <c r="G1094" s="79" t="s">
        <v>145</v>
      </c>
      <c r="H1094" s="79" t="s">
        <v>1074</v>
      </c>
      <c r="I1094" s="84">
        <v>227331.16</v>
      </c>
      <c r="J1094" s="84">
        <v>-69685.650000000009</v>
      </c>
      <c r="K1094" s="84">
        <v>157645.51</v>
      </c>
      <c r="L1094" s="85"/>
      <c r="M1094" s="85"/>
    </row>
    <row r="1095" spans="1:13" hidden="1" x14ac:dyDescent="0.25">
      <c r="A1095" s="80">
        <f t="shared" si="17"/>
        <v>1093</v>
      </c>
      <c r="B1095" s="79" t="s">
        <v>983</v>
      </c>
      <c r="C1095" s="79" t="s">
        <v>1075</v>
      </c>
      <c r="D1095" s="81">
        <v>41730</v>
      </c>
      <c r="E1095" s="81">
        <v>41730</v>
      </c>
      <c r="F1095" s="82">
        <v>0</v>
      </c>
      <c r="G1095" s="79" t="s">
        <v>145</v>
      </c>
      <c r="H1095" s="79" t="s">
        <v>1076</v>
      </c>
      <c r="I1095" s="84">
        <v>17059280.280000001</v>
      </c>
      <c r="J1095" s="84">
        <v>-4694154.6400000006</v>
      </c>
      <c r="K1095" s="84">
        <v>12365125.640000001</v>
      </c>
      <c r="L1095" s="85"/>
      <c r="M1095" s="85"/>
    </row>
    <row r="1096" spans="1:13" hidden="1" x14ac:dyDescent="0.25">
      <c r="A1096" s="80">
        <f t="shared" si="17"/>
        <v>1094</v>
      </c>
      <c r="B1096" s="79" t="s">
        <v>983</v>
      </c>
      <c r="C1096" s="79" t="s">
        <v>353</v>
      </c>
      <c r="D1096" s="81">
        <v>42095</v>
      </c>
      <c r="E1096" s="81">
        <v>42095</v>
      </c>
      <c r="F1096" s="82">
        <v>0</v>
      </c>
      <c r="G1096" s="79" t="s">
        <v>145</v>
      </c>
      <c r="H1096" s="79" t="s">
        <v>1077</v>
      </c>
      <c r="I1096" s="84">
        <v>978664.93</v>
      </c>
      <c r="J1096" s="84">
        <v>-240789.06</v>
      </c>
      <c r="K1096" s="84">
        <v>737875.87</v>
      </c>
      <c r="L1096" s="85"/>
      <c r="M1096" s="85"/>
    </row>
    <row r="1097" spans="1:13" hidden="1" x14ac:dyDescent="0.25">
      <c r="A1097" s="80">
        <f t="shared" si="17"/>
        <v>1095</v>
      </c>
      <c r="B1097" s="79" t="s">
        <v>983</v>
      </c>
      <c r="C1097" s="79" t="s">
        <v>1078</v>
      </c>
      <c r="D1097" s="81">
        <v>42461</v>
      </c>
      <c r="E1097" s="81">
        <v>42461</v>
      </c>
      <c r="F1097" s="82">
        <v>0</v>
      </c>
      <c r="G1097" s="79" t="s">
        <v>145</v>
      </c>
      <c r="H1097" s="79" t="s">
        <v>1079</v>
      </c>
      <c r="I1097" s="84">
        <v>443285.87</v>
      </c>
      <c r="J1097" s="84">
        <v>-94987.87</v>
      </c>
      <c r="K1097" s="84">
        <v>348298</v>
      </c>
      <c r="L1097" s="85"/>
      <c r="M1097" s="85"/>
    </row>
    <row r="1098" spans="1:13" hidden="1" x14ac:dyDescent="0.25">
      <c r="A1098" s="80">
        <f t="shared" si="17"/>
        <v>1096</v>
      </c>
      <c r="B1098" s="79" t="s">
        <v>983</v>
      </c>
      <c r="C1098" s="79" t="s">
        <v>1075</v>
      </c>
      <c r="D1098" s="81">
        <v>41730</v>
      </c>
      <c r="E1098" s="81">
        <v>41730</v>
      </c>
      <c r="F1098" s="82">
        <v>0</v>
      </c>
      <c r="G1098" s="79" t="s">
        <v>145</v>
      </c>
      <c r="H1098" s="79" t="s">
        <v>1080</v>
      </c>
      <c r="I1098" s="84">
        <v>-12963157.92</v>
      </c>
      <c r="J1098" s="84">
        <v>3567036.06</v>
      </c>
      <c r="K1098" s="84">
        <v>-9396121.8599999994</v>
      </c>
      <c r="L1098" s="85"/>
      <c r="M1098" s="85"/>
    </row>
    <row r="1099" spans="1:13" hidden="1" x14ac:dyDescent="0.25">
      <c r="A1099" s="80">
        <f t="shared" si="17"/>
        <v>1097</v>
      </c>
      <c r="B1099" s="79" t="s">
        <v>983</v>
      </c>
      <c r="C1099" s="79" t="s">
        <v>353</v>
      </c>
      <c r="D1099" s="81">
        <v>42095</v>
      </c>
      <c r="E1099" s="81">
        <v>42095</v>
      </c>
      <c r="F1099" s="82">
        <v>0</v>
      </c>
      <c r="G1099" s="79" t="s">
        <v>145</v>
      </c>
      <c r="H1099" s="79" t="s">
        <v>1081</v>
      </c>
      <c r="I1099" s="84">
        <v>2481924.5</v>
      </c>
      <c r="J1099" s="84">
        <v>-610648.5</v>
      </c>
      <c r="K1099" s="84">
        <v>1871276</v>
      </c>
      <c r="L1099" s="85"/>
      <c r="M1099" s="85"/>
    </row>
    <row r="1100" spans="1:13" hidden="1" x14ac:dyDescent="0.25">
      <c r="A1100" s="80">
        <f t="shared" si="17"/>
        <v>1098</v>
      </c>
      <c r="B1100" s="79" t="s">
        <v>983</v>
      </c>
      <c r="C1100" s="79" t="s">
        <v>1078</v>
      </c>
      <c r="D1100" s="81">
        <v>42461</v>
      </c>
      <c r="E1100" s="81">
        <v>42461</v>
      </c>
      <c r="F1100" s="82">
        <v>0</v>
      </c>
      <c r="G1100" s="79" t="s">
        <v>145</v>
      </c>
      <c r="H1100" s="79" t="s">
        <v>1082</v>
      </c>
      <c r="I1100" s="84">
        <v>-1207390.43</v>
      </c>
      <c r="J1100" s="84">
        <v>258721.19</v>
      </c>
      <c r="K1100" s="84">
        <v>-948669.24</v>
      </c>
      <c r="L1100" s="85"/>
      <c r="M1100" s="85"/>
    </row>
    <row r="1101" spans="1:13" hidden="1" x14ac:dyDescent="0.25">
      <c r="A1101" s="80">
        <f t="shared" si="17"/>
        <v>1099</v>
      </c>
      <c r="B1101" s="79" t="s">
        <v>983</v>
      </c>
      <c r="C1101" s="79" t="s">
        <v>1083</v>
      </c>
      <c r="D1101" s="81">
        <v>42826</v>
      </c>
      <c r="E1101" s="81">
        <v>42826</v>
      </c>
      <c r="F1101" s="82">
        <v>0</v>
      </c>
      <c r="G1101" s="79" t="s">
        <v>145</v>
      </c>
      <c r="H1101" s="79" t="s">
        <v>1084</v>
      </c>
      <c r="I1101" s="84">
        <v>294174.37</v>
      </c>
      <c r="J1101" s="84">
        <v>-52811.28</v>
      </c>
      <c r="K1101" s="84">
        <v>241363.09</v>
      </c>
      <c r="L1101" s="85"/>
      <c r="M1101" s="85"/>
    </row>
    <row r="1102" spans="1:13" hidden="1" x14ac:dyDescent="0.25">
      <c r="A1102" s="80">
        <f t="shared" si="17"/>
        <v>1100</v>
      </c>
      <c r="B1102" s="79" t="s">
        <v>983</v>
      </c>
      <c r="C1102" s="79" t="s">
        <v>1083</v>
      </c>
      <c r="D1102" s="81">
        <v>42826</v>
      </c>
      <c r="E1102" s="81">
        <v>42826</v>
      </c>
      <c r="F1102" s="82">
        <v>0</v>
      </c>
      <c r="G1102" s="79" t="s">
        <v>145</v>
      </c>
      <c r="H1102" s="79" t="s">
        <v>1085</v>
      </c>
      <c r="I1102" s="84">
        <v>-21518.48</v>
      </c>
      <c r="J1102" s="84">
        <v>3863.08</v>
      </c>
      <c r="K1102" s="84">
        <v>-17655.400000000001</v>
      </c>
      <c r="L1102" s="85"/>
      <c r="M1102" s="85"/>
    </row>
    <row r="1103" spans="1:13" hidden="1" x14ac:dyDescent="0.25">
      <c r="A1103" s="80">
        <f t="shared" si="17"/>
        <v>1101</v>
      </c>
      <c r="B1103" s="79" t="s">
        <v>983</v>
      </c>
      <c r="C1103" s="79" t="s">
        <v>1086</v>
      </c>
      <c r="D1103" s="81">
        <v>43191</v>
      </c>
      <c r="E1103" s="81">
        <v>43191</v>
      </c>
      <c r="F1103" s="82">
        <v>0</v>
      </c>
      <c r="G1103" s="79" t="s">
        <v>145</v>
      </c>
      <c r="H1103" s="79" t="s">
        <v>1087</v>
      </c>
      <c r="I1103" s="84">
        <v>792284.86</v>
      </c>
      <c r="J1103" s="84">
        <v>-111965</v>
      </c>
      <c r="K1103" s="84">
        <v>680319.86</v>
      </c>
      <c r="L1103" s="85"/>
      <c r="M1103" s="85"/>
    </row>
    <row r="1104" spans="1:13" hidden="1" x14ac:dyDescent="0.25">
      <c r="A1104" s="80">
        <f t="shared" si="17"/>
        <v>1102</v>
      </c>
      <c r="B1104" s="79" t="s">
        <v>983</v>
      </c>
      <c r="C1104" s="79" t="s">
        <v>1086</v>
      </c>
      <c r="D1104" s="81">
        <v>43191</v>
      </c>
      <c r="E1104" s="81">
        <v>43191</v>
      </c>
      <c r="F1104" s="82">
        <v>0</v>
      </c>
      <c r="G1104" s="79" t="s">
        <v>145</v>
      </c>
      <c r="H1104" s="79" t="s">
        <v>1088</v>
      </c>
      <c r="I1104" s="84">
        <v>2619389.34</v>
      </c>
      <c r="J1104" s="84">
        <v>-370169.79</v>
      </c>
      <c r="K1104" s="84">
        <v>2249219.5499999998</v>
      </c>
      <c r="L1104" s="85"/>
      <c r="M1104" s="85"/>
    </row>
    <row r="1105" spans="1:13" hidden="1" x14ac:dyDescent="0.25">
      <c r="A1105" s="80">
        <f t="shared" si="17"/>
        <v>1103</v>
      </c>
      <c r="B1105" s="79" t="s">
        <v>983</v>
      </c>
      <c r="C1105" s="79" t="s">
        <v>1089</v>
      </c>
      <c r="D1105" s="81">
        <v>43556</v>
      </c>
      <c r="E1105" s="81">
        <v>43556</v>
      </c>
      <c r="F1105" s="82">
        <v>0</v>
      </c>
      <c r="G1105" s="79" t="s">
        <v>145</v>
      </c>
      <c r="H1105" s="79" t="s">
        <v>1090</v>
      </c>
      <c r="I1105" s="84">
        <v>936515.01</v>
      </c>
      <c r="J1105" s="84">
        <v>-92834.92</v>
      </c>
      <c r="K1105" s="84">
        <v>843680.09</v>
      </c>
      <c r="L1105" s="85"/>
      <c r="M1105" s="85"/>
    </row>
    <row r="1106" spans="1:13" hidden="1" x14ac:dyDescent="0.25">
      <c r="A1106" s="80">
        <f t="shared" si="17"/>
        <v>1104</v>
      </c>
      <c r="B1106" s="79" t="s">
        <v>983</v>
      </c>
      <c r="C1106" s="79" t="s">
        <v>1089</v>
      </c>
      <c r="D1106" s="81">
        <v>43556</v>
      </c>
      <c r="E1106" s="81">
        <v>43556</v>
      </c>
      <c r="F1106" s="82">
        <v>0</v>
      </c>
      <c r="G1106" s="79" t="s">
        <v>145</v>
      </c>
      <c r="H1106" s="79" t="s">
        <v>1091</v>
      </c>
      <c r="I1106" s="84">
        <v>3273392.69</v>
      </c>
      <c r="J1106" s="84">
        <v>-324485.12</v>
      </c>
      <c r="K1106" s="84">
        <v>2948907.57</v>
      </c>
      <c r="L1106" s="85"/>
      <c r="M1106" s="85"/>
    </row>
    <row r="1107" spans="1:13" hidden="1" x14ac:dyDescent="0.25">
      <c r="A1107" s="80">
        <f t="shared" si="17"/>
        <v>1105</v>
      </c>
      <c r="B1107" s="79" t="s">
        <v>983</v>
      </c>
      <c r="C1107" s="79" t="s">
        <v>1092</v>
      </c>
      <c r="D1107" s="81">
        <v>43922</v>
      </c>
      <c r="E1107" s="81">
        <v>43922</v>
      </c>
      <c r="F1107" s="82">
        <v>0</v>
      </c>
      <c r="G1107" s="79" t="s">
        <v>145</v>
      </c>
      <c r="H1107" s="79" t="s">
        <v>1093</v>
      </c>
      <c r="I1107" s="84">
        <v>1620086.62</v>
      </c>
      <c r="J1107" s="84">
        <v>-84718</v>
      </c>
      <c r="K1107" s="84">
        <v>1535368.62</v>
      </c>
      <c r="L1107" s="85"/>
      <c r="M1107" s="85"/>
    </row>
    <row r="1108" spans="1:13" hidden="1" x14ac:dyDescent="0.25">
      <c r="A1108" s="80">
        <f t="shared" si="17"/>
        <v>1106</v>
      </c>
      <c r="B1108" s="79" t="s">
        <v>983</v>
      </c>
      <c r="C1108" s="79" t="s">
        <v>1092</v>
      </c>
      <c r="D1108" s="81">
        <v>43922</v>
      </c>
      <c r="E1108" s="81">
        <v>43922</v>
      </c>
      <c r="F1108" s="82">
        <v>0</v>
      </c>
      <c r="G1108" s="79" t="s">
        <v>145</v>
      </c>
      <c r="H1108" s="79" t="s">
        <v>1094</v>
      </c>
      <c r="I1108" s="84">
        <v>-3184770.25</v>
      </c>
      <c r="J1108" s="84">
        <v>166538.85</v>
      </c>
      <c r="K1108" s="84">
        <v>-3018231.4</v>
      </c>
      <c r="L1108" s="85"/>
      <c r="M1108" s="85"/>
    </row>
    <row r="1109" spans="1:13" hidden="1" x14ac:dyDescent="0.25">
      <c r="A1109" s="80">
        <f t="shared" si="17"/>
        <v>1107</v>
      </c>
      <c r="B1109" s="79" t="s">
        <v>983</v>
      </c>
      <c r="C1109" s="79" t="s">
        <v>984</v>
      </c>
      <c r="D1109" s="81">
        <v>41425</v>
      </c>
      <c r="E1109" s="81">
        <v>41425</v>
      </c>
      <c r="F1109" s="82">
        <v>0</v>
      </c>
      <c r="G1109" s="79" t="s">
        <v>145</v>
      </c>
      <c r="H1109" s="79" t="s">
        <v>1095</v>
      </c>
      <c r="I1109" s="84">
        <v>435435323.39999998</v>
      </c>
      <c r="J1109" s="84">
        <v>-133477476.73999999</v>
      </c>
      <c r="K1109" s="84">
        <v>301957846.66000003</v>
      </c>
      <c r="L1109" s="85"/>
      <c r="M1109" s="85"/>
    </row>
    <row r="1110" spans="1:13" hidden="1" x14ac:dyDescent="0.25">
      <c r="A1110" s="80">
        <f t="shared" si="17"/>
        <v>1108</v>
      </c>
      <c r="B1110" s="79" t="s">
        <v>983</v>
      </c>
      <c r="C1110" s="79" t="s">
        <v>984</v>
      </c>
      <c r="D1110" s="81">
        <v>41425</v>
      </c>
      <c r="E1110" s="81">
        <v>41425</v>
      </c>
      <c r="F1110" s="82">
        <v>0</v>
      </c>
      <c r="G1110" s="79" t="s">
        <v>145</v>
      </c>
      <c r="H1110" s="79" t="s">
        <v>1096</v>
      </c>
      <c r="I1110" s="84">
        <v>-150748128.5</v>
      </c>
      <c r="J1110" s="84">
        <v>46210031.060000002</v>
      </c>
      <c r="K1110" s="84">
        <v>-104538097.44</v>
      </c>
      <c r="L1110" s="85"/>
      <c r="M1110" s="85"/>
    </row>
    <row r="1111" spans="1:13" hidden="1" x14ac:dyDescent="0.25">
      <c r="A1111" s="80">
        <f t="shared" si="17"/>
        <v>1109</v>
      </c>
      <c r="B1111" s="79" t="s">
        <v>983</v>
      </c>
      <c r="C1111" s="79" t="s">
        <v>984</v>
      </c>
      <c r="D1111" s="81">
        <v>41425</v>
      </c>
      <c r="E1111" s="81">
        <v>41425</v>
      </c>
      <c r="F1111" s="82">
        <v>0</v>
      </c>
      <c r="G1111" s="79" t="s">
        <v>145</v>
      </c>
      <c r="H1111" s="79" t="s">
        <v>1069</v>
      </c>
      <c r="I1111" s="84">
        <v>7685089.0899999999</v>
      </c>
      <c r="J1111" s="84">
        <v>-2355771.8899999997</v>
      </c>
      <c r="K1111" s="84">
        <v>5329317.2</v>
      </c>
      <c r="L1111" s="85"/>
      <c r="M1111" s="85"/>
    </row>
    <row r="1112" spans="1:13" hidden="1" x14ac:dyDescent="0.25">
      <c r="A1112" s="80">
        <f t="shared" si="17"/>
        <v>1110</v>
      </c>
      <c r="B1112" s="79" t="s">
        <v>983</v>
      </c>
      <c r="C1112" s="79" t="s">
        <v>984</v>
      </c>
      <c r="D1112" s="81">
        <v>41425</v>
      </c>
      <c r="E1112" s="81">
        <v>41425</v>
      </c>
      <c r="F1112" s="82">
        <v>0</v>
      </c>
      <c r="G1112" s="79" t="s">
        <v>145</v>
      </c>
      <c r="H1112" s="79" t="s">
        <v>1070</v>
      </c>
      <c r="I1112" s="84">
        <v>40791637.189999998</v>
      </c>
      <c r="J1112" s="84">
        <v>-12504187.210000001</v>
      </c>
      <c r="K1112" s="84">
        <v>28287449.98</v>
      </c>
      <c r="L1112" s="85"/>
      <c r="M1112" s="85"/>
    </row>
    <row r="1113" spans="1:13" hidden="1" x14ac:dyDescent="0.25">
      <c r="A1113" s="80">
        <f t="shared" si="17"/>
        <v>1111</v>
      </c>
      <c r="B1113" s="79" t="s">
        <v>983</v>
      </c>
      <c r="C1113" s="79" t="s">
        <v>984</v>
      </c>
      <c r="D1113" s="81">
        <v>41425</v>
      </c>
      <c r="E1113" s="81">
        <v>41425</v>
      </c>
      <c r="F1113" s="82">
        <v>0</v>
      </c>
      <c r="G1113" s="79" t="s">
        <v>145</v>
      </c>
      <c r="H1113" s="79" t="s">
        <v>1071</v>
      </c>
      <c r="I1113" s="84">
        <v>1099196.93</v>
      </c>
      <c r="J1113" s="84">
        <v>-336945.62</v>
      </c>
      <c r="K1113" s="84">
        <v>762251.31</v>
      </c>
      <c r="L1113" s="85"/>
      <c r="M1113" s="85"/>
    </row>
    <row r="1114" spans="1:13" hidden="1" x14ac:dyDescent="0.25">
      <c r="A1114" s="80">
        <f t="shared" si="17"/>
        <v>1112</v>
      </c>
      <c r="B1114" s="79" t="s">
        <v>983</v>
      </c>
      <c r="C1114" s="79" t="s">
        <v>984</v>
      </c>
      <c r="D1114" s="81">
        <v>41425</v>
      </c>
      <c r="E1114" s="81">
        <v>41425</v>
      </c>
      <c r="F1114" s="82">
        <v>0</v>
      </c>
      <c r="G1114" s="79" t="s">
        <v>145</v>
      </c>
      <c r="H1114" s="79" t="s">
        <v>1072</v>
      </c>
      <c r="I1114" s="84">
        <v>33172396.920000002</v>
      </c>
      <c r="J1114" s="84">
        <v>-10168600.5</v>
      </c>
      <c r="K1114" s="84">
        <v>23003796.420000002</v>
      </c>
      <c r="L1114" s="85"/>
      <c r="M1114" s="85"/>
    </row>
    <row r="1115" spans="1:13" hidden="1" x14ac:dyDescent="0.25">
      <c r="A1115" s="80">
        <f t="shared" si="17"/>
        <v>1113</v>
      </c>
      <c r="B1115" s="79" t="s">
        <v>983</v>
      </c>
      <c r="C1115" s="79" t="s">
        <v>984</v>
      </c>
      <c r="D1115" s="81">
        <v>41425</v>
      </c>
      <c r="E1115" s="81">
        <v>41425</v>
      </c>
      <c r="F1115" s="82">
        <v>0</v>
      </c>
      <c r="G1115" s="79" t="s">
        <v>145</v>
      </c>
      <c r="H1115" s="79" t="s">
        <v>1073</v>
      </c>
      <c r="I1115" s="84">
        <v>16251177.720000001</v>
      </c>
      <c r="J1115" s="84">
        <v>-4981603.66</v>
      </c>
      <c r="K1115" s="84">
        <v>11269574.060000001</v>
      </c>
      <c r="L1115" s="85"/>
      <c r="M1115" s="85"/>
    </row>
    <row r="1116" spans="1:13" hidden="1" x14ac:dyDescent="0.25">
      <c r="A1116" s="80">
        <f t="shared" si="17"/>
        <v>1114</v>
      </c>
      <c r="B1116" s="79" t="s">
        <v>983</v>
      </c>
      <c r="C1116" s="79" t="s">
        <v>984</v>
      </c>
      <c r="D1116" s="81">
        <v>41425</v>
      </c>
      <c r="E1116" s="81">
        <v>41425</v>
      </c>
      <c r="F1116" s="82">
        <v>0</v>
      </c>
      <c r="G1116" s="79" t="s">
        <v>145</v>
      </c>
      <c r="H1116" s="79" t="s">
        <v>1074</v>
      </c>
      <c r="I1116" s="84">
        <v>426933.67</v>
      </c>
      <c r="J1116" s="84">
        <v>-130871.40999999999</v>
      </c>
      <c r="K1116" s="84">
        <v>296062.26</v>
      </c>
      <c r="L1116" s="85"/>
      <c r="M1116" s="85"/>
    </row>
    <row r="1117" spans="1:13" hidden="1" x14ac:dyDescent="0.25">
      <c r="A1117" s="80">
        <f t="shared" si="17"/>
        <v>1115</v>
      </c>
      <c r="B1117" s="79" t="s">
        <v>983</v>
      </c>
      <c r="C1117" s="79" t="s">
        <v>1075</v>
      </c>
      <c r="D1117" s="81">
        <v>41730</v>
      </c>
      <c r="E1117" s="81">
        <v>41730</v>
      </c>
      <c r="F1117" s="82">
        <v>0</v>
      </c>
      <c r="G1117" s="79" t="s">
        <v>145</v>
      </c>
      <c r="H1117" s="79" t="s">
        <v>1076</v>
      </c>
      <c r="I1117" s="84">
        <v>32037760.690000001</v>
      </c>
      <c r="J1117" s="84">
        <v>-8815741.370000001</v>
      </c>
      <c r="K1117" s="84">
        <v>23222019.32</v>
      </c>
      <c r="L1117" s="85"/>
      <c r="M1117" s="85"/>
    </row>
    <row r="1118" spans="1:13" hidden="1" x14ac:dyDescent="0.25">
      <c r="A1118" s="80">
        <f t="shared" si="17"/>
        <v>1116</v>
      </c>
      <c r="B1118" s="79" t="s">
        <v>983</v>
      </c>
      <c r="C1118" s="79" t="s">
        <v>353</v>
      </c>
      <c r="D1118" s="81">
        <v>42095</v>
      </c>
      <c r="E1118" s="81">
        <v>42095</v>
      </c>
      <c r="F1118" s="82">
        <v>0</v>
      </c>
      <c r="G1118" s="79" t="s">
        <v>145</v>
      </c>
      <c r="H1118" s="79" t="s">
        <v>1077</v>
      </c>
      <c r="I1118" s="84">
        <v>1837957.52</v>
      </c>
      <c r="J1118" s="84">
        <v>-452207.98</v>
      </c>
      <c r="K1118" s="84">
        <v>1385749.54</v>
      </c>
      <c r="L1118" s="85"/>
      <c r="M1118" s="85"/>
    </row>
    <row r="1119" spans="1:13" hidden="1" x14ac:dyDescent="0.25">
      <c r="A1119" s="80">
        <f t="shared" si="17"/>
        <v>1117</v>
      </c>
      <c r="B1119" s="79" t="s">
        <v>983</v>
      </c>
      <c r="C1119" s="79" t="s">
        <v>1078</v>
      </c>
      <c r="D1119" s="81">
        <v>42461</v>
      </c>
      <c r="E1119" s="81">
        <v>42461</v>
      </c>
      <c r="F1119" s="82">
        <v>0</v>
      </c>
      <c r="G1119" s="79" t="s">
        <v>145</v>
      </c>
      <c r="H1119" s="79" t="s">
        <v>1079</v>
      </c>
      <c r="I1119" s="84">
        <v>832502.13</v>
      </c>
      <c r="J1119" s="84">
        <v>-178389.63999999998</v>
      </c>
      <c r="K1119" s="84">
        <v>654112.49</v>
      </c>
      <c r="L1119" s="85"/>
      <c r="M1119" s="85"/>
    </row>
    <row r="1120" spans="1:13" hidden="1" x14ac:dyDescent="0.25">
      <c r="A1120" s="80">
        <f t="shared" si="17"/>
        <v>1118</v>
      </c>
      <c r="B1120" s="79" t="s">
        <v>983</v>
      </c>
      <c r="C1120" s="79" t="s">
        <v>1075</v>
      </c>
      <c r="D1120" s="81">
        <v>41730</v>
      </c>
      <c r="E1120" s="81">
        <v>41730</v>
      </c>
      <c r="F1120" s="82">
        <v>0</v>
      </c>
      <c r="G1120" s="79" t="s">
        <v>145</v>
      </c>
      <c r="H1120" s="79" t="s">
        <v>1080</v>
      </c>
      <c r="I1120" s="84">
        <v>-24345139.09</v>
      </c>
      <c r="J1120" s="84">
        <v>6698984.1099999994</v>
      </c>
      <c r="K1120" s="84">
        <v>-17646154.98</v>
      </c>
      <c r="L1120" s="85"/>
      <c r="M1120" s="85"/>
    </row>
    <row r="1121" spans="1:13" hidden="1" x14ac:dyDescent="0.25">
      <c r="A1121" s="80">
        <f t="shared" si="17"/>
        <v>1119</v>
      </c>
      <c r="B1121" s="79" t="s">
        <v>983</v>
      </c>
      <c r="C1121" s="79" t="s">
        <v>353</v>
      </c>
      <c r="D1121" s="81">
        <v>42095</v>
      </c>
      <c r="E1121" s="81">
        <v>42095</v>
      </c>
      <c r="F1121" s="82">
        <v>0</v>
      </c>
      <c r="G1121" s="79" t="s">
        <v>145</v>
      </c>
      <c r="H1121" s="79" t="s">
        <v>1081</v>
      </c>
      <c r="I1121" s="84">
        <v>4661117.0999999996</v>
      </c>
      <c r="J1121" s="84">
        <v>-1146813.42</v>
      </c>
      <c r="K1121" s="84">
        <v>3514303.68</v>
      </c>
      <c r="L1121" s="85"/>
      <c r="M1121" s="85"/>
    </row>
    <row r="1122" spans="1:13" hidden="1" x14ac:dyDescent="0.25">
      <c r="A1122" s="80">
        <f t="shared" si="17"/>
        <v>1120</v>
      </c>
      <c r="B1122" s="79" t="s">
        <v>983</v>
      </c>
      <c r="C1122" s="79" t="s">
        <v>1078</v>
      </c>
      <c r="D1122" s="81">
        <v>42461</v>
      </c>
      <c r="E1122" s="81">
        <v>42461</v>
      </c>
      <c r="F1122" s="82">
        <v>0</v>
      </c>
      <c r="G1122" s="79" t="s">
        <v>145</v>
      </c>
      <c r="H1122" s="79" t="s">
        <v>1082</v>
      </c>
      <c r="I1122" s="84">
        <v>-2267509.89</v>
      </c>
      <c r="J1122" s="84">
        <v>485884.95999999996</v>
      </c>
      <c r="K1122" s="84">
        <v>-1781624.93</v>
      </c>
      <c r="L1122" s="85"/>
      <c r="M1122" s="85"/>
    </row>
    <row r="1123" spans="1:13" hidden="1" x14ac:dyDescent="0.25">
      <c r="A1123" s="80">
        <f t="shared" si="17"/>
        <v>1121</v>
      </c>
      <c r="B1123" s="79" t="s">
        <v>983</v>
      </c>
      <c r="C1123" s="79" t="s">
        <v>1083</v>
      </c>
      <c r="D1123" s="81">
        <v>42826</v>
      </c>
      <c r="E1123" s="81">
        <v>42826</v>
      </c>
      <c r="F1123" s="82">
        <v>0</v>
      </c>
      <c r="G1123" s="79" t="s">
        <v>145</v>
      </c>
      <c r="H1123" s="79" t="s">
        <v>1084</v>
      </c>
      <c r="I1123" s="84">
        <v>544222.59</v>
      </c>
      <c r="J1123" s="84">
        <v>-97700.84</v>
      </c>
      <c r="K1123" s="84">
        <v>446521.75</v>
      </c>
      <c r="L1123" s="85"/>
      <c r="M1123" s="85"/>
    </row>
    <row r="1124" spans="1:13" hidden="1" x14ac:dyDescent="0.25">
      <c r="A1124" s="80">
        <f t="shared" si="17"/>
        <v>1122</v>
      </c>
      <c r="B1124" s="79" t="s">
        <v>983</v>
      </c>
      <c r="C1124" s="79" t="s">
        <v>1083</v>
      </c>
      <c r="D1124" s="81">
        <v>42826</v>
      </c>
      <c r="E1124" s="81">
        <v>42826</v>
      </c>
      <c r="F1124" s="82">
        <v>0</v>
      </c>
      <c r="G1124" s="79" t="s">
        <v>145</v>
      </c>
      <c r="H1124" s="79" t="s">
        <v>1085</v>
      </c>
      <c r="I1124" s="84">
        <v>-47968.91</v>
      </c>
      <c r="J1124" s="84">
        <v>8611.56</v>
      </c>
      <c r="K1124" s="84">
        <v>-39357.35</v>
      </c>
      <c r="L1124" s="85"/>
      <c r="M1124" s="85"/>
    </row>
    <row r="1125" spans="1:13" hidden="1" x14ac:dyDescent="0.25">
      <c r="A1125" s="80">
        <f t="shared" si="17"/>
        <v>1123</v>
      </c>
      <c r="B1125" s="79" t="s">
        <v>983</v>
      </c>
      <c r="C1125" s="79" t="s">
        <v>1086</v>
      </c>
      <c r="D1125" s="81">
        <v>43191</v>
      </c>
      <c r="E1125" s="81">
        <v>43191</v>
      </c>
      <c r="F1125" s="82">
        <v>0</v>
      </c>
      <c r="G1125" s="79" t="s">
        <v>145</v>
      </c>
      <c r="H1125" s="79" t="s">
        <v>1087</v>
      </c>
      <c r="I1125" s="84">
        <v>1503309.73</v>
      </c>
      <c r="J1125" s="84">
        <v>-212446.41</v>
      </c>
      <c r="K1125" s="84">
        <v>1290863.32</v>
      </c>
      <c r="L1125" s="85"/>
      <c r="M1125" s="85"/>
    </row>
    <row r="1126" spans="1:13" hidden="1" x14ac:dyDescent="0.25">
      <c r="A1126" s="80">
        <f t="shared" si="17"/>
        <v>1124</v>
      </c>
      <c r="B1126" s="79" t="s">
        <v>983</v>
      </c>
      <c r="C1126" s="79" t="s">
        <v>1086</v>
      </c>
      <c r="D1126" s="81">
        <v>43191</v>
      </c>
      <c r="E1126" s="81">
        <v>43191</v>
      </c>
      <c r="F1126" s="82">
        <v>0</v>
      </c>
      <c r="G1126" s="79" t="s">
        <v>145</v>
      </c>
      <c r="H1126" s="79" t="s">
        <v>1088</v>
      </c>
      <c r="I1126" s="84">
        <v>4970123.38</v>
      </c>
      <c r="J1126" s="84">
        <v>-702373.44000000006</v>
      </c>
      <c r="K1126" s="84">
        <v>4267749.9400000004</v>
      </c>
      <c r="L1126" s="85"/>
      <c r="M1126" s="85"/>
    </row>
    <row r="1127" spans="1:13" hidden="1" x14ac:dyDescent="0.25">
      <c r="A1127" s="80">
        <f t="shared" si="17"/>
        <v>1125</v>
      </c>
      <c r="B1127" s="79" t="s">
        <v>983</v>
      </c>
      <c r="C1127" s="79" t="s">
        <v>1089</v>
      </c>
      <c r="D1127" s="81">
        <v>43556</v>
      </c>
      <c r="E1127" s="81">
        <v>43556</v>
      </c>
      <c r="F1127" s="82">
        <v>0</v>
      </c>
      <c r="G1127" s="79" t="s">
        <v>145</v>
      </c>
      <c r="H1127" s="79" t="s">
        <v>1090</v>
      </c>
      <c r="I1127" s="84">
        <v>1776977.16</v>
      </c>
      <c r="J1127" s="84">
        <v>-176148.32</v>
      </c>
      <c r="K1127" s="84">
        <v>1600828.84</v>
      </c>
      <c r="L1127" s="85"/>
      <c r="M1127" s="85"/>
    </row>
    <row r="1128" spans="1:13" hidden="1" x14ac:dyDescent="0.25">
      <c r="A1128" s="80">
        <f t="shared" si="17"/>
        <v>1126</v>
      </c>
      <c r="B1128" s="79" t="s">
        <v>983</v>
      </c>
      <c r="C1128" s="79" t="s">
        <v>1089</v>
      </c>
      <c r="D1128" s="81">
        <v>43556</v>
      </c>
      <c r="E1128" s="81">
        <v>43556</v>
      </c>
      <c r="F1128" s="82">
        <v>0</v>
      </c>
      <c r="G1128" s="79" t="s">
        <v>145</v>
      </c>
      <c r="H1128" s="79" t="s">
        <v>1091</v>
      </c>
      <c r="I1128" s="84">
        <v>6211052.8300000001</v>
      </c>
      <c r="J1128" s="84">
        <v>-615689.69999999995</v>
      </c>
      <c r="K1128" s="84">
        <v>5595363.1299999999</v>
      </c>
      <c r="L1128" s="85"/>
      <c r="M1128" s="85"/>
    </row>
    <row r="1129" spans="1:13" hidden="1" x14ac:dyDescent="0.25">
      <c r="A1129" s="80">
        <f t="shared" si="17"/>
        <v>1127</v>
      </c>
      <c r="B1129" s="79" t="s">
        <v>983</v>
      </c>
      <c r="C1129" s="79" t="s">
        <v>1092</v>
      </c>
      <c r="D1129" s="81">
        <v>43922</v>
      </c>
      <c r="E1129" s="81">
        <v>43922</v>
      </c>
      <c r="F1129" s="82">
        <v>0</v>
      </c>
      <c r="G1129" s="79" t="s">
        <v>145</v>
      </c>
      <c r="H1129" s="79" t="s">
        <v>1093</v>
      </c>
      <c r="I1129" s="84">
        <v>3074010.5</v>
      </c>
      <c r="J1129" s="84">
        <v>-160746.97</v>
      </c>
      <c r="K1129" s="84">
        <v>2913263.53</v>
      </c>
      <c r="L1129" s="85"/>
      <c r="M1129" s="85"/>
    </row>
    <row r="1130" spans="1:13" hidden="1" x14ac:dyDescent="0.25">
      <c r="A1130" s="80">
        <f t="shared" si="17"/>
        <v>1128</v>
      </c>
      <c r="B1130" s="79" t="s">
        <v>983</v>
      </c>
      <c r="C1130" s="79" t="s">
        <v>1092</v>
      </c>
      <c r="D1130" s="81">
        <v>43922</v>
      </c>
      <c r="E1130" s="81">
        <v>43922</v>
      </c>
      <c r="F1130" s="82">
        <v>0</v>
      </c>
      <c r="G1130" s="79" t="s">
        <v>145</v>
      </c>
      <c r="H1130" s="79" t="s">
        <v>1094</v>
      </c>
      <c r="I1130" s="84">
        <v>-6042897.3799999999</v>
      </c>
      <c r="J1130" s="84">
        <v>315996.78000000003</v>
      </c>
      <c r="K1130" s="84">
        <v>-5726900.5999999996</v>
      </c>
      <c r="L1130" s="85"/>
      <c r="M1130" s="85"/>
    </row>
    <row r="1131" spans="1:13" hidden="1" x14ac:dyDescent="0.25">
      <c r="A1131" s="80">
        <f t="shared" si="17"/>
        <v>1129</v>
      </c>
      <c r="B1131" s="79" t="s">
        <v>983</v>
      </c>
      <c r="C1131" s="79" t="s">
        <v>984</v>
      </c>
      <c r="D1131" s="81">
        <v>41425</v>
      </c>
      <c r="E1131" s="81">
        <v>41425</v>
      </c>
      <c r="F1131" s="82">
        <v>0</v>
      </c>
      <c r="G1131" s="79" t="s">
        <v>145</v>
      </c>
      <c r="H1131" s="79" t="s">
        <v>1097</v>
      </c>
      <c r="I1131" s="84">
        <v>282770217.06</v>
      </c>
      <c r="J1131" s="84">
        <v>-86679819.150000006</v>
      </c>
      <c r="K1131" s="84">
        <v>196090397.91</v>
      </c>
      <c r="L1131" s="85"/>
      <c r="M1131" s="85"/>
    </row>
    <row r="1132" spans="1:13" hidden="1" x14ac:dyDescent="0.25">
      <c r="A1132" s="80">
        <f t="shared" si="17"/>
        <v>1130</v>
      </c>
      <c r="B1132" s="79" t="s">
        <v>983</v>
      </c>
      <c r="C1132" s="79" t="s">
        <v>984</v>
      </c>
      <c r="D1132" s="81">
        <v>41425</v>
      </c>
      <c r="E1132" s="81">
        <v>41425</v>
      </c>
      <c r="F1132" s="82">
        <v>0</v>
      </c>
      <c r="G1132" s="79" t="s">
        <v>145</v>
      </c>
      <c r="H1132" s="79" t="s">
        <v>1069</v>
      </c>
      <c r="I1132" s="84">
        <v>4990670.7</v>
      </c>
      <c r="J1132" s="84">
        <v>-1529830.24</v>
      </c>
      <c r="K1132" s="84">
        <v>3460840.46</v>
      </c>
      <c r="L1132" s="85"/>
      <c r="M1132" s="85"/>
    </row>
    <row r="1133" spans="1:13" hidden="1" x14ac:dyDescent="0.25">
      <c r="A1133" s="80">
        <f t="shared" si="17"/>
        <v>1131</v>
      </c>
      <c r="B1133" s="79" t="s">
        <v>983</v>
      </c>
      <c r="C1133" s="79" t="s">
        <v>984</v>
      </c>
      <c r="D1133" s="81">
        <v>41425</v>
      </c>
      <c r="E1133" s="81">
        <v>41425</v>
      </c>
      <c r="F1133" s="82">
        <v>0</v>
      </c>
      <c r="G1133" s="79" t="s">
        <v>145</v>
      </c>
      <c r="H1133" s="79" t="s">
        <v>1070</v>
      </c>
      <c r="I1133" s="84">
        <v>26489950.359999999</v>
      </c>
      <c r="J1133" s="84">
        <v>-8120176.6299999999</v>
      </c>
      <c r="K1133" s="84">
        <v>18369773.73</v>
      </c>
      <c r="L1133" s="85"/>
      <c r="M1133" s="85"/>
    </row>
    <row r="1134" spans="1:13" hidden="1" x14ac:dyDescent="0.25">
      <c r="A1134" s="80">
        <f t="shared" si="17"/>
        <v>1132</v>
      </c>
      <c r="B1134" s="79" t="s">
        <v>983</v>
      </c>
      <c r="C1134" s="79" t="s">
        <v>984</v>
      </c>
      <c r="D1134" s="81">
        <v>41425</v>
      </c>
      <c r="E1134" s="81">
        <v>41425</v>
      </c>
      <c r="F1134" s="82">
        <v>0</v>
      </c>
      <c r="G1134" s="79" t="s">
        <v>145</v>
      </c>
      <c r="H1134" s="79" t="s">
        <v>1071</v>
      </c>
      <c r="I1134" s="84">
        <v>713814.74</v>
      </c>
      <c r="J1134" s="84">
        <v>-218811.36000000002</v>
      </c>
      <c r="K1134" s="84">
        <v>495003.38</v>
      </c>
      <c r="L1134" s="85"/>
      <c r="M1134" s="85"/>
    </row>
    <row r="1135" spans="1:13" hidden="1" x14ac:dyDescent="0.25">
      <c r="A1135" s="80">
        <f t="shared" si="17"/>
        <v>1133</v>
      </c>
      <c r="B1135" s="79" t="s">
        <v>983</v>
      </c>
      <c r="C1135" s="79" t="s">
        <v>984</v>
      </c>
      <c r="D1135" s="81">
        <v>41425</v>
      </c>
      <c r="E1135" s="81">
        <v>41425</v>
      </c>
      <c r="F1135" s="82">
        <v>0</v>
      </c>
      <c r="G1135" s="79" t="s">
        <v>145</v>
      </c>
      <c r="H1135" s="79" t="s">
        <v>1072</v>
      </c>
      <c r="I1135" s="84">
        <v>21542041.66</v>
      </c>
      <c r="J1135" s="84">
        <v>-6603454.54</v>
      </c>
      <c r="K1135" s="84">
        <v>14938587.119999999</v>
      </c>
      <c r="L1135" s="85"/>
      <c r="M1135" s="85"/>
    </row>
    <row r="1136" spans="1:13" hidden="1" x14ac:dyDescent="0.25">
      <c r="A1136" s="80">
        <f t="shared" si="17"/>
        <v>1134</v>
      </c>
      <c r="B1136" s="79" t="s">
        <v>983</v>
      </c>
      <c r="C1136" s="79" t="s">
        <v>984</v>
      </c>
      <c r="D1136" s="81">
        <v>41425</v>
      </c>
      <c r="E1136" s="81">
        <v>41425</v>
      </c>
      <c r="F1136" s="82">
        <v>0</v>
      </c>
      <c r="G1136" s="79" t="s">
        <v>145</v>
      </c>
      <c r="H1136" s="79" t="s">
        <v>1073</v>
      </c>
      <c r="I1136" s="84">
        <v>10553459.51</v>
      </c>
      <c r="J1136" s="84">
        <v>-3235036.45</v>
      </c>
      <c r="K1136" s="84">
        <v>7318423.0599999996</v>
      </c>
      <c r="L1136" s="85"/>
      <c r="M1136" s="85"/>
    </row>
    <row r="1137" spans="1:13" hidden="1" x14ac:dyDescent="0.25">
      <c r="A1137" s="80">
        <f t="shared" si="17"/>
        <v>1135</v>
      </c>
      <c r="B1137" s="79" t="s">
        <v>983</v>
      </c>
      <c r="C1137" s="79" t="s">
        <v>984</v>
      </c>
      <c r="D1137" s="81">
        <v>41425</v>
      </c>
      <c r="E1137" s="81">
        <v>41425</v>
      </c>
      <c r="F1137" s="82">
        <v>0</v>
      </c>
      <c r="G1137" s="79" t="s">
        <v>145</v>
      </c>
      <c r="H1137" s="79" t="s">
        <v>1074</v>
      </c>
      <c r="I1137" s="84">
        <v>277249.27</v>
      </c>
      <c r="J1137" s="84">
        <v>-84987.45</v>
      </c>
      <c r="K1137" s="84">
        <v>192261.82</v>
      </c>
      <c r="L1137" s="85"/>
      <c r="M1137" s="85"/>
    </row>
    <row r="1138" spans="1:13" hidden="1" x14ac:dyDescent="0.25">
      <c r="A1138" s="80">
        <f t="shared" si="17"/>
        <v>1136</v>
      </c>
      <c r="B1138" s="79" t="s">
        <v>983</v>
      </c>
      <c r="C1138" s="79" t="s">
        <v>1075</v>
      </c>
      <c r="D1138" s="81">
        <v>41730</v>
      </c>
      <c r="E1138" s="81">
        <v>41730</v>
      </c>
      <c r="F1138" s="82">
        <v>0</v>
      </c>
      <c r="G1138" s="79" t="s">
        <v>145</v>
      </c>
      <c r="H1138" s="79" t="s">
        <v>1076</v>
      </c>
      <c r="I1138" s="84">
        <v>20805212.75</v>
      </c>
      <c r="J1138" s="84">
        <v>-5724912.4299999997</v>
      </c>
      <c r="K1138" s="84">
        <v>15080300.32</v>
      </c>
      <c r="L1138" s="85"/>
      <c r="M1138" s="85"/>
    </row>
    <row r="1139" spans="1:13" hidden="1" x14ac:dyDescent="0.25">
      <c r="A1139" s="80">
        <f t="shared" si="17"/>
        <v>1137</v>
      </c>
      <c r="B1139" s="79" t="s">
        <v>983</v>
      </c>
      <c r="C1139" s="79" t="s">
        <v>353</v>
      </c>
      <c r="D1139" s="81">
        <v>42095</v>
      </c>
      <c r="E1139" s="81">
        <v>42095</v>
      </c>
      <c r="F1139" s="82">
        <v>0</v>
      </c>
      <c r="G1139" s="79" t="s">
        <v>145</v>
      </c>
      <c r="H1139" s="79" t="s">
        <v>1077</v>
      </c>
      <c r="I1139" s="84">
        <v>1193563.3600000001</v>
      </c>
      <c r="J1139" s="84">
        <v>-293662.32999999996</v>
      </c>
      <c r="K1139" s="84">
        <v>899901.03</v>
      </c>
      <c r="L1139" s="85"/>
      <c r="M1139" s="85"/>
    </row>
    <row r="1140" spans="1:13" hidden="1" x14ac:dyDescent="0.25">
      <c r="A1140" s="80">
        <f t="shared" si="17"/>
        <v>1138</v>
      </c>
      <c r="B1140" s="79" t="s">
        <v>983</v>
      </c>
      <c r="C1140" s="79" t="s">
        <v>1078</v>
      </c>
      <c r="D1140" s="81">
        <v>42461</v>
      </c>
      <c r="E1140" s="81">
        <v>42461</v>
      </c>
      <c r="F1140" s="82">
        <v>0</v>
      </c>
      <c r="G1140" s="79" t="s">
        <v>145</v>
      </c>
      <c r="H1140" s="79" t="s">
        <v>1079</v>
      </c>
      <c r="I1140" s="84">
        <v>540624.06999999995</v>
      </c>
      <c r="J1140" s="84">
        <v>-115845.64</v>
      </c>
      <c r="K1140" s="84">
        <v>424778.43</v>
      </c>
      <c r="L1140" s="85"/>
      <c r="M1140" s="85"/>
    </row>
    <row r="1141" spans="1:13" hidden="1" x14ac:dyDescent="0.25">
      <c r="A1141" s="80">
        <f t="shared" si="17"/>
        <v>1139</v>
      </c>
      <c r="B1141" s="79" t="s">
        <v>983</v>
      </c>
      <c r="C1141" s="79" t="s">
        <v>1075</v>
      </c>
      <c r="D1141" s="81">
        <v>41730</v>
      </c>
      <c r="E1141" s="81">
        <v>41730</v>
      </c>
      <c r="F1141" s="82">
        <v>0</v>
      </c>
      <c r="G1141" s="79" t="s">
        <v>145</v>
      </c>
      <c r="H1141" s="79" t="s">
        <v>1080</v>
      </c>
      <c r="I1141" s="84">
        <v>-15809650.470000001</v>
      </c>
      <c r="J1141" s="84">
        <v>4350297.5</v>
      </c>
      <c r="K1141" s="84">
        <v>-11459352.970000001</v>
      </c>
      <c r="L1141" s="85"/>
      <c r="M1141" s="85"/>
    </row>
    <row r="1142" spans="1:13" hidden="1" x14ac:dyDescent="0.25">
      <c r="A1142" s="80">
        <f t="shared" si="17"/>
        <v>1140</v>
      </c>
      <c r="B1142" s="79" t="s">
        <v>983</v>
      </c>
      <c r="C1142" s="79" t="s">
        <v>353</v>
      </c>
      <c r="D1142" s="81">
        <v>42095</v>
      </c>
      <c r="E1142" s="81">
        <v>42095</v>
      </c>
      <c r="F1142" s="82">
        <v>0</v>
      </c>
      <c r="G1142" s="79" t="s">
        <v>145</v>
      </c>
      <c r="H1142" s="79" t="s">
        <v>1081</v>
      </c>
      <c r="I1142" s="84">
        <v>3026913.59</v>
      </c>
      <c r="J1142" s="84">
        <v>-744736.75</v>
      </c>
      <c r="K1142" s="84">
        <v>2282176.84</v>
      </c>
      <c r="L1142" s="85"/>
      <c r="M1142" s="85"/>
    </row>
    <row r="1143" spans="1:13" hidden="1" x14ac:dyDescent="0.25">
      <c r="A1143" s="80">
        <f t="shared" si="17"/>
        <v>1141</v>
      </c>
      <c r="B1143" s="79" t="s">
        <v>983</v>
      </c>
      <c r="C1143" s="79" t="s">
        <v>1078</v>
      </c>
      <c r="D1143" s="81">
        <v>42461</v>
      </c>
      <c r="E1143" s="81">
        <v>42461</v>
      </c>
      <c r="F1143" s="82">
        <v>0</v>
      </c>
      <c r="G1143" s="79" t="s">
        <v>145</v>
      </c>
      <c r="H1143" s="79" t="s">
        <v>1082</v>
      </c>
      <c r="I1143" s="84">
        <v>-1472513.19</v>
      </c>
      <c r="J1143" s="84">
        <v>315532.04000000004</v>
      </c>
      <c r="K1143" s="84">
        <v>-1156981.1499999999</v>
      </c>
      <c r="L1143" s="85"/>
      <c r="M1143" s="85"/>
    </row>
    <row r="1144" spans="1:13" hidden="1" x14ac:dyDescent="0.25">
      <c r="A1144" s="80">
        <f t="shared" si="17"/>
        <v>1142</v>
      </c>
      <c r="B1144" s="79" t="s">
        <v>983</v>
      </c>
      <c r="C1144" s="79" t="s">
        <v>1083</v>
      </c>
      <c r="D1144" s="81">
        <v>42826</v>
      </c>
      <c r="E1144" s="81">
        <v>42826</v>
      </c>
      <c r="F1144" s="82">
        <v>0</v>
      </c>
      <c r="G1144" s="79" t="s">
        <v>145</v>
      </c>
      <c r="H1144" s="79" t="s">
        <v>1084</v>
      </c>
      <c r="I1144" s="84">
        <v>353009.24</v>
      </c>
      <c r="J1144" s="84">
        <v>-63373.52</v>
      </c>
      <c r="K1144" s="84">
        <v>289635.71999999997</v>
      </c>
      <c r="L1144" s="85"/>
      <c r="M1144" s="85"/>
    </row>
    <row r="1145" spans="1:13" hidden="1" x14ac:dyDescent="0.25">
      <c r="A1145" s="80">
        <f t="shared" si="17"/>
        <v>1143</v>
      </c>
      <c r="B1145" s="79" t="s">
        <v>983</v>
      </c>
      <c r="C1145" s="79" t="s">
        <v>1083</v>
      </c>
      <c r="D1145" s="81">
        <v>42826</v>
      </c>
      <c r="E1145" s="81">
        <v>42826</v>
      </c>
      <c r="F1145" s="82">
        <v>0</v>
      </c>
      <c r="G1145" s="79" t="s">
        <v>145</v>
      </c>
      <c r="H1145" s="79" t="s">
        <v>1085</v>
      </c>
      <c r="I1145" s="84">
        <v>-31523.93</v>
      </c>
      <c r="J1145" s="84">
        <v>5659.28</v>
      </c>
      <c r="K1145" s="84">
        <v>-25864.65</v>
      </c>
      <c r="L1145" s="85"/>
      <c r="M1145" s="85"/>
    </row>
    <row r="1146" spans="1:13" hidden="1" x14ac:dyDescent="0.25">
      <c r="A1146" s="80">
        <f t="shared" si="17"/>
        <v>1144</v>
      </c>
      <c r="B1146" s="79" t="s">
        <v>983</v>
      </c>
      <c r="C1146" s="79" t="s">
        <v>1086</v>
      </c>
      <c r="D1146" s="81">
        <v>43191</v>
      </c>
      <c r="E1146" s="81">
        <v>43191</v>
      </c>
      <c r="F1146" s="82">
        <v>0</v>
      </c>
      <c r="G1146" s="79" t="s">
        <v>145</v>
      </c>
      <c r="H1146" s="79" t="s">
        <v>1087</v>
      </c>
      <c r="I1146" s="84">
        <v>975119.81</v>
      </c>
      <c r="J1146" s="84">
        <v>-137803.08000000002</v>
      </c>
      <c r="K1146" s="84">
        <v>837316.73</v>
      </c>
      <c r="L1146" s="85"/>
      <c r="M1146" s="85"/>
    </row>
    <row r="1147" spans="1:13" hidden="1" x14ac:dyDescent="0.25">
      <c r="A1147" s="80">
        <f t="shared" si="17"/>
        <v>1145</v>
      </c>
      <c r="B1147" s="79" t="s">
        <v>983</v>
      </c>
      <c r="C1147" s="79" t="s">
        <v>1086</v>
      </c>
      <c r="D1147" s="81">
        <v>43191</v>
      </c>
      <c r="E1147" s="81">
        <v>43191</v>
      </c>
      <c r="F1147" s="82">
        <v>0</v>
      </c>
      <c r="G1147" s="79" t="s">
        <v>145</v>
      </c>
      <c r="H1147" s="79" t="s">
        <v>1088</v>
      </c>
      <c r="I1147" s="84">
        <v>3223863.79</v>
      </c>
      <c r="J1147" s="84">
        <v>-455593.57999999996</v>
      </c>
      <c r="K1147" s="84">
        <v>2768270.21</v>
      </c>
      <c r="L1147" s="85"/>
      <c r="M1147" s="85"/>
    </row>
    <row r="1148" spans="1:13" hidden="1" x14ac:dyDescent="0.25">
      <c r="A1148" s="80">
        <f t="shared" si="17"/>
        <v>1146</v>
      </c>
      <c r="B1148" s="79" t="s">
        <v>983</v>
      </c>
      <c r="C1148" s="79" t="s">
        <v>1089</v>
      </c>
      <c r="D1148" s="81">
        <v>43556</v>
      </c>
      <c r="E1148" s="81">
        <v>43556</v>
      </c>
      <c r="F1148" s="82">
        <v>0</v>
      </c>
      <c r="G1148" s="79" t="s">
        <v>145</v>
      </c>
      <c r="H1148" s="79" t="s">
        <v>1090</v>
      </c>
      <c r="I1148" s="84">
        <v>1152633.8400000001</v>
      </c>
      <c r="J1148" s="84">
        <v>-114258.38</v>
      </c>
      <c r="K1148" s="84">
        <v>1038375.46</v>
      </c>
      <c r="L1148" s="85"/>
      <c r="M1148" s="85"/>
    </row>
    <row r="1149" spans="1:13" hidden="1" x14ac:dyDescent="0.25">
      <c r="A1149" s="80">
        <f t="shared" si="17"/>
        <v>1147</v>
      </c>
      <c r="B1149" s="79" t="s">
        <v>983</v>
      </c>
      <c r="C1149" s="79" t="s">
        <v>1089</v>
      </c>
      <c r="D1149" s="81">
        <v>43556</v>
      </c>
      <c r="E1149" s="81">
        <v>43556</v>
      </c>
      <c r="F1149" s="82">
        <v>0</v>
      </c>
      <c r="G1149" s="79" t="s">
        <v>145</v>
      </c>
      <c r="H1149" s="79" t="s">
        <v>1091</v>
      </c>
      <c r="I1149" s="84">
        <v>4028791.01</v>
      </c>
      <c r="J1149" s="84">
        <v>-399366.29000000004</v>
      </c>
      <c r="K1149" s="84">
        <v>3629424.72</v>
      </c>
      <c r="L1149" s="85"/>
      <c r="M1149" s="85"/>
    </row>
    <row r="1150" spans="1:13" hidden="1" x14ac:dyDescent="0.25">
      <c r="A1150" s="80">
        <f t="shared" si="17"/>
        <v>1148</v>
      </c>
      <c r="B1150" s="79" t="s">
        <v>983</v>
      </c>
      <c r="C1150" s="79" t="s">
        <v>1092</v>
      </c>
      <c r="D1150" s="81">
        <v>43922</v>
      </c>
      <c r="E1150" s="81">
        <v>43922</v>
      </c>
      <c r="F1150" s="82">
        <v>0</v>
      </c>
      <c r="G1150" s="79" t="s">
        <v>145</v>
      </c>
      <c r="H1150" s="79" t="s">
        <v>1093</v>
      </c>
      <c r="I1150" s="84">
        <v>1993952.76</v>
      </c>
      <c r="J1150" s="84">
        <v>-104268.3</v>
      </c>
      <c r="K1150" s="84">
        <v>1889684.46</v>
      </c>
      <c r="L1150" s="85"/>
      <c r="M1150" s="85"/>
    </row>
    <row r="1151" spans="1:13" hidden="1" x14ac:dyDescent="0.25">
      <c r="A1151" s="80">
        <f t="shared" si="17"/>
        <v>1149</v>
      </c>
      <c r="B1151" s="79" t="s">
        <v>983</v>
      </c>
      <c r="C1151" s="79" t="s">
        <v>1092</v>
      </c>
      <c r="D1151" s="81">
        <v>43922</v>
      </c>
      <c r="E1151" s="81">
        <v>43922</v>
      </c>
      <c r="F1151" s="82">
        <v>0</v>
      </c>
      <c r="G1151" s="79" t="s">
        <v>145</v>
      </c>
      <c r="H1151" s="79" t="s">
        <v>1094</v>
      </c>
      <c r="I1151" s="84">
        <v>-3919717.24</v>
      </c>
      <c r="J1151" s="84">
        <v>204970.89</v>
      </c>
      <c r="K1151" s="84">
        <v>-3714746.35</v>
      </c>
      <c r="L1151" s="85"/>
      <c r="M1151" s="85"/>
    </row>
    <row r="1152" spans="1:13" hidden="1" x14ac:dyDescent="0.25">
      <c r="A1152" s="80">
        <f t="shared" si="17"/>
        <v>1150</v>
      </c>
      <c r="B1152" s="79" t="s">
        <v>983</v>
      </c>
      <c r="C1152" s="79" t="s">
        <v>984</v>
      </c>
      <c r="D1152" s="81">
        <v>41425</v>
      </c>
      <c r="E1152" s="81">
        <v>41425</v>
      </c>
      <c r="F1152" s="82">
        <v>0</v>
      </c>
      <c r="G1152" s="79" t="s">
        <v>145</v>
      </c>
      <c r="H1152" s="79" t="s">
        <v>1098</v>
      </c>
      <c r="I1152" s="84">
        <v>2042491913.8800001</v>
      </c>
      <c r="J1152" s="84">
        <v>-626101403.19000006</v>
      </c>
      <c r="K1152" s="84">
        <v>1416390510.6900001</v>
      </c>
      <c r="L1152" s="85"/>
      <c r="M1152" s="85"/>
    </row>
    <row r="1153" spans="1:13" hidden="1" x14ac:dyDescent="0.25">
      <c r="A1153" s="80">
        <f t="shared" si="17"/>
        <v>1151</v>
      </c>
      <c r="B1153" s="79" t="s">
        <v>983</v>
      </c>
      <c r="C1153" s="79" t="s">
        <v>984</v>
      </c>
      <c r="D1153" s="81">
        <v>41730</v>
      </c>
      <c r="E1153" s="81">
        <v>41730</v>
      </c>
      <c r="F1153" s="82">
        <v>0</v>
      </c>
      <c r="G1153" s="79" t="s">
        <v>145</v>
      </c>
      <c r="H1153" s="79" t="s">
        <v>1099</v>
      </c>
      <c r="I1153" s="84">
        <v>177277301.99000001</v>
      </c>
      <c r="J1153" s="84">
        <v>-47155762.339999996</v>
      </c>
      <c r="K1153" s="84">
        <v>130121539.65000001</v>
      </c>
      <c r="L1153" s="85"/>
      <c r="M1153" s="85"/>
    </row>
    <row r="1154" spans="1:13" hidden="1" x14ac:dyDescent="0.25">
      <c r="A1154" s="80">
        <f t="shared" si="17"/>
        <v>1152</v>
      </c>
      <c r="B1154" s="79" t="s">
        <v>983</v>
      </c>
      <c r="C1154" s="79" t="s">
        <v>984</v>
      </c>
      <c r="D1154" s="81">
        <v>41730</v>
      </c>
      <c r="E1154" s="81">
        <v>41730</v>
      </c>
      <c r="F1154" s="82">
        <v>0</v>
      </c>
      <c r="G1154" s="79" t="s">
        <v>145</v>
      </c>
      <c r="H1154" s="79" t="s">
        <v>1100</v>
      </c>
      <c r="I1154" s="84">
        <v>52668675.68</v>
      </c>
      <c r="J1154" s="84">
        <v>-14009867.75</v>
      </c>
      <c r="K1154" s="84">
        <v>38658807.93</v>
      </c>
      <c r="L1154" s="85"/>
      <c r="M1154" s="85"/>
    </row>
    <row r="1155" spans="1:13" hidden="1" x14ac:dyDescent="0.25">
      <c r="A1155" s="80">
        <f t="shared" si="17"/>
        <v>1153</v>
      </c>
      <c r="B1155" s="79" t="s">
        <v>983</v>
      </c>
      <c r="C1155" s="79" t="s">
        <v>984</v>
      </c>
      <c r="D1155" s="81">
        <v>41425</v>
      </c>
      <c r="E1155" s="81">
        <v>41425</v>
      </c>
      <c r="F1155" s="82">
        <v>0</v>
      </c>
      <c r="G1155" s="79" t="s">
        <v>145</v>
      </c>
      <c r="H1155" s="79" t="s">
        <v>1069</v>
      </c>
      <c r="I1155" s="84">
        <v>39177171.159999996</v>
      </c>
      <c r="J1155" s="84">
        <v>-12009292.02</v>
      </c>
      <c r="K1155" s="84">
        <v>27167879.140000001</v>
      </c>
      <c r="L1155" s="85"/>
      <c r="M1155" s="85"/>
    </row>
    <row r="1156" spans="1:13" hidden="1" x14ac:dyDescent="0.25">
      <c r="A1156" s="80">
        <f t="shared" si="17"/>
        <v>1154</v>
      </c>
      <c r="B1156" s="79" t="s">
        <v>983</v>
      </c>
      <c r="C1156" s="79" t="s">
        <v>984</v>
      </c>
      <c r="D1156" s="81">
        <v>41425</v>
      </c>
      <c r="E1156" s="81">
        <v>41425</v>
      </c>
      <c r="F1156" s="82">
        <v>0</v>
      </c>
      <c r="G1156" s="79" t="s">
        <v>145</v>
      </c>
      <c r="H1156" s="79" t="s">
        <v>1070</v>
      </c>
      <c r="I1156" s="84">
        <v>207948266.09999999</v>
      </c>
      <c r="J1156" s="84">
        <v>-63744047.310000002</v>
      </c>
      <c r="K1156" s="84">
        <v>144204218.78999999</v>
      </c>
      <c r="L1156" s="85"/>
      <c r="M1156" s="85"/>
    </row>
    <row r="1157" spans="1:13" hidden="1" x14ac:dyDescent="0.25">
      <c r="A1157" s="80">
        <f t="shared" ref="A1157:A1220" si="18">A1156+1</f>
        <v>1155</v>
      </c>
      <c r="B1157" s="79" t="s">
        <v>983</v>
      </c>
      <c r="C1157" s="79" t="s">
        <v>984</v>
      </c>
      <c r="D1157" s="81">
        <v>41425</v>
      </c>
      <c r="E1157" s="81">
        <v>41425</v>
      </c>
      <c r="F1157" s="82">
        <v>0</v>
      </c>
      <c r="G1157" s="79" t="s">
        <v>145</v>
      </c>
      <c r="H1157" s="79" t="s">
        <v>1071</v>
      </c>
      <c r="I1157" s="84">
        <v>5603503.8300000001</v>
      </c>
      <c r="J1157" s="84">
        <v>-1717686.9000000001</v>
      </c>
      <c r="K1157" s="84">
        <v>3885816.93</v>
      </c>
      <c r="L1157" s="85"/>
      <c r="M1157" s="85"/>
    </row>
    <row r="1158" spans="1:13" hidden="1" x14ac:dyDescent="0.25">
      <c r="A1158" s="80">
        <f t="shared" si="18"/>
        <v>1156</v>
      </c>
      <c r="B1158" s="79" t="s">
        <v>983</v>
      </c>
      <c r="C1158" s="79" t="s">
        <v>984</v>
      </c>
      <c r="D1158" s="81">
        <v>41425</v>
      </c>
      <c r="E1158" s="81">
        <v>41425</v>
      </c>
      <c r="F1158" s="82">
        <v>0</v>
      </c>
      <c r="G1158" s="79" t="s">
        <v>145</v>
      </c>
      <c r="H1158" s="79" t="s">
        <v>1072</v>
      </c>
      <c r="I1158" s="84">
        <v>169106780.09999999</v>
      </c>
      <c r="J1158" s="84">
        <v>-51837655.549999997</v>
      </c>
      <c r="K1158" s="84">
        <v>117269124.55</v>
      </c>
      <c r="L1158" s="85"/>
      <c r="M1158" s="85"/>
    </row>
    <row r="1159" spans="1:13" hidden="1" x14ac:dyDescent="0.25">
      <c r="A1159" s="80">
        <f t="shared" si="18"/>
        <v>1157</v>
      </c>
      <c r="B1159" s="79" t="s">
        <v>983</v>
      </c>
      <c r="C1159" s="79" t="s">
        <v>984</v>
      </c>
      <c r="D1159" s="81">
        <v>41425</v>
      </c>
      <c r="E1159" s="81">
        <v>41425</v>
      </c>
      <c r="F1159" s="82">
        <v>0</v>
      </c>
      <c r="G1159" s="79" t="s">
        <v>145</v>
      </c>
      <c r="H1159" s="79" t="s">
        <v>1073</v>
      </c>
      <c r="I1159" s="84">
        <v>82845515.969999999</v>
      </c>
      <c r="J1159" s="84">
        <v>-25395299.469999999</v>
      </c>
      <c r="K1159" s="84">
        <v>57450216.5</v>
      </c>
      <c r="L1159" s="85"/>
      <c r="M1159" s="85"/>
    </row>
    <row r="1160" spans="1:13" hidden="1" x14ac:dyDescent="0.25">
      <c r="A1160" s="80">
        <f t="shared" si="18"/>
        <v>1158</v>
      </c>
      <c r="B1160" s="79" t="s">
        <v>983</v>
      </c>
      <c r="C1160" s="79" t="s">
        <v>984</v>
      </c>
      <c r="D1160" s="81">
        <v>41425</v>
      </c>
      <c r="E1160" s="81">
        <v>41425</v>
      </c>
      <c r="F1160" s="82">
        <v>0</v>
      </c>
      <c r="G1160" s="79" t="s">
        <v>145</v>
      </c>
      <c r="H1160" s="79" t="s">
        <v>1074</v>
      </c>
      <c r="I1160" s="84">
        <v>2176429.37</v>
      </c>
      <c r="J1160" s="84">
        <v>-667158.34000000008</v>
      </c>
      <c r="K1160" s="84">
        <v>1509271.03</v>
      </c>
      <c r="L1160" s="85"/>
      <c r="M1160" s="85"/>
    </row>
    <row r="1161" spans="1:13" hidden="1" x14ac:dyDescent="0.25">
      <c r="A1161" s="80">
        <f t="shared" si="18"/>
        <v>1159</v>
      </c>
      <c r="B1161" s="79" t="s">
        <v>983</v>
      </c>
      <c r="C1161" s="79" t="s">
        <v>1075</v>
      </c>
      <c r="D1161" s="81">
        <v>41730</v>
      </c>
      <c r="E1161" s="81">
        <v>41730</v>
      </c>
      <c r="F1161" s="82">
        <v>0</v>
      </c>
      <c r="G1161" s="79" t="s">
        <v>145</v>
      </c>
      <c r="H1161" s="79" t="s">
        <v>1076</v>
      </c>
      <c r="I1161" s="84">
        <v>163322613.25</v>
      </c>
      <c r="J1161" s="84">
        <v>-44941028.57</v>
      </c>
      <c r="K1161" s="84">
        <v>118381584.68000001</v>
      </c>
      <c r="L1161" s="85"/>
      <c r="M1161" s="85"/>
    </row>
    <row r="1162" spans="1:13" hidden="1" x14ac:dyDescent="0.25">
      <c r="A1162" s="80">
        <f t="shared" si="18"/>
        <v>1160</v>
      </c>
      <c r="B1162" s="79" t="s">
        <v>983</v>
      </c>
      <c r="C1162" s="79" t="s">
        <v>353</v>
      </c>
      <c r="D1162" s="81">
        <v>42095</v>
      </c>
      <c r="E1162" s="81">
        <v>42095</v>
      </c>
      <c r="F1162" s="82">
        <v>0</v>
      </c>
      <c r="G1162" s="79" t="s">
        <v>145</v>
      </c>
      <c r="H1162" s="79" t="s">
        <v>1077</v>
      </c>
      <c r="I1162" s="84">
        <v>9369569.5099999998</v>
      </c>
      <c r="J1162" s="84">
        <v>-2305273.09</v>
      </c>
      <c r="K1162" s="84">
        <v>7064296.4199999999</v>
      </c>
      <c r="L1162" s="85"/>
      <c r="M1162" s="85"/>
    </row>
    <row r="1163" spans="1:13" hidden="1" x14ac:dyDescent="0.25">
      <c r="A1163" s="80">
        <f t="shared" si="18"/>
        <v>1161</v>
      </c>
      <c r="B1163" s="79" t="s">
        <v>983</v>
      </c>
      <c r="C1163" s="79" t="s">
        <v>1078</v>
      </c>
      <c r="D1163" s="81">
        <v>42461</v>
      </c>
      <c r="E1163" s="81">
        <v>42461</v>
      </c>
      <c r="F1163" s="82">
        <v>0</v>
      </c>
      <c r="G1163" s="79" t="s">
        <v>145</v>
      </c>
      <c r="H1163" s="79" t="s">
        <v>1079</v>
      </c>
      <c r="I1163" s="84">
        <v>4243942.8499999996</v>
      </c>
      <c r="J1163" s="84">
        <v>-909397.6</v>
      </c>
      <c r="K1163" s="84">
        <v>3334545.25</v>
      </c>
      <c r="L1163" s="85"/>
      <c r="M1163" s="85"/>
    </row>
    <row r="1164" spans="1:13" hidden="1" x14ac:dyDescent="0.25">
      <c r="A1164" s="80">
        <f t="shared" si="18"/>
        <v>1162</v>
      </c>
      <c r="B1164" s="79" t="s">
        <v>983</v>
      </c>
      <c r="C1164" s="79" t="s">
        <v>1075</v>
      </c>
      <c r="D1164" s="81">
        <v>41730</v>
      </c>
      <c r="E1164" s="81">
        <v>41730</v>
      </c>
      <c r="F1164" s="82">
        <v>0</v>
      </c>
      <c r="G1164" s="79" t="s">
        <v>145</v>
      </c>
      <c r="H1164" s="79" t="s">
        <v>1080</v>
      </c>
      <c r="I1164" s="84">
        <v>-124107042.8</v>
      </c>
      <c r="J1164" s="84">
        <v>34150189.289999999</v>
      </c>
      <c r="K1164" s="84">
        <v>-89956853.510000005</v>
      </c>
      <c r="L1164" s="85"/>
      <c r="M1164" s="85"/>
    </row>
    <row r="1165" spans="1:13" hidden="1" x14ac:dyDescent="0.25">
      <c r="A1165" s="80">
        <f t="shared" si="18"/>
        <v>1163</v>
      </c>
      <c r="B1165" s="79" t="s">
        <v>983</v>
      </c>
      <c r="C1165" s="79" t="s">
        <v>353</v>
      </c>
      <c r="D1165" s="81">
        <v>42095</v>
      </c>
      <c r="E1165" s="81">
        <v>42095</v>
      </c>
      <c r="F1165" s="82">
        <v>0</v>
      </c>
      <c r="G1165" s="79" t="s">
        <v>145</v>
      </c>
      <c r="H1165" s="79" t="s">
        <v>1081</v>
      </c>
      <c r="I1165" s="84">
        <v>23761518</v>
      </c>
      <c r="J1165" s="84">
        <v>-5846243.8800000008</v>
      </c>
      <c r="K1165" s="84">
        <v>17915274.120000001</v>
      </c>
      <c r="L1165" s="85"/>
      <c r="M1165" s="85"/>
    </row>
    <row r="1166" spans="1:13" hidden="1" x14ac:dyDescent="0.25">
      <c r="A1166" s="80">
        <f t="shared" si="18"/>
        <v>1164</v>
      </c>
      <c r="B1166" s="79" t="s">
        <v>983</v>
      </c>
      <c r="C1166" s="79" t="s">
        <v>1078</v>
      </c>
      <c r="D1166" s="81">
        <v>42461</v>
      </c>
      <c r="E1166" s="81">
        <v>42461</v>
      </c>
      <c r="F1166" s="82">
        <v>0</v>
      </c>
      <c r="G1166" s="79" t="s">
        <v>145</v>
      </c>
      <c r="H1166" s="79" t="s">
        <v>1082</v>
      </c>
      <c r="I1166" s="84">
        <v>-11559348.439999999</v>
      </c>
      <c r="J1166" s="84">
        <v>2476952.21</v>
      </c>
      <c r="K1166" s="84">
        <v>-9082396.2300000004</v>
      </c>
      <c r="L1166" s="85"/>
      <c r="M1166" s="85"/>
    </row>
    <row r="1167" spans="1:13" hidden="1" x14ac:dyDescent="0.25">
      <c r="A1167" s="80">
        <f t="shared" si="18"/>
        <v>1165</v>
      </c>
      <c r="B1167" s="79" t="s">
        <v>983</v>
      </c>
      <c r="C1167" s="79" t="s">
        <v>1083</v>
      </c>
      <c r="D1167" s="81">
        <v>42826</v>
      </c>
      <c r="E1167" s="81">
        <v>42826</v>
      </c>
      <c r="F1167" s="82">
        <v>0</v>
      </c>
      <c r="G1167" s="79" t="s">
        <v>145</v>
      </c>
      <c r="H1167" s="79" t="s">
        <v>1084</v>
      </c>
      <c r="I1167" s="84">
        <v>2772593.49</v>
      </c>
      <c r="J1167" s="84">
        <v>-497746.2</v>
      </c>
      <c r="K1167" s="84">
        <v>2274847.29</v>
      </c>
      <c r="L1167" s="85"/>
      <c r="M1167" s="85"/>
    </row>
    <row r="1168" spans="1:13" hidden="1" x14ac:dyDescent="0.25">
      <c r="A1168" s="80">
        <f t="shared" si="18"/>
        <v>1166</v>
      </c>
      <c r="B1168" s="79" t="s">
        <v>983</v>
      </c>
      <c r="C1168" s="79" t="s">
        <v>1083</v>
      </c>
      <c r="D1168" s="81">
        <v>42826</v>
      </c>
      <c r="E1168" s="81">
        <v>42826</v>
      </c>
      <c r="F1168" s="82">
        <v>0</v>
      </c>
      <c r="G1168" s="79" t="s">
        <v>145</v>
      </c>
      <c r="H1168" s="79" t="s">
        <v>1085</v>
      </c>
      <c r="I1168" s="84">
        <v>-246143.66</v>
      </c>
      <c r="J1168" s="84">
        <v>44188.61</v>
      </c>
      <c r="K1168" s="84">
        <v>-201955.05</v>
      </c>
      <c r="L1168" s="85"/>
      <c r="M1168" s="85"/>
    </row>
    <row r="1169" spans="1:13" hidden="1" x14ac:dyDescent="0.25">
      <c r="A1169" s="80">
        <f t="shared" si="18"/>
        <v>1167</v>
      </c>
      <c r="B1169" s="79" t="s">
        <v>983</v>
      </c>
      <c r="C1169" s="79" t="s">
        <v>1086</v>
      </c>
      <c r="D1169" s="81">
        <v>43191</v>
      </c>
      <c r="E1169" s="81">
        <v>43191</v>
      </c>
      <c r="F1169" s="82">
        <v>0</v>
      </c>
      <c r="G1169" s="79" t="s">
        <v>145</v>
      </c>
      <c r="H1169" s="79" t="s">
        <v>1087</v>
      </c>
      <c r="I1169" s="84">
        <v>7658753.5999999996</v>
      </c>
      <c r="J1169" s="84">
        <v>-1082328.27</v>
      </c>
      <c r="K1169" s="84">
        <v>6576425.3300000001</v>
      </c>
      <c r="L1169" s="85"/>
      <c r="M1169" s="85"/>
    </row>
    <row r="1170" spans="1:13" hidden="1" x14ac:dyDescent="0.25">
      <c r="A1170" s="80">
        <f t="shared" si="18"/>
        <v>1168</v>
      </c>
      <c r="B1170" s="79" t="s">
        <v>983</v>
      </c>
      <c r="C1170" s="79" t="s">
        <v>1086</v>
      </c>
      <c r="D1170" s="81">
        <v>43191</v>
      </c>
      <c r="E1170" s="81">
        <v>43191</v>
      </c>
      <c r="F1170" s="82">
        <v>0</v>
      </c>
      <c r="G1170" s="79" t="s">
        <v>145</v>
      </c>
      <c r="H1170" s="79" t="s">
        <v>1088</v>
      </c>
      <c r="I1170" s="84">
        <v>25320763.530000001</v>
      </c>
      <c r="J1170" s="84">
        <v>-3578307.87</v>
      </c>
      <c r="K1170" s="84">
        <v>21742455.66</v>
      </c>
      <c r="L1170" s="85"/>
      <c r="M1170" s="85"/>
    </row>
    <row r="1171" spans="1:13" hidden="1" x14ac:dyDescent="0.25">
      <c r="A1171" s="80">
        <f t="shared" si="18"/>
        <v>1169</v>
      </c>
      <c r="B1171" s="79" t="s">
        <v>983</v>
      </c>
      <c r="C1171" s="79" t="s">
        <v>1089</v>
      </c>
      <c r="D1171" s="81">
        <v>43556</v>
      </c>
      <c r="E1171" s="81">
        <v>43556</v>
      </c>
      <c r="F1171" s="82">
        <v>0</v>
      </c>
      <c r="G1171" s="79" t="s">
        <v>145</v>
      </c>
      <c r="H1171" s="79" t="s">
        <v>1090</v>
      </c>
      <c r="I1171" s="84">
        <v>9052978.2699999996</v>
      </c>
      <c r="J1171" s="84">
        <v>-897404.3</v>
      </c>
      <c r="K1171" s="84">
        <v>8155573.9699999997</v>
      </c>
      <c r="L1171" s="85"/>
      <c r="M1171" s="85"/>
    </row>
    <row r="1172" spans="1:13" hidden="1" x14ac:dyDescent="0.25">
      <c r="A1172" s="80">
        <f t="shared" si="18"/>
        <v>1170</v>
      </c>
      <c r="B1172" s="79" t="s">
        <v>983</v>
      </c>
      <c r="C1172" s="79" t="s">
        <v>1089</v>
      </c>
      <c r="D1172" s="81">
        <v>43556</v>
      </c>
      <c r="E1172" s="81">
        <v>43556</v>
      </c>
      <c r="F1172" s="82">
        <v>0</v>
      </c>
      <c r="G1172" s="79" t="s">
        <v>145</v>
      </c>
      <c r="H1172" s="79" t="s">
        <v>1091</v>
      </c>
      <c r="I1172" s="84">
        <v>31642796.18</v>
      </c>
      <c r="J1172" s="84">
        <v>-3136689.42</v>
      </c>
      <c r="K1172" s="84">
        <v>28506106.760000002</v>
      </c>
      <c r="L1172" s="85"/>
      <c r="M1172" s="85"/>
    </row>
    <row r="1173" spans="1:13" hidden="1" x14ac:dyDescent="0.25">
      <c r="A1173" s="80">
        <f t="shared" si="18"/>
        <v>1171</v>
      </c>
      <c r="B1173" s="79" t="s">
        <v>983</v>
      </c>
      <c r="C1173" s="79" t="s">
        <v>1092</v>
      </c>
      <c r="D1173" s="81">
        <v>43922</v>
      </c>
      <c r="E1173" s="81">
        <v>43922</v>
      </c>
      <c r="F1173" s="82">
        <v>0</v>
      </c>
      <c r="G1173" s="79" t="s">
        <v>145</v>
      </c>
      <c r="H1173" s="79" t="s">
        <v>1093</v>
      </c>
      <c r="I1173" s="84">
        <v>15660837.27</v>
      </c>
      <c r="J1173" s="84">
        <v>-818940.63</v>
      </c>
      <c r="K1173" s="84">
        <v>14841896.640000001</v>
      </c>
      <c r="L1173" s="85"/>
      <c r="M1173" s="85"/>
    </row>
    <row r="1174" spans="1:13" hidden="1" x14ac:dyDescent="0.25">
      <c r="A1174" s="80">
        <f t="shared" si="18"/>
        <v>1172</v>
      </c>
      <c r="B1174" s="79" t="s">
        <v>983</v>
      </c>
      <c r="C1174" s="79" t="s">
        <v>1092</v>
      </c>
      <c r="D1174" s="81">
        <v>43922</v>
      </c>
      <c r="E1174" s="81">
        <v>43922</v>
      </c>
      <c r="F1174" s="82">
        <v>0</v>
      </c>
      <c r="G1174" s="79" t="s">
        <v>145</v>
      </c>
      <c r="H1174" s="79" t="s">
        <v>1094</v>
      </c>
      <c r="I1174" s="84">
        <v>-30786112.390000001</v>
      </c>
      <c r="J1174" s="84">
        <v>1609875.5</v>
      </c>
      <c r="K1174" s="84">
        <v>-29176236.890000001</v>
      </c>
      <c r="L1174" s="85"/>
      <c r="M1174" s="85"/>
    </row>
    <row r="1175" spans="1:13" hidden="1" x14ac:dyDescent="0.25">
      <c r="A1175" s="80">
        <f t="shared" si="18"/>
        <v>1173</v>
      </c>
      <c r="B1175" s="79" t="s">
        <v>983</v>
      </c>
      <c r="C1175" s="79" t="s">
        <v>984</v>
      </c>
      <c r="D1175" s="81">
        <v>41425</v>
      </c>
      <c r="E1175" s="81">
        <v>41425</v>
      </c>
      <c r="F1175" s="82">
        <v>0</v>
      </c>
      <c r="G1175" s="79" t="s">
        <v>145</v>
      </c>
      <c r="H1175" s="79" t="s">
        <v>1101</v>
      </c>
      <c r="I1175" s="84">
        <v>10238583880.49</v>
      </c>
      <c r="J1175" s="84">
        <v>-3167583285.98</v>
      </c>
      <c r="K1175" s="84">
        <v>7071000594.5100002</v>
      </c>
      <c r="L1175" s="85"/>
      <c r="M1175" s="85"/>
    </row>
    <row r="1176" spans="1:13" hidden="1" x14ac:dyDescent="0.25">
      <c r="A1176" s="80">
        <f t="shared" si="18"/>
        <v>1174</v>
      </c>
      <c r="B1176" s="79" t="s">
        <v>983</v>
      </c>
      <c r="C1176" s="79" t="s">
        <v>984</v>
      </c>
      <c r="D1176" s="81">
        <v>41425</v>
      </c>
      <c r="E1176" s="81">
        <v>41425</v>
      </c>
      <c r="F1176" s="82">
        <v>0</v>
      </c>
      <c r="G1176" s="79" t="s">
        <v>145</v>
      </c>
      <c r="H1176" s="79" t="s">
        <v>1102</v>
      </c>
      <c r="I1176" s="84">
        <v>-648240623.83000004</v>
      </c>
      <c r="J1176" s="84">
        <v>198710389.70000002</v>
      </c>
      <c r="K1176" s="84">
        <v>-449530234.13</v>
      </c>
      <c r="L1176" s="85"/>
      <c r="M1176" s="85"/>
    </row>
    <row r="1177" spans="1:13" hidden="1" x14ac:dyDescent="0.25">
      <c r="A1177" s="80">
        <f t="shared" si="18"/>
        <v>1175</v>
      </c>
      <c r="B1177" s="79" t="s">
        <v>983</v>
      </c>
      <c r="C1177" s="79" t="s">
        <v>353</v>
      </c>
      <c r="D1177" s="81">
        <v>41730</v>
      </c>
      <c r="E1177" s="81">
        <v>41730</v>
      </c>
      <c r="F1177" s="82">
        <v>0</v>
      </c>
      <c r="G1177" s="79" t="s">
        <v>145</v>
      </c>
      <c r="H1177" s="79" t="s">
        <v>1103</v>
      </c>
      <c r="I1177" s="84">
        <v>-5863374</v>
      </c>
      <c r="J1177" s="84">
        <v>1683050.46</v>
      </c>
      <c r="K1177" s="84">
        <v>-4180323.54</v>
      </c>
      <c r="L1177" s="85"/>
      <c r="M1177" s="85"/>
    </row>
    <row r="1178" spans="1:13" hidden="1" x14ac:dyDescent="0.25">
      <c r="A1178" s="80">
        <f t="shared" si="18"/>
        <v>1176</v>
      </c>
      <c r="B1178" s="79" t="s">
        <v>983</v>
      </c>
      <c r="C1178" s="79" t="s">
        <v>984</v>
      </c>
      <c r="D1178" s="81">
        <v>41730</v>
      </c>
      <c r="E1178" s="81">
        <v>41730</v>
      </c>
      <c r="F1178" s="82">
        <v>0</v>
      </c>
      <c r="G1178" s="79" t="s">
        <v>145</v>
      </c>
      <c r="H1178" s="79" t="s">
        <v>1104</v>
      </c>
      <c r="I1178" s="84">
        <v>363678974.18000001</v>
      </c>
      <c r="J1178" s="84">
        <v>-96738607.140000001</v>
      </c>
      <c r="K1178" s="84">
        <v>266940367.03999999</v>
      </c>
      <c r="L1178" s="85"/>
      <c r="M1178" s="85"/>
    </row>
    <row r="1179" spans="1:13" hidden="1" x14ac:dyDescent="0.25">
      <c r="A1179" s="80">
        <f t="shared" si="18"/>
        <v>1177</v>
      </c>
      <c r="B1179" s="79" t="s">
        <v>983</v>
      </c>
      <c r="C1179" s="79" t="s">
        <v>984</v>
      </c>
      <c r="D1179" s="81">
        <v>41425</v>
      </c>
      <c r="E1179" s="81">
        <v>41425</v>
      </c>
      <c r="F1179" s="82">
        <v>0</v>
      </c>
      <c r="G1179" s="79" t="s">
        <v>145</v>
      </c>
      <c r="H1179" s="79" t="s">
        <v>1105</v>
      </c>
      <c r="I1179" s="84">
        <v>244183684.87</v>
      </c>
      <c r="J1179" s="84">
        <v>-74851580.420000002</v>
      </c>
      <c r="K1179" s="84">
        <v>169332104.44999999</v>
      </c>
      <c r="L1179" s="85"/>
      <c r="M1179" s="85"/>
    </row>
    <row r="1180" spans="1:13" hidden="1" x14ac:dyDescent="0.25">
      <c r="A1180" s="80">
        <f t="shared" si="18"/>
        <v>1178</v>
      </c>
      <c r="B1180" s="79" t="s">
        <v>983</v>
      </c>
      <c r="C1180" s="79" t="s">
        <v>984</v>
      </c>
      <c r="D1180" s="81">
        <v>41730</v>
      </c>
      <c r="E1180" s="81">
        <v>41730</v>
      </c>
      <c r="F1180" s="82">
        <v>0</v>
      </c>
      <c r="G1180" s="79" t="s">
        <v>145</v>
      </c>
      <c r="H1180" s="79" t="s">
        <v>1106</v>
      </c>
      <c r="I1180" s="84">
        <v>-109199885</v>
      </c>
      <c r="J1180" s="84">
        <v>29047169.41</v>
      </c>
      <c r="K1180" s="84">
        <v>-80152715.590000004</v>
      </c>
      <c r="L1180" s="85"/>
      <c r="M1180" s="85"/>
    </row>
    <row r="1181" spans="1:13" hidden="1" x14ac:dyDescent="0.25">
      <c r="A1181" s="80">
        <f t="shared" si="18"/>
        <v>1179</v>
      </c>
      <c r="B1181" s="79" t="s">
        <v>983</v>
      </c>
      <c r="C1181" s="79" t="s">
        <v>984</v>
      </c>
      <c r="D1181" s="81">
        <v>41730</v>
      </c>
      <c r="E1181" s="81">
        <v>41730</v>
      </c>
      <c r="F1181" s="82">
        <v>0</v>
      </c>
      <c r="G1181" s="79" t="s">
        <v>145</v>
      </c>
      <c r="H1181" s="79" t="s">
        <v>1107</v>
      </c>
      <c r="I1181" s="84">
        <v>-199077119.86000001</v>
      </c>
      <c r="J1181" s="84">
        <v>52954513.879999995</v>
      </c>
      <c r="K1181" s="84">
        <v>-146122605.97999999</v>
      </c>
      <c r="L1181" s="85"/>
      <c r="M1181" s="85"/>
    </row>
    <row r="1182" spans="1:13" hidden="1" x14ac:dyDescent="0.25">
      <c r="A1182" s="80">
        <f t="shared" si="18"/>
        <v>1180</v>
      </c>
      <c r="B1182" s="79" t="s">
        <v>983</v>
      </c>
      <c r="C1182" s="79" t="s">
        <v>1108</v>
      </c>
      <c r="D1182" s="81">
        <v>42186</v>
      </c>
      <c r="E1182" s="81">
        <v>42186</v>
      </c>
      <c r="F1182" s="82">
        <v>0</v>
      </c>
      <c r="G1182" s="79" t="s">
        <v>145</v>
      </c>
      <c r="H1182" s="79" t="s">
        <v>1109</v>
      </c>
      <c r="I1182" s="84">
        <v>-16768237.92</v>
      </c>
      <c r="J1182" s="84">
        <v>3998011.4099999997</v>
      </c>
      <c r="K1182" s="84">
        <v>-12770226.51</v>
      </c>
      <c r="L1182" s="85"/>
      <c r="M1182" s="85"/>
    </row>
    <row r="1183" spans="1:13" hidden="1" x14ac:dyDescent="0.25">
      <c r="A1183" s="80">
        <f t="shared" si="18"/>
        <v>1181</v>
      </c>
      <c r="B1183" s="79" t="s">
        <v>983</v>
      </c>
      <c r="C1183" s="79" t="s">
        <v>984</v>
      </c>
      <c r="D1183" s="81">
        <v>41425</v>
      </c>
      <c r="E1183" s="81">
        <v>41425</v>
      </c>
      <c r="F1183" s="82">
        <v>0</v>
      </c>
      <c r="G1183" s="79" t="s">
        <v>145</v>
      </c>
      <c r="H1183" s="79" t="s">
        <v>1069</v>
      </c>
      <c r="I1183" s="84">
        <v>191431203.5</v>
      </c>
      <c r="J1183" s="84">
        <v>-58680939.82</v>
      </c>
      <c r="K1183" s="84">
        <v>132750263.68000001</v>
      </c>
      <c r="L1183" s="85"/>
      <c r="M1183" s="85"/>
    </row>
    <row r="1184" spans="1:13" hidden="1" x14ac:dyDescent="0.25">
      <c r="A1184" s="80">
        <f t="shared" si="18"/>
        <v>1182</v>
      </c>
      <c r="B1184" s="79" t="s">
        <v>983</v>
      </c>
      <c r="C1184" s="79" t="s">
        <v>984</v>
      </c>
      <c r="D1184" s="81">
        <v>41425</v>
      </c>
      <c r="E1184" s="81">
        <v>41425</v>
      </c>
      <c r="F1184" s="82">
        <v>0</v>
      </c>
      <c r="G1184" s="79" t="s">
        <v>145</v>
      </c>
      <c r="H1184" s="79" t="s">
        <v>1070</v>
      </c>
      <c r="I1184" s="84">
        <v>1016096509</v>
      </c>
      <c r="J1184" s="84">
        <v>-311472200.05999994</v>
      </c>
      <c r="K1184" s="84">
        <v>704624308.94000006</v>
      </c>
      <c r="L1184" s="85"/>
      <c r="M1184" s="85"/>
    </row>
    <row r="1185" spans="1:13" hidden="1" x14ac:dyDescent="0.25">
      <c r="A1185" s="80">
        <f t="shared" si="18"/>
        <v>1183</v>
      </c>
      <c r="B1185" s="79" t="s">
        <v>983</v>
      </c>
      <c r="C1185" s="79" t="s">
        <v>984</v>
      </c>
      <c r="D1185" s="81">
        <v>41425</v>
      </c>
      <c r="E1185" s="81">
        <v>41425</v>
      </c>
      <c r="F1185" s="82">
        <v>0</v>
      </c>
      <c r="G1185" s="79" t="s">
        <v>145</v>
      </c>
      <c r="H1185" s="79" t="s">
        <v>1071</v>
      </c>
      <c r="I1185" s="84">
        <v>27380371.030000001</v>
      </c>
      <c r="J1185" s="84">
        <v>-8393124.4000000004</v>
      </c>
      <c r="K1185" s="84">
        <v>18987246.629999999</v>
      </c>
      <c r="L1185" s="85"/>
      <c r="M1185" s="85"/>
    </row>
    <row r="1186" spans="1:13" hidden="1" x14ac:dyDescent="0.25">
      <c r="A1186" s="80">
        <f t="shared" si="18"/>
        <v>1184</v>
      </c>
      <c r="B1186" s="79" t="s">
        <v>983</v>
      </c>
      <c r="C1186" s="79" t="s">
        <v>984</v>
      </c>
      <c r="D1186" s="81">
        <v>41425</v>
      </c>
      <c r="E1186" s="81">
        <v>41425</v>
      </c>
      <c r="F1186" s="82">
        <v>0</v>
      </c>
      <c r="G1186" s="79" t="s">
        <v>145</v>
      </c>
      <c r="H1186" s="79" t="s">
        <v>1072</v>
      </c>
      <c r="I1186" s="84">
        <v>826305562.39999998</v>
      </c>
      <c r="J1186" s="84">
        <v>-253294061.31</v>
      </c>
      <c r="K1186" s="84">
        <v>573011501.09000003</v>
      </c>
      <c r="L1186" s="85"/>
      <c r="M1186" s="85"/>
    </row>
    <row r="1187" spans="1:13" hidden="1" x14ac:dyDescent="0.25">
      <c r="A1187" s="80">
        <f t="shared" si="18"/>
        <v>1185</v>
      </c>
      <c r="B1187" s="79" t="s">
        <v>983</v>
      </c>
      <c r="C1187" s="79" t="s">
        <v>984</v>
      </c>
      <c r="D1187" s="81">
        <v>41425</v>
      </c>
      <c r="E1187" s="81">
        <v>41425</v>
      </c>
      <c r="F1187" s="82">
        <v>0</v>
      </c>
      <c r="G1187" s="79" t="s">
        <v>145</v>
      </c>
      <c r="H1187" s="79" t="s">
        <v>1073</v>
      </c>
      <c r="I1187" s="84">
        <v>404807604.99000001</v>
      </c>
      <c r="J1187" s="84">
        <v>-124088916.97</v>
      </c>
      <c r="K1187" s="84">
        <v>280718688.01999998</v>
      </c>
      <c r="L1187" s="85"/>
      <c r="M1187" s="85"/>
    </row>
    <row r="1188" spans="1:13" hidden="1" x14ac:dyDescent="0.25">
      <c r="A1188" s="80">
        <f t="shared" si="18"/>
        <v>1186</v>
      </c>
      <c r="B1188" s="79" t="s">
        <v>983</v>
      </c>
      <c r="C1188" s="79" t="s">
        <v>984</v>
      </c>
      <c r="D1188" s="81">
        <v>41425</v>
      </c>
      <c r="E1188" s="81">
        <v>41425</v>
      </c>
      <c r="F1188" s="82">
        <v>0</v>
      </c>
      <c r="G1188" s="79" t="s">
        <v>145</v>
      </c>
      <c r="H1188" s="79" t="s">
        <v>1074</v>
      </c>
      <c r="I1188" s="84">
        <v>10634675.300000001</v>
      </c>
      <c r="J1188" s="84">
        <v>-3259932.18</v>
      </c>
      <c r="K1188" s="84">
        <v>7374743.1200000001</v>
      </c>
      <c r="L1188" s="85"/>
      <c r="M1188" s="85"/>
    </row>
    <row r="1189" spans="1:13" hidden="1" x14ac:dyDescent="0.25">
      <c r="A1189" s="80">
        <f t="shared" si="18"/>
        <v>1187</v>
      </c>
      <c r="B1189" s="79" t="s">
        <v>983</v>
      </c>
      <c r="C1189" s="79" t="s">
        <v>1075</v>
      </c>
      <c r="D1189" s="81">
        <v>41730</v>
      </c>
      <c r="E1189" s="81">
        <v>41730</v>
      </c>
      <c r="F1189" s="82">
        <v>0</v>
      </c>
      <c r="G1189" s="79" t="s">
        <v>145</v>
      </c>
      <c r="H1189" s="79" t="s">
        <v>1076</v>
      </c>
      <c r="I1189" s="84">
        <v>798042418.41999996</v>
      </c>
      <c r="J1189" s="84">
        <v>-219595109.42000002</v>
      </c>
      <c r="K1189" s="84">
        <v>578447309</v>
      </c>
      <c r="L1189" s="85"/>
      <c r="M1189" s="85"/>
    </row>
    <row r="1190" spans="1:13" hidden="1" x14ac:dyDescent="0.25">
      <c r="A1190" s="80">
        <f t="shared" si="18"/>
        <v>1188</v>
      </c>
      <c r="B1190" s="79" t="s">
        <v>983</v>
      </c>
      <c r="C1190" s="79" t="s">
        <v>353</v>
      </c>
      <c r="D1190" s="81">
        <v>42095</v>
      </c>
      <c r="E1190" s="81">
        <v>42095</v>
      </c>
      <c r="F1190" s="82">
        <v>0</v>
      </c>
      <c r="G1190" s="79" t="s">
        <v>145</v>
      </c>
      <c r="H1190" s="79" t="s">
        <v>1077</v>
      </c>
      <c r="I1190" s="84">
        <v>45782477.82</v>
      </c>
      <c r="J1190" s="84">
        <v>-11264243.760000002</v>
      </c>
      <c r="K1190" s="84">
        <v>34518234.060000002</v>
      </c>
      <c r="L1190" s="85"/>
      <c r="M1190" s="85"/>
    </row>
    <row r="1191" spans="1:13" hidden="1" x14ac:dyDescent="0.25">
      <c r="A1191" s="80">
        <f t="shared" si="18"/>
        <v>1189</v>
      </c>
      <c r="B1191" s="79" t="s">
        <v>983</v>
      </c>
      <c r="C1191" s="79" t="s">
        <v>1078</v>
      </c>
      <c r="D1191" s="81">
        <v>42461</v>
      </c>
      <c r="E1191" s="81">
        <v>42461</v>
      </c>
      <c r="F1191" s="82">
        <v>0</v>
      </c>
      <c r="G1191" s="79" t="s">
        <v>145</v>
      </c>
      <c r="H1191" s="79" t="s">
        <v>1079</v>
      </c>
      <c r="I1191" s="84">
        <v>20737155.34</v>
      </c>
      <c r="J1191" s="84">
        <v>-4443584.58</v>
      </c>
      <c r="K1191" s="84">
        <v>16293570.76</v>
      </c>
      <c r="L1191" s="85"/>
      <c r="M1191" s="85"/>
    </row>
    <row r="1192" spans="1:13" hidden="1" x14ac:dyDescent="0.25">
      <c r="A1192" s="80">
        <f t="shared" si="18"/>
        <v>1190</v>
      </c>
      <c r="B1192" s="79" t="s">
        <v>983</v>
      </c>
      <c r="C1192" s="79" t="s">
        <v>1075</v>
      </c>
      <c r="D1192" s="81">
        <v>41730</v>
      </c>
      <c r="E1192" s="81">
        <v>41730</v>
      </c>
      <c r="F1192" s="82">
        <v>0</v>
      </c>
      <c r="G1192" s="79" t="s">
        <v>145</v>
      </c>
      <c r="H1192" s="79" t="s">
        <v>1080</v>
      </c>
      <c r="I1192" s="84">
        <v>-606423584.62</v>
      </c>
      <c r="J1192" s="84">
        <v>166867888.65000001</v>
      </c>
      <c r="K1192" s="84">
        <v>-439555695.97000003</v>
      </c>
      <c r="L1192" s="85"/>
      <c r="M1192" s="85"/>
    </row>
    <row r="1193" spans="1:13" hidden="1" x14ac:dyDescent="0.25">
      <c r="A1193" s="80">
        <f t="shared" si="18"/>
        <v>1191</v>
      </c>
      <c r="B1193" s="79" t="s">
        <v>983</v>
      </c>
      <c r="C1193" s="79" t="s">
        <v>353</v>
      </c>
      <c r="D1193" s="81">
        <v>42095</v>
      </c>
      <c r="E1193" s="81">
        <v>42095</v>
      </c>
      <c r="F1193" s="82">
        <v>0</v>
      </c>
      <c r="G1193" s="79" t="s">
        <v>145</v>
      </c>
      <c r="H1193" s="79" t="s">
        <v>1081</v>
      </c>
      <c r="I1193" s="84">
        <v>116105779.31</v>
      </c>
      <c r="J1193" s="84">
        <v>-28566470.399999999</v>
      </c>
      <c r="K1193" s="84">
        <v>87539308.909999996</v>
      </c>
      <c r="L1193" s="85"/>
      <c r="M1193" s="85"/>
    </row>
    <row r="1194" spans="1:13" hidden="1" x14ac:dyDescent="0.25">
      <c r="A1194" s="80">
        <f t="shared" si="18"/>
        <v>1192</v>
      </c>
      <c r="B1194" s="79" t="s">
        <v>983</v>
      </c>
      <c r="C1194" s="79" t="s">
        <v>1078</v>
      </c>
      <c r="D1194" s="81">
        <v>42461</v>
      </c>
      <c r="E1194" s="81">
        <v>42461</v>
      </c>
      <c r="F1194" s="82">
        <v>0</v>
      </c>
      <c r="G1194" s="79" t="s">
        <v>145</v>
      </c>
      <c r="H1194" s="79" t="s">
        <v>1082</v>
      </c>
      <c r="I1194" s="84">
        <v>-56482382.880000003</v>
      </c>
      <c r="J1194" s="84">
        <v>12103118.439999999</v>
      </c>
      <c r="K1194" s="84">
        <v>-44379264.439999998</v>
      </c>
      <c r="L1194" s="85"/>
      <c r="M1194" s="85"/>
    </row>
    <row r="1195" spans="1:13" hidden="1" x14ac:dyDescent="0.25">
      <c r="A1195" s="80">
        <f t="shared" si="18"/>
        <v>1193</v>
      </c>
      <c r="B1195" s="79" t="s">
        <v>983</v>
      </c>
      <c r="C1195" s="79" t="s">
        <v>1083</v>
      </c>
      <c r="D1195" s="81">
        <v>42826</v>
      </c>
      <c r="E1195" s="81">
        <v>42826</v>
      </c>
      <c r="F1195" s="82">
        <v>0</v>
      </c>
      <c r="G1195" s="79" t="s">
        <v>145</v>
      </c>
      <c r="H1195" s="79" t="s">
        <v>1084</v>
      </c>
      <c r="I1195" s="84">
        <v>13539375.66</v>
      </c>
      <c r="J1195" s="84">
        <v>-2430638.64</v>
      </c>
      <c r="K1195" s="84">
        <v>11108737.02</v>
      </c>
      <c r="L1195" s="85"/>
      <c r="M1195" s="85"/>
    </row>
    <row r="1196" spans="1:13" hidden="1" x14ac:dyDescent="0.25">
      <c r="A1196" s="80">
        <f t="shared" si="18"/>
        <v>1194</v>
      </c>
      <c r="B1196" s="79" t="s">
        <v>983</v>
      </c>
      <c r="C1196" s="79" t="s">
        <v>1078</v>
      </c>
      <c r="D1196" s="81">
        <v>42826</v>
      </c>
      <c r="E1196" s="81">
        <v>42826</v>
      </c>
      <c r="F1196" s="82">
        <v>0</v>
      </c>
      <c r="G1196" s="79" t="s">
        <v>145</v>
      </c>
      <c r="H1196" s="79" t="s">
        <v>1085</v>
      </c>
      <c r="I1196" s="84">
        <v>-1210368.56</v>
      </c>
      <c r="J1196" s="84">
        <v>207487.47999999998</v>
      </c>
      <c r="K1196" s="84">
        <v>-1002881.08</v>
      </c>
      <c r="L1196" s="85"/>
      <c r="M1196" s="85"/>
    </row>
    <row r="1197" spans="1:13" hidden="1" x14ac:dyDescent="0.25">
      <c r="A1197" s="80">
        <f t="shared" si="18"/>
        <v>1195</v>
      </c>
      <c r="B1197" s="79" t="s">
        <v>983</v>
      </c>
      <c r="C1197" s="79" t="s">
        <v>1086</v>
      </c>
      <c r="D1197" s="81">
        <v>43191</v>
      </c>
      <c r="E1197" s="81">
        <v>43191</v>
      </c>
      <c r="F1197" s="82">
        <v>0</v>
      </c>
      <c r="G1197" s="79" t="s">
        <v>145</v>
      </c>
      <c r="H1197" s="79" t="s">
        <v>1087</v>
      </c>
      <c r="I1197" s="84">
        <v>37359278.170000002</v>
      </c>
      <c r="J1197" s="84">
        <v>-5279580.09</v>
      </c>
      <c r="K1197" s="84">
        <v>32079698.079999998</v>
      </c>
      <c r="L1197" s="85"/>
      <c r="M1197" s="85"/>
    </row>
    <row r="1198" spans="1:13" hidden="1" x14ac:dyDescent="0.25">
      <c r="A1198" s="80">
        <f t="shared" si="18"/>
        <v>1196</v>
      </c>
      <c r="B1198" s="79" t="s">
        <v>983</v>
      </c>
      <c r="C1198" s="79" t="s">
        <v>1086</v>
      </c>
      <c r="D1198" s="81">
        <v>43191</v>
      </c>
      <c r="E1198" s="81">
        <v>43191</v>
      </c>
      <c r="F1198" s="82">
        <v>0</v>
      </c>
      <c r="G1198" s="79" t="s">
        <v>145</v>
      </c>
      <c r="H1198" s="79" t="s">
        <v>1088</v>
      </c>
      <c r="I1198" s="84">
        <v>123648609.25</v>
      </c>
      <c r="J1198" s="84">
        <v>-17473911.93</v>
      </c>
      <c r="K1198" s="84">
        <v>106174697.31999999</v>
      </c>
      <c r="L1198" s="85"/>
      <c r="M1198" s="85"/>
    </row>
    <row r="1199" spans="1:13" hidden="1" x14ac:dyDescent="0.25">
      <c r="A1199" s="80">
        <f t="shared" si="18"/>
        <v>1197</v>
      </c>
      <c r="B1199" s="79" t="s">
        <v>983</v>
      </c>
      <c r="C1199" s="79" t="s">
        <v>1089</v>
      </c>
      <c r="D1199" s="81">
        <v>43556</v>
      </c>
      <c r="E1199" s="81">
        <v>43556</v>
      </c>
      <c r="F1199" s="82">
        <v>0</v>
      </c>
      <c r="G1199" s="79" t="s">
        <v>145</v>
      </c>
      <c r="H1199" s="79" t="s">
        <v>1087</v>
      </c>
      <c r="I1199" s="84">
        <v>44160283.909999996</v>
      </c>
      <c r="J1199" s="84">
        <v>-4377523.8600000003</v>
      </c>
      <c r="K1199" s="84">
        <v>39782760.049999997</v>
      </c>
      <c r="L1199" s="85"/>
      <c r="M1199" s="85"/>
    </row>
    <row r="1200" spans="1:13" hidden="1" x14ac:dyDescent="0.25">
      <c r="A1200" s="80">
        <f t="shared" si="18"/>
        <v>1198</v>
      </c>
      <c r="B1200" s="79" t="s">
        <v>983</v>
      </c>
      <c r="C1200" s="79" t="s">
        <v>1089</v>
      </c>
      <c r="D1200" s="81">
        <v>43556</v>
      </c>
      <c r="E1200" s="81">
        <v>43556</v>
      </c>
      <c r="F1200" s="82">
        <v>0</v>
      </c>
      <c r="G1200" s="79" t="s">
        <v>145</v>
      </c>
      <c r="H1200" s="79" t="s">
        <v>1088</v>
      </c>
      <c r="I1200" s="84">
        <v>220557316.02000001</v>
      </c>
      <c r="J1200" s="84">
        <v>-21863421.760000002</v>
      </c>
      <c r="K1200" s="84">
        <v>198693894.25999999</v>
      </c>
      <c r="L1200" s="85"/>
      <c r="M1200" s="85"/>
    </row>
    <row r="1201" spans="1:13" hidden="1" x14ac:dyDescent="0.25">
      <c r="A1201" s="80">
        <f t="shared" si="18"/>
        <v>1199</v>
      </c>
      <c r="B1201" s="79" t="s">
        <v>983</v>
      </c>
      <c r="C1201" s="79" t="s">
        <v>1092</v>
      </c>
      <c r="D1201" s="81">
        <v>43922</v>
      </c>
      <c r="E1201" s="81">
        <v>43922</v>
      </c>
      <c r="F1201" s="82">
        <v>0</v>
      </c>
      <c r="G1201" s="79" t="s">
        <v>145</v>
      </c>
      <c r="H1201" s="79" t="s">
        <v>1093</v>
      </c>
      <c r="I1201" s="84">
        <v>76393314.980000004</v>
      </c>
      <c r="J1201" s="84">
        <v>-3994779.36</v>
      </c>
      <c r="K1201" s="84">
        <v>72398535.620000005</v>
      </c>
      <c r="L1201" s="85"/>
      <c r="M1201" s="85"/>
    </row>
    <row r="1202" spans="1:13" hidden="1" x14ac:dyDescent="0.25">
      <c r="A1202" s="80">
        <f t="shared" si="18"/>
        <v>1200</v>
      </c>
      <c r="B1202" s="79" t="s">
        <v>983</v>
      </c>
      <c r="C1202" s="79" t="s">
        <v>1092</v>
      </c>
      <c r="D1202" s="81">
        <v>43922</v>
      </c>
      <c r="E1202" s="81">
        <v>43922</v>
      </c>
      <c r="F1202" s="82">
        <v>0</v>
      </c>
      <c r="G1202" s="79" t="s">
        <v>145</v>
      </c>
      <c r="H1202" s="79" t="s">
        <v>1094</v>
      </c>
      <c r="I1202" s="84">
        <v>-150337487.87</v>
      </c>
      <c r="J1202" s="84">
        <v>7861487.5499999998</v>
      </c>
      <c r="K1202" s="84">
        <v>-142476000.31999999</v>
      </c>
      <c r="L1202" s="85"/>
      <c r="M1202" s="85"/>
    </row>
    <row r="1203" spans="1:13" hidden="1" x14ac:dyDescent="0.25">
      <c r="A1203" s="80">
        <f t="shared" si="18"/>
        <v>1201</v>
      </c>
      <c r="B1203" s="79" t="s">
        <v>983</v>
      </c>
      <c r="C1203" s="79" t="s">
        <v>984</v>
      </c>
      <c r="D1203" s="81">
        <v>41425</v>
      </c>
      <c r="E1203" s="81">
        <v>41425</v>
      </c>
      <c r="F1203" s="82">
        <v>0</v>
      </c>
      <c r="G1203" s="79" t="s">
        <v>145</v>
      </c>
      <c r="H1203" s="79" t="s">
        <v>1110</v>
      </c>
      <c r="I1203" s="84">
        <v>10534412830.43</v>
      </c>
      <c r="J1203" s="84">
        <v>-3229197927.2400002</v>
      </c>
      <c r="K1203" s="84">
        <v>7305214903.1899996</v>
      </c>
      <c r="L1203" s="85"/>
      <c r="M1203" s="85"/>
    </row>
    <row r="1204" spans="1:13" hidden="1" x14ac:dyDescent="0.25">
      <c r="A1204" s="80">
        <f t="shared" si="18"/>
        <v>1202</v>
      </c>
      <c r="B1204" s="79" t="s">
        <v>983</v>
      </c>
      <c r="C1204" s="79" t="s">
        <v>984</v>
      </c>
      <c r="D1204" s="81">
        <v>41425</v>
      </c>
      <c r="E1204" s="81">
        <v>41425</v>
      </c>
      <c r="F1204" s="82">
        <v>0</v>
      </c>
      <c r="G1204" s="79" t="s">
        <v>145</v>
      </c>
      <c r="H1204" s="79" t="s">
        <v>1111</v>
      </c>
      <c r="I1204" s="84">
        <v>385638477.75999999</v>
      </c>
      <c r="J1204" s="84">
        <v>-118212850.88</v>
      </c>
      <c r="K1204" s="84">
        <v>267425626.88</v>
      </c>
      <c r="L1204" s="85"/>
      <c r="M1204" s="85"/>
    </row>
    <row r="1205" spans="1:13" hidden="1" x14ac:dyDescent="0.25">
      <c r="A1205" s="80">
        <f t="shared" si="18"/>
        <v>1203</v>
      </c>
      <c r="B1205" s="79" t="s">
        <v>983</v>
      </c>
      <c r="C1205" s="79" t="s">
        <v>984</v>
      </c>
      <c r="D1205" s="81">
        <v>41730</v>
      </c>
      <c r="E1205" s="81">
        <v>41730</v>
      </c>
      <c r="F1205" s="82">
        <v>0</v>
      </c>
      <c r="G1205" s="79" t="s">
        <v>145</v>
      </c>
      <c r="H1205" s="79" t="s">
        <v>1112</v>
      </c>
      <c r="I1205" s="84">
        <v>53333767.210000001</v>
      </c>
      <c r="J1205" s="84">
        <v>-14186782.060000001</v>
      </c>
      <c r="K1205" s="84">
        <v>39146985.149999999</v>
      </c>
      <c r="L1205" s="85"/>
      <c r="M1205" s="85"/>
    </row>
    <row r="1206" spans="1:13" hidden="1" x14ac:dyDescent="0.25">
      <c r="A1206" s="80">
        <f t="shared" si="18"/>
        <v>1204</v>
      </c>
      <c r="B1206" s="79" t="s">
        <v>983</v>
      </c>
      <c r="C1206" s="79" t="s">
        <v>984</v>
      </c>
      <c r="D1206" s="81">
        <v>41730</v>
      </c>
      <c r="E1206" s="81">
        <v>41730</v>
      </c>
      <c r="F1206" s="82">
        <v>0</v>
      </c>
      <c r="G1206" s="79" t="s">
        <v>145</v>
      </c>
      <c r="H1206" s="79" t="s">
        <v>1113</v>
      </c>
      <c r="I1206" s="84">
        <v>-35826479.939999998</v>
      </c>
      <c r="J1206" s="84">
        <v>9529843.6799999997</v>
      </c>
      <c r="K1206" s="84">
        <v>-26296636.260000002</v>
      </c>
      <c r="L1206" s="85"/>
      <c r="M1206" s="85"/>
    </row>
    <row r="1207" spans="1:13" hidden="1" x14ac:dyDescent="0.25">
      <c r="A1207" s="80">
        <f t="shared" si="18"/>
        <v>1205</v>
      </c>
      <c r="B1207" s="79" t="s">
        <v>983</v>
      </c>
      <c r="C1207" s="79" t="s">
        <v>1108</v>
      </c>
      <c r="D1207" s="81">
        <v>42186</v>
      </c>
      <c r="E1207" s="81">
        <v>42186</v>
      </c>
      <c r="F1207" s="82">
        <v>0</v>
      </c>
      <c r="G1207" s="79" t="s">
        <v>145</v>
      </c>
      <c r="H1207" s="79" t="s">
        <v>1114</v>
      </c>
      <c r="I1207" s="84">
        <v>1663966.87</v>
      </c>
      <c r="J1207" s="84">
        <v>-396735.69</v>
      </c>
      <c r="K1207" s="84">
        <v>1267231.18</v>
      </c>
      <c r="L1207" s="85"/>
      <c r="M1207" s="85"/>
    </row>
    <row r="1208" spans="1:13" hidden="1" x14ac:dyDescent="0.25">
      <c r="A1208" s="80">
        <f t="shared" si="18"/>
        <v>1206</v>
      </c>
      <c r="B1208" s="79" t="s">
        <v>983</v>
      </c>
      <c r="C1208" s="79" t="s">
        <v>1078</v>
      </c>
      <c r="D1208" s="81">
        <v>42642</v>
      </c>
      <c r="E1208" s="81">
        <v>42642</v>
      </c>
      <c r="F1208" s="82">
        <v>0</v>
      </c>
      <c r="G1208" s="79" t="s">
        <v>145</v>
      </c>
      <c r="H1208" s="79" t="s">
        <v>1110</v>
      </c>
      <c r="I1208" s="84">
        <v>433089.61</v>
      </c>
      <c r="J1208" s="84">
        <v>-83598.98</v>
      </c>
      <c r="K1208" s="84">
        <v>349490.63</v>
      </c>
      <c r="L1208" s="85"/>
      <c r="M1208" s="85"/>
    </row>
    <row r="1209" spans="1:13" hidden="1" x14ac:dyDescent="0.25">
      <c r="A1209" s="80">
        <f t="shared" si="18"/>
        <v>1207</v>
      </c>
      <c r="B1209" s="79" t="s">
        <v>983</v>
      </c>
      <c r="C1209" s="79" t="s">
        <v>984</v>
      </c>
      <c r="D1209" s="81">
        <v>41425</v>
      </c>
      <c r="E1209" s="81">
        <v>41425</v>
      </c>
      <c r="F1209" s="82">
        <v>0</v>
      </c>
      <c r="G1209" s="79" t="s">
        <v>145</v>
      </c>
      <c r="H1209" s="79" t="s">
        <v>1069</v>
      </c>
      <c r="I1209" s="84">
        <v>192730269.5</v>
      </c>
      <c r="J1209" s="84">
        <v>-59079152.939999998</v>
      </c>
      <c r="K1209" s="84">
        <v>133651116.56</v>
      </c>
      <c r="L1209" s="85"/>
      <c r="M1209" s="85"/>
    </row>
    <row r="1210" spans="1:13" hidden="1" x14ac:dyDescent="0.25">
      <c r="A1210" s="80">
        <f t="shared" si="18"/>
        <v>1208</v>
      </c>
      <c r="B1210" s="79" t="s">
        <v>983</v>
      </c>
      <c r="C1210" s="79" t="s">
        <v>984</v>
      </c>
      <c r="D1210" s="81">
        <v>41425</v>
      </c>
      <c r="E1210" s="81">
        <v>41425</v>
      </c>
      <c r="F1210" s="82">
        <v>0</v>
      </c>
      <c r="G1210" s="79" t="s">
        <v>145</v>
      </c>
      <c r="H1210" s="79" t="s">
        <v>1070</v>
      </c>
      <c r="I1210" s="84">
        <v>1022991813</v>
      </c>
      <c r="J1210" s="84">
        <v>-313585872.82999998</v>
      </c>
      <c r="K1210" s="84">
        <v>709405940.16999996</v>
      </c>
      <c r="L1210" s="85"/>
      <c r="M1210" s="85"/>
    </row>
    <row r="1211" spans="1:13" hidden="1" x14ac:dyDescent="0.25">
      <c r="A1211" s="80">
        <f t="shared" si="18"/>
        <v>1209</v>
      </c>
      <c r="B1211" s="79" t="s">
        <v>983</v>
      </c>
      <c r="C1211" s="79" t="s">
        <v>984</v>
      </c>
      <c r="D1211" s="81">
        <v>41425</v>
      </c>
      <c r="E1211" s="81">
        <v>41425</v>
      </c>
      <c r="F1211" s="82">
        <v>0</v>
      </c>
      <c r="G1211" s="79" t="s">
        <v>145</v>
      </c>
      <c r="H1211" s="79" t="s">
        <v>1071</v>
      </c>
      <c r="I1211" s="84">
        <v>27566176.199999999</v>
      </c>
      <c r="J1211" s="84">
        <v>-8450080.7300000004</v>
      </c>
      <c r="K1211" s="84">
        <v>19116095.469999999</v>
      </c>
      <c r="L1211" s="85"/>
      <c r="M1211" s="85"/>
    </row>
    <row r="1212" spans="1:13" hidden="1" x14ac:dyDescent="0.25">
      <c r="A1212" s="80">
        <f t="shared" si="18"/>
        <v>1210</v>
      </c>
      <c r="B1212" s="79" t="s">
        <v>983</v>
      </c>
      <c r="C1212" s="79" t="s">
        <v>984</v>
      </c>
      <c r="D1212" s="81">
        <v>41425</v>
      </c>
      <c r="E1212" s="81">
        <v>41425</v>
      </c>
      <c r="F1212" s="82">
        <v>0</v>
      </c>
      <c r="G1212" s="79" t="s">
        <v>145</v>
      </c>
      <c r="H1212" s="79" t="s">
        <v>1072</v>
      </c>
      <c r="I1212" s="84">
        <v>831912931.5</v>
      </c>
      <c r="J1212" s="84">
        <v>-255012933.09</v>
      </c>
      <c r="K1212" s="84">
        <v>576899998.40999997</v>
      </c>
      <c r="L1212" s="85"/>
      <c r="M1212" s="85"/>
    </row>
    <row r="1213" spans="1:13" hidden="1" x14ac:dyDescent="0.25">
      <c r="A1213" s="80">
        <f t="shared" si="18"/>
        <v>1211</v>
      </c>
      <c r="B1213" s="79" t="s">
        <v>983</v>
      </c>
      <c r="C1213" s="79" t="s">
        <v>984</v>
      </c>
      <c r="D1213" s="81">
        <v>41425</v>
      </c>
      <c r="E1213" s="81">
        <v>41425</v>
      </c>
      <c r="F1213" s="82">
        <v>0</v>
      </c>
      <c r="G1213" s="79" t="s">
        <v>145</v>
      </c>
      <c r="H1213" s="79" t="s">
        <v>1073</v>
      </c>
      <c r="I1213" s="84">
        <v>407554658.61000001</v>
      </c>
      <c r="J1213" s="84">
        <v>-124930993.3</v>
      </c>
      <c r="K1213" s="84">
        <v>282623665.31</v>
      </c>
      <c r="L1213" s="85"/>
      <c r="M1213" s="85"/>
    </row>
    <row r="1214" spans="1:13" hidden="1" x14ac:dyDescent="0.25">
      <c r="A1214" s="80">
        <f t="shared" si="18"/>
        <v>1212</v>
      </c>
      <c r="B1214" s="79" t="s">
        <v>983</v>
      </c>
      <c r="C1214" s="79" t="s">
        <v>984</v>
      </c>
      <c r="D1214" s="81">
        <v>41425</v>
      </c>
      <c r="E1214" s="81">
        <v>41425</v>
      </c>
      <c r="F1214" s="82">
        <v>0</v>
      </c>
      <c r="G1214" s="79" t="s">
        <v>145</v>
      </c>
      <c r="H1214" s="79" t="s">
        <v>1074</v>
      </c>
      <c r="I1214" s="84">
        <v>10706843</v>
      </c>
      <c r="J1214" s="84">
        <v>-3282054.31</v>
      </c>
      <c r="K1214" s="84">
        <v>7424788.6900000004</v>
      </c>
      <c r="L1214" s="85"/>
      <c r="M1214" s="85"/>
    </row>
    <row r="1215" spans="1:13" hidden="1" x14ac:dyDescent="0.25">
      <c r="A1215" s="80">
        <f t="shared" si="18"/>
        <v>1213</v>
      </c>
      <c r="B1215" s="79" t="s">
        <v>983</v>
      </c>
      <c r="C1215" s="79" t="s">
        <v>1075</v>
      </c>
      <c r="D1215" s="81">
        <v>41730</v>
      </c>
      <c r="E1215" s="81">
        <v>41730</v>
      </c>
      <c r="F1215" s="82">
        <v>0</v>
      </c>
      <c r="G1215" s="79" t="s">
        <v>145</v>
      </c>
      <c r="H1215" s="79" t="s">
        <v>1076</v>
      </c>
      <c r="I1215" s="84">
        <v>803457991.91999996</v>
      </c>
      <c r="J1215" s="84">
        <v>-221085297.67999998</v>
      </c>
      <c r="K1215" s="84">
        <v>582372694.24000001</v>
      </c>
      <c r="L1215" s="85"/>
      <c r="M1215" s="85"/>
    </row>
    <row r="1216" spans="1:13" hidden="1" x14ac:dyDescent="0.25">
      <c r="A1216" s="80">
        <f t="shared" si="18"/>
        <v>1214</v>
      </c>
      <c r="B1216" s="79" t="s">
        <v>983</v>
      </c>
      <c r="C1216" s="79" t="s">
        <v>353</v>
      </c>
      <c r="D1216" s="81">
        <v>42095</v>
      </c>
      <c r="E1216" s="81">
        <v>42095</v>
      </c>
      <c r="F1216" s="82">
        <v>0</v>
      </c>
      <c r="G1216" s="79" t="s">
        <v>145</v>
      </c>
      <c r="H1216" s="79" t="s">
        <v>1077</v>
      </c>
      <c r="I1216" s="84">
        <v>46093161.020000003</v>
      </c>
      <c r="J1216" s="84">
        <v>-11340683.689999999</v>
      </c>
      <c r="K1216" s="84">
        <v>34752477.329999998</v>
      </c>
      <c r="L1216" s="85"/>
      <c r="M1216" s="85"/>
    </row>
    <row r="1217" spans="1:13" hidden="1" x14ac:dyDescent="0.25">
      <c r="A1217" s="80">
        <f t="shared" si="18"/>
        <v>1215</v>
      </c>
      <c r="B1217" s="79" t="s">
        <v>983</v>
      </c>
      <c r="C1217" s="79" t="s">
        <v>1078</v>
      </c>
      <c r="D1217" s="81">
        <v>42461</v>
      </c>
      <c r="E1217" s="81">
        <v>42461</v>
      </c>
      <c r="F1217" s="82">
        <v>0</v>
      </c>
      <c r="G1217" s="79" t="s">
        <v>145</v>
      </c>
      <c r="H1217" s="79" t="s">
        <v>1079</v>
      </c>
      <c r="I1217" s="84">
        <v>20877879.190000001</v>
      </c>
      <c r="J1217" s="84">
        <v>-4473739.09</v>
      </c>
      <c r="K1217" s="84">
        <v>16404140.1</v>
      </c>
      <c r="L1217" s="85"/>
      <c r="M1217" s="85"/>
    </row>
    <row r="1218" spans="1:13" hidden="1" x14ac:dyDescent="0.25">
      <c r="A1218" s="80">
        <f t="shared" si="18"/>
        <v>1216</v>
      </c>
      <c r="B1218" s="79" t="s">
        <v>983</v>
      </c>
      <c r="C1218" s="79" t="s">
        <v>1075</v>
      </c>
      <c r="D1218" s="81">
        <v>41730</v>
      </c>
      <c r="E1218" s="81">
        <v>41730</v>
      </c>
      <c r="F1218" s="82">
        <v>0</v>
      </c>
      <c r="G1218" s="79" t="s">
        <v>145</v>
      </c>
      <c r="H1218" s="79" t="s">
        <v>1080</v>
      </c>
      <c r="I1218" s="84">
        <v>-610538818.87</v>
      </c>
      <c r="J1218" s="84">
        <v>168000266.19999999</v>
      </c>
      <c r="K1218" s="84">
        <v>-442538552.67000002</v>
      </c>
      <c r="L1218" s="85"/>
      <c r="M1218" s="85"/>
    </row>
    <row r="1219" spans="1:13" hidden="1" x14ac:dyDescent="0.25">
      <c r="A1219" s="80">
        <f t="shared" si="18"/>
        <v>1217</v>
      </c>
      <c r="B1219" s="79" t="s">
        <v>983</v>
      </c>
      <c r="C1219" s="79" t="s">
        <v>353</v>
      </c>
      <c r="D1219" s="81">
        <v>42095</v>
      </c>
      <c r="E1219" s="81">
        <v>42095</v>
      </c>
      <c r="F1219" s="82">
        <v>0</v>
      </c>
      <c r="G1219" s="79" t="s">
        <v>145</v>
      </c>
      <c r="H1219" s="79" t="s">
        <v>1081</v>
      </c>
      <c r="I1219" s="84">
        <v>116893681.5</v>
      </c>
      <c r="J1219" s="84">
        <v>-28760324.530000001</v>
      </c>
      <c r="K1219" s="84">
        <v>88133356.969999999</v>
      </c>
      <c r="L1219" s="85"/>
      <c r="M1219" s="85"/>
    </row>
    <row r="1220" spans="1:13" hidden="1" x14ac:dyDescent="0.25">
      <c r="A1220" s="80">
        <f t="shared" si="18"/>
        <v>1218</v>
      </c>
      <c r="B1220" s="79" t="s">
        <v>983</v>
      </c>
      <c r="C1220" s="79" t="s">
        <v>1078</v>
      </c>
      <c r="D1220" s="81">
        <v>42461</v>
      </c>
      <c r="E1220" s="81">
        <v>42461</v>
      </c>
      <c r="F1220" s="82">
        <v>0</v>
      </c>
      <c r="G1220" s="79" t="s">
        <v>145</v>
      </c>
      <c r="H1220" s="79" t="s">
        <v>1082</v>
      </c>
      <c r="I1220" s="84">
        <v>-56865676.399999999</v>
      </c>
      <c r="J1220" s="84">
        <v>12185251.079999998</v>
      </c>
      <c r="K1220" s="84">
        <v>-44680425.32</v>
      </c>
      <c r="L1220" s="85"/>
      <c r="M1220" s="85"/>
    </row>
    <row r="1221" spans="1:13" hidden="1" x14ac:dyDescent="0.25">
      <c r="A1221" s="80">
        <f t="shared" ref="A1221:A1284" si="19">A1220+1</f>
        <v>1219</v>
      </c>
      <c r="B1221" s="79" t="s">
        <v>983</v>
      </c>
      <c r="C1221" s="79" t="s">
        <v>1083</v>
      </c>
      <c r="D1221" s="81">
        <v>42826</v>
      </c>
      <c r="E1221" s="81">
        <v>42826</v>
      </c>
      <c r="F1221" s="82">
        <v>0</v>
      </c>
      <c r="G1221" s="79" t="s">
        <v>145</v>
      </c>
      <c r="H1221" s="79" t="s">
        <v>1084</v>
      </c>
      <c r="I1221" s="84">
        <v>13634982.33</v>
      </c>
      <c r="J1221" s="84">
        <v>-2447802.27</v>
      </c>
      <c r="K1221" s="84">
        <v>11187180.060000001</v>
      </c>
      <c r="L1221" s="85"/>
      <c r="M1221" s="85"/>
    </row>
    <row r="1222" spans="1:13" hidden="1" x14ac:dyDescent="0.25">
      <c r="A1222" s="80">
        <f t="shared" si="19"/>
        <v>1220</v>
      </c>
      <c r="B1222" s="79" t="s">
        <v>983</v>
      </c>
      <c r="C1222" s="79" t="s">
        <v>1083</v>
      </c>
      <c r="D1222" s="81">
        <v>42826</v>
      </c>
      <c r="E1222" s="81">
        <v>42826</v>
      </c>
      <c r="F1222" s="82">
        <v>0</v>
      </c>
      <c r="G1222" s="79" t="s">
        <v>145</v>
      </c>
      <c r="H1222" s="79" t="s">
        <v>1085</v>
      </c>
      <c r="I1222" s="84">
        <v>-1215165.6499999999</v>
      </c>
      <c r="J1222" s="84">
        <v>218151.01</v>
      </c>
      <c r="K1222" s="84">
        <v>-997014.64</v>
      </c>
      <c r="L1222" s="85"/>
      <c r="M1222" s="85"/>
    </row>
    <row r="1223" spans="1:13" hidden="1" x14ac:dyDescent="0.25">
      <c r="A1223" s="80">
        <f t="shared" si="19"/>
        <v>1221</v>
      </c>
      <c r="B1223" s="79" t="s">
        <v>983</v>
      </c>
      <c r="C1223" s="79" t="s">
        <v>1086</v>
      </c>
      <c r="D1223" s="81">
        <v>43191</v>
      </c>
      <c r="E1223" s="81">
        <v>43191</v>
      </c>
      <c r="F1223" s="82">
        <v>0</v>
      </c>
      <c r="G1223" s="79" t="s">
        <v>145</v>
      </c>
      <c r="H1223" s="79" t="s">
        <v>1087</v>
      </c>
      <c r="I1223" s="84">
        <v>37664003.119999997</v>
      </c>
      <c r="J1223" s="84">
        <v>-5322643.5600000005</v>
      </c>
      <c r="K1223" s="84">
        <v>32341359.559999999</v>
      </c>
      <c r="L1223" s="85"/>
      <c r="M1223" s="85"/>
    </row>
    <row r="1224" spans="1:13" hidden="1" x14ac:dyDescent="0.25">
      <c r="A1224" s="80">
        <f t="shared" si="19"/>
        <v>1222</v>
      </c>
      <c r="B1224" s="79" t="s">
        <v>983</v>
      </c>
      <c r="C1224" s="79" t="s">
        <v>1086</v>
      </c>
      <c r="D1224" s="81">
        <v>43191</v>
      </c>
      <c r="E1224" s="81">
        <v>43191</v>
      </c>
      <c r="F1224" s="82">
        <v>0</v>
      </c>
      <c r="G1224" s="79" t="s">
        <v>145</v>
      </c>
      <c r="H1224" s="79" t="s">
        <v>1088</v>
      </c>
      <c r="I1224" s="84">
        <v>124521739.06999999</v>
      </c>
      <c r="J1224" s="84">
        <v>-17597301.870000001</v>
      </c>
      <c r="K1224" s="84">
        <v>106924437.2</v>
      </c>
      <c r="L1224" s="85"/>
      <c r="M1224" s="85"/>
    </row>
    <row r="1225" spans="1:13" hidden="1" x14ac:dyDescent="0.25">
      <c r="A1225" s="80">
        <f t="shared" si="19"/>
        <v>1223</v>
      </c>
      <c r="B1225" s="79" t="s">
        <v>983</v>
      </c>
      <c r="C1225" s="79" t="s">
        <v>1089</v>
      </c>
      <c r="D1225" s="81">
        <v>43556</v>
      </c>
      <c r="E1225" s="81">
        <v>43556</v>
      </c>
      <c r="F1225" s="82">
        <v>0</v>
      </c>
      <c r="G1225" s="79" t="s">
        <v>145</v>
      </c>
      <c r="H1225" s="79" t="s">
        <v>1090</v>
      </c>
      <c r="I1225" s="84">
        <v>44520481.990000002</v>
      </c>
      <c r="J1225" s="84">
        <v>-4413229.5999999996</v>
      </c>
      <c r="K1225" s="84">
        <v>40107252.390000001</v>
      </c>
      <c r="L1225" s="85"/>
      <c r="M1225" s="85"/>
    </row>
    <row r="1226" spans="1:13" hidden="1" x14ac:dyDescent="0.25">
      <c r="A1226" s="80">
        <f t="shared" si="19"/>
        <v>1224</v>
      </c>
      <c r="B1226" s="79" t="s">
        <v>983</v>
      </c>
      <c r="C1226" s="79" t="s">
        <v>1089</v>
      </c>
      <c r="D1226" s="81">
        <v>43556</v>
      </c>
      <c r="E1226" s="81">
        <v>43556</v>
      </c>
      <c r="F1226" s="82">
        <v>0</v>
      </c>
      <c r="G1226" s="79" t="s">
        <v>145</v>
      </c>
      <c r="H1226" s="79" t="s">
        <v>1091</v>
      </c>
      <c r="I1226" s="84">
        <v>155612053.31999999</v>
      </c>
      <c r="J1226" s="84">
        <v>-15425523.01</v>
      </c>
      <c r="K1226" s="84">
        <v>140186530.31</v>
      </c>
      <c r="L1226" s="85"/>
      <c r="M1226" s="85"/>
    </row>
    <row r="1227" spans="1:13" hidden="1" x14ac:dyDescent="0.25">
      <c r="A1227" s="80">
        <f t="shared" si="19"/>
        <v>1225</v>
      </c>
      <c r="B1227" s="79" t="s">
        <v>983</v>
      </c>
      <c r="C1227" s="79" t="s">
        <v>1092</v>
      </c>
      <c r="D1227" s="81">
        <v>43922</v>
      </c>
      <c r="E1227" s="81">
        <v>43922</v>
      </c>
      <c r="F1227" s="82">
        <v>0</v>
      </c>
      <c r="G1227" s="79" t="s">
        <v>145</v>
      </c>
      <c r="H1227" s="79" t="s">
        <v>1093</v>
      </c>
      <c r="I1227" s="84">
        <v>77016425.219999999</v>
      </c>
      <c r="J1227" s="84">
        <v>-4027363.21</v>
      </c>
      <c r="K1227" s="84">
        <v>72989062.010000005</v>
      </c>
      <c r="L1227" s="85"/>
      <c r="M1227" s="85"/>
    </row>
    <row r="1228" spans="1:13" hidden="1" x14ac:dyDescent="0.25">
      <c r="A1228" s="80">
        <f t="shared" si="19"/>
        <v>1226</v>
      </c>
      <c r="B1228" s="79" t="s">
        <v>983</v>
      </c>
      <c r="C1228" s="79" t="s">
        <v>1092</v>
      </c>
      <c r="D1228" s="81">
        <v>43922</v>
      </c>
      <c r="E1228" s="81">
        <v>43922</v>
      </c>
      <c r="F1228" s="82">
        <v>0</v>
      </c>
      <c r="G1228" s="79" t="s">
        <v>145</v>
      </c>
      <c r="H1228" s="79" t="s">
        <v>1094</v>
      </c>
      <c r="I1228" s="84">
        <v>-151399077.97</v>
      </c>
      <c r="J1228" s="84">
        <v>7917000.5</v>
      </c>
      <c r="K1228" s="84">
        <v>-143482077.47</v>
      </c>
      <c r="L1228" s="85"/>
      <c r="M1228" s="85"/>
    </row>
    <row r="1229" spans="1:13" hidden="1" x14ac:dyDescent="0.25">
      <c r="A1229" s="80">
        <f t="shared" si="19"/>
        <v>1227</v>
      </c>
      <c r="B1229" s="79" t="s">
        <v>983</v>
      </c>
      <c r="C1229" s="79" t="s">
        <v>984</v>
      </c>
      <c r="D1229" s="81">
        <v>41425</v>
      </c>
      <c r="E1229" s="81">
        <v>41425</v>
      </c>
      <c r="F1229" s="82">
        <v>0</v>
      </c>
      <c r="G1229" s="79" t="s">
        <v>145</v>
      </c>
      <c r="H1229" s="79" t="s">
        <v>1115</v>
      </c>
      <c r="I1229" s="84">
        <v>399106187.58999997</v>
      </c>
      <c r="J1229" s="84">
        <v>-122341215.81999999</v>
      </c>
      <c r="K1229" s="84">
        <v>276764971.76999998</v>
      </c>
      <c r="L1229" s="85"/>
      <c r="M1229" s="85"/>
    </row>
    <row r="1230" spans="1:13" hidden="1" x14ac:dyDescent="0.25">
      <c r="A1230" s="80">
        <f t="shared" si="19"/>
        <v>1228</v>
      </c>
      <c r="B1230" s="79" t="s">
        <v>983</v>
      </c>
      <c r="C1230" s="79" t="s">
        <v>984</v>
      </c>
      <c r="D1230" s="81">
        <v>41425</v>
      </c>
      <c r="E1230" s="81">
        <v>41425</v>
      </c>
      <c r="F1230" s="82">
        <v>0</v>
      </c>
      <c r="G1230" s="79" t="s">
        <v>145</v>
      </c>
      <c r="H1230" s="79" t="s">
        <v>1069</v>
      </c>
      <c r="I1230" s="84">
        <v>7043908.5800000001</v>
      </c>
      <c r="J1230" s="84">
        <v>-2159225.69</v>
      </c>
      <c r="K1230" s="84">
        <v>4884682.8899999997</v>
      </c>
      <c r="L1230" s="85"/>
      <c r="M1230" s="85"/>
    </row>
    <row r="1231" spans="1:13" hidden="1" x14ac:dyDescent="0.25">
      <c r="A1231" s="80">
        <f t="shared" si="19"/>
        <v>1229</v>
      </c>
      <c r="B1231" s="79" t="s">
        <v>983</v>
      </c>
      <c r="C1231" s="79" t="s">
        <v>984</v>
      </c>
      <c r="D1231" s="81">
        <v>41425</v>
      </c>
      <c r="E1231" s="81">
        <v>41425</v>
      </c>
      <c r="F1231" s="82">
        <v>0</v>
      </c>
      <c r="G1231" s="79" t="s">
        <v>145</v>
      </c>
      <c r="H1231" s="79" t="s">
        <v>1070</v>
      </c>
      <c r="I1231" s="84">
        <v>37388319.060000002</v>
      </c>
      <c r="J1231" s="84">
        <v>-11460940.859999999</v>
      </c>
      <c r="K1231" s="84">
        <v>25927378.199999999</v>
      </c>
      <c r="L1231" s="85"/>
      <c r="M1231" s="85"/>
    </row>
    <row r="1232" spans="1:13" hidden="1" x14ac:dyDescent="0.25">
      <c r="A1232" s="80">
        <f t="shared" si="19"/>
        <v>1230</v>
      </c>
      <c r="B1232" s="79" t="s">
        <v>983</v>
      </c>
      <c r="C1232" s="79" t="s">
        <v>984</v>
      </c>
      <c r="D1232" s="81">
        <v>41425</v>
      </c>
      <c r="E1232" s="81">
        <v>41425</v>
      </c>
      <c r="F1232" s="82">
        <v>0</v>
      </c>
      <c r="G1232" s="79" t="s">
        <v>145</v>
      </c>
      <c r="H1232" s="79" t="s">
        <v>1071</v>
      </c>
      <c r="I1232" s="84">
        <v>1007488.99</v>
      </c>
      <c r="J1232" s="84">
        <v>-308833.68</v>
      </c>
      <c r="K1232" s="84">
        <v>698655.31</v>
      </c>
      <c r="L1232" s="85"/>
      <c r="M1232" s="85"/>
    </row>
    <row r="1233" spans="1:13" hidden="1" x14ac:dyDescent="0.25">
      <c r="A1233" s="80">
        <f t="shared" si="19"/>
        <v>1231</v>
      </c>
      <c r="B1233" s="79" t="s">
        <v>983</v>
      </c>
      <c r="C1233" s="79" t="s">
        <v>984</v>
      </c>
      <c r="D1233" s="81">
        <v>41425</v>
      </c>
      <c r="E1233" s="81">
        <v>41425</v>
      </c>
      <c r="F1233" s="82">
        <v>0</v>
      </c>
      <c r="G1233" s="79" t="s">
        <v>145</v>
      </c>
      <c r="H1233" s="79" t="s">
        <v>1072</v>
      </c>
      <c r="I1233" s="84">
        <v>30404765.43</v>
      </c>
      <c r="J1233" s="84">
        <v>-9320216.2400000002</v>
      </c>
      <c r="K1233" s="84">
        <v>21084549.190000001</v>
      </c>
      <c r="L1233" s="85"/>
      <c r="M1233" s="85"/>
    </row>
    <row r="1234" spans="1:13" hidden="1" x14ac:dyDescent="0.25">
      <c r="A1234" s="80">
        <f t="shared" si="19"/>
        <v>1232</v>
      </c>
      <c r="B1234" s="79" t="s">
        <v>983</v>
      </c>
      <c r="C1234" s="79" t="s">
        <v>984</v>
      </c>
      <c r="D1234" s="81">
        <v>41425</v>
      </c>
      <c r="E1234" s="81">
        <v>41425</v>
      </c>
      <c r="F1234" s="82">
        <v>0</v>
      </c>
      <c r="G1234" s="79" t="s">
        <v>145</v>
      </c>
      <c r="H1234" s="79" t="s">
        <v>1073</v>
      </c>
      <c r="I1234" s="84">
        <v>14895313.35</v>
      </c>
      <c r="J1234" s="84">
        <v>-4565979.67</v>
      </c>
      <c r="K1234" s="84">
        <v>10329333.68</v>
      </c>
      <c r="L1234" s="85"/>
      <c r="M1234" s="85"/>
    </row>
    <row r="1235" spans="1:13" hidden="1" x14ac:dyDescent="0.25">
      <c r="A1235" s="80">
        <f t="shared" si="19"/>
        <v>1233</v>
      </c>
      <c r="B1235" s="79" t="s">
        <v>983</v>
      </c>
      <c r="C1235" s="79" t="s">
        <v>984</v>
      </c>
      <c r="D1235" s="81">
        <v>41425</v>
      </c>
      <c r="E1235" s="81">
        <v>41425</v>
      </c>
      <c r="F1235" s="82">
        <v>0</v>
      </c>
      <c r="G1235" s="79" t="s">
        <v>145</v>
      </c>
      <c r="H1235" s="79" t="s">
        <v>1074</v>
      </c>
      <c r="I1235" s="84">
        <v>391313.85</v>
      </c>
      <c r="J1235" s="84">
        <v>-119952.56999999999</v>
      </c>
      <c r="K1235" s="84">
        <v>271361.28000000003</v>
      </c>
      <c r="L1235" s="85"/>
      <c r="M1235" s="85"/>
    </row>
    <row r="1236" spans="1:13" hidden="1" x14ac:dyDescent="0.25">
      <c r="A1236" s="80">
        <f t="shared" si="19"/>
        <v>1234</v>
      </c>
      <c r="B1236" s="79" t="s">
        <v>983</v>
      </c>
      <c r="C1236" s="79" t="s">
        <v>1075</v>
      </c>
      <c r="D1236" s="81">
        <v>41730</v>
      </c>
      <c r="E1236" s="81">
        <v>41730</v>
      </c>
      <c r="F1236" s="82">
        <v>0</v>
      </c>
      <c r="G1236" s="79" t="s">
        <v>145</v>
      </c>
      <c r="H1236" s="79" t="s">
        <v>1076</v>
      </c>
      <c r="I1236" s="84">
        <v>29364793.890000001</v>
      </c>
      <c r="J1236" s="84">
        <v>-8080228.5300000003</v>
      </c>
      <c r="K1236" s="84">
        <v>21284565.359999999</v>
      </c>
      <c r="L1236" s="85"/>
      <c r="M1236" s="85"/>
    </row>
    <row r="1237" spans="1:13" hidden="1" x14ac:dyDescent="0.25">
      <c r="A1237" s="80">
        <f t="shared" si="19"/>
        <v>1235</v>
      </c>
      <c r="B1237" s="79" t="s">
        <v>983</v>
      </c>
      <c r="C1237" s="79" t="s">
        <v>353</v>
      </c>
      <c r="D1237" s="81">
        <v>42095</v>
      </c>
      <c r="E1237" s="81">
        <v>42095</v>
      </c>
      <c r="F1237" s="82">
        <v>0</v>
      </c>
      <c r="G1237" s="79" t="s">
        <v>145</v>
      </c>
      <c r="H1237" s="79" t="s">
        <v>1077</v>
      </c>
      <c r="I1237" s="84">
        <v>1684613.5</v>
      </c>
      <c r="J1237" s="84">
        <v>-414479.45999999996</v>
      </c>
      <c r="K1237" s="84">
        <v>1270134.04</v>
      </c>
      <c r="L1237" s="85"/>
      <c r="M1237" s="85"/>
    </row>
    <row r="1238" spans="1:13" hidden="1" x14ac:dyDescent="0.25">
      <c r="A1238" s="80">
        <f t="shared" si="19"/>
        <v>1236</v>
      </c>
      <c r="B1238" s="79" t="s">
        <v>983</v>
      </c>
      <c r="C1238" s="79" t="s">
        <v>1078</v>
      </c>
      <c r="D1238" s="81">
        <v>42461</v>
      </c>
      <c r="E1238" s="81">
        <v>42461</v>
      </c>
      <c r="F1238" s="82">
        <v>0</v>
      </c>
      <c r="G1238" s="79" t="s">
        <v>145</v>
      </c>
      <c r="H1238" s="79" t="s">
        <v>1079</v>
      </c>
      <c r="I1238" s="84">
        <v>763045.02</v>
      </c>
      <c r="J1238" s="84">
        <v>-163506.29</v>
      </c>
      <c r="K1238" s="84">
        <v>599538.73</v>
      </c>
      <c r="L1238" s="85"/>
      <c r="M1238" s="85"/>
    </row>
    <row r="1239" spans="1:13" hidden="1" x14ac:dyDescent="0.25">
      <c r="A1239" s="80">
        <f t="shared" si="19"/>
        <v>1237</v>
      </c>
      <c r="B1239" s="79" t="s">
        <v>983</v>
      </c>
      <c r="C1239" s="79" t="s">
        <v>1075</v>
      </c>
      <c r="D1239" s="81">
        <v>41730</v>
      </c>
      <c r="E1239" s="81">
        <v>41730</v>
      </c>
      <c r="F1239" s="82">
        <v>0</v>
      </c>
      <c r="G1239" s="79" t="s">
        <v>145</v>
      </c>
      <c r="H1239" s="79" t="s">
        <v>1080</v>
      </c>
      <c r="I1239" s="84">
        <v>-22313981.27</v>
      </c>
      <c r="J1239" s="84">
        <v>6140076.0699999994</v>
      </c>
      <c r="K1239" s="84">
        <v>-16173905.199999999</v>
      </c>
      <c r="L1239" s="85"/>
      <c r="M1239" s="85"/>
    </row>
    <row r="1240" spans="1:13" hidden="1" x14ac:dyDescent="0.25">
      <c r="A1240" s="80">
        <f t="shared" si="19"/>
        <v>1238</v>
      </c>
      <c r="B1240" s="79" t="s">
        <v>983</v>
      </c>
      <c r="C1240" s="79" t="s">
        <v>353</v>
      </c>
      <c r="D1240" s="81">
        <v>42095</v>
      </c>
      <c r="E1240" s="81">
        <v>42095</v>
      </c>
      <c r="F1240" s="82">
        <v>0</v>
      </c>
      <c r="G1240" s="79" t="s">
        <v>145</v>
      </c>
      <c r="H1240" s="79" t="s">
        <v>1081</v>
      </c>
      <c r="I1240" s="84">
        <v>4272231.9000000004</v>
      </c>
      <c r="J1240" s="84">
        <v>-1051132.74</v>
      </c>
      <c r="K1240" s="84">
        <v>3221099.16</v>
      </c>
      <c r="L1240" s="85"/>
      <c r="M1240" s="85"/>
    </row>
    <row r="1241" spans="1:13" hidden="1" x14ac:dyDescent="0.25">
      <c r="A1241" s="80">
        <f t="shared" si="19"/>
        <v>1239</v>
      </c>
      <c r="B1241" s="79" t="s">
        <v>983</v>
      </c>
      <c r="C1241" s="79" t="s">
        <v>1078</v>
      </c>
      <c r="D1241" s="81">
        <v>42461</v>
      </c>
      <c r="E1241" s="81">
        <v>42461</v>
      </c>
      <c r="F1241" s="82">
        <v>0</v>
      </c>
      <c r="G1241" s="79" t="s">
        <v>145</v>
      </c>
      <c r="H1241" s="79" t="s">
        <v>1082</v>
      </c>
      <c r="I1241" s="84">
        <v>-2078327.54</v>
      </c>
      <c r="J1241" s="84">
        <v>445346.73</v>
      </c>
      <c r="K1241" s="84">
        <v>-1632980.81</v>
      </c>
      <c r="L1241" s="85"/>
      <c r="M1241" s="85"/>
    </row>
    <row r="1242" spans="1:13" hidden="1" x14ac:dyDescent="0.25">
      <c r="A1242" s="80">
        <f t="shared" si="19"/>
        <v>1240</v>
      </c>
      <c r="B1242" s="79" t="s">
        <v>983</v>
      </c>
      <c r="C1242" s="79" t="s">
        <v>1083</v>
      </c>
      <c r="D1242" s="81">
        <v>42826</v>
      </c>
      <c r="E1242" s="81">
        <v>42826</v>
      </c>
      <c r="F1242" s="82">
        <v>0</v>
      </c>
      <c r="G1242" s="79" t="s">
        <v>145</v>
      </c>
      <c r="H1242" s="79" t="s">
        <v>1084</v>
      </c>
      <c r="I1242" s="84">
        <v>500096.44</v>
      </c>
      <c r="J1242" s="84">
        <v>-89779.16</v>
      </c>
      <c r="K1242" s="84">
        <v>410317.28</v>
      </c>
      <c r="L1242" s="85"/>
      <c r="M1242" s="85"/>
    </row>
    <row r="1243" spans="1:13" hidden="1" x14ac:dyDescent="0.25">
      <c r="A1243" s="80">
        <f t="shared" si="19"/>
        <v>1241</v>
      </c>
      <c r="B1243" s="79" t="s">
        <v>983</v>
      </c>
      <c r="C1243" s="79" t="s">
        <v>1083</v>
      </c>
      <c r="D1243" s="81">
        <v>42826</v>
      </c>
      <c r="E1243" s="81">
        <v>42826</v>
      </c>
      <c r="F1243" s="82">
        <v>0</v>
      </c>
      <c r="G1243" s="79" t="s">
        <v>145</v>
      </c>
      <c r="H1243" s="79" t="s">
        <v>1085</v>
      </c>
      <c r="I1243" s="84">
        <v>-42794.19</v>
      </c>
      <c r="J1243" s="84">
        <v>7682.56</v>
      </c>
      <c r="K1243" s="84">
        <v>-35111.629999999997</v>
      </c>
      <c r="L1243" s="85"/>
      <c r="M1243" s="85"/>
    </row>
    <row r="1244" spans="1:13" hidden="1" x14ac:dyDescent="0.25">
      <c r="A1244" s="80">
        <f t="shared" si="19"/>
        <v>1242</v>
      </c>
      <c r="B1244" s="79" t="s">
        <v>983</v>
      </c>
      <c r="C1244" s="79" t="s">
        <v>1086</v>
      </c>
      <c r="D1244" s="81">
        <v>43191</v>
      </c>
      <c r="E1244" s="81">
        <v>43191</v>
      </c>
      <c r="F1244" s="82">
        <v>0</v>
      </c>
      <c r="G1244" s="79" t="s">
        <v>145</v>
      </c>
      <c r="H1244" s="79" t="s">
        <v>1087</v>
      </c>
      <c r="I1244" s="84">
        <v>1381419.75</v>
      </c>
      <c r="J1244" s="84">
        <v>-195221.01</v>
      </c>
      <c r="K1244" s="84">
        <v>1186198.74</v>
      </c>
      <c r="L1244" s="85"/>
      <c r="M1244" s="85"/>
    </row>
    <row r="1245" spans="1:13" hidden="1" x14ac:dyDescent="0.25">
      <c r="A1245" s="80">
        <f t="shared" si="19"/>
        <v>1243</v>
      </c>
      <c r="B1245" s="79" t="s">
        <v>983</v>
      </c>
      <c r="C1245" s="79" t="s">
        <v>1086</v>
      </c>
      <c r="D1245" s="81">
        <v>43191</v>
      </c>
      <c r="E1245" s="81">
        <v>43191</v>
      </c>
      <c r="F1245" s="82">
        <v>0</v>
      </c>
      <c r="G1245" s="79" t="s">
        <v>145</v>
      </c>
      <c r="H1245" s="79" t="s">
        <v>1088</v>
      </c>
      <c r="I1245" s="84">
        <v>4567140.38</v>
      </c>
      <c r="J1245" s="84">
        <v>-645424.23</v>
      </c>
      <c r="K1245" s="84">
        <v>3921716.15</v>
      </c>
      <c r="L1245" s="85"/>
      <c r="M1245" s="85"/>
    </row>
    <row r="1246" spans="1:13" hidden="1" x14ac:dyDescent="0.25">
      <c r="A1246" s="80">
        <f t="shared" si="19"/>
        <v>1244</v>
      </c>
      <c r="B1246" s="79" t="s">
        <v>983</v>
      </c>
      <c r="C1246" s="79" t="s">
        <v>1089</v>
      </c>
      <c r="D1246" s="81">
        <v>43556</v>
      </c>
      <c r="E1246" s="81">
        <v>43556</v>
      </c>
      <c r="F1246" s="82">
        <v>0</v>
      </c>
      <c r="G1246" s="79" t="s">
        <v>145</v>
      </c>
      <c r="H1246" s="79" t="s">
        <v>1090</v>
      </c>
      <c r="I1246" s="84">
        <v>1632897.94</v>
      </c>
      <c r="J1246" s="84">
        <v>-161866.01999999999</v>
      </c>
      <c r="K1246" s="84">
        <v>1471031.92</v>
      </c>
      <c r="L1246" s="85"/>
      <c r="M1246" s="85"/>
    </row>
    <row r="1247" spans="1:13" hidden="1" x14ac:dyDescent="0.25">
      <c r="A1247" s="80">
        <f t="shared" si="19"/>
        <v>1245</v>
      </c>
      <c r="B1247" s="79" t="s">
        <v>983</v>
      </c>
      <c r="C1247" s="79" t="s">
        <v>1089</v>
      </c>
      <c r="D1247" s="81">
        <v>43556</v>
      </c>
      <c r="E1247" s="81">
        <v>43556</v>
      </c>
      <c r="F1247" s="82">
        <v>0</v>
      </c>
      <c r="G1247" s="79" t="s">
        <v>145</v>
      </c>
      <c r="H1247" s="79" t="s">
        <v>1091</v>
      </c>
      <c r="I1247" s="84">
        <v>5707453.9500000002</v>
      </c>
      <c r="J1247" s="84">
        <v>-565768.92000000004</v>
      </c>
      <c r="K1247" s="84">
        <v>5141685.03</v>
      </c>
      <c r="L1247" s="85"/>
      <c r="M1247" s="85"/>
    </row>
    <row r="1248" spans="1:13" hidden="1" x14ac:dyDescent="0.25">
      <c r="A1248" s="80">
        <f t="shared" si="19"/>
        <v>1246</v>
      </c>
      <c r="B1248" s="79" t="s">
        <v>983</v>
      </c>
      <c r="C1248" s="79" t="s">
        <v>1092</v>
      </c>
      <c r="D1248" s="81">
        <v>43922</v>
      </c>
      <c r="E1248" s="81">
        <v>43922</v>
      </c>
      <c r="F1248" s="82">
        <v>0</v>
      </c>
      <c r="G1248" s="79" t="s">
        <v>145</v>
      </c>
      <c r="H1248" s="79" t="s">
        <v>1093</v>
      </c>
      <c r="I1248" s="84">
        <v>2824766.41</v>
      </c>
      <c r="J1248" s="84">
        <v>-147713.43</v>
      </c>
      <c r="K1248" s="84">
        <v>2677052.98</v>
      </c>
      <c r="L1248" s="85"/>
      <c r="M1248" s="85"/>
    </row>
    <row r="1249" spans="1:13" hidden="1" x14ac:dyDescent="0.25">
      <c r="A1249" s="80">
        <f t="shared" si="19"/>
        <v>1247</v>
      </c>
      <c r="B1249" s="79" t="s">
        <v>983</v>
      </c>
      <c r="C1249" s="79" t="s">
        <v>1092</v>
      </c>
      <c r="D1249" s="81">
        <v>43922</v>
      </c>
      <c r="E1249" s="81">
        <v>43922</v>
      </c>
      <c r="F1249" s="82">
        <v>0</v>
      </c>
      <c r="G1249" s="79" t="s">
        <v>145</v>
      </c>
      <c r="H1249" s="79" t="s">
        <v>1094</v>
      </c>
      <c r="I1249" s="84">
        <v>-5552932.7599999998</v>
      </c>
      <c r="J1249" s="84">
        <v>290375.42</v>
      </c>
      <c r="K1249" s="84">
        <v>-5262557.34</v>
      </c>
      <c r="L1249" s="85"/>
      <c r="M1249" s="85"/>
    </row>
    <row r="1250" spans="1:13" hidden="1" x14ac:dyDescent="0.25">
      <c r="A1250" s="80">
        <f t="shared" si="19"/>
        <v>1248</v>
      </c>
      <c r="B1250" s="79" t="s">
        <v>983</v>
      </c>
      <c r="C1250" s="79" t="s">
        <v>984</v>
      </c>
      <c r="D1250" s="81">
        <v>41425</v>
      </c>
      <c r="E1250" s="81">
        <v>41425</v>
      </c>
      <c r="F1250" s="82">
        <v>0</v>
      </c>
      <c r="G1250" s="79" t="s">
        <v>145</v>
      </c>
      <c r="H1250" s="79" t="s">
        <v>1116</v>
      </c>
      <c r="I1250" s="84">
        <v>44476906.630000003</v>
      </c>
      <c r="J1250" s="84">
        <v>-13633862.360000001</v>
      </c>
      <c r="K1250" s="84">
        <v>30843044.27</v>
      </c>
      <c r="L1250" s="85"/>
      <c r="M1250" s="85"/>
    </row>
    <row r="1251" spans="1:13" hidden="1" x14ac:dyDescent="0.25">
      <c r="A1251" s="80">
        <f t="shared" si="19"/>
        <v>1249</v>
      </c>
      <c r="B1251" s="79" t="s">
        <v>983</v>
      </c>
      <c r="C1251" s="79" t="s">
        <v>984</v>
      </c>
      <c r="D1251" s="81">
        <v>41425</v>
      </c>
      <c r="E1251" s="81">
        <v>41425</v>
      </c>
      <c r="F1251" s="82">
        <v>0</v>
      </c>
      <c r="G1251" s="79" t="s">
        <v>145</v>
      </c>
      <c r="H1251" s="79" t="s">
        <v>1117</v>
      </c>
      <c r="I1251" s="84">
        <v>306943904.85000002</v>
      </c>
      <c r="J1251" s="84">
        <v>-94089973.25</v>
      </c>
      <c r="K1251" s="84">
        <v>212853931.59999999</v>
      </c>
      <c r="L1251" s="85"/>
      <c r="M1251" s="85"/>
    </row>
    <row r="1252" spans="1:13" hidden="1" x14ac:dyDescent="0.25">
      <c r="A1252" s="80">
        <f t="shared" si="19"/>
        <v>1250</v>
      </c>
      <c r="B1252" s="79" t="s">
        <v>983</v>
      </c>
      <c r="C1252" s="79" t="s">
        <v>984</v>
      </c>
      <c r="D1252" s="81">
        <v>41425</v>
      </c>
      <c r="E1252" s="81">
        <v>41425</v>
      </c>
      <c r="F1252" s="82">
        <v>0</v>
      </c>
      <c r="G1252" s="79" t="s">
        <v>145</v>
      </c>
      <c r="H1252" s="79" t="s">
        <v>1069</v>
      </c>
      <c r="I1252" s="84">
        <v>5417317.1699999999</v>
      </c>
      <c r="J1252" s="84">
        <v>-1660613.6300000001</v>
      </c>
      <c r="K1252" s="84">
        <v>3756703.54</v>
      </c>
      <c r="L1252" s="85"/>
      <c r="M1252" s="85"/>
    </row>
    <row r="1253" spans="1:13" hidden="1" x14ac:dyDescent="0.25">
      <c r="A1253" s="80">
        <f t="shared" si="19"/>
        <v>1251</v>
      </c>
      <c r="B1253" s="79" t="s">
        <v>983</v>
      </c>
      <c r="C1253" s="79" t="s">
        <v>984</v>
      </c>
      <c r="D1253" s="81">
        <v>41425</v>
      </c>
      <c r="E1253" s="81">
        <v>41425</v>
      </c>
      <c r="F1253" s="82">
        <v>0</v>
      </c>
      <c r="G1253" s="79" t="s">
        <v>145</v>
      </c>
      <c r="H1253" s="79" t="s">
        <v>1070</v>
      </c>
      <c r="I1253" s="84">
        <v>28754544.550000001</v>
      </c>
      <c r="J1253" s="84">
        <v>-8814360.8100000005</v>
      </c>
      <c r="K1253" s="84">
        <v>19940183.739999998</v>
      </c>
      <c r="L1253" s="85"/>
      <c r="M1253" s="85"/>
    </row>
    <row r="1254" spans="1:13" hidden="1" x14ac:dyDescent="0.25">
      <c r="A1254" s="80">
        <f t="shared" si="19"/>
        <v>1252</v>
      </c>
      <c r="B1254" s="79" t="s">
        <v>983</v>
      </c>
      <c r="C1254" s="79" t="s">
        <v>984</v>
      </c>
      <c r="D1254" s="81">
        <v>41425</v>
      </c>
      <c r="E1254" s="81">
        <v>41425</v>
      </c>
      <c r="F1254" s="82">
        <v>0</v>
      </c>
      <c r="G1254" s="79" t="s">
        <v>145</v>
      </c>
      <c r="H1254" s="79" t="s">
        <v>1071</v>
      </c>
      <c r="I1254" s="84">
        <v>774837.91</v>
      </c>
      <c r="J1254" s="84">
        <v>-237517.27000000002</v>
      </c>
      <c r="K1254" s="84">
        <v>537320.64</v>
      </c>
      <c r="L1254" s="85"/>
      <c r="M1254" s="85"/>
    </row>
    <row r="1255" spans="1:13" hidden="1" x14ac:dyDescent="0.25">
      <c r="A1255" s="80">
        <f t="shared" si="19"/>
        <v>1253</v>
      </c>
      <c r="B1255" s="79" t="s">
        <v>983</v>
      </c>
      <c r="C1255" s="79" t="s">
        <v>984</v>
      </c>
      <c r="D1255" s="81">
        <v>41425</v>
      </c>
      <c r="E1255" s="81">
        <v>41425</v>
      </c>
      <c r="F1255" s="82">
        <v>0</v>
      </c>
      <c r="G1255" s="79" t="s">
        <v>145</v>
      </c>
      <c r="H1255" s="79" t="s">
        <v>1072</v>
      </c>
      <c r="I1255" s="84">
        <v>23383645.050000001</v>
      </c>
      <c r="J1255" s="84">
        <v>-7167975.96</v>
      </c>
      <c r="K1255" s="84">
        <v>16215669.09</v>
      </c>
      <c r="L1255" s="85"/>
      <c r="M1255" s="85"/>
    </row>
    <row r="1256" spans="1:13" hidden="1" x14ac:dyDescent="0.25">
      <c r="A1256" s="80">
        <f t="shared" si="19"/>
        <v>1254</v>
      </c>
      <c r="B1256" s="79" t="s">
        <v>983</v>
      </c>
      <c r="C1256" s="79" t="s">
        <v>984</v>
      </c>
      <c r="D1256" s="81">
        <v>41425</v>
      </c>
      <c r="E1256" s="81">
        <v>41425</v>
      </c>
      <c r="F1256" s="82">
        <v>0</v>
      </c>
      <c r="G1256" s="79" t="s">
        <v>145</v>
      </c>
      <c r="H1256" s="79" t="s">
        <v>1073</v>
      </c>
      <c r="I1256" s="84">
        <v>11455662.15</v>
      </c>
      <c r="J1256" s="84">
        <v>-3511595.84</v>
      </c>
      <c r="K1256" s="84">
        <v>7944066.3099999996</v>
      </c>
      <c r="L1256" s="85"/>
      <c r="M1256" s="85"/>
    </row>
    <row r="1257" spans="1:13" hidden="1" x14ac:dyDescent="0.25">
      <c r="A1257" s="80">
        <f t="shared" si="19"/>
        <v>1255</v>
      </c>
      <c r="B1257" s="79" t="s">
        <v>983</v>
      </c>
      <c r="C1257" s="79" t="s">
        <v>984</v>
      </c>
      <c r="D1257" s="81">
        <v>41425</v>
      </c>
      <c r="E1257" s="81">
        <v>41425</v>
      </c>
      <c r="F1257" s="82">
        <v>0</v>
      </c>
      <c r="G1257" s="79" t="s">
        <v>145</v>
      </c>
      <c r="H1257" s="79" t="s">
        <v>1074</v>
      </c>
      <c r="I1257" s="84">
        <v>300950.99</v>
      </c>
      <c r="J1257" s="84">
        <v>-92252.9</v>
      </c>
      <c r="K1257" s="84">
        <v>208698.09</v>
      </c>
      <c r="L1257" s="85"/>
      <c r="M1257" s="85"/>
    </row>
    <row r="1258" spans="1:13" hidden="1" x14ac:dyDescent="0.25">
      <c r="A1258" s="80">
        <f t="shared" si="19"/>
        <v>1256</v>
      </c>
      <c r="B1258" s="79" t="s">
        <v>983</v>
      </c>
      <c r="C1258" s="79" t="s">
        <v>1075</v>
      </c>
      <c r="D1258" s="81">
        <v>41730</v>
      </c>
      <c r="E1258" s="81">
        <v>41730</v>
      </c>
      <c r="F1258" s="82">
        <v>0</v>
      </c>
      <c r="G1258" s="79" t="s">
        <v>145</v>
      </c>
      <c r="H1258" s="79" t="s">
        <v>1076</v>
      </c>
      <c r="I1258" s="84">
        <v>22583825.52</v>
      </c>
      <c r="J1258" s="84">
        <v>-6214328.3600000003</v>
      </c>
      <c r="K1258" s="84">
        <v>16369497.16</v>
      </c>
      <c r="L1258" s="85"/>
      <c r="M1258" s="85"/>
    </row>
    <row r="1259" spans="1:13" hidden="1" x14ac:dyDescent="0.25">
      <c r="A1259" s="80">
        <f t="shared" si="19"/>
        <v>1257</v>
      </c>
      <c r="B1259" s="79" t="s">
        <v>983</v>
      </c>
      <c r="C1259" s="79" t="s">
        <v>353</v>
      </c>
      <c r="D1259" s="81">
        <v>42095</v>
      </c>
      <c r="E1259" s="81">
        <v>42095</v>
      </c>
      <c r="F1259" s="82">
        <v>0</v>
      </c>
      <c r="G1259" s="79" t="s">
        <v>145</v>
      </c>
      <c r="H1259" s="79" t="s">
        <v>1077</v>
      </c>
      <c r="I1259" s="84">
        <v>1295599.67</v>
      </c>
      <c r="J1259" s="84">
        <v>-318767.15999999997</v>
      </c>
      <c r="K1259" s="84">
        <v>976832.51</v>
      </c>
      <c r="L1259" s="85"/>
      <c r="M1259" s="85"/>
    </row>
    <row r="1260" spans="1:13" hidden="1" x14ac:dyDescent="0.25">
      <c r="A1260" s="80">
        <f t="shared" si="19"/>
        <v>1258</v>
      </c>
      <c r="B1260" s="79" t="s">
        <v>983</v>
      </c>
      <c r="C1260" s="79" t="s">
        <v>1078</v>
      </c>
      <c r="D1260" s="81">
        <v>42461</v>
      </c>
      <c r="E1260" s="81">
        <v>42461</v>
      </c>
      <c r="F1260" s="82">
        <v>0</v>
      </c>
      <c r="G1260" s="79" t="s">
        <v>145</v>
      </c>
      <c r="H1260" s="79" t="s">
        <v>1079</v>
      </c>
      <c r="I1260" s="84">
        <v>586841.36</v>
      </c>
      <c r="J1260" s="84">
        <v>-125749.14</v>
      </c>
      <c r="K1260" s="84">
        <v>461092.22</v>
      </c>
      <c r="L1260" s="85"/>
      <c r="M1260" s="85"/>
    </row>
    <row r="1261" spans="1:13" hidden="1" x14ac:dyDescent="0.25">
      <c r="A1261" s="80">
        <f t="shared" si="19"/>
        <v>1259</v>
      </c>
      <c r="B1261" s="79" t="s">
        <v>983</v>
      </c>
      <c r="C1261" s="79" t="s">
        <v>1075</v>
      </c>
      <c r="D1261" s="81">
        <v>41730</v>
      </c>
      <c r="E1261" s="81">
        <v>41730</v>
      </c>
      <c r="F1261" s="82">
        <v>0</v>
      </c>
      <c r="G1261" s="79" t="s">
        <v>145</v>
      </c>
      <c r="H1261" s="79" t="s">
        <v>1080</v>
      </c>
      <c r="I1261" s="84">
        <v>-17161198.59</v>
      </c>
      <c r="J1261" s="84">
        <v>4722199.2299999995</v>
      </c>
      <c r="K1261" s="84">
        <v>-12438999.359999999</v>
      </c>
      <c r="L1261" s="85"/>
      <c r="M1261" s="85"/>
    </row>
    <row r="1262" spans="1:13" hidden="1" x14ac:dyDescent="0.25">
      <c r="A1262" s="80">
        <f t="shared" si="19"/>
        <v>1260</v>
      </c>
      <c r="B1262" s="79" t="s">
        <v>983</v>
      </c>
      <c r="C1262" s="79" t="s">
        <v>353</v>
      </c>
      <c r="D1262" s="81">
        <v>42095</v>
      </c>
      <c r="E1262" s="81">
        <v>42095</v>
      </c>
      <c r="F1262" s="82">
        <v>0</v>
      </c>
      <c r="G1262" s="79" t="s">
        <v>145</v>
      </c>
      <c r="H1262" s="79" t="s">
        <v>1081</v>
      </c>
      <c r="I1262" s="84">
        <v>3285680.82</v>
      </c>
      <c r="J1262" s="84">
        <v>-808403.39</v>
      </c>
      <c r="K1262" s="84">
        <v>2477277.4300000002</v>
      </c>
      <c r="L1262" s="85"/>
      <c r="M1262" s="85"/>
    </row>
    <row r="1263" spans="1:13" hidden="1" x14ac:dyDescent="0.25">
      <c r="A1263" s="80">
        <f t="shared" si="19"/>
        <v>1261</v>
      </c>
      <c r="B1263" s="79" t="s">
        <v>983</v>
      </c>
      <c r="C1263" s="79" t="s">
        <v>1078</v>
      </c>
      <c r="D1263" s="81">
        <v>42461</v>
      </c>
      <c r="E1263" s="81">
        <v>42461</v>
      </c>
      <c r="F1263" s="82">
        <v>0</v>
      </c>
      <c r="G1263" s="79" t="s">
        <v>145</v>
      </c>
      <c r="H1263" s="79" t="s">
        <v>1082</v>
      </c>
      <c r="I1263" s="84">
        <v>-1598396.58</v>
      </c>
      <c r="J1263" s="84">
        <v>342506.5</v>
      </c>
      <c r="K1263" s="84">
        <v>-1255890.08</v>
      </c>
      <c r="L1263" s="85"/>
      <c r="M1263" s="85"/>
    </row>
    <row r="1264" spans="1:13" hidden="1" x14ac:dyDescent="0.25">
      <c r="A1264" s="80">
        <f t="shared" si="19"/>
        <v>1262</v>
      </c>
      <c r="B1264" s="79" t="s">
        <v>983</v>
      </c>
      <c r="C1264" s="79" t="s">
        <v>1083</v>
      </c>
      <c r="D1264" s="81">
        <v>42826</v>
      </c>
      <c r="E1264" s="81">
        <v>42826</v>
      </c>
      <c r="F1264" s="82">
        <v>0</v>
      </c>
      <c r="G1264" s="79" t="s">
        <v>145</v>
      </c>
      <c r="H1264" s="79" t="s">
        <v>1084</v>
      </c>
      <c r="I1264" s="84">
        <v>382426.7</v>
      </c>
      <c r="J1264" s="84">
        <v>-68654.64</v>
      </c>
      <c r="K1264" s="84">
        <v>313772.06</v>
      </c>
      <c r="L1264" s="85"/>
      <c r="M1264" s="85"/>
    </row>
    <row r="1265" spans="1:13" hidden="1" x14ac:dyDescent="0.25">
      <c r="A1265" s="80">
        <f t="shared" si="19"/>
        <v>1263</v>
      </c>
      <c r="B1265" s="79" t="s">
        <v>983</v>
      </c>
      <c r="C1265" s="79" t="s">
        <v>1083</v>
      </c>
      <c r="D1265" s="81">
        <v>42826</v>
      </c>
      <c r="E1265" s="81">
        <v>42826</v>
      </c>
      <c r="F1265" s="82">
        <v>0</v>
      </c>
      <c r="G1265" s="79" t="s">
        <v>145</v>
      </c>
      <c r="H1265" s="79" t="s">
        <v>1085</v>
      </c>
      <c r="I1265" s="84">
        <v>-34916.33</v>
      </c>
      <c r="J1265" s="84">
        <v>6268.32</v>
      </c>
      <c r="K1265" s="84">
        <v>-28648.01</v>
      </c>
      <c r="L1265" s="85"/>
      <c r="M1265" s="85"/>
    </row>
    <row r="1266" spans="1:13" hidden="1" x14ac:dyDescent="0.25">
      <c r="A1266" s="80">
        <f t="shared" si="19"/>
        <v>1264</v>
      </c>
      <c r="B1266" s="79" t="s">
        <v>983</v>
      </c>
      <c r="C1266" s="79" t="s">
        <v>1086</v>
      </c>
      <c r="D1266" s="81">
        <v>43191</v>
      </c>
      <c r="E1266" s="81">
        <v>43191</v>
      </c>
      <c r="F1266" s="82">
        <v>0</v>
      </c>
      <c r="G1266" s="79" t="s">
        <v>145</v>
      </c>
      <c r="H1266" s="79" t="s">
        <v>1087</v>
      </c>
      <c r="I1266" s="84">
        <v>1056379.82</v>
      </c>
      <c r="J1266" s="84">
        <v>-149286.66</v>
      </c>
      <c r="K1266" s="84">
        <v>907093.16</v>
      </c>
      <c r="L1266" s="85"/>
      <c r="M1266" s="85"/>
    </row>
    <row r="1267" spans="1:13" hidden="1" x14ac:dyDescent="0.25">
      <c r="A1267" s="80">
        <f t="shared" si="19"/>
        <v>1265</v>
      </c>
      <c r="B1267" s="79" t="s">
        <v>983</v>
      </c>
      <c r="C1267" s="79" t="s">
        <v>1086</v>
      </c>
      <c r="D1267" s="81">
        <v>43191</v>
      </c>
      <c r="E1267" s="81">
        <v>43191</v>
      </c>
      <c r="F1267" s="82">
        <v>0</v>
      </c>
      <c r="G1267" s="79" t="s">
        <v>145</v>
      </c>
      <c r="H1267" s="79" t="s">
        <v>1088</v>
      </c>
      <c r="I1267" s="84">
        <v>3492519.1</v>
      </c>
      <c r="J1267" s="84">
        <v>-493559.69999999995</v>
      </c>
      <c r="K1267" s="84">
        <v>2998959.4</v>
      </c>
      <c r="L1267" s="85"/>
      <c r="M1267" s="85"/>
    </row>
    <row r="1268" spans="1:13" hidden="1" x14ac:dyDescent="0.25">
      <c r="A1268" s="80">
        <f t="shared" si="19"/>
        <v>1266</v>
      </c>
      <c r="B1268" s="79" t="s">
        <v>983</v>
      </c>
      <c r="C1268" s="79" t="s">
        <v>1089</v>
      </c>
      <c r="D1268" s="81">
        <v>43556</v>
      </c>
      <c r="E1268" s="81">
        <v>43556</v>
      </c>
      <c r="F1268" s="82">
        <v>0</v>
      </c>
      <c r="G1268" s="79" t="s">
        <v>145</v>
      </c>
      <c r="H1268" s="79" t="s">
        <v>1090</v>
      </c>
      <c r="I1268" s="84">
        <v>1248686.6599999999</v>
      </c>
      <c r="J1268" s="84">
        <v>-123779.9</v>
      </c>
      <c r="K1268" s="84">
        <v>1124906.76</v>
      </c>
      <c r="L1268" s="85"/>
      <c r="M1268" s="85"/>
    </row>
    <row r="1269" spans="1:13" hidden="1" x14ac:dyDescent="0.25">
      <c r="A1269" s="80">
        <f t="shared" si="19"/>
        <v>1267</v>
      </c>
      <c r="B1269" s="79" t="s">
        <v>983</v>
      </c>
      <c r="C1269" s="79" t="s">
        <v>1089</v>
      </c>
      <c r="D1269" s="81">
        <v>43556</v>
      </c>
      <c r="E1269" s="81">
        <v>43556</v>
      </c>
      <c r="F1269" s="82">
        <v>0</v>
      </c>
      <c r="G1269" s="79" t="s">
        <v>145</v>
      </c>
      <c r="H1269" s="79" t="s">
        <v>1091</v>
      </c>
      <c r="I1269" s="84">
        <v>4364523.62</v>
      </c>
      <c r="J1269" s="84">
        <v>-432646.82</v>
      </c>
      <c r="K1269" s="84">
        <v>3931876.8</v>
      </c>
      <c r="L1269" s="85"/>
      <c r="M1269" s="85"/>
    </row>
    <row r="1270" spans="1:13" hidden="1" x14ac:dyDescent="0.25">
      <c r="A1270" s="80">
        <f t="shared" si="19"/>
        <v>1268</v>
      </c>
      <c r="B1270" s="79" t="s">
        <v>983</v>
      </c>
      <c r="C1270" s="79" t="s">
        <v>1092</v>
      </c>
      <c r="D1270" s="81">
        <v>43922</v>
      </c>
      <c r="E1270" s="81">
        <v>43922</v>
      </c>
      <c r="F1270" s="82">
        <v>0</v>
      </c>
      <c r="G1270" s="79" t="s">
        <v>145</v>
      </c>
      <c r="H1270" s="79" t="s">
        <v>1093</v>
      </c>
      <c r="I1270" s="84">
        <v>2160115.48</v>
      </c>
      <c r="J1270" s="84">
        <v>-112957.33</v>
      </c>
      <c r="K1270" s="84">
        <v>2047158.15</v>
      </c>
      <c r="L1270" s="85"/>
      <c r="M1270" s="85"/>
    </row>
    <row r="1271" spans="1:13" hidden="1" x14ac:dyDescent="0.25">
      <c r="A1271" s="80">
        <f t="shared" si="19"/>
        <v>1269</v>
      </c>
      <c r="B1271" s="79" t="s">
        <v>983</v>
      </c>
      <c r="C1271" s="79" t="s">
        <v>1092</v>
      </c>
      <c r="D1271" s="81">
        <v>43922</v>
      </c>
      <c r="E1271" s="81">
        <v>43922</v>
      </c>
      <c r="F1271" s="82">
        <v>0</v>
      </c>
      <c r="G1271" s="79" t="s">
        <v>145</v>
      </c>
      <c r="H1271" s="79" t="s">
        <v>1094</v>
      </c>
      <c r="I1271" s="84">
        <v>-4246360.32</v>
      </c>
      <c r="J1271" s="84">
        <v>222051.79</v>
      </c>
      <c r="K1271" s="84">
        <v>-4024308.53</v>
      </c>
      <c r="L1271" s="85"/>
      <c r="M1271" s="85"/>
    </row>
    <row r="1272" spans="1:13" hidden="1" x14ac:dyDescent="0.25">
      <c r="A1272" s="80">
        <f t="shared" si="19"/>
        <v>1270</v>
      </c>
      <c r="B1272" s="79" t="s">
        <v>983</v>
      </c>
      <c r="C1272" s="79" t="s">
        <v>984</v>
      </c>
      <c r="D1272" s="81">
        <v>41425</v>
      </c>
      <c r="E1272" s="81">
        <v>41425</v>
      </c>
      <c r="F1272" s="82">
        <v>0</v>
      </c>
      <c r="G1272" s="79" t="s">
        <v>145</v>
      </c>
      <c r="H1272" s="79" t="s">
        <v>1118</v>
      </c>
      <c r="I1272" s="84">
        <v>239957792.97</v>
      </c>
      <c r="J1272" s="84">
        <v>-73556183.909999996</v>
      </c>
      <c r="K1272" s="84">
        <v>166401609.06</v>
      </c>
      <c r="L1272" s="85"/>
      <c r="M1272" s="85"/>
    </row>
    <row r="1273" spans="1:13" hidden="1" x14ac:dyDescent="0.25">
      <c r="A1273" s="80">
        <f t="shared" si="19"/>
        <v>1271</v>
      </c>
      <c r="B1273" s="79" t="s">
        <v>983</v>
      </c>
      <c r="C1273" s="79" t="s">
        <v>984</v>
      </c>
      <c r="D1273" s="81">
        <v>41425</v>
      </c>
      <c r="E1273" s="81">
        <v>41425</v>
      </c>
      <c r="F1273" s="82">
        <v>0</v>
      </c>
      <c r="G1273" s="79" t="s">
        <v>145</v>
      </c>
      <c r="H1273" s="79" t="s">
        <v>1069</v>
      </c>
      <c r="I1273" s="84">
        <v>4235065.28</v>
      </c>
      <c r="J1273" s="84">
        <v>-1298208.47</v>
      </c>
      <c r="K1273" s="84">
        <v>2936856.81</v>
      </c>
      <c r="L1273" s="85"/>
      <c r="M1273" s="85"/>
    </row>
    <row r="1274" spans="1:13" hidden="1" x14ac:dyDescent="0.25">
      <c r="A1274" s="80">
        <f t="shared" si="19"/>
        <v>1272</v>
      </c>
      <c r="B1274" s="79" t="s">
        <v>983</v>
      </c>
      <c r="C1274" s="79" t="s">
        <v>984</v>
      </c>
      <c r="D1274" s="81">
        <v>41425</v>
      </c>
      <c r="E1274" s="81">
        <v>41425</v>
      </c>
      <c r="F1274" s="82">
        <v>0</v>
      </c>
      <c r="G1274" s="79" t="s">
        <v>145</v>
      </c>
      <c r="H1274" s="79" t="s">
        <v>1070</v>
      </c>
      <c r="I1274" s="84">
        <v>22479276.960000001</v>
      </c>
      <c r="J1274" s="84">
        <v>-6890752.7700000005</v>
      </c>
      <c r="K1274" s="84">
        <v>15588524.189999999</v>
      </c>
      <c r="L1274" s="85"/>
      <c r="M1274" s="85"/>
    </row>
    <row r="1275" spans="1:13" hidden="1" x14ac:dyDescent="0.25">
      <c r="A1275" s="80">
        <f t="shared" si="19"/>
        <v>1273</v>
      </c>
      <c r="B1275" s="79" t="s">
        <v>983</v>
      </c>
      <c r="C1275" s="79" t="s">
        <v>984</v>
      </c>
      <c r="D1275" s="81">
        <v>41425</v>
      </c>
      <c r="E1275" s="81">
        <v>41425</v>
      </c>
      <c r="F1275" s="82">
        <v>0</v>
      </c>
      <c r="G1275" s="79" t="s">
        <v>145</v>
      </c>
      <c r="H1275" s="79" t="s">
        <v>1071</v>
      </c>
      <c r="I1275" s="84">
        <v>605740.63</v>
      </c>
      <c r="J1275" s="84">
        <v>-185682.52000000002</v>
      </c>
      <c r="K1275" s="84">
        <v>420058.11</v>
      </c>
      <c r="L1275" s="85"/>
      <c r="M1275" s="85"/>
    </row>
    <row r="1276" spans="1:13" hidden="1" x14ac:dyDescent="0.25">
      <c r="A1276" s="80">
        <f t="shared" si="19"/>
        <v>1274</v>
      </c>
      <c r="B1276" s="79" t="s">
        <v>983</v>
      </c>
      <c r="C1276" s="79" t="s">
        <v>984</v>
      </c>
      <c r="D1276" s="81">
        <v>41425</v>
      </c>
      <c r="E1276" s="81">
        <v>41425</v>
      </c>
      <c r="F1276" s="82">
        <v>0</v>
      </c>
      <c r="G1276" s="79" t="s">
        <v>145</v>
      </c>
      <c r="H1276" s="79" t="s">
        <v>1072</v>
      </c>
      <c r="I1276" s="84">
        <v>18280499.359999999</v>
      </c>
      <c r="J1276" s="84">
        <v>-5603667.8499999996</v>
      </c>
      <c r="K1276" s="84">
        <v>12676831.51</v>
      </c>
      <c r="L1276" s="85"/>
      <c r="M1276" s="85"/>
    </row>
    <row r="1277" spans="1:13" hidden="1" x14ac:dyDescent="0.25">
      <c r="A1277" s="80">
        <f t="shared" si="19"/>
        <v>1275</v>
      </c>
      <c r="B1277" s="79" t="s">
        <v>983</v>
      </c>
      <c r="C1277" s="79" t="s">
        <v>984</v>
      </c>
      <c r="D1277" s="81">
        <v>41425</v>
      </c>
      <c r="E1277" s="81">
        <v>41425</v>
      </c>
      <c r="F1277" s="82">
        <v>0</v>
      </c>
      <c r="G1277" s="79" t="s">
        <v>145</v>
      </c>
      <c r="H1277" s="79" t="s">
        <v>1073</v>
      </c>
      <c r="I1277" s="84">
        <v>8955627.9199999999</v>
      </c>
      <c r="J1277" s="84">
        <v>-2745240.35</v>
      </c>
      <c r="K1277" s="84">
        <v>6210387.5700000003</v>
      </c>
      <c r="L1277" s="85"/>
      <c r="M1277" s="85"/>
    </row>
    <row r="1278" spans="1:13" hidden="1" x14ac:dyDescent="0.25">
      <c r="A1278" s="80">
        <f t="shared" si="19"/>
        <v>1276</v>
      </c>
      <c r="B1278" s="79" t="s">
        <v>983</v>
      </c>
      <c r="C1278" s="79" t="s">
        <v>984</v>
      </c>
      <c r="D1278" s="81">
        <v>41425</v>
      </c>
      <c r="E1278" s="81">
        <v>41425</v>
      </c>
      <c r="F1278" s="82">
        <v>0</v>
      </c>
      <c r="G1278" s="79" t="s">
        <v>145</v>
      </c>
      <c r="H1278" s="79" t="s">
        <v>1074</v>
      </c>
      <c r="I1278" s="84">
        <v>235272.73</v>
      </c>
      <c r="J1278" s="84">
        <v>-72120.009999999995</v>
      </c>
      <c r="K1278" s="84">
        <v>163152.72</v>
      </c>
      <c r="L1278" s="85"/>
      <c r="M1278" s="85"/>
    </row>
    <row r="1279" spans="1:13" hidden="1" x14ac:dyDescent="0.25">
      <c r="A1279" s="80">
        <f t="shared" si="19"/>
        <v>1277</v>
      </c>
      <c r="B1279" s="79" t="s">
        <v>983</v>
      </c>
      <c r="C1279" s="79" t="s">
        <v>1075</v>
      </c>
      <c r="D1279" s="81">
        <v>41730</v>
      </c>
      <c r="E1279" s="81">
        <v>41730</v>
      </c>
      <c r="F1279" s="82">
        <v>0</v>
      </c>
      <c r="G1279" s="79" t="s">
        <v>145</v>
      </c>
      <c r="H1279" s="79" t="s">
        <v>1076</v>
      </c>
      <c r="I1279" s="84">
        <v>17655228.989999998</v>
      </c>
      <c r="J1279" s="84">
        <v>-4858140.2</v>
      </c>
      <c r="K1279" s="84">
        <v>12797088.789999999</v>
      </c>
      <c r="L1279" s="85"/>
      <c r="M1279" s="85"/>
    </row>
    <row r="1280" spans="1:13" hidden="1" x14ac:dyDescent="0.25">
      <c r="A1280" s="80">
        <f t="shared" si="19"/>
        <v>1278</v>
      </c>
      <c r="B1280" s="79" t="s">
        <v>983</v>
      </c>
      <c r="C1280" s="79" t="s">
        <v>353</v>
      </c>
      <c r="D1280" s="81">
        <v>42095</v>
      </c>
      <c r="E1280" s="81">
        <v>42095</v>
      </c>
      <c r="F1280" s="82">
        <v>0</v>
      </c>
      <c r="G1280" s="79" t="s">
        <v>145</v>
      </c>
      <c r="H1280" s="79" t="s">
        <v>1077</v>
      </c>
      <c r="I1280" s="84">
        <v>1012853.6</v>
      </c>
      <c r="J1280" s="84">
        <v>-249200.81</v>
      </c>
      <c r="K1280" s="84">
        <v>763652.79</v>
      </c>
      <c r="L1280" s="85"/>
      <c r="M1280" s="85"/>
    </row>
    <row r="1281" spans="1:13" hidden="1" x14ac:dyDescent="0.25">
      <c r="A1281" s="80">
        <f t="shared" si="19"/>
        <v>1279</v>
      </c>
      <c r="B1281" s="79" t="s">
        <v>983</v>
      </c>
      <c r="C1281" s="79" t="s">
        <v>1078</v>
      </c>
      <c r="D1281" s="81">
        <v>42461</v>
      </c>
      <c r="E1281" s="81">
        <v>42461</v>
      </c>
      <c r="F1281" s="82">
        <v>0</v>
      </c>
      <c r="G1281" s="79" t="s">
        <v>145</v>
      </c>
      <c r="H1281" s="79" t="s">
        <v>1079</v>
      </c>
      <c r="I1281" s="84">
        <v>458771.64</v>
      </c>
      <c r="J1281" s="84">
        <v>-98306.19</v>
      </c>
      <c r="K1281" s="84">
        <v>360465.45</v>
      </c>
      <c r="L1281" s="85"/>
      <c r="M1281" s="85"/>
    </row>
    <row r="1282" spans="1:13" hidden="1" x14ac:dyDescent="0.25">
      <c r="A1282" s="80">
        <f t="shared" si="19"/>
        <v>1280</v>
      </c>
      <c r="B1282" s="79" t="s">
        <v>983</v>
      </c>
      <c r="C1282" s="79" t="s">
        <v>1075</v>
      </c>
      <c r="D1282" s="81">
        <v>41730</v>
      </c>
      <c r="E1282" s="81">
        <v>41730</v>
      </c>
      <c r="F1282" s="82">
        <v>0</v>
      </c>
      <c r="G1282" s="79" t="s">
        <v>145</v>
      </c>
      <c r="H1282" s="79" t="s">
        <v>1080</v>
      </c>
      <c r="I1282" s="84">
        <v>-13416012.74</v>
      </c>
      <c r="J1282" s="84">
        <v>3691646.8400000003</v>
      </c>
      <c r="K1282" s="84">
        <v>-9724365.9000000004</v>
      </c>
      <c r="L1282" s="85"/>
      <c r="M1282" s="85"/>
    </row>
    <row r="1283" spans="1:13" hidden="1" x14ac:dyDescent="0.25">
      <c r="A1283" s="80">
        <f t="shared" si="19"/>
        <v>1281</v>
      </c>
      <c r="B1283" s="79" t="s">
        <v>983</v>
      </c>
      <c r="C1283" s="79" t="s">
        <v>353</v>
      </c>
      <c r="D1283" s="81">
        <v>42095</v>
      </c>
      <c r="E1283" s="81">
        <v>42095</v>
      </c>
      <c r="F1283" s="82">
        <v>0</v>
      </c>
      <c r="G1283" s="79" t="s">
        <v>145</v>
      </c>
      <c r="H1283" s="79" t="s">
        <v>1081</v>
      </c>
      <c r="I1283" s="84">
        <v>2568628.02</v>
      </c>
      <c r="J1283" s="84">
        <v>-631980.9</v>
      </c>
      <c r="K1283" s="84">
        <v>1936647.12</v>
      </c>
      <c r="L1283" s="85"/>
      <c r="M1283" s="85"/>
    </row>
    <row r="1284" spans="1:13" hidden="1" x14ac:dyDescent="0.25">
      <c r="A1284" s="80">
        <f t="shared" si="19"/>
        <v>1282</v>
      </c>
      <c r="B1284" s="79" t="s">
        <v>983</v>
      </c>
      <c r="C1284" s="79" t="s">
        <v>1078</v>
      </c>
      <c r="D1284" s="81">
        <v>42461</v>
      </c>
      <c r="E1284" s="81">
        <v>42461</v>
      </c>
      <c r="F1284" s="82">
        <v>0</v>
      </c>
      <c r="G1284" s="79" t="s">
        <v>145</v>
      </c>
      <c r="H1284" s="79" t="s">
        <v>1082</v>
      </c>
      <c r="I1284" s="84">
        <v>-1249569.43</v>
      </c>
      <c r="J1284" s="84">
        <v>267759.37</v>
      </c>
      <c r="K1284" s="84">
        <v>-981810.06</v>
      </c>
      <c r="L1284" s="85"/>
      <c r="M1284" s="85"/>
    </row>
    <row r="1285" spans="1:13" hidden="1" x14ac:dyDescent="0.25">
      <c r="A1285" s="80">
        <f t="shared" ref="A1285:A1348" si="20">A1284+1</f>
        <v>1283</v>
      </c>
      <c r="B1285" s="79" t="s">
        <v>983</v>
      </c>
      <c r="C1285" s="79" t="s">
        <v>1083</v>
      </c>
      <c r="D1285" s="81">
        <v>42826</v>
      </c>
      <c r="E1285" s="81">
        <v>42826</v>
      </c>
      <c r="F1285" s="82">
        <v>0</v>
      </c>
      <c r="G1285" s="79" t="s">
        <v>145</v>
      </c>
      <c r="H1285" s="79" t="s">
        <v>1084</v>
      </c>
      <c r="I1285" s="84">
        <v>301528.74</v>
      </c>
      <c r="J1285" s="84">
        <v>-54131.56</v>
      </c>
      <c r="K1285" s="84">
        <v>247397.18</v>
      </c>
      <c r="L1285" s="85"/>
      <c r="M1285" s="85"/>
    </row>
    <row r="1286" spans="1:13" hidden="1" x14ac:dyDescent="0.25">
      <c r="A1286" s="80">
        <f t="shared" si="20"/>
        <v>1284</v>
      </c>
      <c r="B1286" s="79" t="s">
        <v>983</v>
      </c>
      <c r="C1286" s="79" t="s">
        <v>1078</v>
      </c>
      <c r="D1286" s="81">
        <v>42826</v>
      </c>
      <c r="E1286" s="81">
        <v>42826</v>
      </c>
      <c r="F1286" s="82">
        <v>0</v>
      </c>
      <c r="G1286" s="79" t="s">
        <v>145</v>
      </c>
      <c r="H1286" s="79" t="s">
        <v>1085</v>
      </c>
      <c r="I1286" s="84">
        <v>-24948.77</v>
      </c>
      <c r="J1286" s="84">
        <v>4276.84</v>
      </c>
      <c r="K1286" s="84">
        <v>-20671.93</v>
      </c>
      <c r="L1286" s="85"/>
      <c r="M1286" s="85"/>
    </row>
    <row r="1287" spans="1:13" hidden="1" x14ac:dyDescent="0.25">
      <c r="A1287" s="80">
        <f t="shared" si="20"/>
        <v>1285</v>
      </c>
      <c r="B1287" s="79" t="s">
        <v>983</v>
      </c>
      <c r="C1287" s="79" t="s">
        <v>1086</v>
      </c>
      <c r="D1287" s="81">
        <v>43191</v>
      </c>
      <c r="E1287" s="81">
        <v>43191</v>
      </c>
      <c r="F1287" s="82">
        <v>0</v>
      </c>
      <c r="G1287" s="79" t="s">
        <v>145</v>
      </c>
      <c r="H1287" s="79" t="s">
        <v>1087</v>
      </c>
      <c r="I1287" s="84">
        <v>832914.85</v>
      </c>
      <c r="J1287" s="84">
        <v>-117706.79999999999</v>
      </c>
      <c r="K1287" s="84">
        <v>715208.05</v>
      </c>
      <c r="L1287" s="85"/>
      <c r="M1287" s="85"/>
    </row>
    <row r="1288" spans="1:13" hidden="1" x14ac:dyDescent="0.25">
      <c r="A1288" s="80">
        <f t="shared" si="20"/>
        <v>1286</v>
      </c>
      <c r="B1288" s="79" t="s">
        <v>983</v>
      </c>
      <c r="C1288" s="79" t="s">
        <v>1086</v>
      </c>
      <c r="D1288" s="81">
        <v>43191</v>
      </c>
      <c r="E1288" s="81">
        <v>43191</v>
      </c>
      <c r="F1288" s="82">
        <v>0</v>
      </c>
      <c r="G1288" s="79" t="s">
        <v>145</v>
      </c>
      <c r="H1288" s="79" t="s">
        <v>1088</v>
      </c>
      <c r="I1288" s="84">
        <v>2753716.98</v>
      </c>
      <c r="J1288" s="84">
        <v>-389152.84</v>
      </c>
      <c r="K1288" s="84">
        <v>2364564.14</v>
      </c>
      <c r="L1288" s="85"/>
      <c r="M1288" s="85"/>
    </row>
    <row r="1289" spans="1:13" hidden="1" x14ac:dyDescent="0.25">
      <c r="A1289" s="80">
        <f t="shared" si="20"/>
        <v>1287</v>
      </c>
      <c r="B1289" s="79" t="s">
        <v>983</v>
      </c>
      <c r="C1289" s="79" t="s">
        <v>1089</v>
      </c>
      <c r="D1289" s="81">
        <v>43556</v>
      </c>
      <c r="E1289" s="81">
        <v>43556</v>
      </c>
      <c r="F1289" s="82">
        <v>0</v>
      </c>
      <c r="G1289" s="79" t="s">
        <v>145</v>
      </c>
      <c r="H1289" s="79" t="s">
        <v>1090</v>
      </c>
      <c r="I1289" s="84">
        <v>984541.39</v>
      </c>
      <c r="J1289" s="84">
        <v>-97595.7</v>
      </c>
      <c r="K1289" s="84">
        <v>886945.69</v>
      </c>
      <c r="L1289" s="85"/>
      <c r="M1289" s="85"/>
    </row>
    <row r="1290" spans="1:13" hidden="1" x14ac:dyDescent="0.25">
      <c r="A1290" s="80">
        <f t="shared" si="20"/>
        <v>1288</v>
      </c>
      <c r="B1290" s="79" t="s">
        <v>983</v>
      </c>
      <c r="C1290" s="79" t="s">
        <v>1089</v>
      </c>
      <c r="D1290" s="81">
        <v>43556</v>
      </c>
      <c r="E1290" s="81">
        <v>43556</v>
      </c>
      <c r="F1290" s="82">
        <v>0</v>
      </c>
      <c r="G1290" s="79" t="s">
        <v>145</v>
      </c>
      <c r="H1290" s="79" t="s">
        <v>1091</v>
      </c>
      <c r="I1290" s="84">
        <v>3441259</v>
      </c>
      <c r="J1290" s="84">
        <v>-341125.38</v>
      </c>
      <c r="K1290" s="84">
        <v>3100133.62</v>
      </c>
      <c r="L1290" s="85"/>
      <c r="M1290" s="85"/>
    </row>
    <row r="1291" spans="1:13" hidden="1" x14ac:dyDescent="0.25">
      <c r="A1291" s="80">
        <f t="shared" si="20"/>
        <v>1289</v>
      </c>
      <c r="B1291" s="79" t="s">
        <v>983</v>
      </c>
      <c r="C1291" s="79" t="s">
        <v>1092</v>
      </c>
      <c r="D1291" s="81">
        <v>43922</v>
      </c>
      <c r="E1291" s="81">
        <v>43922</v>
      </c>
      <c r="F1291" s="82">
        <v>0</v>
      </c>
      <c r="G1291" s="79" t="s">
        <v>145</v>
      </c>
      <c r="H1291" s="79" t="s">
        <v>1093</v>
      </c>
      <c r="I1291" s="84">
        <v>1703167.98</v>
      </c>
      <c r="J1291" s="84">
        <v>-89062.51</v>
      </c>
      <c r="K1291" s="84">
        <v>1614105.47</v>
      </c>
      <c r="L1291" s="85"/>
      <c r="M1291" s="85"/>
    </row>
    <row r="1292" spans="1:13" hidden="1" x14ac:dyDescent="0.25">
      <c r="A1292" s="80">
        <f t="shared" si="20"/>
        <v>1290</v>
      </c>
      <c r="B1292" s="79" t="s">
        <v>983</v>
      </c>
      <c r="C1292" s="79" t="s">
        <v>1092</v>
      </c>
      <c r="D1292" s="81">
        <v>43922</v>
      </c>
      <c r="E1292" s="81">
        <v>43922</v>
      </c>
      <c r="F1292" s="82">
        <v>0</v>
      </c>
      <c r="G1292" s="79" t="s">
        <v>145</v>
      </c>
      <c r="H1292" s="79" t="s">
        <v>1094</v>
      </c>
      <c r="I1292" s="84">
        <v>-3348091.79</v>
      </c>
      <c r="J1292" s="84">
        <v>175079.3</v>
      </c>
      <c r="K1292" s="84">
        <v>-3173012.49</v>
      </c>
      <c r="L1292" s="85"/>
      <c r="M1292" s="85"/>
    </row>
    <row r="1293" spans="1:13" hidden="1" x14ac:dyDescent="0.25">
      <c r="A1293" s="80">
        <f t="shared" si="20"/>
        <v>1291</v>
      </c>
      <c r="B1293" s="79" t="s">
        <v>983</v>
      </c>
      <c r="C1293" s="79" t="s">
        <v>984</v>
      </c>
      <c r="D1293" s="81">
        <v>41425</v>
      </c>
      <c r="E1293" s="81">
        <v>41425</v>
      </c>
      <c r="F1293" s="82">
        <v>0</v>
      </c>
      <c r="G1293" s="79" t="s">
        <v>145</v>
      </c>
      <c r="H1293" s="79" t="s">
        <v>1119</v>
      </c>
      <c r="I1293" s="84">
        <v>115477772.53</v>
      </c>
      <c r="J1293" s="84">
        <v>-35398326.409999996</v>
      </c>
      <c r="K1293" s="84">
        <v>80079446.120000005</v>
      </c>
      <c r="L1293" s="85"/>
      <c r="M1293" s="85"/>
    </row>
    <row r="1294" spans="1:13" hidden="1" x14ac:dyDescent="0.25">
      <c r="A1294" s="80">
        <f t="shared" si="20"/>
        <v>1292</v>
      </c>
      <c r="B1294" s="79" t="s">
        <v>983</v>
      </c>
      <c r="C1294" s="79" t="s">
        <v>984</v>
      </c>
      <c r="D1294" s="81">
        <v>41425</v>
      </c>
      <c r="E1294" s="81">
        <v>41425</v>
      </c>
      <c r="F1294" s="82">
        <v>0</v>
      </c>
      <c r="G1294" s="79" t="s">
        <v>145</v>
      </c>
      <c r="H1294" s="79" t="s">
        <v>1120</v>
      </c>
      <c r="I1294" s="84">
        <v>-35262041.770000003</v>
      </c>
      <c r="J1294" s="84">
        <v>10809156.059999999</v>
      </c>
      <c r="K1294" s="84">
        <v>-24452885.710000001</v>
      </c>
      <c r="L1294" s="85"/>
      <c r="M1294" s="85"/>
    </row>
    <row r="1295" spans="1:13" hidden="1" x14ac:dyDescent="0.25">
      <c r="A1295" s="80">
        <f t="shared" si="20"/>
        <v>1293</v>
      </c>
      <c r="B1295" s="79" t="s">
        <v>983</v>
      </c>
      <c r="C1295" s="79" t="s">
        <v>984</v>
      </c>
      <c r="D1295" s="81">
        <v>41425</v>
      </c>
      <c r="E1295" s="81">
        <v>41425</v>
      </c>
      <c r="F1295" s="82">
        <v>0</v>
      </c>
      <c r="G1295" s="79" t="s">
        <v>145</v>
      </c>
      <c r="H1295" s="79" t="s">
        <v>1069</v>
      </c>
      <c r="I1295" s="84">
        <v>2038091.36</v>
      </c>
      <c r="J1295" s="84">
        <v>-624752.45000000007</v>
      </c>
      <c r="K1295" s="84">
        <v>1413338.91</v>
      </c>
      <c r="L1295" s="85"/>
      <c r="M1295" s="85"/>
    </row>
    <row r="1296" spans="1:13" hidden="1" x14ac:dyDescent="0.25">
      <c r="A1296" s="80">
        <f t="shared" si="20"/>
        <v>1294</v>
      </c>
      <c r="B1296" s="79" t="s">
        <v>983</v>
      </c>
      <c r="C1296" s="79" t="s">
        <v>984</v>
      </c>
      <c r="D1296" s="81">
        <v>41425</v>
      </c>
      <c r="E1296" s="81">
        <v>41425</v>
      </c>
      <c r="F1296" s="82">
        <v>0</v>
      </c>
      <c r="G1296" s="79" t="s">
        <v>145</v>
      </c>
      <c r="H1296" s="79" t="s">
        <v>1070</v>
      </c>
      <c r="I1296" s="84">
        <v>10817972.609999999</v>
      </c>
      <c r="J1296" s="84">
        <v>-3316119.7600000002</v>
      </c>
      <c r="K1296" s="84">
        <v>7501852.8499999996</v>
      </c>
      <c r="L1296" s="85"/>
      <c r="M1296" s="85"/>
    </row>
    <row r="1297" spans="1:13" hidden="1" x14ac:dyDescent="0.25">
      <c r="A1297" s="80">
        <f t="shared" si="20"/>
        <v>1295</v>
      </c>
      <c r="B1297" s="79" t="s">
        <v>983</v>
      </c>
      <c r="C1297" s="79" t="s">
        <v>984</v>
      </c>
      <c r="D1297" s="81">
        <v>41425</v>
      </c>
      <c r="E1297" s="81">
        <v>41425</v>
      </c>
      <c r="F1297" s="82">
        <v>0</v>
      </c>
      <c r="G1297" s="79" t="s">
        <v>145</v>
      </c>
      <c r="H1297" s="79" t="s">
        <v>1071</v>
      </c>
      <c r="I1297" s="84">
        <v>291507.84999999998</v>
      </c>
      <c r="J1297" s="84">
        <v>-89358.25</v>
      </c>
      <c r="K1297" s="84">
        <v>202149.6</v>
      </c>
      <c r="L1297" s="85"/>
      <c r="M1297" s="85"/>
    </row>
    <row r="1298" spans="1:13" hidden="1" x14ac:dyDescent="0.25">
      <c r="A1298" s="80">
        <f t="shared" si="20"/>
        <v>1296</v>
      </c>
      <c r="B1298" s="79" t="s">
        <v>983</v>
      </c>
      <c r="C1298" s="79" t="s">
        <v>984</v>
      </c>
      <c r="D1298" s="81">
        <v>41425</v>
      </c>
      <c r="E1298" s="81">
        <v>41425</v>
      </c>
      <c r="F1298" s="82">
        <v>0</v>
      </c>
      <c r="G1298" s="79" t="s">
        <v>145</v>
      </c>
      <c r="H1298" s="79" t="s">
        <v>1072</v>
      </c>
      <c r="I1298" s="84">
        <v>8797344.4000000004</v>
      </c>
      <c r="J1298" s="84">
        <v>-2696720.4200000004</v>
      </c>
      <c r="K1298" s="84">
        <v>6100623.9800000004</v>
      </c>
      <c r="L1298" s="85"/>
      <c r="M1298" s="85"/>
    </row>
    <row r="1299" spans="1:13" hidden="1" x14ac:dyDescent="0.25">
      <c r="A1299" s="80">
        <f t="shared" si="20"/>
        <v>1297</v>
      </c>
      <c r="B1299" s="79" t="s">
        <v>983</v>
      </c>
      <c r="C1299" s="79" t="s">
        <v>984</v>
      </c>
      <c r="D1299" s="81">
        <v>41425</v>
      </c>
      <c r="E1299" s="81">
        <v>41425</v>
      </c>
      <c r="F1299" s="82">
        <v>0</v>
      </c>
      <c r="G1299" s="79" t="s">
        <v>145</v>
      </c>
      <c r="H1299" s="79" t="s">
        <v>1073</v>
      </c>
      <c r="I1299" s="84">
        <v>4309824.45</v>
      </c>
      <c r="J1299" s="84">
        <v>-1321125.01</v>
      </c>
      <c r="K1299" s="84">
        <v>2988699.44</v>
      </c>
      <c r="L1299" s="85"/>
      <c r="M1299" s="85"/>
    </row>
    <row r="1300" spans="1:13" hidden="1" x14ac:dyDescent="0.25">
      <c r="A1300" s="80">
        <f t="shared" si="20"/>
        <v>1298</v>
      </c>
      <c r="B1300" s="79" t="s">
        <v>983</v>
      </c>
      <c r="C1300" s="79" t="s">
        <v>984</v>
      </c>
      <c r="D1300" s="81">
        <v>41425</v>
      </c>
      <c r="E1300" s="81">
        <v>41425</v>
      </c>
      <c r="F1300" s="82">
        <v>0</v>
      </c>
      <c r="G1300" s="79" t="s">
        <v>145</v>
      </c>
      <c r="H1300" s="79" t="s">
        <v>1074</v>
      </c>
      <c r="I1300" s="84">
        <v>113223.13</v>
      </c>
      <c r="J1300" s="84">
        <v>-34707.18</v>
      </c>
      <c r="K1300" s="84">
        <v>78515.95</v>
      </c>
      <c r="L1300" s="85"/>
      <c r="M1300" s="85"/>
    </row>
    <row r="1301" spans="1:13" hidden="1" x14ac:dyDescent="0.25">
      <c r="A1301" s="80">
        <f t="shared" si="20"/>
        <v>1299</v>
      </c>
      <c r="B1301" s="79" t="s">
        <v>983</v>
      </c>
      <c r="C1301" s="79" t="s">
        <v>1075</v>
      </c>
      <c r="D1301" s="81">
        <v>41730</v>
      </c>
      <c r="E1301" s="81">
        <v>41730</v>
      </c>
      <c r="F1301" s="82">
        <v>0</v>
      </c>
      <c r="G1301" s="79" t="s">
        <v>145</v>
      </c>
      <c r="H1301" s="79" t="s">
        <v>1076</v>
      </c>
      <c r="I1301" s="84">
        <v>8496438.0299999993</v>
      </c>
      <c r="J1301" s="84">
        <v>-2337941.19</v>
      </c>
      <c r="K1301" s="84">
        <v>6158496.8399999999</v>
      </c>
      <c r="L1301" s="85"/>
      <c r="M1301" s="85"/>
    </row>
    <row r="1302" spans="1:13" hidden="1" x14ac:dyDescent="0.25">
      <c r="A1302" s="80">
        <f t="shared" si="20"/>
        <v>1300</v>
      </c>
      <c r="B1302" s="79" t="s">
        <v>983</v>
      </c>
      <c r="C1302" s="79" t="s">
        <v>353</v>
      </c>
      <c r="D1302" s="81">
        <v>42095</v>
      </c>
      <c r="E1302" s="81">
        <v>42095</v>
      </c>
      <c r="F1302" s="82">
        <v>0</v>
      </c>
      <c r="G1302" s="79" t="s">
        <v>145</v>
      </c>
      <c r="H1302" s="79" t="s">
        <v>1077</v>
      </c>
      <c r="I1302" s="84">
        <v>487427.7</v>
      </c>
      <c r="J1302" s="84">
        <v>-119925.9</v>
      </c>
      <c r="K1302" s="84">
        <v>367501.8</v>
      </c>
      <c r="L1302" s="85"/>
      <c r="M1302" s="85"/>
    </row>
    <row r="1303" spans="1:13" hidden="1" x14ac:dyDescent="0.25">
      <c r="A1303" s="80">
        <f t="shared" si="20"/>
        <v>1301</v>
      </c>
      <c r="B1303" s="79" t="s">
        <v>983</v>
      </c>
      <c r="C1303" s="79" t="s">
        <v>1078</v>
      </c>
      <c r="D1303" s="81">
        <v>42461</v>
      </c>
      <c r="E1303" s="81">
        <v>42461</v>
      </c>
      <c r="F1303" s="82">
        <v>0</v>
      </c>
      <c r="G1303" s="79" t="s">
        <v>145</v>
      </c>
      <c r="H1303" s="79" t="s">
        <v>1079</v>
      </c>
      <c r="I1303" s="84">
        <v>220780.19</v>
      </c>
      <c r="J1303" s="84">
        <v>-47309.049999999996</v>
      </c>
      <c r="K1303" s="84">
        <v>173471.14</v>
      </c>
      <c r="L1303" s="85"/>
      <c r="M1303" s="85"/>
    </row>
    <row r="1304" spans="1:13" hidden="1" x14ac:dyDescent="0.25">
      <c r="A1304" s="80">
        <f t="shared" si="20"/>
        <v>1302</v>
      </c>
      <c r="B1304" s="79" t="s">
        <v>983</v>
      </c>
      <c r="C1304" s="79" t="s">
        <v>1075</v>
      </c>
      <c r="D1304" s="81">
        <v>41730</v>
      </c>
      <c r="E1304" s="81">
        <v>41730</v>
      </c>
      <c r="F1304" s="82">
        <v>0</v>
      </c>
      <c r="G1304" s="79" t="s">
        <v>145</v>
      </c>
      <c r="H1304" s="79" t="s">
        <v>1080</v>
      </c>
      <c r="I1304" s="84">
        <v>-6456349.0499999998</v>
      </c>
      <c r="J1304" s="84">
        <v>1776575.57</v>
      </c>
      <c r="K1304" s="84">
        <v>-4679773.4800000004</v>
      </c>
      <c r="L1304" s="85"/>
      <c r="M1304" s="85"/>
    </row>
    <row r="1305" spans="1:13" hidden="1" x14ac:dyDescent="0.25">
      <c r="A1305" s="80">
        <f t="shared" si="20"/>
        <v>1303</v>
      </c>
      <c r="B1305" s="79" t="s">
        <v>983</v>
      </c>
      <c r="C1305" s="79" t="s">
        <v>353</v>
      </c>
      <c r="D1305" s="81">
        <v>42095</v>
      </c>
      <c r="E1305" s="81">
        <v>42095</v>
      </c>
      <c r="F1305" s="82">
        <v>0</v>
      </c>
      <c r="G1305" s="79" t="s">
        <v>145</v>
      </c>
      <c r="H1305" s="79" t="s">
        <v>1081</v>
      </c>
      <c r="I1305" s="84">
        <v>1236131.73</v>
      </c>
      <c r="J1305" s="84">
        <v>-304135.76</v>
      </c>
      <c r="K1305" s="84">
        <v>931995.97</v>
      </c>
      <c r="L1305" s="85"/>
      <c r="M1305" s="85"/>
    </row>
    <row r="1306" spans="1:13" hidden="1" x14ac:dyDescent="0.25">
      <c r="A1306" s="80">
        <f t="shared" si="20"/>
        <v>1304</v>
      </c>
      <c r="B1306" s="79" t="s">
        <v>983</v>
      </c>
      <c r="C1306" s="79" t="s">
        <v>1078</v>
      </c>
      <c r="D1306" s="81">
        <v>42461</v>
      </c>
      <c r="E1306" s="81">
        <v>42461</v>
      </c>
      <c r="F1306" s="82">
        <v>0</v>
      </c>
      <c r="G1306" s="79" t="s">
        <v>145</v>
      </c>
      <c r="H1306" s="79" t="s">
        <v>1082</v>
      </c>
      <c r="I1306" s="84">
        <v>-601345.31999999995</v>
      </c>
      <c r="J1306" s="84">
        <v>128857.05</v>
      </c>
      <c r="K1306" s="84">
        <v>-472488.27</v>
      </c>
      <c r="L1306" s="85"/>
      <c r="M1306" s="85"/>
    </row>
    <row r="1307" spans="1:13" hidden="1" x14ac:dyDescent="0.25">
      <c r="A1307" s="80">
        <f t="shared" si="20"/>
        <v>1305</v>
      </c>
      <c r="B1307" s="79" t="s">
        <v>983</v>
      </c>
      <c r="C1307" s="79" t="s">
        <v>1083</v>
      </c>
      <c r="D1307" s="81">
        <v>42826</v>
      </c>
      <c r="E1307" s="81">
        <v>42826</v>
      </c>
      <c r="F1307" s="82">
        <v>0</v>
      </c>
      <c r="G1307" s="79" t="s">
        <v>145</v>
      </c>
      <c r="H1307" s="79" t="s">
        <v>1084</v>
      </c>
      <c r="I1307" s="84">
        <v>147087.19</v>
      </c>
      <c r="J1307" s="84">
        <v>-26405.64</v>
      </c>
      <c r="K1307" s="84">
        <v>120681.55</v>
      </c>
      <c r="L1307" s="85"/>
      <c r="M1307" s="85"/>
    </row>
    <row r="1308" spans="1:13" hidden="1" x14ac:dyDescent="0.25">
      <c r="A1308" s="80">
        <f t="shared" si="20"/>
        <v>1306</v>
      </c>
      <c r="B1308" s="79" t="s">
        <v>983</v>
      </c>
      <c r="C1308" s="79" t="s">
        <v>1083</v>
      </c>
      <c r="D1308" s="81">
        <v>42826</v>
      </c>
      <c r="E1308" s="81">
        <v>42826</v>
      </c>
      <c r="F1308" s="82">
        <v>0</v>
      </c>
      <c r="G1308" s="79" t="s">
        <v>145</v>
      </c>
      <c r="H1308" s="79" t="s">
        <v>1085</v>
      </c>
      <c r="I1308" s="84">
        <v>-10192.58</v>
      </c>
      <c r="J1308" s="84">
        <v>1829.8</v>
      </c>
      <c r="K1308" s="84">
        <v>-8362.7800000000007</v>
      </c>
      <c r="L1308" s="85"/>
      <c r="M1308" s="85"/>
    </row>
    <row r="1309" spans="1:13" hidden="1" x14ac:dyDescent="0.25">
      <c r="A1309" s="80">
        <f t="shared" si="20"/>
        <v>1307</v>
      </c>
      <c r="B1309" s="79" t="s">
        <v>983</v>
      </c>
      <c r="C1309" s="79" t="s">
        <v>1086</v>
      </c>
      <c r="D1309" s="81">
        <v>43191</v>
      </c>
      <c r="E1309" s="81">
        <v>43191</v>
      </c>
      <c r="F1309" s="82">
        <v>0</v>
      </c>
      <c r="G1309" s="79" t="s">
        <v>145</v>
      </c>
      <c r="H1309" s="79" t="s">
        <v>1087</v>
      </c>
      <c r="I1309" s="84">
        <v>406299.93</v>
      </c>
      <c r="J1309" s="84">
        <v>-57417.95</v>
      </c>
      <c r="K1309" s="84">
        <v>348881.98</v>
      </c>
      <c r="L1309" s="85"/>
      <c r="M1309" s="85"/>
    </row>
    <row r="1310" spans="1:13" hidden="1" x14ac:dyDescent="0.25">
      <c r="A1310" s="80">
        <f t="shared" si="20"/>
        <v>1308</v>
      </c>
      <c r="B1310" s="79" t="s">
        <v>983</v>
      </c>
      <c r="C1310" s="79" t="s">
        <v>1086</v>
      </c>
      <c r="D1310" s="81">
        <v>43191</v>
      </c>
      <c r="E1310" s="81">
        <v>43191</v>
      </c>
      <c r="F1310" s="82">
        <v>0</v>
      </c>
      <c r="G1310" s="79" t="s">
        <v>145</v>
      </c>
      <c r="H1310" s="79" t="s">
        <v>1088</v>
      </c>
      <c r="I1310" s="84">
        <v>1343276.58</v>
      </c>
      <c r="J1310" s="84">
        <v>-189830.66</v>
      </c>
      <c r="K1310" s="84">
        <v>1153445.92</v>
      </c>
      <c r="L1310" s="85"/>
      <c r="M1310" s="85"/>
    </row>
    <row r="1311" spans="1:13" hidden="1" x14ac:dyDescent="0.25">
      <c r="A1311" s="80">
        <f t="shared" si="20"/>
        <v>1309</v>
      </c>
      <c r="B1311" s="79" t="s">
        <v>983</v>
      </c>
      <c r="C1311" s="79" t="s">
        <v>1089</v>
      </c>
      <c r="D1311" s="81">
        <v>43556</v>
      </c>
      <c r="E1311" s="81">
        <v>43556</v>
      </c>
      <c r="F1311" s="82">
        <v>0</v>
      </c>
      <c r="G1311" s="79" t="s">
        <v>145</v>
      </c>
      <c r="H1311" s="79" t="s">
        <v>1090</v>
      </c>
      <c r="I1311" s="84">
        <v>480264.1</v>
      </c>
      <c r="J1311" s="84">
        <v>-47607.66</v>
      </c>
      <c r="K1311" s="84">
        <v>432656.44</v>
      </c>
      <c r="L1311" s="85"/>
      <c r="M1311" s="85"/>
    </row>
    <row r="1312" spans="1:13" hidden="1" x14ac:dyDescent="0.25">
      <c r="A1312" s="80">
        <f t="shared" si="20"/>
        <v>1310</v>
      </c>
      <c r="B1312" s="79" t="s">
        <v>983</v>
      </c>
      <c r="C1312" s="79" t="s">
        <v>1089</v>
      </c>
      <c r="D1312" s="81">
        <v>43556</v>
      </c>
      <c r="E1312" s="81">
        <v>43556</v>
      </c>
      <c r="F1312" s="82">
        <v>0</v>
      </c>
      <c r="G1312" s="79" t="s">
        <v>145</v>
      </c>
      <c r="H1312" s="79" t="s">
        <v>1091</v>
      </c>
      <c r="I1312" s="84">
        <v>1678662.92</v>
      </c>
      <c r="J1312" s="84">
        <v>-166402.62</v>
      </c>
      <c r="K1312" s="84">
        <v>1512260.3</v>
      </c>
      <c r="L1312" s="85"/>
      <c r="M1312" s="85"/>
    </row>
    <row r="1313" spans="1:13" hidden="1" x14ac:dyDescent="0.25">
      <c r="A1313" s="80">
        <f t="shared" si="20"/>
        <v>1311</v>
      </c>
      <c r="B1313" s="79" t="s">
        <v>983</v>
      </c>
      <c r="C1313" s="79" t="s">
        <v>1092</v>
      </c>
      <c r="D1313" s="81">
        <v>43922</v>
      </c>
      <c r="E1313" s="81">
        <v>43922</v>
      </c>
      <c r="F1313" s="82">
        <v>0</v>
      </c>
      <c r="G1313" s="79" t="s">
        <v>145</v>
      </c>
      <c r="H1313" s="79" t="s">
        <v>1093</v>
      </c>
      <c r="I1313" s="84">
        <v>830813.64</v>
      </c>
      <c r="J1313" s="84">
        <v>-43445.13</v>
      </c>
      <c r="K1313" s="84">
        <v>787368.51</v>
      </c>
      <c r="L1313" s="85"/>
      <c r="M1313" s="85"/>
    </row>
    <row r="1314" spans="1:13" hidden="1" x14ac:dyDescent="0.25">
      <c r="A1314" s="80">
        <f t="shared" si="20"/>
        <v>1312</v>
      </c>
      <c r="B1314" s="79" t="s">
        <v>983</v>
      </c>
      <c r="C1314" s="79" t="s">
        <v>1092</v>
      </c>
      <c r="D1314" s="81">
        <v>43922</v>
      </c>
      <c r="E1314" s="81">
        <v>43922</v>
      </c>
      <c r="F1314" s="82">
        <v>0</v>
      </c>
      <c r="G1314" s="79" t="s">
        <v>145</v>
      </c>
      <c r="H1314" s="79" t="s">
        <v>1094</v>
      </c>
      <c r="I1314" s="84">
        <v>-1633215.52</v>
      </c>
      <c r="J1314" s="84">
        <v>85404.54</v>
      </c>
      <c r="K1314" s="84">
        <v>-1547810.98</v>
      </c>
      <c r="L1314" s="85"/>
      <c r="M1314" s="85"/>
    </row>
    <row r="1315" spans="1:13" hidden="1" x14ac:dyDescent="0.25">
      <c r="A1315" s="80">
        <f t="shared" si="20"/>
        <v>1313</v>
      </c>
      <c r="B1315" s="79" t="s">
        <v>983</v>
      </c>
      <c r="C1315" s="79" t="s">
        <v>984</v>
      </c>
      <c r="D1315" s="81">
        <v>41425</v>
      </c>
      <c r="E1315" s="81">
        <v>41425</v>
      </c>
      <c r="F1315" s="82">
        <v>0</v>
      </c>
      <c r="G1315" s="79" t="s">
        <v>145</v>
      </c>
      <c r="H1315" s="79" t="s">
        <v>1121</v>
      </c>
      <c r="I1315" s="84">
        <v>221078560.25</v>
      </c>
      <c r="J1315" s="84">
        <v>-67768981.549999997</v>
      </c>
      <c r="K1315" s="84">
        <v>153309578.69999999</v>
      </c>
      <c r="L1315" s="85"/>
      <c r="M1315" s="85"/>
    </row>
    <row r="1316" spans="1:13" hidden="1" x14ac:dyDescent="0.25">
      <c r="A1316" s="80">
        <f t="shared" si="20"/>
        <v>1314</v>
      </c>
      <c r="B1316" s="79" t="s">
        <v>983</v>
      </c>
      <c r="C1316" s="79" t="s">
        <v>984</v>
      </c>
      <c r="D1316" s="81">
        <v>41425</v>
      </c>
      <c r="E1316" s="81">
        <v>41425</v>
      </c>
      <c r="F1316" s="82">
        <v>0</v>
      </c>
      <c r="G1316" s="79" t="s">
        <v>145</v>
      </c>
      <c r="H1316" s="79" t="s">
        <v>1069</v>
      </c>
      <c r="I1316" s="84">
        <v>3901861.75</v>
      </c>
      <c r="J1316" s="84">
        <v>-1196068.94</v>
      </c>
      <c r="K1316" s="84">
        <v>2705792.81</v>
      </c>
      <c r="L1316" s="85"/>
      <c r="M1316" s="85"/>
    </row>
    <row r="1317" spans="1:13" hidden="1" x14ac:dyDescent="0.25">
      <c r="A1317" s="80">
        <f t="shared" si="20"/>
        <v>1315</v>
      </c>
      <c r="B1317" s="79" t="s">
        <v>983</v>
      </c>
      <c r="C1317" s="79" t="s">
        <v>984</v>
      </c>
      <c r="D1317" s="81">
        <v>41425</v>
      </c>
      <c r="E1317" s="81">
        <v>41425</v>
      </c>
      <c r="F1317" s="82">
        <v>0</v>
      </c>
      <c r="G1317" s="79" t="s">
        <v>145</v>
      </c>
      <c r="H1317" s="79" t="s">
        <v>1070</v>
      </c>
      <c r="I1317" s="84">
        <v>20710668</v>
      </c>
      <c r="J1317" s="84">
        <v>-6348606.9100000001</v>
      </c>
      <c r="K1317" s="84">
        <v>14362061.09</v>
      </c>
      <c r="L1317" s="85"/>
      <c r="M1317" s="85"/>
    </row>
    <row r="1318" spans="1:13" hidden="1" x14ac:dyDescent="0.25">
      <c r="A1318" s="80">
        <f t="shared" si="20"/>
        <v>1316</v>
      </c>
      <c r="B1318" s="79" t="s">
        <v>983</v>
      </c>
      <c r="C1318" s="79" t="s">
        <v>984</v>
      </c>
      <c r="D1318" s="81">
        <v>41425</v>
      </c>
      <c r="E1318" s="81">
        <v>41425</v>
      </c>
      <c r="F1318" s="82">
        <v>0</v>
      </c>
      <c r="G1318" s="79" t="s">
        <v>145</v>
      </c>
      <c r="H1318" s="79" t="s">
        <v>1071</v>
      </c>
      <c r="I1318" s="84">
        <v>558082.59</v>
      </c>
      <c r="J1318" s="84">
        <v>-171073.53999999998</v>
      </c>
      <c r="K1318" s="84">
        <v>387009.05</v>
      </c>
      <c r="L1318" s="85"/>
      <c r="M1318" s="85"/>
    </row>
    <row r="1319" spans="1:13" hidden="1" x14ac:dyDescent="0.25">
      <c r="A1319" s="80">
        <f t="shared" si="20"/>
        <v>1317</v>
      </c>
      <c r="B1319" s="79" t="s">
        <v>983</v>
      </c>
      <c r="C1319" s="79" t="s">
        <v>984</v>
      </c>
      <c r="D1319" s="81">
        <v>41425</v>
      </c>
      <c r="E1319" s="81">
        <v>41425</v>
      </c>
      <c r="F1319" s="82">
        <v>0</v>
      </c>
      <c r="G1319" s="79" t="s">
        <v>145</v>
      </c>
      <c r="H1319" s="79" t="s">
        <v>1072</v>
      </c>
      <c r="I1319" s="84">
        <v>16842238.920000002</v>
      </c>
      <c r="J1319" s="84">
        <v>-5162786.3899999997</v>
      </c>
      <c r="K1319" s="84">
        <v>11679452.529999999</v>
      </c>
      <c r="L1319" s="85"/>
      <c r="M1319" s="85"/>
    </row>
    <row r="1320" spans="1:13" hidden="1" x14ac:dyDescent="0.25">
      <c r="A1320" s="80">
        <f t="shared" si="20"/>
        <v>1318</v>
      </c>
      <c r="B1320" s="79" t="s">
        <v>983</v>
      </c>
      <c r="C1320" s="79" t="s">
        <v>984</v>
      </c>
      <c r="D1320" s="81">
        <v>41425</v>
      </c>
      <c r="E1320" s="81">
        <v>41425</v>
      </c>
      <c r="F1320" s="82">
        <v>0</v>
      </c>
      <c r="G1320" s="79" t="s">
        <v>145</v>
      </c>
      <c r="H1320" s="79" t="s">
        <v>1073</v>
      </c>
      <c r="I1320" s="84">
        <v>8251023.25</v>
      </c>
      <c r="J1320" s="84">
        <v>-2529252.2400000002</v>
      </c>
      <c r="K1320" s="84">
        <v>5721771.0099999998</v>
      </c>
      <c r="L1320" s="85"/>
      <c r="M1320" s="85"/>
    </row>
    <row r="1321" spans="1:13" hidden="1" x14ac:dyDescent="0.25">
      <c r="A1321" s="80">
        <f t="shared" si="20"/>
        <v>1319</v>
      </c>
      <c r="B1321" s="79" t="s">
        <v>983</v>
      </c>
      <c r="C1321" s="79" t="s">
        <v>984</v>
      </c>
      <c r="D1321" s="81">
        <v>41425</v>
      </c>
      <c r="E1321" s="81">
        <v>41425</v>
      </c>
      <c r="F1321" s="82">
        <v>0</v>
      </c>
      <c r="G1321" s="79" t="s">
        <v>145</v>
      </c>
      <c r="H1321" s="79" t="s">
        <v>1074</v>
      </c>
      <c r="I1321" s="84">
        <v>216762.12</v>
      </c>
      <c r="J1321" s="84">
        <v>-66445.81</v>
      </c>
      <c r="K1321" s="84">
        <v>150316.31</v>
      </c>
      <c r="L1321" s="85"/>
      <c r="M1321" s="85"/>
    </row>
    <row r="1322" spans="1:13" hidden="1" x14ac:dyDescent="0.25">
      <c r="A1322" s="80">
        <f t="shared" si="20"/>
        <v>1320</v>
      </c>
      <c r="B1322" s="79" t="s">
        <v>983</v>
      </c>
      <c r="C1322" s="79" t="s">
        <v>1075</v>
      </c>
      <c r="D1322" s="81">
        <v>41730</v>
      </c>
      <c r="E1322" s="81">
        <v>41730</v>
      </c>
      <c r="F1322" s="82">
        <v>0</v>
      </c>
      <c r="G1322" s="79" t="s">
        <v>145</v>
      </c>
      <c r="H1322" s="79" t="s">
        <v>1076</v>
      </c>
      <c r="I1322" s="84">
        <v>16266163.140000001</v>
      </c>
      <c r="J1322" s="84">
        <v>-4475914.8100000005</v>
      </c>
      <c r="K1322" s="84">
        <v>11790248.33</v>
      </c>
      <c r="L1322" s="85"/>
      <c r="M1322" s="85"/>
    </row>
    <row r="1323" spans="1:13" hidden="1" x14ac:dyDescent="0.25">
      <c r="A1323" s="80">
        <f t="shared" si="20"/>
        <v>1321</v>
      </c>
      <c r="B1323" s="79" t="s">
        <v>983</v>
      </c>
      <c r="C1323" s="79" t="s">
        <v>353</v>
      </c>
      <c r="D1323" s="81">
        <v>42095</v>
      </c>
      <c r="E1323" s="81">
        <v>42095</v>
      </c>
      <c r="F1323" s="82">
        <v>0</v>
      </c>
      <c r="G1323" s="79" t="s">
        <v>145</v>
      </c>
      <c r="H1323" s="79" t="s">
        <v>1077</v>
      </c>
      <c r="I1323" s="84">
        <v>933165</v>
      </c>
      <c r="J1323" s="84">
        <v>-229594.33</v>
      </c>
      <c r="K1323" s="84">
        <v>703570.67</v>
      </c>
      <c r="L1323" s="85"/>
      <c r="M1323" s="85"/>
    </row>
    <row r="1324" spans="1:13" hidden="1" x14ac:dyDescent="0.25">
      <c r="A1324" s="80">
        <f t="shared" si="20"/>
        <v>1322</v>
      </c>
      <c r="B1324" s="79" t="s">
        <v>983</v>
      </c>
      <c r="C1324" s="79" t="s">
        <v>1078</v>
      </c>
      <c r="D1324" s="81">
        <v>42461</v>
      </c>
      <c r="E1324" s="81">
        <v>42461</v>
      </c>
      <c r="F1324" s="82">
        <v>0</v>
      </c>
      <c r="G1324" s="79" t="s">
        <v>145</v>
      </c>
      <c r="H1324" s="79" t="s">
        <v>1079</v>
      </c>
      <c r="I1324" s="84">
        <v>422676.72</v>
      </c>
      <c r="J1324" s="84">
        <v>-90571.72</v>
      </c>
      <c r="K1324" s="84">
        <v>332105</v>
      </c>
      <c r="L1324" s="85"/>
      <c r="M1324" s="85"/>
    </row>
    <row r="1325" spans="1:13" hidden="1" x14ac:dyDescent="0.25">
      <c r="A1325" s="80">
        <f t="shared" si="20"/>
        <v>1323</v>
      </c>
      <c r="B1325" s="79" t="s">
        <v>983</v>
      </c>
      <c r="C1325" s="79" t="s">
        <v>1075</v>
      </c>
      <c r="D1325" s="81">
        <v>41730</v>
      </c>
      <c r="E1325" s="81">
        <v>41730</v>
      </c>
      <c r="F1325" s="82">
        <v>0</v>
      </c>
      <c r="G1325" s="79" t="s">
        <v>145</v>
      </c>
      <c r="H1325" s="79" t="s">
        <v>1080</v>
      </c>
      <c r="I1325" s="84">
        <v>-12360477</v>
      </c>
      <c r="J1325" s="84">
        <v>3401198.02</v>
      </c>
      <c r="K1325" s="84">
        <v>-8959278.9800000004</v>
      </c>
      <c r="L1325" s="85"/>
      <c r="M1325" s="85"/>
    </row>
    <row r="1326" spans="1:13" hidden="1" x14ac:dyDescent="0.25">
      <c r="A1326" s="80">
        <f t="shared" si="20"/>
        <v>1324</v>
      </c>
      <c r="B1326" s="79" t="s">
        <v>983</v>
      </c>
      <c r="C1326" s="79" t="s">
        <v>353</v>
      </c>
      <c r="D1326" s="81">
        <v>42095</v>
      </c>
      <c r="E1326" s="81">
        <v>42095</v>
      </c>
      <c r="F1326" s="82">
        <v>0</v>
      </c>
      <c r="G1326" s="79" t="s">
        <v>145</v>
      </c>
      <c r="H1326" s="79" t="s">
        <v>1081</v>
      </c>
      <c r="I1326" s="84">
        <v>2366535.29</v>
      </c>
      <c r="J1326" s="84">
        <v>-582258.36</v>
      </c>
      <c r="K1326" s="84">
        <v>1784276.93</v>
      </c>
      <c r="L1326" s="85"/>
      <c r="M1326" s="85"/>
    </row>
    <row r="1327" spans="1:13" hidden="1" x14ac:dyDescent="0.25">
      <c r="A1327" s="80">
        <f t="shared" si="20"/>
        <v>1325</v>
      </c>
      <c r="B1327" s="79" t="s">
        <v>983</v>
      </c>
      <c r="C1327" s="79" t="s">
        <v>1078</v>
      </c>
      <c r="D1327" s="81">
        <v>42461</v>
      </c>
      <c r="E1327" s="81">
        <v>42461</v>
      </c>
      <c r="F1327" s="82">
        <v>0</v>
      </c>
      <c r="G1327" s="79" t="s">
        <v>145</v>
      </c>
      <c r="H1327" s="79" t="s">
        <v>1082</v>
      </c>
      <c r="I1327" s="84">
        <v>-1151256.67</v>
      </c>
      <c r="J1327" s="84">
        <v>246692.78</v>
      </c>
      <c r="K1327" s="84">
        <v>-904563.89</v>
      </c>
      <c r="L1327" s="85"/>
      <c r="M1327" s="85"/>
    </row>
    <row r="1328" spans="1:13" hidden="1" x14ac:dyDescent="0.25">
      <c r="A1328" s="80">
        <f t="shared" si="20"/>
        <v>1326</v>
      </c>
      <c r="B1328" s="79" t="s">
        <v>983</v>
      </c>
      <c r="C1328" s="79" t="s">
        <v>1083</v>
      </c>
      <c r="D1328" s="81">
        <v>42826</v>
      </c>
      <c r="E1328" s="81">
        <v>42826</v>
      </c>
      <c r="F1328" s="82">
        <v>0</v>
      </c>
      <c r="G1328" s="79" t="s">
        <v>145</v>
      </c>
      <c r="H1328" s="79" t="s">
        <v>1084</v>
      </c>
      <c r="I1328" s="84">
        <v>279465.65999999997</v>
      </c>
      <c r="J1328" s="84">
        <v>-50170.720000000001</v>
      </c>
      <c r="K1328" s="84">
        <v>229294.94</v>
      </c>
      <c r="L1328" s="85"/>
      <c r="M1328" s="85"/>
    </row>
    <row r="1329" spans="1:13" hidden="1" x14ac:dyDescent="0.25">
      <c r="A1329" s="80">
        <f t="shared" si="20"/>
        <v>1327</v>
      </c>
      <c r="B1329" s="79" t="s">
        <v>983</v>
      </c>
      <c r="C1329" s="79" t="s">
        <v>1083</v>
      </c>
      <c r="D1329" s="81">
        <v>42826</v>
      </c>
      <c r="E1329" s="81">
        <v>42826</v>
      </c>
      <c r="F1329" s="82">
        <v>0</v>
      </c>
      <c r="G1329" s="79" t="s">
        <v>145</v>
      </c>
      <c r="H1329" s="79" t="s">
        <v>1085</v>
      </c>
      <c r="I1329" s="84">
        <v>-21463.99</v>
      </c>
      <c r="J1329" s="84">
        <v>3853.28</v>
      </c>
      <c r="K1329" s="84">
        <v>-17610.71</v>
      </c>
      <c r="L1329" s="85"/>
      <c r="M1329" s="85"/>
    </row>
    <row r="1330" spans="1:13" hidden="1" x14ac:dyDescent="0.25">
      <c r="A1330" s="80">
        <f t="shared" si="20"/>
        <v>1328</v>
      </c>
      <c r="B1330" s="79" t="s">
        <v>983</v>
      </c>
      <c r="C1330" s="79" t="s">
        <v>1086</v>
      </c>
      <c r="D1330" s="81">
        <v>43191</v>
      </c>
      <c r="E1330" s="81">
        <v>43191</v>
      </c>
      <c r="F1330" s="82">
        <v>0</v>
      </c>
      <c r="G1330" s="79" t="s">
        <v>145</v>
      </c>
      <c r="H1330" s="79" t="s">
        <v>1087</v>
      </c>
      <c r="I1330" s="84">
        <v>771969.86</v>
      </c>
      <c r="J1330" s="84">
        <v>-109094.09999999999</v>
      </c>
      <c r="K1330" s="84">
        <v>662875.76</v>
      </c>
      <c r="L1330" s="85"/>
      <c r="M1330" s="85"/>
    </row>
    <row r="1331" spans="1:13" hidden="1" x14ac:dyDescent="0.25">
      <c r="A1331" s="80">
        <f t="shared" si="20"/>
        <v>1329</v>
      </c>
      <c r="B1331" s="79" t="s">
        <v>983</v>
      </c>
      <c r="C1331" s="79" t="s">
        <v>1086</v>
      </c>
      <c r="D1331" s="81">
        <v>43191</v>
      </c>
      <c r="E1331" s="81">
        <v>43191</v>
      </c>
      <c r="F1331" s="82">
        <v>0</v>
      </c>
      <c r="G1331" s="79" t="s">
        <v>145</v>
      </c>
      <c r="H1331" s="79" t="s">
        <v>1088</v>
      </c>
      <c r="I1331" s="84">
        <v>2552225.54</v>
      </c>
      <c r="J1331" s="84">
        <v>-360678.24</v>
      </c>
      <c r="K1331" s="84">
        <v>2191547.2999999998</v>
      </c>
      <c r="L1331" s="85"/>
      <c r="M1331" s="85"/>
    </row>
    <row r="1332" spans="1:13" hidden="1" x14ac:dyDescent="0.25">
      <c r="A1332" s="80">
        <f t="shared" si="20"/>
        <v>1330</v>
      </c>
      <c r="B1332" s="79" t="s">
        <v>983</v>
      </c>
      <c r="C1332" s="79" t="s">
        <v>1089</v>
      </c>
      <c r="D1332" s="81">
        <v>43556</v>
      </c>
      <c r="E1332" s="81">
        <v>43556</v>
      </c>
      <c r="F1332" s="82">
        <v>0</v>
      </c>
      <c r="G1332" s="79" t="s">
        <v>145</v>
      </c>
      <c r="H1332" s="79" t="s">
        <v>1090</v>
      </c>
      <c r="I1332" s="84">
        <v>912501.78</v>
      </c>
      <c r="J1332" s="84">
        <v>-90454.54</v>
      </c>
      <c r="K1332" s="84">
        <v>822047.24</v>
      </c>
      <c r="L1332" s="85"/>
      <c r="M1332" s="85"/>
    </row>
    <row r="1333" spans="1:13" hidden="1" x14ac:dyDescent="0.25">
      <c r="A1333" s="80">
        <f t="shared" si="20"/>
        <v>1331</v>
      </c>
      <c r="B1333" s="79" t="s">
        <v>983</v>
      </c>
      <c r="C1333" s="79" t="s">
        <v>1089</v>
      </c>
      <c r="D1333" s="81">
        <v>43556</v>
      </c>
      <c r="E1333" s="81">
        <v>43556</v>
      </c>
      <c r="F1333" s="82">
        <v>0</v>
      </c>
      <c r="G1333" s="79" t="s">
        <v>145</v>
      </c>
      <c r="H1333" s="79" t="s">
        <v>1091</v>
      </c>
      <c r="I1333" s="84">
        <v>3189459.57</v>
      </c>
      <c r="J1333" s="84">
        <v>-316164.98</v>
      </c>
      <c r="K1333" s="84">
        <v>2873294.59</v>
      </c>
      <c r="L1333" s="85"/>
      <c r="M1333" s="85"/>
    </row>
    <row r="1334" spans="1:13" hidden="1" x14ac:dyDescent="0.25">
      <c r="A1334" s="80">
        <f t="shared" si="20"/>
        <v>1332</v>
      </c>
      <c r="B1334" s="79" t="s">
        <v>983</v>
      </c>
      <c r="C1334" s="79" t="s">
        <v>1092</v>
      </c>
      <c r="D1334" s="81">
        <v>43922</v>
      </c>
      <c r="E1334" s="81">
        <v>43922</v>
      </c>
      <c r="F1334" s="82">
        <v>0</v>
      </c>
      <c r="G1334" s="79" t="s">
        <v>145</v>
      </c>
      <c r="H1334" s="79" t="s">
        <v>1093</v>
      </c>
      <c r="I1334" s="84">
        <v>1578545.93</v>
      </c>
      <c r="J1334" s="84">
        <v>-82545.740000000005</v>
      </c>
      <c r="K1334" s="84">
        <v>1496000.19</v>
      </c>
      <c r="L1334" s="85"/>
      <c r="M1334" s="85"/>
    </row>
    <row r="1335" spans="1:13" hidden="1" x14ac:dyDescent="0.25">
      <c r="A1335" s="80">
        <f t="shared" si="20"/>
        <v>1333</v>
      </c>
      <c r="B1335" s="79" t="s">
        <v>983</v>
      </c>
      <c r="C1335" s="79" t="s">
        <v>1092</v>
      </c>
      <c r="D1335" s="81">
        <v>43922</v>
      </c>
      <c r="E1335" s="81">
        <v>43922</v>
      </c>
      <c r="F1335" s="82">
        <v>0</v>
      </c>
      <c r="G1335" s="79" t="s">
        <v>145</v>
      </c>
      <c r="H1335" s="79" t="s">
        <v>1094</v>
      </c>
      <c r="I1335" s="84">
        <v>-3103109.46</v>
      </c>
      <c r="J1335" s="84">
        <v>162268.62</v>
      </c>
      <c r="K1335" s="84">
        <v>-2940840.84</v>
      </c>
      <c r="L1335" s="85"/>
      <c r="M1335" s="85"/>
    </row>
    <row r="1336" spans="1:13" hidden="1" x14ac:dyDescent="0.25">
      <c r="A1336" s="80">
        <f t="shared" si="20"/>
        <v>1334</v>
      </c>
      <c r="B1336" s="79" t="s">
        <v>983</v>
      </c>
      <c r="C1336" s="79" t="s">
        <v>987</v>
      </c>
      <c r="D1336" s="81">
        <v>41425</v>
      </c>
      <c r="E1336" s="81">
        <v>41425</v>
      </c>
      <c r="F1336" s="82">
        <v>0</v>
      </c>
      <c r="G1336" s="79" t="s">
        <v>145</v>
      </c>
      <c r="H1336" s="79" t="s">
        <v>1122</v>
      </c>
      <c r="I1336" s="84">
        <v>169228943.02000001</v>
      </c>
      <c r="J1336" s="84">
        <v>-77951598.870000005</v>
      </c>
      <c r="K1336" s="84">
        <v>91277344.150000006</v>
      </c>
      <c r="L1336" s="85"/>
      <c r="M1336" s="85"/>
    </row>
    <row r="1337" spans="1:13" hidden="1" x14ac:dyDescent="0.25">
      <c r="A1337" s="80">
        <f t="shared" si="20"/>
        <v>1335</v>
      </c>
      <c r="B1337" s="79" t="s">
        <v>983</v>
      </c>
      <c r="C1337" s="79" t="s">
        <v>987</v>
      </c>
      <c r="D1337" s="81">
        <v>41425</v>
      </c>
      <c r="E1337" s="81">
        <v>41425</v>
      </c>
      <c r="F1337" s="82">
        <v>0</v>
      </c>
      <c r="G1337" s="79" t="s">
        <v>145</v>
      </c>
      <c r="H1337" s="79" t="s">
        <v>1068</v>
      </c>
      <c r="I1337" s="84">
        <v>2986757.01</v>
      </c>
      <c r="J1337" s="84">
        <v>-1375784.07</v>
      </c>
      <c r="K1337" s="84">
        <v>1610972.94</v>
      </c>
      <c r="L1337" s="85"/>
      <c r="M1337" s="85"/>
    </row>
    <row r="1338" spans="1:13" hidden="1" x14ac:dyDescent="0.25">
      <c r="A1338" s="80">
        <f t="shared" si="20"/>
        <v>1336</v>
      </c>
      <c r="B1338" s="79" t="s">
        <v>983</v>
      </c>
      <c r="C1338" s="79" t="s">
        <v>987</v>
      </c>
      <c r="D1338" s="81">
        <v>41425</v>
      </c>
      <c r="E1338" s="81">
        <v>41425</v>
      </c>
      <c r="F1338" s="82">
        <v>0</v>
      </c>
      <c r="G1338" s="79" t="s">
        <v>145</v>
      </c>
      <c r="H1338" s="79" t="s">
        <v>1070</v>
      </c>
      <c r="I1338" s="84">
        <v>15853389.18</v>
      </c>
      <c r="J1338" s="84">
        <v>-7302515.8300000001</v>
      </c>
      <c r="K1338" s="84">
        <v>8550873.3499999996</v>
      </c>
      <c r="L1338" s="85"/>
      <c r="M1338" s="85"/>
    </row>
    <row r="1339" spans="1:13" hidden="1" x14ac:dyDescent="0.25">
      <c r="A1339" s="80">
        <f t="shared" si="20"/>
        <v>1337</v>
      </c>
      <c r="B1339" s="79" t="s">
        <v>983</v>
      </c>
      <c r="C1339" s="79" t="s">
        <v>987</v>
      </c>
      <c r="D1339" s="81">
        <v>41425</v>
      </c>
      <c r="E1339" s="81">
        <v>41425</v>
      </c>
      <c r="F1339" s="82">
        <v>0</v>
      </c>
      <c r="G1339" s="79" t="s">
        <v>145</v>
      </c>
      <c r="H1339" s="79" t="s">
        <v>1071</v>
      </c>
      <c r="I1339" s="84">
        <v>427195.32</v>
      </c>
      <c r="J1339" s="84">
        <v>-196778.16</v>
      </c>
      <c r="K1339" s="84">
        <v>230417.16</v>
      </c>
      <c r="L1339" s="85"/>
      <c r="M1339" s="85"/>
    </row>
    <row r="1340" spans="1:13" hidden="1" x14ac:dyDescent="0.25">
      <c r="A1340" s="80">
        <f t="shared" si="20"/>
        <v>1338</v>
      </c>
      <c r="B1340" s="79" t="s">
        <v>983</v>
      </c>
      <c r="C1340" s="79" t="s">
        <v>987</v>
      </c>
      <c r="D1340" s="81">
        <v>41425</v>
      </c>
      <c r="E1340" s="81">
        <v>41425</v>
      </c>
      <c r="F1340" s="82">
        <v>0</v>
      </c>
      <c r="G1340" s="79" t="s">
        <v>145</v>
      </c>
      <c r="H1340" s="79" t="s">
        <v>1072</v>
      </c>
      <c r="I1340" s="84">
        <v>12892223.869999999</v>
      </c>
      <c r="J1340" s="84">
        <v>-5938520</v>
      </c>
      <c r="K1340" s="84">
        <v>6953703.8700000001</v>
      </c>
      <c r="L1340" s="85"/>
      <c r="M1340" s="85"/>
    </row>
    <row r="1341" spans="1:13" hidden="1" x14ac:dyDescent="0.25">
      <c r="A1341" s="80">
        <f t="shared" si="20"/>
        <v>1339</v>
      </c>
      <c r="B1341" s="79" t="s">
        <v>983</v>
      </c>
      <c r="C1341" s="79" t="s">
        <v>987</v>
      </c>
      <c r="D1341" s="81">
        <v>41425</v>
      </c>
      <c r="E1341" s="81">
        <v>41425</v>
      </c>
      <c r="F1341" s="82">
        <v>0</v>
      </c>
      <c r="G1341" s="79" t="s">
        <v>145</v>
      </c>
      <c r="H1341" s="79" t="s">
        <v>1073</v>
      </c>
      <c r="I1341" s="84">
        <v>6315908.4299999997</v>
      </c>
      <c r="J1341" s="84">
        <v>-2909284.6199999996</v>
      </c>
      <c r="K1341" s="84">
        <v>3406623.81</v>
      </c>
      <c r="L1341" s="85"/>
      <c r="M1341" s="85"/>
    </row>
    <row r="1342" spans="1:13" hidden="1" x14ac:dyDescent="0.25">
      <c r="A1342" s="80">
        <f t="shared" si="20"/>
        <v>1340</v>
      </c>
      <c r="B1342" s="79" t="s">
        <v>983</v>
      </c>
      <c r="C1342" s="79" t="s">
        <v>987</v>
      </c>
      <c r="D1342" s="81">
        <v>41425</v>
      </c>
      <c r="E1342" s="81">
        <v>41425</v>
      </c>
      <c r="F1342" s="82">
        <v>0</v>
      </c>
      <c r="G1342" s="79" t="s">
        <v>145</v>
      </c>
      <c r="H1342" s="79" t="s">
        <v>1074</v>
      </c>
      <c r="I1342" s="84">
        <v>165924.84</v>
      </c>
      <c r="J1342" s="84">
        <v>-76429.649999999994</v>
      </c>
      <c r="K1342" s="84">
        <v>89495.19</v>
      </c>
      <c r="L1342" s="85"/>
      <c r="M1342" s="85"/>
    </row>
    <row r="1343" spans="1:13" hidden="1" x14ac:dyDescent="0.25">
      <c r="A1343" s="80">
        <f t="shared" si="20"/>
        <v>1341</v>
      </c>
      <c r="B1343" s="79" t="s">
        <v>983</v>
      </c>
      <c r="C1343" s="79" t="s">
        <v>987</v>
      </c>
      <c r="D1343" s="81">
        <v>41730</v>
      </c>
      <c r="E1343" s="81">
        <v>41730</v>
      </c>
      <c r="F1343" s="82">
        <v>0</v>
      </c>
      <c r="G1343" s="79" t="s">
        <v>145</v>
      </c>
      <c r="H1343" s="79" t="s">
        <v>1076</v>
      </c>
      <c r="I1343" s="84">
        <v>12451255.300000001</v>
      </c>
      <c r="J1343" s="84">
        <v>-5151901.93</v>
      </c>
      <c r="K1343" s="84">
        <v>7299353.3700000001</v>
      </c>
      <c r="L1343" s="85"/>
      <c r="M1343" s="85"/>
    </row>
    <row r="1344" spans="1:13" hidden="1" x14ac:dyDescent="0.25">
      <c r="A1344" s="80">
        <f t="shared" si="20"/>
        <v>1342</v>
      </c>
      <c r="B1344" s="79" t="s">
        <v>983</v>
      </c>
      <c r="C1344" s="79" t="s">
        <v>987</v>
      </c>
      <c r="D1344" s="81">
        <v>42095</v>
      </c>
      <c r="E1344" s="81">
        <v>42095</v>
      </c>
      <c r="F1344" s="82">
        <v>0</v>
      </c>
      <c r="G1344" s="79" t="s">
        <v>145</v>
      </c>
      <c r="H1344" s="79" t="s">
        <v>1077</v>
      </c>
      <c r="I1344" s="84">
        <v>714309.55</v>
      </c>
      <c r="J1344" s="84">
        <v>-261185.11</v>
      </c>
      <c r="K1344" s="84">
        <v>453124.44</v>
      </c>
      <c r="L1344" s="85"/>
      <c r="M1344" s="85"/>
    </row>
    <row r="1345" spans="1:13" hidden="1" x14ac:dyDescent="0.25">
      <c r="A1345" s="80">
        <f t="shared" si="20"/>
        <v>1343</v>
      </c>
      <c r="B1345" s="79" t="s">
        <v>983</v>
      </c>
      <c r="C1345" s="79" t="s">
        <v>1123</v>
      </c>
      <c r="D1345" s="81">
        <v>42461</v>
      </c>
      <c r="E1345" s="81">
        <v>42461</v>
      </c>
      <c r="F1345" s="82">
        <v>0</v>
      </c>
      <c r="G1345" s="79" t="s">
        <v>145</v>
      </c>
      <c r="H1345" s="79" t="s">
        <v>1079</v>
      </c>
      <c r="I1345" s="84">
        <v>323546.23</v>
      </c>
      <c r="J1345" s="84">
        <v>-123922.88</v>
      </c>
      <c r="K1345" s="84">
        <v>199623.35</v>
      </c>
      <c r="L1345" s="85"/>
      <c r="M1345" s="85"/>
    </row>
    <row r="1346" spans="1:13" hidden="1" x14ac:dyDescent="0.25">
      <c r="A1346" s="80">
        <f t="shared" si="20"/>
        <v>1344</v>
      </c>
      <c r="B1346" s="79" t="s">
        <v>983</v>
      </c>
      <c r="C1346" s="79" t="s">
        <v>987</v>
      </c>
      <c r="D1346" s="81">
        <v>41730</v>
      </c>
      <c r="E1346" s="81">
        <v>41730</v>
      </c>
      <c r="F1346" s="82">
        <v>0</v>
      </c>
      <c r="G1346" s="79" t="s">
        <v>145</v>
      </c>
      <c r="H1346" s="79" t="s">
        <v>1080</v>
      </c>
      <c r="I1346" s="84">
        <v>-9461570.8399999999</v>
      </c>
      <c r="J1346" s="84">
        <v>3914873.14</v>
      </c>
      <c r="K1346" s="84">
        <v>-5546697.7000000002</v>
      </c>
      <c r="L1346" s="85"/>
      <c r="M1346" s="85"/>
    </row>
    <row r="1347" spans="1:13" hidden="1" x14ac:dyDescent="0.25">
      <c r="A1347" s="80">
        <f t="shared" si="20"/>
        <v>1345</v>
      </c>
      <c r="B1347" s="79" t="s">
        <v>983</v>
      </c>
      <c r="C1347" s="79" t="s">
        <v>987</v>
      </c>
      <c r="D1347" s="81">
        <v>42095</v>
      </c>
      <c r="E1347" s="81">
        <v>42095</v>
      </c>
      <c r="F1347" s="82">
        <v>0</v>
      </c>
      <c r="G1347" s="79" t="s">
        <v>145</v>
      </c>
      <c r="H1347" s="79" t="s">
        <v>1081</v>
      </c>
      <c r="I1347" s="84">
        <v>1811511.1</v>
      </c>
      <c r="J1347" s="84">
        <v>-662373.52</v>
      </c>
      <c r="K1347" s="84">
        <v>1149137.58</v>
      </c>
      <c r="L1347" s="85"/>
      <c r="M1347" s="85"/>
    </row>
    <row r="1348" spans="1:13" hidden="1" x14ac:dyDescent="0.25">
      <c r="A1348" s="80">
        <f t="shared" si="20"/>
        <v>1346</v>
      </c>
      <c r="B1348" s="79" t="s">
        <v>983</v>
      </c>
      <c r="C1348" s="79" t="s">
        <v>1123</v>
      </c>
      <c r="D1348" s="81">
        <v>42461</v>
      </c>
      <c r="E1348" s="81">
        <v>42461</v>
      </c>
      <c r="F1348" s="82">
        <v>0</v>
      </c>
      <c r="G1348" s="79" t="s">
        <v>145</v>
      </c>
      <c r="H1348" s="79" t="s">
        <v>1082</v>
      </c>
      <c r="I1348" s="84">
        <v>-881252.11</v>
      </c>
      <c r="J1348" s="84">
        <v>337695.37</v>
      </c>
      <c r="K1348" s="84">
        <v>-543556.74</v>
      </c>
      <c r="L1348" s="85"/>
      <c r="M1348" s="85"/>
    </row>
    <row r="1349" spans="1:13" hidden="1" x14ac:dyDescent="0.25">
      <c r="A1349" s="80">
        <f t="shared" ref="A1349:A1412" si="21">A1348+1</f>
        <v>1347</v>
      </c>
      <c r="B1349" s="79" t="s">
        <v>983</v>
      </c>
      <c r="C1349" s="79" t="s">
        <v>1124</v>
      </c>
      <c r="D1349" s="81">
        <v>42826</v>
      </c>
      <c r="E1349" s="81">
        <v>42826</v>
      </c>
      <c r="F1349" s="82">
        <v>0</v>
      </c>
      <c r="G1349" s="79" t="s">
        <v>145</v>
      </c>
      <c r="H1349" s="79" t="s">
        <v>1084</v>
      </c>
      <c r="I1349" s="84">
        <v>213276.43</v>
      </c>
      <c r="J1349" s="84">
        <v>-72574.679999999993</v>
      </c>
      <c r="K1349" s="84">
        <v>140701.75</v>
      </c>
      <c r="L1349" s="85"/>
      <c r="M1349" s="85"/>
    </row>
    <row r="1350" spans="1:13" hidden="1" x14ac:dyDescent="0.25">
      <c r="A1350" s="80">
        <f t="shared" si="21"/>
        <v>1348</v>
      </c>
      <c r="B1350" s="79" t="s">
        <v>983</v>
      </c>
      <c r="C1350" s="79" t="s">
        <v>1124</v>
      </c>
      <c r="D1350" s="81">
        <v>42826</v>
      </c>
      <c r="E1350" s="81">
        <v>42826</v>
      </c>
      <c r="F1350" s="82">
        <v>0</v>
      </c>
      <c r="G1350" s="79" t="s">
        <v>145</v>
      </c>
      <c r="H1350" s="79" t="s">
        <v>1085</v>
      </c>
      <c r="I1350" s="84">
        <v>-17022.2</v>
      </c>
      <c r="J1350" s="84">
        <v>5792.4</v>
      </c>
      <c r="K1350" s="84">
        <v>-11229.8</v>
      </c>
      <c r="L1350" s="85"/>
      <c r="M1350" s="85"/>
    </row>
    <row r="1351" spans="1:13" hidden="1" x14ac:dyDescent="0.25">
      <c r="A1351" s="80">
        <f t="shared" si="21"/>
        <v>1349</v>
      </c>
      <c r="B1351" s="79" t="s">
        <v>983</v>
      </c>
      <c r="C1351" s="79" t="s">
        <v>1125</v>
      </c>
      <c r="D1351" s="81">
        <v>43191</v>
      </c>
      <c r="E1351" s="81">
        <v>43191</v>
      </c>
      <c r="F1351" s="82">
        <v>0</v>
      </c>
      <c r="G1351" s="79" t="s">
        <v>145</v>
      </c>
      <c r="H1351" s="79" t="s">
        <v>1087</v>
      </c>
      <c r="I1351" s="84">
        <v>589134.9</v>
      </c>
      <c r="J1351" s="84">
        <v>-165143.51999999999</v>
      </c>
      <c r="K1351" s="84">
        <v>423991.38</v>
      </c>
      <c r="L1351" s="85"/>
      <c r="M1351" s="85"/>
    </row>
    <row r="1352" spans="1:13" hidden="1" x14ac:dyDescent="0.25">
      <c r="A1352" s="80">
        <f t="shared" si="21"/>
        <v>1350</v>
      </c>
      <c r="B1352" s="79" t="s">
        <v>983</v>
      </c>
      <c r="C1352" s="79" t="s">
        <v>1125</v>
      </c>
      <c r="D1352" s="81">
        <v>43191</v>
      </c>
      <c r="E1352" s="81">
        <v>43191</v>
      </c>
      <c r="F1352" s="82">
        <v>0</v>
      </c>
      <c r="G1352" s="79" t="s">
        <v>145</v>
      </c>
      <c r="H1352" s="79" t="s">
        <v>1088</v>
      </c>
      <c r="I1352" s="84">
        <v>1947751.04</v>
      </c>
      <c r="J1352" s="84">
        <v>-545984.37</v>
      </c>
      <c r="K1352" s="84">
        <v>1401766.67</v>
      </c>
      <c r="L1352" s="85"/>
      <c r="M1352" s="85"/>
    </row>
    <row r="1353" spans="1:13" hidden="1" x14ac:dyDescent="0.25">
      <c r="A1353" s="80">
        <f t="shared" si="21"/>
        <v>1351</v>
      </c>
      <c r="B1353" s="79" t="s">
        <v>983</v>
      </c>
      <c r="C1353" s="79" t="s">
        <v>1126</v>
      </c>
      <c r="D1353" s="81">
        <v>43556</v>
      </c>
      <c r="E1353" s="81">
        <v>43556</v>
      </c>
      <c r="F1353" s="82">
        <v>0</v>
      </c>
      <c r="G1353" s="79" t="s">
        <v>145</v>
      </c>
      <c r="H1353" s="79" t="s">
        <v>1090</v>
      </c>
      <c r="I1353" s="84">
        <v>696382.94</v>
      </c>
      <c r="J1353" s="84">
        <v>-144334</v>
      </c>
      <c r="K1353" s="84">
        <v>552048.93999999994</v>
      </c>
      <c r="L1353" s="85"/>
      <c r="M1353" s="85"/>
    </row>
    <row r="1354" spans="1:13" hidden="1" x14ac:dyDescent="0.25">
      <c r="A1354" s="80">
        <f t="shared" si="21"/>
        <v>1352</v>
      </c>
      <c r="B1354" s="79" t="s">
        <v>983</v>
      </c>
      <c r="C1354" s="79" t="s">
        <v>1126</v>
      </c>
      <c r="D1354" s="81">
        <v>43556</v>
      </c>
      <c r="E1354" s="81">
        <v>43556</v>
      </c>
      <c r="F1354" s="82">
        <v>0</v>
      </c>
      <c r="G1354" s="79" t="s">
        <v>145</v>
      </c>
      <c r="H1354" s="79" t="s">
        <v>1091</v>
      </c>
      <c r="I1354" s="84">
        <v>2434061.2400000002</v>
      </c>
      <c r="J1354" s="84">
        <v>-504489.38</v>
      </c>
      <c r="K1354" s="84">
        <v>1929571.86</v>
      </c>
      <c r="L1354" s="85"/>
      <c r="M1354" s="85"/>
    </row>
    <row r="1355" spans="1:13" hidden="1" x14ac:dyDescent="0.25">
      <c r="A1355" s="80">
        <f t="shared" si="21"/>
        <v>1353</v>
      </c>
      <c r="B1355" s="79" t="s">
        <v>983</v>
      </c>
      <c r="C1355" s="79" t="s">
        <v>1127</v>
      </c>
      <c r="D1355" s="81">
        <v>43922</v>
      </c>
      <c r="E1355" s="81">
        <v>43922</v>
      </c>
      <c r="F1355" s="82">
        <v>0</v>
      </c>
      <c r="G1355" s="79" t="s">
        <v>145</v>
      </c>
      <c r="H1355" s="79" t="s">
        <v>1093</v>
      </c>
      <c r="I1355" s="84">
        <v>1204679.79</v>
      </c>
      <c r="J1355" s="84">
        <v>-140128.39000000001</v>
      </c>
      <c r="K1355" s="84">
        <v>1064551.3999999999</v>
      </c>
      <c r="L1355" s="85"/>
      <c r="M1355" s="85"/>
    </row>
    <row r="1356" spans="1:13" hidden="1" x14ac:dyDescent="0.25">
      <c r="A1356" s="80">
        <f t="shared" si="21"/>
        <v>1354</v>
      </c>
      <c r="B1356" s="79" t="s">
        <v>983</v>
      </c>
      <c r="C1356" s="79" t="s">
        <v>1127</v>
      </c>
      <c r="D1356" s="81">
        <v>43922</v>
      </c>
      <c r="E1356" s="81">
        <v>43922</v>
      </c>
      <c r="F1356" s="82">
        <v>0</v>
      </c>
      <c r="G1356" s="79" t="s">
        <v>145</v>
      </c>
      <c r="H1356" s="79" t="s">
        <v>1094</v>
      </c>
      <c r="I1356" s="84">
        <v>-2368162.5099999998</v>
      </c>
      <c r="J1356" s="84">
        <v>275464.73</v>
      </c>
      <c r="K1356" s="84">
        <v>-2092697.78</v>
      </c>
      <c r="L1356" s="85"/>
      <c r="M1356" s="85"/>
    </row>
    <row r="1357" spans="1:13" hidden="1" x14ac:dyDescent="0.25">
      <c r="A1357" s="80">
        <f t="shared" si="21"/>
        <v>1355</v>
      </c>
      <c r="B1357" s="79" t="s">
        <v>983</v>
      </c>
      <c r="C1357" s="79" t="s">
        <v>987</v>
      </c>
      <c r="D1357" s="81">
        <v>41425</v>
      </c>
      <c r="E1357" s="81">
        <v>41425</v>
      </c>
      <c r="F1357" s="82">
        <v>0</v>
      </c>
      <c r="G1357" s="79" t="s">
        <v>145</v>
      </c>
      <c r="H1357" s="79" t="s">
        <v>1128</v>
      </c>
      <c r="I1357" s="84">
        <v>32739519.23</v>
      </c>
      <c r="J1357" s="84">
        <v>-15080741.07</v>
      </c>
      <c r="K1357" s="84">
        <v>17658778.16</v>
      </c>
      <c r="L1357" s="85"/>
      <c r="M1357" s="85"/>
    </row>
    <row r="1358" spans="1:13" hidden="1" x14ac:dyDescent="0.25">
      <c r="A1358" s="80">
        <f t="shared" si="21"/>
        <v>1356</v>
      </c>
      <c r="B1358" s="79" t="s">
        <v>983</v>
      </c>
      <c r="C1358" s="79" t="s">
        <v>987</v>
      </c>
      <c r="D1358" s="81">
        <v>41425</v>
      </c>
      <c r="E1358" s="81">
        <v>41425</v>
      </c>
      <c r="F1358" s="82">
        <v>0</v>
      </c>
      <c r="G1358" s="79" t="s">
        <v>145</v>
      </c>
      <c r="H1358" s="79" t="s">
        <v>1068</v>
      </c>
      <c r="I1358" s="84">
        <v>577826.62</v>
      </c>
      <c r="J1358" s="84">
        <v>-266163.15000000002</v>
      </c>
      <c r="K1358" s="84">
        <v>311663.46999999997</v>
      </c>
      <c r="L1358" s="85"/>
      <c r="M1358" s="85"/>
    </row>
    <row r="1359" spans="1:13" hidden="1" x14ac:dyDescent="0.25">
      <c r="A1359" s="80">
        <f t="shared" si="21"/>
        <v>1357</v>
      </c>
      <c r="B1359" s="79" t="s">
        <v>983</v>
      </c>
      <c r="C1359" s="79" t="s">
        <v>987</v>
      </c>
      <c r="D1359" s="81">
        <v>41425</v>
      </c>
      <c r="E1359" s="81">
        <v>41425</v>
      </c>
      <c r="F1359" s="82">
        <v>0</v>
      </c>
      <c r="G1359" s="79" t="s">
        <v>145</v>
      </c>
      <c r="H1359" s="79" t="s">
        <v>1070</v>
      </c>
      <c r="I1359" s="84">
        <v>3067042.38</v>
      </c>
      <c r="J1359" s="84">
        <v>-1412765.77</v>
      </c>
      <c r="K1359" s="84">
        <v>1654276.61</v>
      </c>
      <c r="L1359" s="85"/>
      <c r="M1359" s="85"/>
    </row>
    <row r="1360" spans="1:13" hidden="1" x14ac:dyDescent="0.25">
      <c r="A1360" s="80">
        <f t="shared" si="21"/>
        <v>1358</v>
      </c>
      <c r="B1360" s="79" t="s">
        <v>983</v>
      </c>
      <c r="C1360" s="79" t="s">
        <v>987</v>
      </c>
      <c r="D1360" s="81">
        <v>41425</v>
      </c>
      <c r="E1360" s="81">
        <v>41425</v>
      </c>
      <c r="F1360" s="82">
        <v>0</v>
      </c>
      <c r="G1360" s="79" t="s">
        <v>145</v>
      </c>
      <c r="H1360" s="79" t="s">
        <v>1071</v>
      </c>
      <c r="I1360" s="84">
        <v>82646.44</v>
      </c>
      <c r="J1360" s="84">
        <v>-38069.279999999999</v>
      </c>
      <c r="K1360" s="84">
        <v>44577.16</v>
      </c>
      <c r="L1360" s="85"/>
      <c r="M1360" s="85"/>
    </row>
    <row r="1361" spans="1:13" hidden="1" x14ac:dyDescent="0.25">
      <c r="A1361" s="80">
        <f t="shared" si="21"/>
        <v>1359</v>
      </c>
      <c r="B1361" s="79" t="s">
        <v>983</v>
      </c>
      <c r="C1361" s="79" t="s">
        <v>987</v>
      </c>
      <c r="D1361" s="81">
        <v>41425</v>
      </c>
      <c r="E1361" s="81">
        <v>41425</v>
      </c>
      <c r="F1361" s="82">
        <v>0</v>
      </c>
      <c r="G1361" s="79" t="s">
        <v>145</v>
      </c>
      <c r="H1361" s="79" t="s">
        <v>1072</v>
      </c>
      <c r="I1361" s="84">
        <v>2494166.7999999998</v>
      </c>
      <c r="J1361" s="84">
        <v>-1148883.2</v>
      </c>
      <c r="K1361" s="84">
        <v>1345283.6</v>
      </c>
      <c r="L1361" s="85"/>
      <c r="M1361" s="85"/>
    </row>
    <row r="1362" spans="1:13" hidden="1" x14ac:dyDescent="0.25">
      <c r="A1362" s="80">
        <f t="shared" si="21"/>
        <v>1360</v>
      </c>
      <c r="B1362" s="79" t="s">
        <v>983</v>
      </c>
      <c r="C1362" s="79" t="s">
        <v>987</v>
      </c>
      <c r="D1362" s="81">
        <v>41425</v>
      </c>
      <c r="E1362" s="81">
        <v>41425</v>
      </c>
      <c r="F1362" s="82">
        <v>0</v>
      </c>
      <c r="G1362" s="79" t="s">
        <v>145</v>
      </c>
      <c r="H1362" s="79" t="s">
        <v>1073</v>
      </c>
      <c r="I1362" s="84">
        <v>1221893.8500000001</v>
      </c>
      <c r="J1362" s="84">
        <v>-562838.59</v>
      </c>
      <c r="K1362" s="84">
        <v>659055.26</v>
      </c>
      <c r="L1362" s="85"/>
      <c r="M1362" s="85"/>
    </row>
    <row r="1363" spans="1:13" hidden="1" x14ac:dyDescent="0.25">
      <c r="A1363" s="80">
        <f t="shared" si="21"/>
        <v>1361</v>
      </c>
      <c r="B1363" s="79" t="s">
        <v>983</v>
      </c>
      <c r="C1363" s="79" t="s">
        <v>987</v>
      </c>
      <c r="D1363" s="81">
        <v>41425</v>
      </c>
      <c r="E1363" s="81">
        <v>41425</v>
      </c>
      <c r="F1363" s="82">
        <v>0</v>
      </c>
      <c r="G1363" s="79" t="s">
        <v>145</v>
      </c>
      <c r="H1363" s="79" t="s">
        <v>1074</v>
      </c>
      <c r="I1363" s="84">
        <v>32100.3</v>
      </c>
      <c r="J1363" s="84">
        <v>-14786.3</v>
      </c>
      <c r="K1363" s="84">
        <v>17314</v>
      </c>
      <c r="L1363" s="85"/>
      <c r="M1363" s="85"/>
    </row>
    <row r="1364" spans="1:13" hidden="1" x14ac:dyDescent="0.25">
      <c r="A1364" s="80">
        <f t="shared" si="21"/>
        <v>1362</v>
      </c>
      <c r="B1364" s="79" t="s">
        <v>983</v>
      </c>
      <c r="C1364" s="79" t="s">
        <v>987</v>
      </c>
      <c r="D1364" s="81">
        <v>41730</v>
      </c>
      <c r="E1364" s="81">
        <v>41730</v>
      </c>
      <c r="F1364" s="82">
        <v>0</v>
      </c>
      <c r="G1364" s="79" t="s">
        <v>145</v>
      </c>
      <c r="H1364" s="79" t="s">
        <v>1076</v>
      </c>
      <c r="I1364" s="84">
        <v>2408855.7400000002</v>
      </c>
      <c r="J1364" s="84">
        <v>-996701.79</v>
      </c>
      <c r="K1364" s="84">
        <v>1412153.95</v>
      </c>
      <c r="L1364" s="85"/>
      <c r="M1364" s="85"/>
    </row>
    <row r="1365" spans="1:13" hidden="1" x14ac:dyDescent="0.25">
      <c r="A1365" s="80">
        <f t="shared" si="21"/>
        <v>1363</v>
      </c>
      <c r="B1365" s="79" t="s">
        <v>983</v>
      </c>
      <c r="C1365" s="79" t="s">
        <v>987</v>
      </c>
      <c r="D1365" s="81">
        <v>42095</v>
      </c>
      <c r="E1365" s="81">
        <v>42095</v>
      </c>
      <c r="F1365" s="82">
        <v>0</v>
      </c>
      <c r="G1365" s="79" t="s">
        <v>145</v>
      </c>
      <c r="H1365" s="79" t="s">
        <v>1077</v>
      </c>
      <c r="I1365" s="84">
        <v>138192.38</v>
      </c>
      <c r="J1365" s="84">
        <v>-50529.61</v>
      </c>
      <c r="K1365" s="84">
        <v>87662.77</v>
      </c>
      <c r="L1365" s="85"/>
      <c r="M1365" s="85"/>
    </row>
    <row r="1366" spans="1:13" hidden="1" x14ac:dyDescent="0.25">
      <c r="A1366" s="80">
        <f t="shared" si="21"/>
        <v>1364</v>
      </c>
      <c r="B1366" s="79" t="s">
        <v>983</v>
      </c>
      <c r="C1366" s="79" t="s">
        <v>1123</v>
      </c>
      <c r="D1366" s="81">
        <v>42461</v>
      </c>
      <c r="E1366" s="81">
        <v>42461</v>
      </c>
      <c r="F1366" s="82">
        <v>0</v>
      </c>
      <c r="G1366" s="79" t="s">
        <v>145</v>
      </c>
      <c r="H1366" s="79" t="s">
        <v>1079</v>
      </c>
      <c r="I1366" s="84">
        <v>62594.19</v>
      </c>
      <c r="J1366" s="84">
        <v>-23974.48</v>
      </c>
      <c r="K1366" s="84">
        <v>38619.71</v>
      </c>
      <c r="L1366" s="85"/>
      <c r="M1366" s="85"/>
    </row>
    <row r="1367" spans="1:13" hidden="1" x14ac:dyDescent="0.25">
      <c r="A1367" s="80">
        <f t="shared" si="21"/>
        <v>1365</v>
      </c>
      <c r="B1367" s="79" t="s">
        <v>983</v>
      </c>
      <c r="C1367" s="79" t="s">
        <v>987</v>
      </c>
      <c r="D1367" s="81">
        <v>41730</v>
      </c>
      <c r="E1367" s="81">
        <v>41730</v>
      </c>
      <c r="F1367" s="82">
        <v>0</v>
      </c>
      <c r="G1367" s="79" t="s">
        <v>145</v>
      </c>
      <c r="H1367" s="79" t="s">
        <v>1080</v>
      </c>
      <c r="I1367" s="84">
        <v>-1830462.77</v>
      </c>
      <c r="J1367" s="84">
        <v>757382.63</v>
      </c>
      <c r="K1367" s="84">
        <v>-1073080.1399999999</v>
      </c>
      <c r="L1367" s="85"/>
      <c r="M1367" s="85"/>
    </row>
    <row r="1368" spans="1:13" hidden="1" x14ac:dyDescent="0.25">
      <c r="A1368" s="80">
        <f t="shared" si="21"/>
        <v>1366</v>
      </c>
      <c r="B1368" s="79" t="s">
        <v>983</v>
      </c>
      <c r="C1368" s="79" t="s">
        <v>987</v>
      </c>
      <c r="D1368" s="81">
        <v>42095</v>
      </c>
      <c r="E1368" s="81">
        <v>42095</v>
      </c>
      <c r="F1368" s="82">
        <v>0</v>
      </c>
      <c r="G1368" s="79" t="s">
        <v>145</v>
      </c>
      <c r="H1368" s="79" t="s">
        <v>1081</v>
      </c>
      <c r="I1368" s="84">
        <v>350460.15999999997</v>
      </c>
      <c r="J1368" s="84">
        <v>-128144.7</v>
      </c>
      <c r="K1368" s="84">
        <v>222315.46</v>
      </c>
      <c r="L1368" s="85"/>
      <c r="M1368" s="85"/>
    </row>
    <row r="1369" spans="1:13" hidden="1" x14ac:dyDescent="0.25">
      <c r="A1369" s="80">
        <f t="shared" si="21"/>
        <v>1367</v>
      </c>
      <c r="B1369" s="79" t="s">
        <v>983</v>
      </c>
      <c r="C1369" s="79" t="s">
        <v>1123</v>
      </c>
      <c r="D1369" s="81">
        <v>42461</v>
      </c>
      <c r="E1369" s="81">
        <v>42461</v>
      </c>
      <c r="F1369" s="82">
        <v>0</v>
      </c>
      <c r="G1369" s="79" t="s">
        <v>145</v>
      </c>
      <c r="H1369" s="79" t="s">
        <v>1082</v>
      </c>
      <c r="I1369" s="84">
        <v>-170489.57</v>
      </c>
      <c r="J1369" s="84">
        <v>65331.520000000004</v>
      </c>
      <c r="K1369" s="84">
        <v>-105158.05</v>
      </c>
      <c r="L1369" s="85"/>
      <c r="M1369" s="85"/>
    </row>
    <row r="1370" spans="1:13" hidden="1" x14ac:dyDescent="0.25">
      <c r="A1370" s="80">
        <f t="shared" si="21"/>
        <v>1368</v>
      </c>
      <c r="B1370" s="79" t="s">
        <v>983</v>
      </c>
      <c r="C1370" s="79" t="s">
        <v>1083</v>
      </c>
      <c r="D1370" s="81">
        <v>42826</v>
      </c>
      <c r="E1370" s="81">
        <v>42826</v>
      </c>
      <c r="F1370" s="82">
        <v>0</v>
      </c>
      <c r="G1370" s="79" t="s">
        <v>145</v>
      </c>
      <c r="H1370" s="79" t="s">
        <v>1084</v>
      </c>
      <c r="I1370" s="84">
        <v>44126.17</v>
      </c>
      <c r="J1370" s="84">
        <v>-7921.68</v>
      </c>
      <c r="K1370" s="84">
        <v>36204.49</v>
      </c>
      <c r="L1370" s="85"/>
      <c r="M1370" s="85"/>
    </row>
    <row r="1371" spans="1:13" hidden="1" x14ac:dyDescent="0.25">
      <c r="A1371" s="80">
        <f t="shared" si="21"/>
        <v>1369</v>
      </c>
      <c r="B1371" s="79" t="s">
        <v>983</v>
      </c>
      <c r="C1371" s="79" t="s">
        <v>1124</v>
      </c>
      <c r="D1371" s="81">
        <v>42826</v>
      </c>
      <c r="E1371" s="81">
        <v>42826</v>
      </c>
      <c r="F1371" s="82">
        <v>0</v>
      </c>
      <c r="G1371" s="79" t="s">
        <v>145</v>
      </c>
      <c r="H1371" s="79" t="s">
        <v>1085</v>
      </c>
      <c r="I1371" s="84">
        <v>-667.07</v>
      </c>
      <c r="J1371" s="84">
        <v>227</v>
      </c>
      <c r="K1371" s="84">
        <v>-440.07</v>
      </c>
      <c r="L1371" s="85"/>
      <c r="M1371" s="85"/>
    </row>
    <row r="1372" spans="1:13" hidden="1" x14ac:dyDescent="0.25">
      <c r="A1372" s="80">
        <f t="shared" si="21"/>
        <v>1370</v>
      </c>
      <c r="B1372" s="79" t="s">
        <v>983</v>
      </c>
      <c r="C1372" s="79" t="s">
        <v>1125</v>
      </c>
      <c r="D1372" s="81">
        <v>43191</v>
      </c>
      <c r="E1372" s="81">
        <v>43191</v>
      </c>
      <c r="F1372" s="82">
        <v>0</v>
      </c>
      <c r="G1372" s="79" t="s">
        <v>145</v>
      </c>
      <c r="H1372" s="79" t="s">
        <v>1087</v>
      </c>
      <c r="I1372" s="84">
        <v>121889.98</v>
      </c>
      <c r="J1372" s="84">
        <v>-34167.629999999997</v>
      </c>
      <c r="K1372" s="84">
        <v>87722.35</v>
      </c>
      <c r="L1372" s="85"/>
      <c r="M1372" s="85"/>
    </row>
    <row r="1373" spans="1:13" hidden="1" x14ac:dyDescent="0.25">
      <c r="A1373" s="80">
        <f t="shared" si="21"/>
        <v>1371</v>
      </c>
      <c r="B1373" s="79" t="s">
        <v>983</v>
      </c>
      <c r="C1373" s="79" t="s">
        <v>1125</v>
      </c>
      <c r="D1373" s="81">
        <v>43191</v>
      </c>
      <c r="E1373" s="81">
        <v>43191</v>
      </c>
      <c r="F1373" s="82">
        <v>0</v>
      </c>
      <c r="G1373" s="79" t="s">
        <v>145</v>
      </c>
      <c r="H1373" s="79" t="s">
        <v>1088</v>
      </c>
      <c r="I1373" s="84">
        <v>402983</v>
      </c>
      <c r="J1373" s="84">
        <v>-112962.29999999999</v>
      </c>
      <c r="K1373" s="84">
        <v>290020.7</v>
      </c>
      <c r="L1373" s="85"/>
      <c r="M1373" s="85"/>
    </row>
    <row r="1374" spans="1:13" hidden="1" x14ac:dyDescent="0.25">
      <c r="A1374" s="80">
        <f t="shared" si="21"/>
        <v>1372</v>
      </c>
      <c r="B1374" s="79" t="s">
        <v>983</v>
      </c>
      <c r="C1374" s="79" t="s">
        <v>1126</v>
      </c>
      <c r="D1374" s="81">
        <v>43556</v>
      </c>
      <c r="E1374" s="81">
        <v>43556</v>
      </c>
      <c r="F1374" s="82">
        <v>0</v>
      </c>
      <c r="G1374" s="79" t="s">
        <v>145</v>
      </c>
      <c r="H1374" s="79" t="s">
        <v>1090</v>
      </c>
      <c r="I1374" s="84">
        <v>144079.23000000001</v>
      </c>
      <c r="J1374" s="84">
        <v>-29862.2</v>
      </c>
      <c r="K1374" s="84">
        <v>114217.03</v>
      </c>
      <c r="L1374" s="85"/>
      <c r="M1374" s="85"/>
    </row>
    <row r="1375" spans="1:13" hidden="1" x14ac:dyDescent="0.25">
      <c r="A1375" s="80">
        <f t="shared" si="21"/>
        <v>1373</v>
      </c>
      <c r="B1375" s="79" t="s">
        <v>983</v>
      </c>
      <c r="C1375" s="79" t="s">
        <v>1126</v>
      </c>
      <c r="D1375" s="81">
        <v>43556</v>
      </c>
      <c r="E1375" s="81">
        <v>43556</v>
      </c>
      <c r="F1375" s="82">
        <v>0</v>
      </c>
      <c r="G1375" s="79" t="s">
        <v>145</v>
      </c>
      <c r="H1375" s="79" t="s">
        <v>1091</v>
      </c>
      <c r="I1375" s="84">
        <v>503598.88</v>
      </c>
      <c r="J1375" s="84">
        <v>-104377.12</v>
      </c>
      <c r="K1375" s="84">
        <v>399221.76000000001</v>
      </c>
      <c r="L1375" s="85"/>
      <c r="M1375" s="85"/>
    </row>
    <row r="1376" spans="1:13" hidden="1" x14ac:dyDescent="0.25">
      <c r="A1376" s="80">
        <f t="shared" si="21"/>
        <v>1374</v>
      </c>
      <c r="B1376" s="79" t="s">
        <v>983</v>
      </c>
      <c r="C1376" s="79" t="s">
        <v>1127</v>
      </c>
      <c r="D1376" s="81">
        <v>43922</v>
      </c>
      <c r="E1376" s="81">
        <v>43922</v>
      </c>
      <c r="F1376" s="82">
        <v>0</v>
      </c>
      <c r="G1376" s="79" t="s">
        <v>145</v>
      </c>
      <c r="H1376" s="79" t="s">
        <v>1093</v>
      </c>
      <c r="I1376" s="84">
        <v>249244.09</v>
      </c>
      <c r="J1376" s="84">
        <v>-28992.080000000002</v>
      </c>
      <c r="K1376" s="84">
        <v>220252.01</v>
      </c>
      <c r="L1376" s="85"/>
      <c r="M1376" s="85"/>
    </row>
    <row r="1377" spans="1:13" hidden="1" x14ac:dyDescent="0.25">
      <c r="A1377" s="80">
        <f t="shared" si="21"/>
        <v>1375</v>
      </c>
      <c r="B1377" s="79" t="s">
        <v>983</v>
      </c>
      <c r="C1377" s="79" t="s">
        <v>1127</v>
      </c>
      <c r="D1377" s="81">
        <v>43922</v>
      </c>
      <c r="E1377" s="81">
        <v>43922</v>
      </c>
      <c r="F1377" s="82">
        <v>0</v>
      </c>
      <c r="G1377" s="79" t="s">
        <v>145</v>
      </c>
      <c r="H1377" s="79" t="s">
        <v>1094</v>
      </c>
      <c r="I1377" s="84">
        <v>-489964.66</v>
      </c>
      <c r="J1377" s="84">
        <v>56992.7</v>
      </c>
      <c r="K1377" s="84">
        <v>-432971.96</v>
      </c>
      <c r="L1377" s="85"/>
      <c r="M1377" s="85"/>
    </row>
    <row r="1378" spans="1:13" hidden="1" x14ac:dyDescent="0.25">
      <c r="A1378" s="80">
        <f t="shared" si="21"/>
        <v>1376</v>
      </c>
      <c r="B1378" s="79" t="s">
        <v>983</v>
      </c>
      <c r="C1378" s="79" t="s">
        <v>987</v>
      </c>
      <c r="D1378" s="81">
        <v>41425</v>
      </c>
      <c r="E1378" s="81">
        <v>41425</v>
      </c>
      <c r="F1378" s="82">
        <v>0</v>
      </c>
      <c r="G1378" s="79" t="s">
        <v>145</v>
      </c>
      <c r="H1378" s="79" t="s">
        <v>1129</v>
      </c>
      <c r="I1378" s="84">
        <v>98100379.390000001</v>
      </c>
      <c r="J1378" s="84">
        <v>-45187786.950000003</v>
      </c>
      <c r="K1378" s="84">
        <v>52912592.439999998</v>
      </c>
      <c r="L1378" s="85"/>
      <c r="M1378" s="85"/>
    </row>
    <row r="1379" spans="1:13" hidden="1" x14ac:dyDescent="0.25">
      <c r="A1379" s="80">
        <f t="shared" si="21"/>
        <v>1377</v>
      </c>
      <c r="B1379" s="79" t="s">
        <v>983</v>
      </c>
      <c r="C1379" s="79" t="s">
        <v>987</v>
      </c>
      <c r="D1379" s="81">
        <v>41425</v>
      </c>
      <c r="E1379" s="81">
        <v>41425</v>
      </c>
      <c r="F1379" s="82">
        <v>0</v>
      </c>
      <c r="G1379" s="79" t="s">
        <v>145</v>
      </c>
      <c r="H1379" s="79" t="s">
        <v>1068</v>
      </c>
      <c r="I1379" s="84">
        <v>1731394.11</v>
      </c>
      <c r="J1379" s="84">
        <v>-797528.69</v>
      </c>
      <c r="K1379" s="84">
        <v>933865.42</v>
      </c>
      <c r="L1379" s="85"/>
      <c r="M1379" s="85"/>
    </row>
    <row r="1380" spans="1:13" hidden="1" x14ac:dyDescent="0.25">
      <c r="A1380" s="80">
        <f t="shared" si="21"/>
        <v>1378</v>
      </c>
      <c r="B1380" s="79" t="s">
        <v>983</v>
      </c>
      <c r="C1380" s="79" t="s">
        <v>987</v>
      </c>
      <c r="D1380" s="81">
        <v>41425</v>
      </c>
      <c r="E1380" s="81">
        <v>41425</v>
      </c>
      <c r="F1380" s="82">
        <v>0</v>
      </c>
      <c r="G1380" s="79" t="s">
        <v>145</v>
      </c>
      <c r="H1380" s="79" t="s">
        <v>1070</v>
      </c>
      <c r="I1380" s="84">
        <v>9190056.1799999997</v>
      </c>
      <c r="J1380" s="84">
        <v>-4233197.7</v>
      </c>
      <c r="K1380" s="84">
        <v>4956858.4800000004</v>
      </c>
      <c r="L1380" s="85"/>
      <c r="M1380" s="85"/>
    </row>
    <row r="1381" spans="1:13" hidden="1" x14ac:dyDescent="0.25">
      <c r="A1381" s="80">
        <f t="shared" si="21"/>
        <v>1379</v>
      </c>
      <c r="B1381" s="79" t="s">
        <v>983</v>
      </c>
      <c r="C1381" s="79" t="s">
        <v>987</v>
      </c>
      <c r="D1381" s="81">
        <v>41425</v>
      </c>
      <c r="E1381" s="81">
        <v>41425</v>
      </c>
      <c r="F1381" s="82">
        <v>0</v>
      </c>
      <c r="G1381" s="79" t="s">
        <v>145</v>
      </c>
      <c r="H1381" s="79" t="s">
        <v>1071</v>
      </c>
      <c r="I1381" s="84">
        <v>247640.99</v>
      </c>
      <c r="J1381" s="84">
        <v>-114070.39</v>
      </c>
      <c r="K1381" s="84">
        <v>133570.6</v>
      </c>
      <c r="L1381" s="85"/>
      <c r="M1381" s="85"/>
    </row>
    <row r="1382" spans="1:13" hidden="1" x14ac:dyDescent="0.25">
      <c r="A1382" s="80">
        <f t="shared" si="21"/>
        <v>1380</v>
      </c>
      <c r="B1382" s="79" t="s">
        <v>983</v>
      </c>
      <c r="C1382" s="79" t="s">
        <v>987</v>
      </c>
      <c r="D1382" s="81">
        <v>41425</v>
      </c>
      <c r="E1382" s="81">
        <v>41425</v>
      </c>
      <c r="F1382" s="82">
        <v>0</v>
      </c>
      <c r="G1382" s="79" t="s">
        <v>145</v>
      </c>
      <c r="H1382" s="79" t="s">
        <v>1072</v>
      </c>
      <c r="I1382" s="84">
        <v>7473497.3200000003</v>
      </c>
      <c r="J1382" s="84">
        <v>-3442502.54</v>
      </c>
      <c r="K1382" s="84">
        <v>4030994.78</v>
      </c>
      <c r="L1382" s="85"/>
      <c r="M1382" s="85"/>
    </row>
    <row r="1383" spans="1:13" hidden="1" x14ac:dyDescent="0.25">
      <c r="A1383" s="80">
        <f t="shared" si="21"/>
        <v>1381</v>
      </c>
      <c r="B1383" s="79" t="s">
        <v>983</v>
      </c>
      <c r="C1383" s="79" t="s">
        <v>987</v>
      </c>
      <c r="D1383" s="81">
        <v>41425</v>
      </c>
      <c r="E1383" s="81">
        <v>41425</v>
      </c>
      <c r="F1383" s="82">
        <v>0</v>
      </c>
      <c r="G1383" s="79" t="s">
        <v>145</v>
      </c>
      <c r="H1383" s="79" t="s">
        <v>1073</v>
      </c>
      <c r="I1383" s="84">
        <v>3661270.94</v>
      </c>
      <c r="J1383" s="84">
        <v>-1686484.11</v>
      </c>
      <c r="K1383" s="84">
        <v>1974786.83</v>
      </c>
      <c r="L1383" s="85"/>
      <c r="M1383" s="85"/>
    </row>
    <row r="1384" spans="1:13" hidden="1" x14ac:dyDescent="0.25">
      <c r="A1384" s="80">
        <f t="shared" si="21"/>
        <v>1382</v>
      </c>
      <c r="B1384" s="79" t="s">
        <v>983</v>
      </c>
      <c r="C1384" s="79" t="s">
        <v>987</v>
      </c>
      <c r="D1384" s="81">
        <v>41425</v>
      </c>
      <c r="E1384" s="81">
        <v>41425</v>
      </c>
      <c r="F1384" s="82">
        <v>0</v>
      </c>
      <c r="G1384" s="79" t="s">
        <v>145</v>
      </c>
      <c r="H1384" s="79" t="s">
        <v>1074</v>
      </c>
      <c r="I1384" s="84">
        <v>96185.02</v>
      </c>
      <c r="J1384" s="84">
        <v>-44305.520000000004</v>
      </c>
      <c r="K1384" s="84">
        <v>51879.5</v>
      </c>
      <c r="L1384" s="85"/>
      <c r="M1384" s="85"/>
    </row>
    <row r="1385" spans="1:13" hidden="1" x14ac:dyDescent="0.25">
      <c r="A1385" s="80">
        <f t="shared" si="21"/>
        <v>1383</v>
      </c>
      <c r="B1385" s="79" t="s">
        <v>983</v>
      </c>
      <c r="C1385" s="79" t="s">
        <v>987</v>
      </c>
      <c r="D1385" s="81">
        <v>41730</v>
      </c>
      <c r="E1385" s="81">
        <v>41730</v>
      </c>
      <c r="F1385" s="82">
        <v>0</v>
      </c>
      <c r="G1385" s="79" t="s">
        <v>145</v>
      </c>
      <c r="H1385" s="79" t="s">
        <v>1076</v>
      </c>
      <c r="I1385" s="84">
        <v>7217872.1100000003</v>
      </c>
      <c r="J1385" s="84">
        <v>-2986507.6599999997</v>
      </c>
      <c r="K1385" s="84">
        <v>4231364.45</v>
      </c>
      <c r="L1385" s="85"/>
      <c r="M1385" s="85"/>
    </row>
    <row r="1386" spans="1:13" hidden="1" x14ac:dyDescent="0.25">
      <c r="A1386" s="80">
        <f t="shared" si="21"/>
        <v>1384</v>
      </c>
      <c r="B1386" s="79" t="s">
        <v>983</v>
      </c>
      <c r="C1386" s="79" t="s">
        <v>987</v>
      </c>
      <c r="D1386" s="81">
        <v>42095</v>
      </c>
      <c r="E1386" s="81">
        <v>42095</v>
      </c>
      <c r="F1386" s="82">
        <v>0</v>
      </c>
      <c r="G1386" s="79" t="s">
        <v>145</v>
      </c>
      <c r="H1386" s="79" t="s">
        <v>1077</v>
      </c>
      <c r="I1386" s="84">
        <v>414078.33</v>
      </c>
      <c r="J1386" s="84">
        <v>-151406.49</v>
      </c>
      <c r="K1386" s="84">
        <v>262671.84000000003</v>
      </c>
      <c r="L1386" s="85"/>
      <c r="M1386" s="85"/>
    </row>
    <row r="1387" spans="1:13" hidden="1" x14ac:dyDescent="0.25">
      <c r="A1387" s="80">
        <f t="shared" si="21"/>
        <v>1385</v>
      </c>
      <c r="B1387" s="79" t="s">
        <v>983</v>
      </c>
      <c r="C1387" s="79" t="s">
        <v>1123</v>
      </c>
      <c r="D1387" s="81">
        <v>42461</v>
      </c>
      <c r="E1387" s="81">
        <v>42461</v>
      </c>
      <c r="F1387" s="82">
        <v>0</v>
      </c>
      <c r="G1387" s="79" t="s">
        <v>145</v>
      </c>
      <c r="H1387" s="79" t="s">
        <v>1079</v>
      </c>
      <c r="I1387" s="84">
        <v>187556.62</v>
      </c>
      <c r="J1387" s="84">
        <v>-71836.89</v>
      </c>
      <c r="K1387" s="84">
        <v>115719.73</v>
      </c>
      <c r="L1387" s="85"/>
      <c r="M1387" s="85"/>
    </row>
    <row r="1388" spans="1:13" hidden="1" x14ac:dyDescent="0.25">
      <c r="A1388" s="80">
        <f t="shared" si="21"/>
        <v>1386</v>
      </c>
      <c r="B1388" s="79" t="s">
        <v>983</v>
      </c>
      <c r="C1388" s="79" t="s">
        <v>987</v>
      </c>
      <c r="D1388" s="81">
        <v>41730</v>
      </c>
      <c r="E1388" s="81">
        <v>41730</v>
      </c>
      <c r="F1388" s="82">
        <v>0</v>
      </c>
      <c r="G1388" s="79" t="s">
        <v>145</v>
      </c>
      <c r="H1388" s="79" t="s">
        <v>1080</v>
      </c>
      <c r="I1388" s="84">
        <v>-5484780.9800000004</v>
      </c>
      <c r="J1388" s="84">
        <v>2269414.0499999998</v>
      </c>
      <c r="K1388" s="84">
        <v>-3215366.93</v>
      </c>
      <c r="L1388" s="85"/>
      <c r="M1388" s="85"/>
    </row>
    <row r="1389" spans="1:13" hidden="1" x14ac:dyDescent="0.25">
      <c r="A1389" s="80">
        <f t="shared" si="21"/>
        <v>1387</v>
      </c>
      <c r="B1389" s="79" t="s">
        <v>983</v>
      </c>
      <c r="C1389" s="79" t="s">
        <v>987</v>
      </c>
      <c r="D1389" s="81">
        <v>42095</v>
      </c>
      <c r="E1389" s="81">
        <v>42095</v>
      </c>
      <c r="F1389" s="82">
        <v>0</v>
      </c>
      <c r="G1389" s="79" t="s">
        <v>145</v>
      </c>
      <c r="H1389" s="79" t="s">
        <v>1081</v>
      </c>
      <c r="I1389" s="84">
        <v>1050115.44</v>
      </c>
      <c r="J1389" s="84">
        <v>-383971.54000000004</v>
      </c>
      <c r="K1389" s="84">
        <v>666143.9</v>
      </c>
      <c r="L1389" s="85"/>
      <c r="M1389" s="85"/>
    </row>
    <row r="1390" spans="1:13" hidden="1" x14ac:dyDescent="0.25">
      <c r="A1390" s="80">
        <f t="shared" si="21"/>
        <v>1388</v>
      </c>
      <c r="B1390" s="79" t="s">
        <v>983</v>
      </c>
      <c r="C1390" s="79" t="s">
        <v>1123</v>
      </c>
      <c r="D1390" s="81">
        <v>42461</v>
      </c>
      <c r="E1390" s="81">
        <v>42461</v>
      </c>
      <c r="F1390" s="82">
        <v>0</v>
      </c>
      <c r="G1390" s="79" t="s">
        <v>145</v>
      </c>
      <c r="H1390" s="79" t="s">
        <v>1082</v>
      </c>
      <c r="I1390" s="84">
        <v>-510853.32</v>
      </c>
      <c r="J1390" s="84">
        <v>195758.75</v>
      </c>
      <c r="K1390" s="84">
        <v>-315094.57</v>
      </c>
      <c r="L1390" s="85"/>
      <c r="M1390" s="85"/>
    </row>
    <row r="1391" spans="1:13" hidden="1" x14ac:dyDescent="0.25">
      <c r="A1391" s="80">
        <f t="shared" si="21"/>
        <v>1389</v>
      </c>
      <c r="B1391" s="79" t="s">
        <v>983</v>
      </c>
      <c r="C1391" s="79" t="s">
        <v>1083</v>
      </c>
      <c r="D1391" s="81">
        <v>42826</v>
      </c>
      <c r="E1391" s="81">
        <v>42826</v>
      </c>
      <c r="F1391" s="82">
        <v>0</v>
      </c>
      <c r="G1391" s="79" t="s">
        <v>145</v>
      </c>
      <c r="H1391" s="79" t="s">
        <v>1084</v>
      </c>
      <c r="I1391" s="84">
        <v>125024.1</v>
      </c>
      <c r="J1391" s="84">
        <v>-22444.799999999999</v>
      </c>
      <c r="K1391" s="84">
        <v>102579.3</v>
      </c>
      <c r="L1391" s="85"/>
      <c r="M1391" s="85"/>
    </row>
    <row r="1392" spans="1:13" hidden="1" x14ac:dyDescent="0.25">
      <c r="A1392" s="80">
        <f t="shared" si="21"/>
        <v>1390</v>
      </c>
      <c r="B1392" s="79" t="s">
        <v>983</v>
      </c>
      <c r="C1392" s="79" t="s">
        <v>1124</v>
      </c>
      <c r="D1392" s="81">
        <v>42826</v>
      </c>
      <c r="E1392" s="81">
        <v>42826</v>
      </c>
      <c r="F1392" s="82">
        <v>0</v>
      </c>
      <c r="G1392" s="79" t="s">
        <v>145</v>
      </c>
      <c r="H1392" s="79" t="s">
        <v>1085</v>
      </c>
      <c r="I1392" s="84">
        <v>-8593.7000000000007</v>
      </c>
      <c r="J1392" s="84">
        <v>2924.31</v>
      </c>
      <c r="K1392" s="84">
        <v>-5669.39</v>
      </c>
      <c r="L1392" s="85"/>
      <c r="M1392" s="85"/>
    </row>
    <row r="1393" spans="1:13" hidden="1" x14ac:dyDescent="0.25">
      <c r="A1393" s="80">
        <f t="shared" si="21"/>
        <v>1391</v>
      </c>
      <c r="B1393" s="79" t="s">
        <v>983</v>
      </c>
      <c r="C1393" s="79" t="s">
        <v>1125</v>
      </c>
      <c r="D1393" s="81">
        <v>43191</v>
      </c>
      <c r="E1393" s="81">
        <v>43191</v>
      </c>
      <c r="F1393" s="82">
        <v>0</v>
      </c>
      <c r="G1393" s="79" t="s">
        <v>145</v>
      </c>
      <c r="H1393" s="79" t="s">
        <v>1087</v>
      </c>
      <c r="I1393" s="84">
        <v>345354.94</v>
      </c>
      <c r="J1393" s="84">
        <v>-96808.26</v>
      </c>
      <c r="K1393" s="84">
        <v>248546.68</v>
      </c>
      <c r="L1393" s="85"/>
      <c r="M1393" s="85"/>
    </row>
    <row r="1394" spans="1:13" hidden="1" x14ac:dyDescent="0.25">
      <c r="A1394" s="80">
        <f t="shared" si="21"/>
        <v>1392</v>
      </c>
      <c r="B1394" s="79" t="s">
        <v>983</v>
      </c>
      <c r="C1394" s="79" t="s">
        <v>1125</v>
      </c>
      <c r="D1394" s="81">
        <v>43191</v>
      </c>
      <c r="E1394" s="81">
        <v>43191</v>
      </c>
      <c r="F1394" s="82">
        <v>0</v>
      </c>
      <c r="G1394" s="79" t="s">
        <v>145</v>
      </c>
      <c r="H1394" s="79" t="s">
        <v>1088</v>
      </c>
      <c r="I1394" s="84">
        <v>1141785.08</v>
      </c>
      <c r="J1394" s="84">
        <v>-320059.80000000005</v>
      </c>
      <c r="K1394" s="84">
        <v>821725.28</v>
      </c>
      <c r="L1394" s="85"/>
      <c r="M1394" s="85"/>
    </row>
    <row r="1395" spans="1:13" hidden="1" x14ac:dyDescent="0.25">
      <c r="A1395" s="80">
        <f t="shared" si="21"/>
        <v>1393</v>
      </c>
      <c r="B1395" s="79" t="s">
        <v>983</v>
      </c>
      <c r="C1395" s="79" t="s">
        <v>1126</v>
      </c>
      <c r="D1395" s="81">
        <v>43556</v>
      </c>
      <c r="E1395" s="81">
        <v>43556</v>
      </c>
      <c r="F1395" s="82">
        <v>0</v>
      </c>
      <c r="G1395" s="79" t="s">
        <v>145</v>
      </c>
      <c r="H1395" s="79" t="s">
        <v>1090</v>
      </c>
      <c r="I1395" s="84">
        <v>408224.49</v>
      </c>
      <c r="J1395" s="84">
        <v>-84609.59</v>
      </c>
      <c r="K1395" s="84">
        <v>323614.90000000002</v>
      </c>
      <c r="L1395" s="85"/>
      <c r="M1395" s="85"/>
    </row>
    <row r="1396" spans="1:13" hidden="1" x14ac:dyDescent="0.25">
      <c r="A1396" s="80">
        <f t="shared" si="21"/>
        <v>1394</v>
      </c>
      <c r="B1396" s="79" t="s">
        <v>983</v>
      </c>
      <c r="C1396" s="79" t="s">
        <v>1126</v>
      </c>
      <c r="D1396" s="81">
        <v>43556</v>
      </c>
      <c r="E1396" s="81">
        <v>43556</v>
      </c>
      <c r="F1396" s="82">
        <v>0</v>
      </c>
      <c r="G1396" s="79" t="s">
        <v>145</v>
      </c>
      <c r="H1396" s="79" t="s">
        <v>1091</v>
      </c>
      <c r="I1396" s="84">
        <v>1426863.49</v>
      </c>
      <c r="J1396" s="84">
        <v>-295735.15999999997</v>
      </c>
      <c r="K1396" s="84">
        <v>1131128.33</v>
      </c>
      <c r="L1396" s="85"/>
      <c r="M1396" s="85"/>
    </row>
    <row r="1397" spans="1:13" hidden="1" x14ac:dyDescent="0.25">
      <c r="A1397" s="80">
        <f t="shared" si="21"/>
        <v>1395</v>
      </c>
      <c r="B1397" s="79" t="s">
        <v>983</v>
      </c>
      <c r="C1397" s="79" t="s">
        <v>1127</v>
      </c>
      <c r="D1397" s="81">
        <v>43922</v>
      </c>
      <c r="E1397" s="81">
        <v>43922</v>
      </c>
      <c r="F1397" s="82">
        <v>0</v>
      </c>
      <c r="G1397" s="79" t="s">
        <v>145</v>
      </c>
      <c r="H1397" s="79" t="s">
        <v>1093</v>
      </c>
      <c r="I1397" s="84">
        <v>706191.6</v>
      </c>
      <c r="J1397" s="84">
        <v>-82144.23</v>
      </c>
      <c r="K1397" s="84">
        <v>624047.37</v>
      </c>
      <c r="L1397" s="85"/>
      <c r="M1397" s="85"/>
    </row>
    <row r="1398" spans="1:13" hidden="1" x14ac:dyDescent="0.25">
      <c r="A1398" s="80">
        <f t="shared" si="21"/>
        <v>1396</v>
      </c>
      <c r="B1398" s="79" t="s">
        <v>983</v>
      </c>
      <c r="C1398" s="79" t="s">
        <v>1127</v>
      </c>
      <c r="D1398" s="81">
        <v>43922</v>
      </c>
      <c r="E1398" s="81">
        <v>43922</v>
      </c>
      <c r="F1398" s="82">
        <v>0</v>
      </c>
      <c r="G1398" s="79" t="s">
        <v>145</v>
      </c>
      <c r="H1398" s="79" t="s">
        <v>1094</v>
      </c>
      <c r="I1398" s="84">
        <v>-1388233.19</v>
      </c>
      <c r="J1398" s="84">
        <v>161479.32</v>
      </c>
      <c r="K1398" s="84">
        <v>-1226753.8700000001</v>
      </c>
      <c r="L1398" s="85"/>
      <c r="M1398" s="85"/>
    </row>
    <row r="1399" spans="1:13" hidden="1" x14ac:dyDescent="0.25">
      <c r="A1399" s="80">
        <f t="shared" si="21"/>
        <v>1397</v>
      </c>
      <c r="B1399" s="79" t="s">
        <v>983</v>
      </c>
      <c r="C1399" s="79" t="s">
        <v>984</v>
      </c>
      <c r="D1399" s="81">
        <v>41425</v>
      </c>
      <c r="E1399" s="81">
        <v>41425</v>
      </c>
      <c r="F1399" s="82">
        <v>0</v>
      </c>
      <c r="G1399" s="79" t="s">
        <v>145</v>
      </c>
      <c r="H1399" s="79" t="s">
        <v>1130</v>
      </c>
      <c r="I1399" s="84">
        <v>1497761675.8599999</v>
      </c>
      <c r="J1399" s="84">
        <v>-459120880.93999994</v>
      </c>
      <c r="K1399" s="84">
        <v>1038640794.92</v>
      </c>
      <c r="L1399" s="85"/>
      <c r="M1399" s="85"/>
    </row>
    <row r="1400" spans="1:13" hidden="1" x14ac:dyDescent="0.25">
      <c r="A1400" s="80">
        <f t="shared" si="21"/>
        <v>1398</v>
      </c>
      <c r="B1400" s="79" t="s">
        <v>983</v>
      </c>
      <c r="C1400" s="79" t="s">
        <v>984</v>
      </c>
      <c r="D1400" s="81">
        <v>41425</v>
      </c>
      <c r="E1400" s="81">
        <v>41425</v>
      </c>
      <c r="F1400" s="82">
        <v>0</v>
      </c>
      <c r="G1400" s="79" t="s">
        <v>145</v>
      </c>
      <c r="H1400" s="79" t="s">
        <v>1131</v>
      </c>
      <c r="I1400" s="84">
        <v>95951158.090000004</v>
      </c>
      <c r="J1400" s="84">
        <v>-29412676.880000003</v>
      </c>
      <c r="K1400" s="84">
        <v>66538481.210000001</v>
      </c>
      <c r="L1400" s="85"/>
      <c r="M1400" s="85"/>
    </row>
    <row r="1401" spans="1:13" hidden="1" x14ac:dyDescent="0.25">
      <c r="A1401" s="80">
        <f t="shared" si="21"/>
        <v>1399</v>
      </c>
      <c r="B1401" s="79" t="s">
        <v>983</v>
      </c>
      <c r="C1401" s="79" t="s">
        <v>987</v>
      </c>
      <c r="D1401" s="81">
        <v>41425</v>
      </c>
      <c r="E1401" s="81">
        <v>41425</v>
      </c>
      <c r="F1401" s="82">
        <v>0</v>
      </c>
      <c r="G1401" s="79" t="s">
        <v>145</v>
      </c>
      <c r="H1401" s="79" t="s">
        <v>1132</v>
      </c>
      <c r="I1401" s="84">
        <v>6235408.6299999999</v>
      </c>
      <c r="J1401" s="84">
        <v>-3066597.16</v>
      </c>
      <c r="K1401" s="84">
        <v>3168811.47</v>
      </c>
      <c r="L1401" s="85"/>
      <c r="M1401" s="85"/>
    </row>
    <row r="1402" spans="1:13" hidden="1" x14ac:dyDescent="0.25">
      <c r="A1402" s="80">
        <f t="shared" si="21"/>
        <v>1400</v>
      </c>
      <c r="B1402" s="79" t="s">
        <v>983</v>
      </c>
      <c r="C1402" s="79" t="s">
        <v>987</v>
      </c>
      <c r="D1402" s="81">
        <v>41730</v>
      </c>
      <c r="E1402" s="81">
        <v>41730</v>
      </c>
      <c r="F1402" s="82">
        <v>0</v>
      </c>
      <c r="G1402" s="79" t="s">
        <v>145</v>
      </c>
      <c r="H1402" s="79" t="s">
        <v>1133</v>
      </c>
      <c r="I1402" s="84">
        <v>792688.63</v>
      </c>
      <c r="J1402" s="84">
        <v>-271099.52000000002</v>
      </c>
      <c r="K1402" s="84">
        <v>521589.11</v>
      </c>
      <c r="L1402" s="85"/>
      <c r="M1402" s="85"/>
    </row>
    <row r="1403" spans="1:13" hidden="1" x14ac:dyDescent="0.25">
      <c r="A1403" s="80">
        <f t="shared" si="21"/>
        <v>1401</v>
      </c>
      <c r="B1403" s="79" t="s">
        <v>983</v>
      </c>
      <c r="C1403" s="79" t="s">
        <v>984</v>
      </c>
      <c r="D1403" s="81">
        <v>41425</v>
      </c>
      <c r="E1403" s="81">
        <v>41425</v>
      </c>
      <c r="F1403" s="82">
        <v>0</v>
      </c>
      <c r="G1403" s="79" t="s">
        <v>145</v>
      </c>
      <c r="H1403" s="79" t="s">
        <v>1069</v>
      </c>
      <c r="I1403" s="84">
        <v>26434309.079999998</v>
      </c>
      <c r="J1403" s="84">
        <v>-8103120.4399999995</v>
      </c>
      <c r="K1403" s="84">
        <v>18331188.640000001</v>
      </c>
      <c r="L1403" s="85"/>
      <c r="M1403" s="85"/>
    </row>
    <row r="1404" spans="1:13" hidden="1" x14ac:dyDescent="0.25">
      <c r="A1404" s="80">
        <f t="shared" si="21"/>
        <v>1402</v>
      </c>
      <c r="B1404" s="79" t="s">
        <v>983</v>
      </c>
      <c r="C1404" s="79" t="s">
        <v>984</v>
      </c>
      <c r="D1404" s="81">
        <v>41425</v>
      </c>
      <c r="E1404" s="81">
        <v>41425</v>
      </c>
      <c r="F1404" s="82">
        <v>0</v>
      </c>
      <c r="G1404" s="79" t="s">
        <v>145</v>
      </c>
      <c r="H1404" s="79" t="s">
        <v>1070</v>
      </c>
      <c r="I1404" s="84">
        <v>140310506.69999999</v>
      </c>
      <c r="J1404" s="84">
        <v>-43010503.279999994</v>
      </c>
      <c r="K1404" s="84">
        <v>97300003.420000002</v>
      </c>
      <c r="L1404" s="85"/>
      <c r="M1404" s="85"/>
    </row>
    <row r="1405" spans="1:13" hidden="1" x14ac:dyDescent="0.25">
      <c r="A1405" s="80">
        <f t="shared" si="21"/>
        <v>1403</v>
      </c>
      <c r="B1405" s="79" t="s">
        <v>983</v>
      </c>
      <c r="C1405" s="79" t="s">
        <v>984</v>
      </c>
      <c r="D1405" s="81">
        <v>41425</v>
      </c>
      <c r="E1405" s="81">
        <v>41425</v>
      </c>
      <c r="F1405" s="82">
        <v>0</v>
      </c>
      <c r="G1405" s="79" t="s">
        <v>145</v>
      </c>
      <c r="H1405" s="79" t="s">
        <v>1071</v>
      </c>
      <c r="I1405" s="84">
        <v>3780894.53</v>
      </c>
      <c r="J1405" s="84">
        <v>-1158987.8700000001</v>
      </c>
      <c r="K1405" s="84">
        <v>2621906.66</v>
      </c>
      <c r="L1405" s="85"/>
      <c r="M1405" s="85"/>
    </row>
    <row r="1406" spans="1:13" hidden="1" x14ac:dyDescent="0.25">
      <c r="A1406" s="80">
        <f t="shared" si="21"/>
        <v>1404</v>
      </c>
      <c r="B1406" s="79" t="s">
        <v>983</v>
      </c>
      <c r="C1406" s="79" t="s">
        <v>984</v>
      </c>
      <c r="D1406" s="81">
        <v>41425</v>
      </c>
      <c r="E1406" s="81">
        <v>41425</v>
      </c>
      <c r="F1406" s="82">
        <v>0</v>
      </c>
      <c r="G1406" s="79" t="s">
        <v>145</v>
      </c>
      <c r="H1406" s="79" t="s">
        <v>1072</v>
      </c>
      <c r="I1406" s="84">
        <v>114102697.09999999</v>
      </c>
      <c r="J1406" s="84">
        <v>-34976813.490000002</v>
      </c>
      <c r="K1406" s="84">
        <v>79125883.609999999</v>
      </c>
      <c r="L1406" s="85"/>
      <c r="M1406" s="85"/>
    </row>
    <row r="1407" spans="1:13" hidden="1" x14ac:dyDescent="0.25">
      <c r="A1407" s="80">
        <f t="shared" si="21"/>
        <v>1405</v>
      </c>
      <c r="B1407" s="79" t="s">
        <v>983</v>
      </c>
      <c r="C1407" s="79" t="s">
        <v>984</v>
      </c>
      <c r="D1407" s="81">
        <v>41425</v>
      </c>
      <c r="E1407" s="81">
        <v>41425</v>
      </c>
      <c r="F1407" s="82">
        <v>0</v>
      </c>
      <c r="G1407" s="79" t="s">
        <v>145</v>
      </c>
      <c r="H1407" s="79" t="s">
        <v>1073</v>
      </c>
      <c r="I1407" s="84">
        <v>55898981.719999999</v>
      </c>
      <c r="J1407" s="84">
        <v>-17135162.52</v>
      </c>
      <c r="K1407" s="84">
        <v>38763819.200000003</v>
      </c>
      <c r="L1407" s="85"/>
      <c r="M1407" s="85"/>
    </row>
    <row r="1408" spans="1:13" hidden="1" x14ac:dyDescent="0.25">
      <c r="A1408" s="80">
        <f t="shared" si="21"/>
        <v>1406</v>
      </c>
      <c r="B1408" s="79" t="s">
        <v>983</v>
      </c>
      <c r="C1408" s="79" t="s">
        <v>984</v>
      </c>
      <c r="D1408" s="81">
        <v>41425</v>
      </c>
      <c r="E1408" s="81">
        <v>41425</v>
      </c>
      <c r="F1408" s="82">
        <v>0</v>
      </c>
      <c r="G1408" s="79" t="s">
        <v>145</v>
      </c>
      <c r="H1408" s="79" t="s">
        <v>1074</v>
      </c>
      <c r="I1408" s="84">
        <v>1468518.65</v>
      </c>
      <c r="J1408" s="84">
        <v>-450156.77</v>
      </c>
      <c r="K1408" s="84">
        <v>1018361.88</v>
      </c>
      <c r="L1408" s="85"/>
      <c r="M1408" s="85"/>
    </row>
    <row r="1409" spans="1:13" hidden="1" x14ac:dyDescent="0.25">
      <c r="A1409" s="80">
        <f t="shared" si="21"/>
        <v>1407</v>
      </c>
      <c r="B1409" s="79" t="s">
        <v>983</v>
      </c>
      <c r="C1409" s="79" t="s">
        <v>1075</v>
      </c>
      <c r="D1409" s="81">
        <v>41730</v>
      </c>
      <c r="E1409" s="81">
        <v>41730</v>
      </c>
      <c r="F1409" s="82">
        <v>0</v>
      </c>
      <c r="G1409" s="79" t="s">
        <v>145</v>
      </c>
      <c r="H1409" s="79" t="s">
        <v>1076</v>
      </c>
      <c r="I1409" s="84">
        <v>110199902.40000001</v>
      </c>
      <c r="J1409" s="84">
        <v>-30323400.18</v>
      </c>
      <c r="K1409" s="84">
        <v>79876502.219999999</v>
      </c>
      <c r="L1409" s="85"/>
      <c r="M1409" s="85"/>
    </row>
    <row r="1410" spans="1:13" hidden="1" x14ac:dyDescent="0.25">
      <c r="A1410" s="80">
        <f t="shared" si="21"/>
        <v>1408</v>
      </c>
      <c r="B1410" s="79" t="s">
        <v>983</v>
      </c>
      <c r="C1410" s="79" t="s">
        <v>353</v>
      </c>
      <c r="D1410" s="81">
        <v>42095</v>
      </c>
      <c r="E1410" s="81">
        <v>42095</v>
      </c>
      <c r="F1410" s="82">
        <v>0</v>
      </c>
      <c r="G1410" s="79" t="s">
        <v>145</v>
      </c>
      <c r="H1410" s="79" t="s">
        <v>1077</v>
      </c>
      <c r="I1410" s="84">
        <v>6322000.5300000003</v>
      </c>
      <c r="J1410" s="84">
        <v>-1555454.35</v>
      </c>
      <c r="K1410" s="84">
        <v>4766546.18</v>
      </c>
      <c r="L1410" s="85"/>
      <c r="M1410" s="85"/>
    </row>
    <row r="1411" spans="1:13" hidden="1" x14ac:dyDescent="0.25">
      <c r="A1411" s="80">
        <f t="shared" si="21"/>
        <v>1409</v>
      </c>
      <c r="B1411" s="79" t="s">
        <v>983</v>
      </c>
      <c r="C1411" s="79" t="s">
        <v>1078</v>
      </c>
      <c r="D1411" s="81">
        <v>42461</v>
      </c>
      <c r="E1411" s="81">
        <v>42461</v>
      </c>
      <c r="F1411" s="82">
        <v>0</v>
      </c>
      <c r="G1411" s="79" t="s">
        <v>145</v>
      </c>
      <c r="H1411" s="79" t="s">
        <v>1079</v>
      </c>
      <c r="I1411" s="84">
        <v>2863547.65</v>
      </c>
      <c r="J1411" s="84">
        <v>-613604.71</v>
      </c>
      <c r="K1411" s="84">
        <v>2249942.94</v>
      </c>
      <c r="L1411" s="85"/>
      <c r="M1411" s="85"/>
    </row>
    <row r="1412" spans="1:13" hidden="1" x14ac:dyDescent="0.25">
      <c r="A1412" s="80">
        <f t="shared" si="21"/>
        <v>1410</v>
      </c>
      <c r="B1412" s="79" t="s">
        <v>983</v>
      </c>
      <c r="C1412" s="79" t="s">
        <v>1075</v>
      </c>
      <c r="D1412" s="81">
        <v>41730</v>
      </c>
      <c r="E1412" s="81">
        <v>41730</v>
      </c>
      <c r="F1412" s="82">
        <v>0</v>
      </c>
      <c r="G1412" s="79" t="s">
        <v>145</v>
      </c>
      <c r="H1412" s="79" t="s">
        <v>1080</v>
      </c>
      <c r="I1412" s="84">
        <v>-83739683.870000005</v>
      </c>
      <c r="J1412" s="84">
        <v>23042415.549999997</v>
      </c>
      <c r="K1412" s="84">
        <v>-60697268.32</v>
      </c>
      <c r="L1412" s="85"/>
      <c r="M1412" s="85"/>
    </row>
    <row r="1413" spans="1:13" hidden="1" x14ac:dyDescent="0.25">
      <c r="A1413" s="80">
        <f t="shared" ref="A1413:A1476" si="22">A1412+1</f>
        <v>1411</v>
      </c>
      <c r="B1413" s="79" t="s">
        <v>983</v>
      </c>
      <c r="C1413" s="79" t="s">
        <v>353</v>
      </c>
      <c r="D1413" s="81">
        <v>42095</v>
      </c>
      <c r="E1413" s="81">
        <v>42095</v>
      </c>
      <c r="F1413" s="82">
        <v>0</v>
      </c>
      <c r="G1413" s="79" t="s">
        <v>145</v>
      </c>
      <c r="H1413" s="79" t="s">
        <v>1081</v>
      </c>
      <c r="I1413" s="84">
        <v>16032788.800000001</v>
      </c>
      <c r="J1413" s="84">
        <v>-3944680.38</v>
      </c>
      <c r="K1413" s="84">
        <v>12088108.42</v>
      </c>
      <c r="L1413" s="85"/>
      <c r="M1413" s="85"/>
    </row>
    <row r="1414" spans="1:13" hidden="1" x14ac:dyDescent="0.25">
      <c r="A1414" s="80">
        <f t="shared" si="22"/>
        <v>1412</v>
      </c>
      <c r="B1414" s="79" t="s">
        <v>983</v>
      </c>
      <c r="C1414" s="79" t="s">
        <v>1078</v>
      </c>
      <c r="D1414" s="81">
        <v>42461</v>
      </c>
      <c r="E1414" s="81">
        <v>42461</v>
      </c>
      <c r="F1414" s="82">
        <v>0</v>
      </c>
      <c r="G1414" s="79" t="s">
        <v>145</v>
      </c>
      <c r="H1414" s="79" t="s">
        <v>1082</v>
      </c>
      <c r="I1414" s="84">
        <v>-7799526.6100000003</v>
      </c>
      <c r="J1414" s="84">
        <v>1671292.7</v>
      </c>
      <c r="K1414" s="84">
        <v>-6128233.9100000001</v>
      </c>
      <c r="L1414" s="85"/>
      <c r="M1414" s="85"/>
    </row>
    <row r="1415" spans="1:13" hidden="1" x14ac:dyDescent="0.25">
      <c r="A1415" s="80">
        <f t="shared" si="22"/>
        <v>1413</v>
      </c>
      <c r="B1415" s="79" t="s">
        <v>983</v>
      </c>
      <c r="C1415" s="79" t="s">
        <v>1083</v>
      </c>
      <c r="D1415" s="81">
        <v>42826</v>
      </c>
      <c r="E1415" s="81">
        <v>42826</v>
      </c>
      <c r="F1415" s="82">
        <v>0</v>
      </c>
      <c r="G1415" s="79" t="s">
        <v>145</v>
      </c>
      <c r="H1415" s="79" t="s">
        <v>1084</v>
      </c>
      <c r="I1415" s="84">
        <v>1868007.29</v>
      </c>
      <c r="J1415" s="84">
        <v>-335351.56</v>
      </c>
      <c r="K1415" s="84">
        <v>1532655.73</v>
      </c>
      <c r="L1415" s="85"/>
      <c r="M1415" s="85"/>
    </row>
    <row r="1416" spans="1:13" hidden="1" x14ac:dyDescent="0.25">
      <c r="A1416" s="80">
        <f t="shared" si="22"/>
        <v>1414</v>
      </c>
      <c r="B1416" s="79" t="s">
        <v>983</v>
      </c>
      <c r="C1416" s="79" t="s">
        <v>1083</v>
      </c>
      <c r="D1416" s="81">
        <v>42826</v>
      </c>
      <c r="E1416" s="81">
        <v>42826</v>
      </c>
      <c r="F1416" s="82">
        <v>0</v>
      </c>
      <c r="G1416" s="79" t="s">
        <v>145</v>
      </c>
      <c r="H1416" s="79" t="s">
        <v>1085</v>
      </c>
      <c r="I1416" s="84">
        <v>-168617.38</v>
      </c>
      <c r="J1416" s="84">
        <v>30270.799999999999</v>
      </c>
      <c r="K1416" s="84">
        <v>-138346.57999999999</v>
      </c>
      <c r="L1416" s="85"/>
      <c r="M1416" s="85"/>
    </row>
    <row r="1417" spans="1:13" hidden="1" x14ac:dyDescent="0.25">
      <c r="A1417" s="80">
        <f t="shared" si="22"/>
        <v>1415</v>
      </c>
      <c r="B1417" s="79" t="s">
        <v>983</v>
      </c>
      <c r="C1417" s="79" t="s">
        <v>1086</v>
      </c>
      <c r="D1417" s="81">
        <v>43191</v>
      </c>
      <c r="E1417" s="81">
        <v>43191</v>
      </c>
      <c r="F1417" s="82">
        <v>0</v>
      </c>
      <c r="G1417" s="79" t="s">
        <v>145</v>
      </c>
      <c r="H1417" s="79" t="s">
        <v>1087</v>
      </c>
      <c r="I1417" s="84">
        <v>5160009.0599999996</v>
      </c>
      <c r="J1417" s="84">
        <v>-729207.89999999991</v>
      </c>
      <c r="K1417" s="84">
        <v>4430801.16</v>
      </c>
      <c r="L1417" s="85"/>
      <c r="M1417" s="85"/>
    </row>
    <row r="1418" spans="1:13" hidden="1" x14ac:dyDescent="0.25">
      <c r="A1418" s="80">
        <f t="shared" si="22"/>
        <v>1416</v>
      </c>
      <c r="B1418" s="79" t="s">
        <v>983</v>
      </c>
      <c r="C1418" s="79" t="s">
        <v>1086</v>
      </c>
      <c r="D1418" s="81">
        <v>43191</v>
      </c>
      <c r="E1418" s="81">
        <v>43191</v>
      </c>
      <c r="F1418" s="82">
        <v>0</v>
      </c>
      <c r="G1418" s="79" t="s">
        <v>145</v>
      </c>
      <c r="H1418" s="79" t="s">
        <v>1088</v>
      </c>
      <c r="I1418" s="84">
        <v>17059612.609999999</v>
      </c>
      <c r="J1418" s="84">
        <v>-2410849.3499999996</v>
      </c>
      <c r="K1418" s="84">
        <v>14648763.26</v>
      </c>
      <c r="L1418" s="85"/>
      <c r="M1418" s="85"/>
    </row>
    <row r="1419" spans="1:13" hidden="1" x14ac:dyDescent="0.25">
      <c r="A1419" s="80">
        <f t="shared" si="22"/>
        <v>1417</v>
      </c>
      <c r="B1419" s="79" t="s">
        <v>983</v>
      </c>
      <c r="C1419" s="79" t="s">
        <v>1089</v>
      </c>
      <c r="D1419" s="81">
        <v>43556</v>
      </c>
      <c r="E1419" s="81">
        <v>43556</v>
      </c>
      <c r="F1419" s="82">
        <v>0</v>
      </c>
      <c r="G1419" s="79" t="s">
        <v>145</v>
      </c>
      <c r="H1419" s="79" t="s">
        <v>1090</v>
      </c>
      <c r="I1419" s="84">
        <v>6099354.0499999998</v>
      </c>
      <c r="J1419" s="84">
        <v>-604617.22</v>
      </c>
      <c r="K1419" s="84">
        <v>5494736.8300000001</v>
      </c>
      <c r="L1419" s="85"/>
      <c r="M1419" s="85"/>
    </row>
    <row r="1420" spans="1:13" hidden="1" x14ac:dyDescent="0.25">
      <c r="A1420" s="80">
        <f t="shared" si="22"/>
        <v>1418</v>
      </c>
      <c r="B1420" s="79" t="s">
        <v>983</v>
      </c>
      <c r="C1420" s="79" t="s">
        <v>1089</v>
      </c>
      <c r="D1420" s="81">
        <v>43556</v>
      </c>
      <c r="E1420" s="81">
        <v>43556</v>
      </c>
      <c r="F1420" s="82">
        <v>0</v>
      </c>
      <c r="G1420" s="79" t="s">
        <v>145</v>
      </c>
      <c r="H1420" s="79" t="s">
        <v>1091</v>
      </c>
      <c r="I1420" s="84">
        <v>21319019.170000002</v>
      </c>
      <c r="J1420" s="84">
        <v>-2113313.2999999998</v>
      </c>
      <c r="K1420" s="84">
        <v>19205705.870000001</v>
      </c>
      <c r="L1420" s="85"/>
      <c r="M1420" s="85"/>
    </row>
    <row r="1421" spans="1:13" hidden="1" x14ac:dyDescent="0.25">
      <c r="A1421" s="80">
        <f t="shared" si="22"/>
        <v>1419</v>
      </c>
      <c r="B1421" s="79" t="s">
        <v>983</v>
      </c>
      <c r="C1421" s="79" t="s">
        <v>1092</v>
      </c>
      <c r="D1421" s="81">
        <v>43922</v>
      </c>
      <c r="E1421" s="81">
        <v>43922</v>
      </c>
      <c r="F1421" s="82">
        <v>0</v>
      </c>
      <c r="G1421" s="79" t="s">
        <v>145</v>
      </c>
      <c r="H1421" s="79" t="s">
        <v>1093</v>
      </c>
      <c r="I1421" s="84">
        <v>10551333.34</v>
      </c>
      <c r="J1421" s="84">
        <v>-551753.1</v>
      </c>
      <c r="K1421" s="84">
        <v>9999580.2400000002</v>
      </c>
      <c r="L1421" s="85"/>
      <c r="M1421" s="85"/>
    </row>
    <row r="1422" spans="1:13" hidden="1" x14ac:dyDescent="0.25">
      <c r="A1422" s="80">
        <f t="shared" si="22"/>
        <v>1420</v>
      </c>
      <c r="B1422" s="79" t="s">
        <v>983</v>
      </c>
      <c r="C1422" s="79" t="s">
        <v>1092</v>
      </c>
      <c r="D1422" s="81">
        <v>43922</v>
      </c>
      <c r="E1422" s="81">
        <v>43922</v>
      </c>
      <c r="F1422" s="82">
        <v>0</v>
      </c>
      <c r="G1422" s="79" t="s">
        <v>145</v>
      </c>
      <c r="H1422" s="79" t="s">
        <v>1094</v>
      </c>
      <c r="I1422" s="84">
        <v>-20741837.02</v>
      </c>
      <c r="J1422" s="84">
        <v>1084637.6100000001</v>
      </c>
      <c r="K1422" s="84">
        <v>-19657199.41</v>
      </c>
      <c r="L1422" s="85"/>
      <c r="M1422" s="85"/>
    </row>
    <row r="1423" spans="1:13" hidden="1" x14ac:dyDescent="0.25">
      <c r="A1423" s="80">
        <f t="shared" si="22"/>
        <v>1421</v>
      </c>
      <c r="B1423" s="79" t="s">
        <v>983</v>
      </c>
      <c r="C1423" s="79" t="s">
        <v>984</v>
      </c>
      <c r="D1423" s="81">
        <v>41425</v>
      </c>
      <c r="E1423" s="81">
        <v>41425</v>
      </c>
      <c r="F1423" s="82">
        <v>0</v>
      </c>
      <c r="G1423" s="79" t="s">
        <v>145</v>
      </c>
      <c r="H1423" s="79" t="s">
        <v>1134</v>
      </c>
      <c r="I1423" s="84">
        <v>33000581.57</v>
      </c>
      <c r="J1423" s="84">
        <v>-10115932.57</v>
      </c>
      <c r="K1423" s="84">
        <v>22884649</v>
      </c>
      <c r="L1423" s="85"/>
      <c r="M1423" s="85"/>
    </row>
    <row r="1424" spans="1:13" hidden="1" x14ac:dyDescent="0.25">
      <c r="A1424" s="80">
        <f t="shared" si="22"/>
        <v>1422</v>
      </c>
      <c r="B1424" s="79" t="s">
        <v>983</v>
      </c>
      <c r="C1424" s="79" t="s">
        <v>984</v>
      </c>
      <c r="D1424" s="81">
        <v>41425</v>
      </c>
      <c r="E1424" s="81">
        <v>41425</v>
      </c>
      <c r="F1424" s="82">
        <v>0</v>
      </c>
      <c r="G1424" s="79" t="s">
        <v>145</v>
      </c>
      <c r="H1424" s="79" t="s">
        <v>1135</v>
      </c>
      <c r="I1424" s="84">
        <v>85724177.370000005</v>
      </c>
      <c r="J1424" s="84">
        <v>-26277718.580000002</v>
      </c>
      <c r="K1424" s="84">
        <v>59446458.789999999</v>
      </c>
      <c r="L1424" s="85"/>
      <c r="M1424" s="85"/>
    </row>
    <row r="1425" spans="1:13" hidden="1" x14ac:dyDescent="0.25">
      <c r="A1425" s="80">
        <f t="shared" si="22"/>
        <v>1423</v>
      </c>
      <c r="B1425" s="79" t="s">
        <v>983</v>
      </c>
      <c r="C1425" s="79" t="s">
        <v>984</v>
      </c>
      <c r="D1425" s="81">
        <v>41425</v>
      </c>
      <c r="E1425" s="81">
        <v>41425</v>
      </c>
      <c r="F1425" s="82">
        <v>0</v>
      </c>
      <c r="G1425" s="79" t="s">
        <v>145</v>
      </c>
      <c r="H1425" s="79" t="s">
        <v>1136</v>
      </c>
      <c r="I1425" s="84">
        <v>253983946.62</v>
      </c>
      <c r="J1425" s="84">
        <v>-77855733.150000006</v>
      </c>
      <c r="K1425" s="84">
        <v>176128213.47</v>
      </c>
      <c r="L1425" s="85"/>
      <c r="M1425" s="85"/>
    </row>
    <row r="1426" spans="1:13" hidden="1" x14ac:dyDescent="0.25">
      <c r="A1426" s="80">
        <f t="shared" si="22"/>
        <v>1424</v>
      </c>
      <c r="B1426" s="79" t="s">
        <v>983</v>
      </c>
      <c r="C1426" s="79" t="s">
        <v>984</v>
      </c>
      <c r="D1426" s="81">
        <v>41425</v>
      </c>
      <c r="E1426" s="81">
        <v>41425</v>
      </c>
      <c r="F1426" s="82">
        <v>0</v>
      </c>
      <c r="G1426" s="79" t="s">
        <v>145</v>
      </c>
      <c r="H1426" s="79" t="s">
        <v>1069</v>
      </c>
      <c r="I1426" s="84">
        <v>4482615.79</v>
      </c>
      <c r="J1426" s="84">
        <v>-1374092.13</v>
      </c>
      <c r="K1426" s="84">
        <v>3108523.66</v>
      </c>
      <c r="L1426" s="85"/>
      <c r="M1426" s="85"/>
    </row>
    <row r="1427" spans="1:13" hidden="1" x14ac:dyDescent="0.25">
      <c r="A1427" s="80">
        <f t="shared" si="22"/>
        <v>1425</v>
      </c>
      <c r="B1427" s="79" t="s">
        <v>983</v>
      </c>
      <c r="C1427" s="79" t="s">
        <v>984</v>
      </c>
      <c r="D1427" s="81">
        <v>41425</v>
      </c>
      <c r="E1427" s="81">
        <v>41425</v>
      </c>
      <c r="F1427" s="82">
        <v>0</v>
      </c>
      <c r="G1427" s="79" t="s">
        <v>145</v>
      </c>
      <c r="H1427" s="79" t="s">
        <v>1070</v>
      </c>
      <c r="I1427" s="84">
        <v>23793248.84</v>
      </c>
      <c r="J1427" s="84">
        <v>-7293535.1299999999</v>
      </c>
      <c r="K1427" s="84">
        <v>16499713.710000001</v>
      </c>
      <c r="L1427" s="85"/>
      <c r="M1427" s="85"/>
    </row>
    <row r="1428" spans="1:13" hidden="1" x14ac:dyDescent="0.25">
      <c r="A1428" s="80">
        <f t="shared" si="22"/>
        <v>1426</v>
      </c>
      <c r="B1428" s="79" t="s">
        <v>983</v>
      </c>
      <c r="C1428" s="79" t="s">
        <v>984</v>
      </c>
      <c r="D1428" s="81">
        <v>41425</v>
      </c>
      <c r="E1428" s="81">
        <v>41425</v>
      </c>
      <c r="F1428" s="82">
        <v>0</v>
      </c>
      <c r="G1428" s="79" t="s">
        <v>145</v>
      </c>
      <c r="H1428" s="79" t="s">
        <v>1071</v>
      </c>
      <c r="I1428" s="84">
        <v>641147.74</v>
      </c>
      <c r="J1428" s="84">
        <v>-196536.15000000002</v>
      </c>
      <c r="K1428" s="84">
        <v>444611.59</v>
      </c>
      <c r="L1428" s="85"/>
      <c r="M1428" s="85"/>
    </row>
    <row r="1429" spans="1:13" hidden="1" x14ac:dyDescent="0.25">
      <c r="A1429" s="80">
        <f t="shared" si="22"/>
        <v>1427</v>
      </c>
      <c r="B1429" s="79" t="s">
        <v>983</v>
      </c>
      <c r="C1429" s="79" t="s">
        <v>984</v>
      </c>
      <c r="D1429" s="81">
        <v>41425</v>
      </c>
      <c r="E1429" s="81">
        <v>41425</v>
      </c>
      <c r="F1429" s="82">
        <v>0</v>
      </c>
      <c r="G1429" s="79" t="s">
        <v>145</v>
      </c>
      <c r="H1429" s="79" t="s">
        <v>1072</v>
      </c>
      <c r="I1429" s="84">
        <v>19349041.829999998</v>
      </c>
      <c r="J1429" s="84">
        <v>-5931216.7599999998</v>
      </c>
      <c r="K1429" s="84">
        <v>13417825.07</v>
      </c>
      <c r="L1429" s="85"/>
      <c r="M1429" s="85"/>
    </row>
    <row r="1430" spans="1:13" hidden="1" x14ac:dyDescent="0.25">
      <c r="A1430" s="80">
        <f t="shared" si="22"/>
        <v>1428</v>
      </c>
      <c r="B1430" s="79" t="s">
        <v>983</v>
      </c>
      <c r="C1430" s="79" t="s">
        <v>984</v>
      </c>
      <c r="D1430" s="81">
        <v>41425</v>
      </c>
      <c r="E1430" s="81">
        <v>41425</v>
      </c>
      <c r="F1430" s="82">
        <v>0</v>
      </c>
      <c r="G1430" s="79" t="s">
        <v>145</v>
      </c>
      <c r="H1430" s="79" t="s">
        <v>1073</v>
      </c>
      <c r="I1430" s="84">
        <v>9479107.5299999993</v>
      </c>
      <c r="J1430" s="84">
        <v>-2905706.74</v>
      </c>
      <c r="K1430" s="84">
        <v>6573400.79</v>
      </c>
      <c r="L1430" s="85"/>
      <c r="M1430" s="85"/>
    </row>
    <row r="1431" spans="1:13" hidden="1" x14ac:dyDescent="0.25">
      <c r="A1431" s="80">
        <f t="shared" si="22"/>
        <v>1429</v>
      </c>
      <c r="B1431" s="79" t="s">
        <v>983</v>
      </c>
      <c r="C1431" s="79" t="s">
        <v>984</v>
      </c>
      <c r="D1431" s="81">
        <v>41425</v>
      </c>
      <c r="E1431" s="81">
        <v>41425</v>
      </c>
      <c r="F1431" s="82">
        <v>0</v>
      </c>
      <c r="G1431" s="79" t="s">
        <v>145</v>
      </c>
      <c r="H1431" s="79" t="s">
        <v>1074</v>
      </c>
      <c r="I1431" s="84">
        <v>249025.03</v>
      </c>
      <c r="J1431" s="84">
        <v>-76335.62</v>
      </c>
      <c r="K1431" s="84">
        <v>172689.41</v>
      </c>
      <c r="L1431" s="85"/>
      <c r="M1431" s="85"/>
    </row>
    <row r="1432" spans="1:13" hidden="1" x14ac:dyDescent="0.25">
      <c r="A1432" s="80">
        <f t="shared" si="22"/>
        <v>1430</v>
      </c>
      <c r="B1432" s="79" t="s">
        <v>983</v>
      </c>
      <c r="C1432" s="79" t="s">
        <v>1075</v>
      </c>
      <c r="D1432" s="81">
        <v>41730</v>
      </c>
      <c r="E1432" s="81">
        <v>41730</v>
      </c>
      <c r="F1432" s="82">
        <v>0</v>
      </c>
      <c r="G1432" s="79" t="s">
        <v>145</v>
      </c>
      <c r="H1432" s="79" t="s">
        <v>1076</v>
      </c>
      <c r="I1432" s="84">
        <v>18687222.800000001</v>
      </c>
      <c r="J1432" s="84">
        <v>-5142111.04</v>
      </c>
      <c r="K1432" s="84">
        <v>13545111.76</v>
      </c>
      <c r="L1432" s="85"/>
      <c r="M1432" s="85"/>
    </row>
    <row r="1433" spans="1:13" hidden="1" x14ac:dyDescent="0.25">
      <c r="A1433" s="80">
        <f t="shared" si="22"/>
        <v>1431</v>
      </c>
      <c r="B1433" s="79" t="s">
        <v>983</v>
      </c>
      <c r="C1433" s="79" t="s">
        <v>353</v>
      </c>
      <c r="D1433" s="81">
        <v>42095</v>
      </c>
      <c r="E1433" s="81">
        <v>42095</v>
      </c>
      <c r="F1433" s="82">
        <v>0</v>
      </c>
      <c r="G1433" s="79" t="s">
        <v>145</v>
      </c>
      <c r="H1433" s="79" t="s">
        <v>1077</v>
      </c>
      <c r="I1433" s="84">
        <v>1072057.5</v>
      </c>
      <c r="J1433" s="84">
        <v>-263767.2</v>
      </c>
      <c r="K1433" s="84">
        <v>808290.3</v>
      </c>
      <c r="L1433" s="85"/>
      <c r="M1433" s="85"/>
    </row>
    <row r="1434" spans="1:13" hidden="1" x14ac:dyDescent="0.25">
      <c r="A1434" s="80">
        <f t="shared" si="22"/>
        <v>1432</v>
      </c>
      <c r="B1434" s="79" t="s">
        <v>983</v>
      </c>
      <c r="C1434" s="79" t="s">
        <v>1078</v>
      </c>
      <c r="D1434" s="81">
        <v>42461</v>
      </c>
      <c r="E1434" s="81">
        <v>42461</v>
      </c>
      <c r="F1434" s="82">
        <v>0</v>
      </c>
      <c r="G1434" s="79" t="s">
        <v>145</v>
      </c>
      <c r="H1434" s="79" t="s">
        <v>1079</v>
      </c>
      <c r="I1434" s="84">
        <v>485588.03</v>
      </c>
      <c r="J1434" s="84">
        <v>-104052.44</v>
      </c>
      <c r="K1434" s="84">
        <v>381535.59</v>
      </c>
      <c r="L1434" s="85"/>
      <c r="M1434" s="85"/>
    </row>
    <row r="1435" spans="1:13" hidden="1" x14ac:dyDescent="0.25">
      <c r="A1435" s="80">
        <f t="shared" si="22"/>
        <v>1433</v>
      </c>
      <c r="B1435" s="79" t="s">
        <v>983</v>
      </c>
      <c r="C1435" s="79" t="s">
        <v>1075</v>
      </c>
      <c r="D1435" s="81">
        <v>41730</v>
      </c>
      <c r="E1435" s="81">
        <v>41730</v>
      </c>
      <c r="F1435" s="82">
        <v>0</v>
      </c>
      <c r="G1435" s="79" t="s">
        <v>145</v>
      </c>
      <c r="H1435" s="79" t="s">
        <v>1080</v>
      </c>
      <c r="I1435" s="84">
        <v>-14200213.390000001</v>
      </c>
      <c r="J1435" s="84">
        <v>3907433.17</v>
      </c>
      <c r="K1435" s="84">
        <v>-10292780.220000001</v>
      </c>
      <c r="L1435" s="85"/>
      <c r="M1435" s="85"/>
    </row>
    <row r="1436" spans="1:13" hidden="1" x14ac:dyDescent="0.25">
      <c r="A1436" s="80">
        <f t="shared" si="22"/>
        <v>1434</v>
      </c>
      <c r="B1436" s="79" t="s">
        <v>983</v>
      </c>
      <c r="C1436" s="79" t="s">
        <v>353</v>
      </c>
      <c r="D1436" s="81">
        <v>42095</v>
      </c>
      <c r="E1436" s="81">
        <v>42095</v>
      </c>
      <c r="F1436" s="82">
        <v>0</v>
      </c>
      <c r="G1436" s="79" t="s">
        <v>145</v>
      </c>
      <c r="H1436" s="79" t="s">
        <v>1081</v>
      </c>
      <c r="I1436" s="84">
        <v>2718770.98</v>
      </c>
      <c r="J1436" s="84">
        <v>-668921.82999999996</v>
      </c>
      <c r="K1436" s="84">
        <v>2049849.15</v>
      </c>
      <c r="L1436" s="85"/>
      <c r="M1436" s="85"/>
    </row>
    <row r="1437" spans="1:13" hidden="1" x14ac:dyDescent="0.25">
      <c r="A1437" s="80">
        <f t="shared" si="22"/>
        <v>1435</v>
      </c>
      <c r="B1437" s="79" t="s">
        <v>983</v>
      </c>
      <c r="C1437" s="79" t="s">
        <v>1078</v>
      </c>
      <c r="D1437" s="81">
        <v>42461</v>
      </c>
      <c r="E1437" s="81">
        <v>42461</v>
      </c>
      <c r="F1437" s="82">
        <v>0</v>
      </c>
      <c r="G1437" s="79" t="s">
        <v>145</v>
      </c>
      <c r="H1437" s="79" t="s">
        <v>1082</v>
      </c>
      <c r="I1437" s="84">
        <v>-1322609.98</v>
      </c>
      <c r="J1437" s="84">
        <v>283410.59000000003</v>
      </c>
      <c r="K1437" s="84">
        <v>-1039199.39</v>
      </c>
      <c r="L1437" s="85"/>
      <c r="M1437" s="85"/>
    </row>
    <row r="1438" spans="1:13" hidden="1" x14ac:dyDescent="0.25">
      <c r="A1438" s="80">
        <f t="shared" si="22"/>
        <v>1436</v>
      </c>
      <c r="B1438" s="79" t="s">
        <v>983</v>
      </c>
      <c r="C1438" s="79" t="s">
        <v>1083</v>
      </c>
      <c r="D1438" s="81">
        <v>42826</v>
      </c>
      <c r="E1438" s="81">
        <v>42826</v>
      </c>
      <c r="F1438" s="82">
        <v>0</v>
      </c>
      <c r="G1438" s="79" t="s">
        <v>145</v>
      </c>
      <c r="H1438" s="79" t="s">
        <v>1084</v>
      </c>
      <c r="I1438" s="84">
        <v>316237.45</v>
      </c>
      <c r="J1438" s="84">
        <v>-56772.119999999995</v>
      </c>
      <c r="K1438" s="84">
        <v>259465.33</v>
      </c>
      <c r="L1438" s="85"/>
      <c r="M1438" s="85"/>
    </row>
    <row r="1439" spans="1:13" hidden="1" x14ac:dyDescent="0.25">
      <c r="A1439" s="80">
        <f t="shared" si="22"/>
        <v>1437</v>
      </c>
      <c r="B1439" s="79" t="s">
        <v>983</v>
      </c>
      <c r="C1439" s="79" t="s">
        <v>1083</v>
      </c>
      <c r="D1439" s="81">
        <v>42826</v>
      </c>
      <c r="E1439" s="81">
        <v>42826</v>
      </c>
      <c r="F1439" s="82">
        <v>0</v>
      </c>
      <c r="G1439" s="79" t="s">
        <v>145</v>
      </c>
      <c r="H1439" s="79" t="s">
        <v>1085</v>
      </c>
      <c r="I1439" s="84">
        <v>-29080.240000000002</v>
      </c>
      <c r="J1439" s="84">
        <v>5220.6000000000004</v>
      </c>
      <c r="K1439" s="84">
        <v>-23859.64</v>
      </c>
      <c r="L1439" s="85"/>
      <c r="M1439" s="85"/>
    </row>
    <row r="1440" spans="1:13" hidden="1" x14ac:dyDescent="0.25">
      <c r="A1440" s="80">
        <f t="shared" si="22"/>
        <v>1438</v>
      </c>
      <c r="B1440" s="79" t="s">
        <v>983</v>
      </c>
      <c r="C1440" s="79" t="s">
        <v>1086</v>
      </c>
      <c r="D1440" s="81">
        <v>43191</v>
      </c>
      <c r="E1440" s="81">
        <v>43191</v>
      </c>
      <c r="F1440" s="82">
        <v>0</v>
      </c>
      <c r="G1440" s="79" t="s">
        <v>145</v>
      </c>
      <c r="H1440" s="79" t="s">
        <v>1087</v>
      </c>
      <c r="I1440" s="84">
        <v>873544.85</v>
      </c>
      <c r="J1440" s="84">
        <v>-123448.59</v>
      </c>
      <c r="K1440" s="84">
        <v>750096.26</v>
      </c>
      <c r="L1440" s="85"/>
      <c r="M1440" s="85"/>
    </row>
    <row r="1441" spans="1:13" hidden="1" x14ac:dyDescent="0.25">
      <c r="A1441" s="80">
        <f t="shared" si="22"/>
        <v>1439</v>
      </c>
      <c r="B1441" s="79" t="s">
        <v>983</v>
      </c>
      <c r="C1441" s="79" t="s">
        <v>1086</v>
      </c>
      <c r="D1441" s="81">
        <v>43191</v>
      </c>
      <c r="E1441" s="81">
        <v>43191</v>
      </c>
      <c r="F1441" s="82">
        <v>0</v>
      </c>
      <c r="G1441" s="79" t="s">
        <v>145</v>
      </c>
      <c r="H1441" s="79" t="s">
        <v>1088</v>
      </c>
      <c r="I1441" s="84">
        <v>2888044.65</v>
      </c>
      <c r="J1441" s="84">
        <v>-408135.89999999997</v>
      </c>
      <c r="K1441" s="84">
        <v>2479908.75</v>
      </c>
      <c r="L1441" s="85"/>
      <c r="M1441" s="85"/>
    </row>
    <row r="1442" spans="1:13" hidden="1" x14ac:dyDescent="0.25">
      <c r="A1442" s="80">
        <f t="shared" si="22"/>
        <v>1440</v>
      </c>
      <c r="B1442" s="79" t="s">
        <v>983</v>
      </c>
      <c r="C1442" s="79" t="s">
        <v>1089</v>
      </c>
      <c r="D1442" s="81">
        <v>43556</v>
      </c>
      <c r="E1442" s="81">
        <v>43556</v>
      </c>
      <c r="F1442" s="82">
        <v>0</v>
      </c>
      <c r="G1442" s="79" t="s">
        <v>145</v>
      </c>
      <c r="H1442" s="79" t="s">
        <v>1090</v>
      </c>
      <c r="I1442" s="84">
        <v>1032567.82</v>
      </c>
      <c r="J1442" s="84">
        <v>-102356.46</v>
      </c>
      <c r="K1442" s="84">
        <v>930211.36</v>
      </c>
      <c r="L1442" s="85"/>
      <c r="M1442" s="85"/>
    </row>
    <row r="1443" spans="1:13" hidden="1" x14ac:dyDescent="0.25">
      <c r="A1443" s="80">
        <f t="shared" si="22"/>
        <v>1441</v>
      </c>
      <c r="B1443" s="79" t="s">
        <v>983</v>
      </c>
      <c r="C1443" s="79" t="s">
        <v>1089</v>
      </c>
      <c r="D1443" s="81">
        <v>43556</v>
      </c>
      <c r="E1443" s="81">
        <v>43556</v>
      </c>
      <c r="F1443" s="82">
        <v>0</v>
      </c>
      <c r="G1443" s="79" t="s">
        <v>145</v>
      </c>
      <c r="H1443" s="79" t="s">
        <v>1091</v>
      </c>
      <c r="I1443" s="84">
        <v>3609125.29</v>
      </c>
      <c r="J1443" s="84">
        <v>-357765.64</v>
      </c>
      <c r="K1443" s="84">
        <v>3251359.65</v>
      </c>
      <c r="L1443" s="85"/>
      <c r="M1443" s="85"/>
    </row>
    <row r="1444" spans="1:13" hidden="1" x14ac:dyDescent="0.25">
      <c r="A1444" s="80">
        <f t="shared" si="22"/>
        <v>1442</v>
      </c>
      <c r="B1444" s="79" t="s">
        <v>983</v>
      </c>
      <c r="C1444" s="79" t="s">
        <v>1092</v>
      </c>
      <c r="D1444" s="81">
        <v>43922</v>
      </c>
      <c r="E1444" s="81">
        <v>43922</v>
      </c>
      <c r="F1444" s="82">
        <v>0</v>
      </c>
      <c r="G1444" s="79" t="s">
        <v>145</v>
      </c>
      <c r="H1444" s="79" t="s">
        <v>1093</v>
      </c>
      <c r="I1444" s="84">
        <v>1786249.33</v>
      </c>
      <c r="J1444" s="84">
        <v>-93407.02</v>
      </c>
      <c r="K1444" s="84">
        <v>1692842.31</v>
      </c>
      <c r="L1444" s="85"/>
      <c r="M1444" s="85"/>
    </row>
    <row r="1445" spans="1:13" hidden="1" x14ac:dyDescent="0.25">
      <c r="A1445" s="80">
        <f t="shared" si="22"/>
        <v>1443</v>
      </c>
      <c r="B1445" s="79" t="s">
        <v>983</v>
      </c>
      <c r="C1445" s="79" t="s">
        <v>1092</v>
      </c>
      <c r="D1445" s="81">
        <v>43922</v>
      </c>
      <c r="E1445" s="81">
        <v>43922</v>
      </c>
      <c r="F1445" s="82">
        <v>0</v>
      </c>
      <c r="G1445" s="79" t="s">
        <v>145</v>
      </c>
      <c r="H1445" s="79" t="s">
        <v>1094</v>
      </c>
      <c r="I1445" s="84">
        <v>-3511413.37</v>
      </c>
      <c r="J1445" s="84">
        <v>183619.75</v>
      </c>
      <c r="K1445" s="84">
        <v>-3327793.62</v>
      </c>
      <c r="L1445" s="85"/>
      <c r="M1445" s="85"/>
    </row>
    <row r="1446" spans="1:13" hidden="1" x14ac:dyDescent="0.25">
      <c r="A1446" s="80">
        <f t="shared" si="22"/>
        <v>1444</v>
      </c>
      <c r="B1446" s="79" t="s">
        <v>983</v>
      </c>
      <c r="C1446" s="79" t="s">
        <v>984</v>
      </c>
      <c r="D1446" s="81">
        <v>41425</v>
      </c>
      <c r="E1446" s="81">
        <v>41425</v>
      </c>
      <c r="F1446" s="82">
        <v>0</v>
      </c>
      <c r="G1446" s="79" t="s">
        <v>145</v>
      </c>
      <c r="H1446" s="79" t="s">
        <v>1137</v>
      </c>
      <c r="I1446" s="84">
        <v>33879747.460000001</v>
      </c>
      <c r="J1446" s="84">
        <v>-10385430.309999999</v>
      </c>
      <c r="K1446" s="84">
        <v>23494317.149999999</v>
      </c>
      <c r="L1446" s="85"/>
      <c r="M1446" s="85"/>
    </row>
    <row r="1447" spans="1:13" hidden="1" x14ac:dyDescent="0.25">
      <c r="A1447" s="80">
        <f t="shared" si="22"/>
        <v>1445</v>
      </c>
      <c r="B1447" s="79" t="s">
        <v>983</v>
      </c>
      <c r="C1447" s="79" t="s">
        <v>987</v>
      </c>
      <c r="D1447" s="81">
        <v>41425</v>
      </c>
      <c r="E1447" s="81">
        <v>41425</v>
      </c>
      <c r="F1447" s="82">
        <v>0</v>
      </c>
      <c r="G1447" s="79" t="s">
        <v>145</v>
      </c>
      <c r="H1447" s="79" t="s">
        <v>1138</v>
      </c>
      <c r="I1447" s="84">
        <v>59426709.450000003</v>
      </c>
      <c r="J1447" s="84">
        <v>-27373609.599999998</v>
      </c>
      <c r="K1447" s="84">
        <v>32053099.850000001</v>
      </c>
      <c r="L1447" s="85"/>
      <c r="M1447" s="85"/>
    </row>
    <row r="1448" spans="1:13" hidden="1" x14ac:dyDescent="0.25">
      <c r="A1448" s="80">
        <f t="shared" si="22"/>
        <v>1446</v>
      </c>
      <c r="B1448" s="79" t="s">
        <v>983</v>
      </c>
      <c r="C1448" s="79" t="s">
        <v>987</v>
      </c>
      <c r="D1448" s="81">
        <v>41425</v>
      </c>
      <c r="E1448" s="81">
        <v>41425</v>
      </c>
      <c r="F1448" s="82">
        <v>0</v>
      </c>
      <c r="G1448" s="79" t="s">
        <v>145</v>
      </c>
      <c r="H1448" s="79" t="s">
        <v>1068</v>
      </c>
      <c r="I1448" s="84">
        <v>1048834.42</v>
      </c>
      <c r="J1448" s="84">
        <v>-483122.55000000005</v>
      </c>
      <c r="K1448" s="84">
        <v>565711.87</v>
      </c>
      <c r="L1448" s="85"/>
      <c r="M1448" s="85"/>
    </row>
    <row r="1449" spans="1:13" hidden="1" x14ac:dyDescent="0.25">
      <c r="A1449" s="80">
        <f t="shared" si="22"/>
        <v>1447</v>
      </c>
      <c r="B1449" s="79" t="s">
        <v>983</v>
      </c>
      <c r="C1449" s="79" t="s">
        <v>987</v>
      </c>
      <c r="D1449" s="81">
        <v>41425</v>
      </c>
      <c r="E1449" s="81">
        <v>41425</v>
      </c>
      <c r="F1449" s="82">
        <v>0</v>
      </c>
      <c r="G1449" s="79" t="s">
        <v>145</v>
      </c>
      <c r="H1449" s="79" t="s">
        <v>1070</v>
      </c>
      <c r="I1449" s="84">
        <v>5567101.7999999998</v>
      </c>
      <c r="J1449" s="84">
        <v>-2564363.2799999998</v>
      </c>
      <c r="K1449" s="84">
        <v>3002738.52</v>
      </c>
      <c r="L1449" s="85"/>
      <c r="M1449" s="85"/>
    </row>
    <row r="1450" spans="1:13" hidden="1" x14ac:dyDescent="0.25">
      <c r="A1450" s="80">
        <f t="shared" si="22"/>
        <v>1448</v>
      </c>
      <c r="B1450" s="79" t="s">
        <v>983</v>
      </c>
      <c r="C1450" s="79" t="s">
        <v>987</v>
      </c>
      <c r="D1450" s="81">
        <v>41425</v>
      </c>
      <c r="E1450" s="81">
        <v>41425</v>
      </c>
      <c r="F1450" s="82">
        <v>0</v>
      </c>
      <c r="G1450" s="79" t="s">
        <v>145</v>
      </c>
      <c r="H1450" s="79" t="s">
        <v>1071</v>
      </c>
      <c r="I1450" s="84">
        <v>150014.6</v>
      </c>
      <c r="J1450" s="84">
        <v>-69100.929999999993</v>
      </c>
      <c r="K1450" s="84">
        <v>80913.67</v>
      </c>
      <c r="L1450" s="85"/>
      <c r="M1450" s="85"/>
    </row>
    <row r="1451" spans="1:13" hidden="1" x14ac:dyDescent="0.25">
      <c r="A1451" s="80">
        <f t="shared" si="22"/>
        <v>1449</v>
      </c>
      <c r="B1451" s="79" t="s">
        <v>983</v>
      </c>
      <c r="C1451" s="79" t="s">
        <v>987</v>
      </c>
      <c r="D1451" s="81">
        <v>41425</v>
      </c>
      <c r="E1451" s="81">
        <v>41425</v>
      </c>
      <c r="F1451" s="82">
        <v>0</v>
      </c>
      <c r="G1451" s="79" t="s">
        <v>145</v>
      </c>
      <c r="H1451" s="79" t="s">
        <v>1072</v>
      </c>
      <c r="I1451" s="84">
        <v>4527254.1900000004</v>
      </c>
      <c r="J1451" s="84">
        <v>-2085380.2799999998</v>
      </c>
      <c r="K1451" s="84">
        <v>2441873.91</v>
      </c>
      <c r="L1451" s="85"/>
      <c r="M1451" s="85"/>
    </row>
    <row r="1452" spans="1:13" hidden="1" x14ac:dyDescent="0.25">
      <c r="A1452" s="80">
        <f t="shared" si="22"/>
        <v>1450</v>
      </c>
      <c r="B1452" s="79" t="s">
        <v>983</v>
      </c>
      <c r="C1452" s="79" t="s">
        <v>987</v>
      </c>
      <c r="D1452" s="81">
        <v>41425</v>
      </c>
      <c r="E1452" s="81">
        <v>41425</v>
      </c>
      <c r="F1452" s="82">
        <v>0</v>
      </c>
      <c r="G1452" s="79" t="s">
        <v>145</v>
      </c>
      <c r="H1452" s="79" t="s">
        <v>1073</v>
      </c>
      <c r="I1452" s="84">
        <v>2217904.63</v>
      </c>
      <c r="J1452" s="84">
        <v>-1021629.11</v>
      </c>
      <c r="K1452" s="84">
        <v>1196275.52</v>
      </c>
      <c r="L1452" s="85"/>
      <c r="M1452" s="85"/>
    </row>
    <row r="1453" spans="1:13" hidden="1" x14ac:dyDescent="0.25">
      <c r="A1453" s="80">
        <f t="shared" si="22"/>
        <v>1451</v>
      </c>
      <c r="B1453" s="79" t="s">
        <v>983</v>
      </c>
      <c r="C1453" s="79" t="s">
        <v>987</v>
      </c>
      <c r="D1453" s="81">
        <v>41425</v>
      </c>
      <c r="E1453" s="81">
        <v>41425</v>
      </c>
      <c r="F1453" s="82">
        <v>0</v>
      </c>
      <c r="G1453" s="79" t="s">
        <v>145</v>
      </c>
      <c r="H1453" s="79" t="s">
        <v>1074</v>
      </c>
      <c r="I1453" s="84">
        <v>58266.44</v>
      </c>
      <c r="J1453" s="84">
        <v>-26839.16</v>
      </c>
      <c r="K1453" s="84">
        <v>31427.279999999999</v>
      </c>
      <c r="L1453" s="85"/>
      <c r="M1453" s="85"/>
    </row>
    <row r="1454" spans="1:13" hidden="1" x14ac:dyDescent="0.25">
      <c r="A1454" s="80">
        <f t="shared" si="22"/>
        <v>1452</v>
      </c>
      <c r="B1454" s="79" t="s">
        <v>983</v>
      </c>
      <c r="C1454" s="79" t="s">
        <v>987</v>
      </c>
      <c r="D1454" s="81">
        <v>41730</v>
      </c>
      <c r="E1454" s="81">
        <v>41730</v>
      </c>
      <c r="F1454" s="82">
        <v>0</v>
      </c>
      <c r="G1454" s="79" t="s">
        <v>145</v>
      </c>
      <c r="H1454" s="79" t="s">
        <v>1076</v>
      </c>
      <c r="I1454" s="84">
        <v>4372402.96</v>
      </c>
      <c r="J1454" s="84">
        <v>-1809150.21</v>
      </c>
      <c r="K1454" s="84">
        <v>2563252.75</v>
      </c>
      <c r="L1454" s="85"/>
      <c r="M1454" s="85"/>
    </row>
    <row r="1455" spans="1:13" hidden="1" x14ac:dyDescent="0.25">
      <c r="A1455" s="80">
        <f t="shared" si="22"/>
        <v>1453</v>
      </c>
      <c r="B1455" s="79" t="s">
        <v>983</v>
      </c>
      <c r="C1455" s="79" t="s">
        <v>987</v>
      </c>
      <c r="D1455" s="81">
        <v>42095</v>
      </c>
      <c r="E1455" s="81">
        <v>42095</v>
      </c>
      <c r="F1455" s="82">
        <v>0</v>
      </c>
      <c r="G1455" s="79" t="s">
        <v>145</v>
      </c>
      <c r="H1455" s="79" t="s">
        <v>1077</v>
      </c>
      <c r="I1455" s="84">
        <v>250838.1</v>
      </c>
      <c r="J1455" s="84">
        <v>-91718.19</v>
      </c>
      <c r="K1455" s="84">
        <v>159119.91</v>
      </c>
      <c r="L1455" s="85"/>
      <c r="M1455" s="85"/>
    </row>
    <row r="1456" spans="1:13" hidden="1" x14ac:dyDescent="0.25">
      <c r="A1456" s="80">
        <f t="shared" si="22"/>
        <v>1454</v>
      </c>
      <c r="B1456" s="79" t="s">
        <v>983</v>
      </c>
      <c r="C1456" s="79" t="s">
        <v>1123</v>
      </c>
      <c r="D1456" s="81">
        <v>42461</v>
      </c>
      <c r="E1456" s="81">
        <v>42461</v>
      </c>
      <c r="F1456" s="82">
        <v>0</v>
      </c>
      <c r="G1456" s="79" t="s">
        <v>145</v>
      </c>
      <c r="H1456" s="79" t="s">
        <v>1079</v>
      </c>
      <c r="I1456" s="84">
        <v>113617.02</v>
      </c>
      <c r="J1456" s="84">
        <v>-43516.950000000004</v>
      </c>
      <c r="K1456" s="84">
        <v>70100.070000000007</v>
      </c>
      <c r="L1456" s="85"/>
      <c r="M1456" s="85"/>
    </row>
    <row r="1457" spans="1:13" hidden="1" x14ac:dyDescent="0.25">
      <c r="A1457" s="80">
        <f t="shared" si="22"/>
        <v>1455</v>
      </c>
      <c r="B1457" s="79" t="s">
        <v>983</v>
      </c>
      <c r="C1457" s="79" t="s">
        <v>987</v>
      </c>
      <c r="D1457" s="81">
        <v>41730</v>
      </c>
      <c r="E1457" s="81">
        <v>41730</v>
      </c>
      <c r="F1457" s="82">
        <v>0</v>
      </c>
      <c r="G1457" s="79" t="s">
        <v>145</v>
      </c>
      <c r="H1457" s="79" t="s">
        <v>1080</v>
      </c>
      <c r="I1457" s="84">
        <v>-3322540.52</v>
      </c>
      <c r="J1457" s="84">
        <v>1374753.2</v>
      </c>
      <c r="K1457" s="84">
        <v>-1947787.32</v>
      </c>
      <c r="L1457" s="85"/>
      <c r="M1457" s="85"/>
    </row>
    <row r="1458" spans="1:13" hidden="1" x14ac:dyDescent="0.25">
      <c r="A1458" s="80">
        <f t="shared" si="22"/>
        <v>1456</v>
      </c>
      <c r="B1458" s="79" t="s">
        <v>983</v>
      </c>
      <c r="C1458" s="79" t="s">
        <v>987</v>
      </c>
      <c r="D1458" s="81">
        <v>42095</v>
      </c>
      <c r="E1458" s="81">
        <v>42095</v>
      </c>
      <c r="F1458" s="82">
        <v>0</v>
      </c>
      <c r="G1458" s="79" t="s">
        <v>145</v>
      </c>
      <c r="H1458" s="79" t="s">
        <v>1081</v>
      </c>
      <c r="I1458" s="84">
        <v>636133.17000000004</v>
      </c>
      <c r="J1458" s="84">
        <v>-232600.16999999998</v>
      </c>
      <c r="K1458" s="84">
        <v>403533</v>
      </c>
      <c r="L1458" s="85"/>
      <c r="M1458" s="85"/>
    </row>
    <row r="1459" spans="1:13" hidden="1" x14ac:dyDescent="0.25">
      <c r="A1459" s="80">
        <f t="shared" si="22"/>
        <v>1457</v>
      </c>
      <c r="B1459" s="79" t="s">
        <v>983</v>
      </c>
      <c r="C1459" s="79" t="s">
        <v>1123</v>
      </c>
      <c r="D1459" s="81">
        <v>42461</v>
      </c>
      <c r="E1459" s="81">
        <v>42461</v>
      </c>
      <c r="F1459" s="82">
        <v>0</v>
      </c>
      <c r="G1459" s="79" t="s">
        <v>145</v>
      </c>
      <c r="H1459" s="79" t="s">
        <v>1082</v>
      </c>
      <c r="I1459" s="84">
        <v>-309461.93</v>
      </c>
      <c r="J1459" s="84">
        <v>118585.67</v>
      </c>
      <c r="K1459" s="84">
        <v>-190876.26</v>
      </c>
      <c r="L1459" s="85"/>
      <c r="M1459" s="85"/>
    </row>
    <row r="1460" spans="1:13" hidden="1" x14ac:dyDescent="0.25">
      <c r="A1460" s="80">
        <f t="shared" si="22"/>
        <v>1458</v>
      </c>
      <c r="B1460" s="79" t="s">
        <v>983</v>
      </c>
      <c r="C1460" s="79" t="s">
        <v>1083</v>
      </c>
      <c r="D1460" s="81">
        <v>42826</v>
      </c>
      <c r="E1460" s="81">
        <v>42826</v>
      </c>
      <c r="F1460" s="82">
        <v>0</v>
      </c>
      <c r="G1460" s="79" t="s">
        <v>145</v>
      </c>
      <c r="H1460" s="79" t="s">
        <v>1084</v>
      </c>
      <c r="I1460" s="84">
        <v>73543.600000000006</v>
      </c>
      <c r="J1460" s="84">
        <v>-13202.810000000001</v>
      </c>
      <c r="K1460" s="84">
        <v>60340.79</v>
      </c>
      <c r="L1460" s="85"/>
      <c r="M1460" s="85"/>
    </row>
    <row r="1461" spans="1:13" hidden="1" x14ac:dyDescent="0.25">
      <c r="A1461" s="80">
        <f t="shared" si="22"/>
        <v>1459</v>
      </c>
      <c r="B1461" s="79" t="s">
        <v>983</v>
      </c>
      <c r="C1461" s="79" t="s">
        <v>1124</v>
      </c>
      <c r="D1461" s="81">
        <v>42826</v>
      </c>
      <c r="E1461" s="81">
        <v>42826</v>
      </c>
      <c r="F1461" s="82">
        <v>0</v>
      </c>
      <c r="G1461" s="79" t="s">
        <v>145</v>
      </c>
      <c r="H1461" s="79" t="s">
        <v>1085</v>
      </c>
      <c r="I1461" s="84">
        <v>-7215.76</v>
      </c>
      <c r="J1461" s="84">
        <v>2455.4</v>
      </c>
      <c r="K1461" s="84">
        <v>-4760.3599999999997</v>
      </c>
      <c r="L1461" s="85"/>
      <c r="M1461" s="85"/>
    </row>
    <row r="1462" spans="1:13" hidden="1" x14ac:dyDescent="0.25">
      <c r="A1462" s="80">
        <f t="shared" si="22"/>
        <v>1460</v>
      </c>
      <c r="B1462" s="79" t="s">
        <v>983</v>
      </c>
      <c r="C1462" s="79" t="s">
        <v>1125</v>
      </c>
      <c r="D1462" s="81">
        <v>43191</v>
      </c>
      <c r="E1462" s="81">
        <v>43191</v>
      </c>
      <c r="F1462" s="82">
        <v>0</v>
      </c>
      <c r="G1462" s="79" t="s">
        <v>145</v>
      </c>
      <c r="H1462" s="79" t="s">
        <v>1087</v>
      </c>
      <c r="I1462" s="84">
        <v>203149.97</v>
      </c>
      <c r="J1462" s="84">
        <v>-56946.03</v>
      </c>
      <c r="K1462" s="84">
        <v>146203.94</v>
      </c>
      <c r="L1462" s="85"/>
      <c r="M1462" s="85"/>
    </row>
    <row r="1463" spans="1:13" hidden="1" x14ac:dyDescent="0.25">
      <c r="A1463" s="80">
        <f t="shared" si="22"/>
        <v>1461</v>
      </c>
      <c r="B1463" s="79" t="s">
        <v>983</v>
      </c>
      <c r="C1463" s="79" t="s">
        <v>1125</v>
      </c>
      <c r="D1463" s="81">
        <v>43191</v>
      </c>
      <c r="E1463" s="81">
        <v>43191</v>
      </c>
      <c r="F1463" s="82">
        <v>0</v>
      </c>
      <c r="G1463" s="79" t="s">
        <v>145</v>
      </c>
      <c r="H1463" s="79" t="s">
        <v>1088</v>
      </c>
      <c r="I1463" s="84">
        <v>671638.31</v>
      </c>
      <c r="J1463" s="84">
        <v>-188270.49</v>
      </c>
      <c r="K1463" s="84">
        <v>483367.82</v>
      </c>
      <c r="L1463" s="85"/>
      <c r="M1463" s="85"/>
    </row>
    <row r="1464" spans="1:13" hidden="1" x14ac:dyDescent="0.25">
      <c r="A1464" s="80">
        <f t="shared" si="22"/>
        <v>1462</v>
      </c>
      <c r="B1464" s="79" t="s">
        <v>983</v>
      </c>
      <c r="C1464" s="79" t="s">
        <v>1126</v>
      </c>
      <c r="D1464" s="81">
        <v>43556</v>
      </c>
      <c r="E1464" s="81">
        <v>43556</v>
      </c>
      <c r="F1464" s="82">
        <v>0</v>
      </c>
      <c r="G1464" s="79" t="s">
        <v>145</v>
      </c>
      <c r="H1464" s="79" t="s">
        <v>1090</v>
      </c>
      <c r="I1464" s="84">
        <v>240132.04</v>
      </c>
      <c r="J1464" s="84">
        <v>-49770.34</v>
      </c>
      <c r="K1464" s="84">
        <v>190361.7</v>
      </c>
      <c r="L1464" s="85"/>
      <c r="M1464" s="85"/>
    </row>
    <row r="1465" spans="1:13" hidden="1" x14ac:dyDescent="0.25">
      <c r="A1465" s="80">
        <f t="shared" si="22"/>
        <v>1463</v>
      </c>
      <c r="B1465" s="79" t="s">
        <v>983</v>
      </c>
      <c r="C1465" s="79" t="s">
        <v>1126</v>
      </c>
      <c r="D1465" s="81">
        <v>43556</v>
      </c>
      <c r="E1465" s="81">
        <v>43556</v>
      </c>
      <c r="F1465" s="82">
        <v>0</v>
      </c>
      <c r="G1465" s="79" t="s">
        <v>145</v>
      </c>
      <c r="H1465" s="79" t="s">
        <v>1091</v>
      </c>
      <c r="I1465" s="84">
        <v>839331.47</v>
      </c>
      <c r="J1465" s="84">
        <v>-173961.86</v>
      </c>
      <c r="K1465" s="84">
        <v>665369.61</v>
      </c>
      <c r="L1465" s="85"/>
      <c r="M1465" s="85"/>
    </row>
    <row r="1466" spans="1:13" hidden="1" x14ac:dyDescent="0.25">
      <c r="A1466" s="80">
        <f t="shared" si="22"/>
        <v>1464</v>
      </c>
      <c r="B1466" s="79" t="s">
        <v>983</v>
      </c>
      <c r="C1466" s="79" t="s">
        <v>1127</v>
      </c>
      <c r="D1466" s="81">
        <v>43922</v>
      </c>
      <c r="E1466" s="81">
        <v>43922</v>
      </c>
      <c r="F1466" s="82">
        <v>0</v>
      </c>
      <c r="G1466" s="79" t="s">
        <v>145</v>
      </c>
      <c r="H1466" s="79" t="s">
        <v>1093</v>
      </c>
      <c r="I1466" s="84">
        <v>415406.83</v>
      </c>
      <c r="J1466" s="84">
        <v>-48320.13</v>
      </c>
      <c r="K1466" s="84">
        <v>367086.7</v>
      </c>
      <c r="L1466" s="85"/>
      <c r="M1466" s="85"/>
    </row>
    <row r="1467" spans="1:13" hidden="1" x14ac:dyDescent="0.25">
      <c r="A1467" s="80">
        <f t="shared" si="22"/>
        <v>1465</v>
      </c>
      <c r="B1467" s="79" t="s">
        <v>983</v>
      </c>
      <c r="C1467" s="79" t="s">
        <v>1127</v>
      </c>
      <c r="D1467" s="81">
        <v>43922</v>
      </c>
      <c r="E1467" s="81">
        <v>43922</v>
      </c>
      <c r="F1467" s="82">
        <v>0</v>
      </c>
      <c r="G1467" s="79" t="s">
        <v>145</v>
      </c>
      <c r="H1467" s="79" t="s">
        <v>1094</v>
      </c>
      <c r="I1467" s="84">
        <v>-816607.74</v>
      </c>
      <c r="J1467" s="84">
        <v>94987.83</v>
      </c>
      <c r="K1467" s="84">
        <v>-721619.91</v>
      </c>
      <c r="L1467" s="85"/>
      <c r="M1467" s="85"/>
    </row>
    <row r="1468" spans="1:13" hidden="1" x14ac:dyDescent="0.25">
      <c r="A1468" s="80">
        <f t="shared" si="22"/>
        <v>1466</v>
      </c>
      <c r="B1468" s="79" t="s">
        <v>983</v>
      </c>
      <c r="C1468" s="79" t="s">
        <v>987</v>
      </c>
      <c r="D1468" s="81">
        <v>41425</v>
      </c>
      <c r="E1468" s="81">
        <v>41425</v>
      </c>
      <c r="F1468" s="82">
        <v>0</v>
      </c>
      <c r="G1468" s="79" t="s">
        <v>145</v>
      </c>
      <c r="H1468" s="79" t="s">
        <v>1139</v>
      </c>
      <c r="I1468" s="84">
        <v>24890698.280000001</v>
      </c>
      <c r="J1468" s="84">
        <v>-11465353.93</v>
      </c>
      <c r="K1468" s="84">
        <v>13425344.35</v>
      </c>
      <c r="L1468" s="85"/>
      <c r="M1468" s="85"/>
    </row>
    <row r="1469" spans="1:13" hidden="1" x14ac:dyDescent="0.25">
      <c r="A1469" s="80">
        <f t="shared" si="22"/>
        <v>1467</v>
      </c>
      <c r="B1469" s="79" t="s">
        <v>983</v>
      </c>
      <c r="C1469" s="79" t="s">
        <v>987</v>
      </c>
      <c r="D1469" s="81">
        <v>41425</v>
      </c>
      <c r="E1469" s="81">
        <v>41425</v>
      </c>
      <c r="F1469" s="82">
        <v>0</v>
      </c>
      <c r="G1469" s="79" t="s">
        <v>145</v>
      </c>
      <c r="H1469" s="79" t="s">
        <v>1140</v>
      </c>
      <c r="I1469" s="84">
        <v>32144106.969999999</v>
      </c>
      <c r="J1469" s="84">
        <v>-14806477.48</v>
      </c>
      <c r="K1469" s="84">
        <v>17337629.489999998</v>
      </c>
      <c r="L1469" s="85"/>
      <c r="M1469" s="85"/>
    </row>
    <row r="1470" spans="1:13" hidden="1" x14ac:dyDescent="0.25">
      <c r="A1470" s="80">
        <f t="shared" si="22"/>
        <v>1468</v>
      </c>
      <c r="B1470" s="79" t="s">
        <v>983</v>
      </c>
      <c r="C1470" s="79" t="s">
        <v>987</v>
      </c>
      <c r="D1470" s="81">
        <v>41425</v>
      </c>
      <c r="E1470" s="81">
        <v>41425</v>
      </c>
      <c r="F1470" s="82">
        <v>0</v>
      </c>
      <c r="G1470" s="79" t="s">
        <v>145</v>
      </c>
      <c r="H1470" s="79" t="s">
        <v>1068</v>
      </c>
      <c r="I1470" s="84">
        <v>567318.06999999995</v>
      </c>
      <c r="J1470" s="84">
        <v>-261322.61000000002</v>
      </c>
      <c r="K1470" s="84">
        <v>305995.46000000002</v>
      </c>
      <c r="L1470" s="85"/>
      <c r="M1470" s="85"/>
    </row>
    <row r="1471" spans="1:13" hidden="1" x14ac:dyDescent="0.25">
      <c r="A1471" s="80">
        <f t="shared" si="22"/>
        <v>1469</v>
      </c>
      <c r="B1471" s="79" t="s">
        <v>983</v>
      </c>
      <c r="C1471" s="79" t="s">
        <v>987</v>
      </c>
      <c r="D1471" s="81">
        <v>41425</v>
      </c>
      <c r="E1471" s="81">
        <v>41425</v>
      </c>
      <c r="F1471" s="82">
        <v>0</v>
      </c>
      <c r="G1471" s="79" t="s">
        <v>145</v>
      </c>
      <c r="H1471" s="79" t="s">
        <v>1070</v>
      </c>
      <c r="I1471" s="84">
        <v>3011264.08</v>
      </c>
      <c r="J1471" s="84">
        <v>-1387072.71</v>
      </c>
      <c r="K1471" s="84">
        <v>1624191.37</v>
      </c>
      <c r="L1471" s="85"/>
      <c r="M1471" s="85"/>
    </row>
    <row r="1472" spans="1:13" hidden="1" x14ac:dyDescent="0.25">
      <c r="A1472" s="80">
        <f t="shared" si="22"/>
        <v>1470</v>
      </c>
      <c r="B1472" s="79" t="s">
        <v>983</v>
      </c>
      <c r="C1472" s="79" t="s">
        <v>987</v>
      </c>
      <c r="D1472" s="81">
        <v>41425</v>
      </c>
      <c r="E1472" s="81">
        <v>41425</v>
      </c>
      <c r="F1472" s="82">
        <v>0</v>
      </c>
      <c r="G1472" s="79" t="s">
        <v>145</v>
      </c>
      <c r="H1472" s="79" t="s">
        <v>1071</v>
      </c>
      <c r="I1472" s="84">
        <v>81143.399999999994</v>
      </c>
      <c r="J1472" s="84">
        <v>-37376.93</v>
      </c>
      <c r="K1472" s="84">
        <v>43766.47</v>
      </c>
      <c r="L1472" s="85"/>
      <c r="M1472" s="85"/>
    </row>
    <row r="1473" spans="1:13" hidden="1" x14ac:dyDescent="0.25">
      <c r="A1473" s="80">
        <f t="shared" si="22"/>
        <v>1471</v>
      </c>
      <c r="B1473" s="79" t="s">
        <v>983</v>
      </c>
      <c r="C1473" s="79" t="s">
        <v>987</v>
      </c>
      <c r="D1473" s="81">
        <v>41425</v>
      </c>
      <c r="E1473" s="81">
        <v>41425</v>
      </c>
      <c r="F1473" s="82">
        <v>0</v>
      </c>
      <c r="G1473" s="79" t="s">
        <v>145</v>
      </c>
      <c r="H1473" s="79" t="s">
        <v>1072</v>
      </c>
      <c r="I1473" s="84">
        <v>2448807.02</v>
      </c>
      <c r="J1473" s="84">
        <v>-1127989.22</v>
      </c>
      <c r="K1473" s="84">
        <v>1320817.8</v>
      </c>
      <c r="L1473" s="85"/>
      <c r="M1473" s="85"/>
    </row>
    <row r="1474" spans="1:13" hidden="1" x14ac:dyDescent="0.25">
      <c r="A1474" s="80">
        <f t="shared" si="22"/>
        <v>1472</v>
      </c>
      <c r="B1474" s="79" t="s">
        <v>983</v>
      </c>
      <c r="C1474" s="79" t="s">
        <v>987</v>
      </c>
      <c r="D1474" s="81">
        <v>41425</v>
      </c>
      <c r="E1474" s="81">
        <v>41425</v>
      </c>
      <c r="F1474" s="82">
        <v>0</v>
      </c>
      <c r="G1474" s="79" t="s">
        <v>145</v>
      </c>
      <c r="H1474" s="79" t="s">
        <v>1073</v>
      </c>
      <c r="I1474" s="84">
        <v>1199672.07</v>
      </c>
      <c r="J1474" s="84">
        <v>-552602.6</v>
      </c>
      <c r="K1474" s="84">
        <v>647069.47</v>
      </c>
      <c r="L1474" s="85"/>
      <c r="M1474" s="85"/>
    </row>
    <row r="1475" spans="1:13" hidden="1" x14ac:dyDescent="0.25">
      <c r="A1475" s="80">
        <f t="shared" si="22"/>
        <v>1473</v>
      </c>
      <c r="B1475" s="79" t="s">
        <v>983</v>
      </c>
      <c r="C1475" s="79" t="s">
        <v>987</v>
      </c>
      <c r="D1475" s="81">
        <v>41425</v>
      </c>
      <c r="E1475" s="81">
        <v>41425</v>
      </c>
      <c r="F1475" s="82">
        <v>0</v>
      </c>
      <c r="G1475" s="79" t="s">
        <v>145</v>
      </c>
      <c r="H1475" s="79" t="s">
        <v>1074</v>
      </c>
      <c r="I1475" s="84">
        <v>31516.5</v>
      </c>
      <c r="J1475" s="84">
        <v>-14517.380000000001</v>
      </c>
      <c r="K1475" s="84">
        <v>16999.12</v>
      </c>
      <c r="L1475" s="85"/>
      <c r="M1475" s="85"/>
    </row>
    <row r="1476" spans="1:13" hidden="1" x14ac:dyDescent="0.25">
      <c r="A1476" s="80">
        <f t="shared" si="22"/>
        <v>1474</v>
      </c>
      <c r="B1476" s="79" t="s">
        <v>983</v>
      </c>
      <c r="C1476" s="79" t="s">
        <v>987</v>
      </c>
      <c r="D1476" s="81">
        <v>41730</v>
      </c>
      <c r="E1476" s="81">
        <v>41730</v>
      </c>
      <c r="F1476" s="82">
        <v>0</v>
      </c>
      <c r="G1476" s="79" t="s">
        <v>145</v>
      </c>
      <c r="H1476" s="79" t="s">
        <v>1076</v>
      </c>
      <c r="I1476" s="84">
        <v>2365047.46</v>
      </c>
      <c r="J1476" s="84">
        <v>-978575.45</v>
      </c>
      <c r="K1476" s="84">
        <v>1386472.01</v>
      </c>
      <c r="L1476" s="85"/>
      <c r="M1476" s="85"/>
    </row>
    <row r="1477" spans="1:13" hidden="1" x14ac:dyDescent="0.25">
      <c r="A1477" s="80">
        <f t="shared" ref="A1477:A1540" si="23">A1476+1</f>
        <v>1475</v>
      </c>
      <c r="B1477" s="79" t="s">
        <v>983</v>
      </c>
      <c r="C1477" s="79" t="s">
        <v>987</v>
      </c>
      <c r="D1477" s="81">
        <v>42095</v>
      </c>
      <c r="E1477" s="81">
        <v>42095</v>
      </c>
      <c r="F1477" s="82">
        <v>0</v>
      </c>
      <c r="G1477" s="79" t="s">
        <v>145</v>
      </c>
      <c r="H1477" s="79" t="s">
        <v>1077</v>
      </c>
      <c r="I1477" s="84">
        <v>135679.16</v>
      </c>
      <c r="J1477" s="84">
        <v>-49610.659999999996</v>
      </c>
      <c r="K1477" s="84">
        <v>86068.5</v>
      </c>
      <c r="L1477" s="85"/>
      <c r="M1477" s="85"/>
    </row>
    <row r="1478" spans="1:13" hidden="1" x14ac:dyDescent="0.25">
      <c r="A1478" s="80">
        <f t="shared" si="23"/>
        <v>1476</v>
      </c>
      <c r="B1478" s="79" t="s">
        <v>983</v>
      </c>
      <c r="C1478" s="79" t="s">
        <v>1123</v>
      </c>
      <c r="D1478" s="81">
        <v>42461</v>
      </c>
      <c r="E1478" s="81">
        <v>42461</v>
      </c>
      <c r="F1478" s="82">
        <v>0</v>
      </c>
      <c r="G1478" s="79" t="s">
        <v>145</v>
      </c>
      <c r="H1478" s="79" t="s">
        <v>1079</v>
      </c>
      <c r="I1478" s="84">
        <v>61455.82</v>
      </c>
      <c r="J1478" s="84">
        <v>-23538.460000000003</v>
      </c>
      <c r="K1478" s="84">
        <v>37917.360000000001</v>
      </c>
      <c r="L1478" s="85"/>
      <c r="M1478" s="85"/>
    </row>
    <row r="1479" spans="1:13" hidden="1" x14ac:dyDescent="0.25">
      <c r="A1479" s="80">
        <f t="shared" si="23"/>
        <v>1477</v>
      </c>
      <c r="B1479" s="79" t="s">
        <v>983</v>
      </c>
      <c r="C1479" s="79" t="s">
        <v>987</v>
      </c>
      <c r="D1479" s="81">
        <v>41730</v>
      </c>
      <c r="E1479" s="81">
        <v>41730</v>
      </c>
      <c r="F1479" s="82">
        <v>0</v>
      </c>
      <c r="G1479" s="79" t="s">
        <v>145</v>
      </c>
      <c r="H1479" s="79" t="s">
        <v>1080</v>
      </c>
      <c r="I1479" s="84">
        <v>-1797173.34</v>
      </c>
      <c r="J1479" s="84">
        <v>743608.63</v>
      </c>
      <c r="K1479" s="84">
        <v>-1053564.71</v>
      </c>
      <c r="L1479" s="85"/>
      <c r="M1479" s="85"/>
    </row>
    <row r="1480" spans="1:13" hidden="1" x14ac:dyDescent="0.25">
      <c r="A1480" s="80">
        <f t="shared" si="23"/>
        <v>1478</v>
      </c>
      <c r="B1480" s="79" t="s">
        <v>983</v>
      </c>
      <c r="C1480" s="79" t="s">
        <v>987</v>
      </c>
      <c r="D1480" s="81">
        <v>42095</v>
      </c>
      <c r="E1480" s="81">
        <v>42095</v>
      </c>
      <c r="F1480" s="82">
        <v>0</v>
      </c>
      <c r="G1480" s="79" t="s">
        <v>145</v>
      </c>
      <c r="H1480" s="79" t="s">
        <v>1081</v>
      </c>
      <c r="I1480" s="84">
        <v>344086.58</v>
      </c>
      <c r="J1480" s="84">
        <v>-125814.2</v>
      </c>
      <c r="K1480" s="84">
        <v>218272.38</v>
      </c>
      <c r="L1480" s="85"/>
      <c r="M1480" s="85"/>
    </row>
    <row r="1481" spans="1:13" hidden="1" x14ac:dyDescent="0.25">
      <c r="A1481" s="80">
        <f t="shared" si="23"/>
        <v>1479</v>
      </c>
      <c r="B1481" s="79" t="s">
        <v>983</v>
      </c>
      <c r="C1481" s="79" t="s">
        <v>1123</v>
      </c>
      <c r="D1481" s="81">
        <v>42461</v>
      </c>
      <c r="E1481" s="81">
        <v>42461</v>
      </c>
      <c r="F1481" s="82">
        <v>0</v>
      </c>
      <c r="G1481" s="79" t="s">
        <v>145</v>
      </c>
      <c r="H1481" s="79" t="s">
        <v>1082</v>
      </c>
      <c r="I1481" s="84">
        <v>-167389</v>
      </c>
      <c r="J1481" s="84">
        <v>64143.380000000005</v>
      </c>
      <c r="K1481" s="84">
        <v>-103245.62</v>
      </c>
      <c r="L1481" s="85"/>
      <c r="M1481" s="85"/>
    </row>
    <row r="1482" spans="1:13" hidden="1" x14ac:dyDescent="0.25">
      <c r="A1482" s="80">
        <f t="shared" si="23"/>
        <v>1480</v>
      </c>
      <c r="B1482" s="79" t="s">
        <v>983</v>
      </c>
      <c r="C1482" s="79" t="s">
        <v>1083</v>
      </c>
      <c r="D1482" s="81">
        <v>42826</v>
      </c>
      <c r="E1482" s="81">
        <v>42826</v>
      </c>
      <c r="F1482" s="82">
        <v>0</v>
      </c>
      <c r="G1482" s="79" t="s">
        <v>145</v>
      </c>
      <c r="H1482" s="79" t="s">
        <v>1084</v>
      </c>
      <c r="I1482" s="84">
        <v>36771.79</v>
      </c>
      <c r="J1482" s="84">
        <v>-6601.4</v>
      </c>
      <c r="K1482" s="84">
        <v>30170.39</v>
      </c>
      <c r="L1482" s="85"/>
      <c r="M1482" s="85"/>
    </row>
    <row r="1483" spans="1:13" hidden="1" x14ac:dyDescent="0.25">
      <c r="A1483" s="80">
        <f t="shared" si="23"/>
        <v>1481</v>
      </c>
      <c r="B1483" s="79" t="s">
        <v>983</v>
      </c>
      <c r="C1483" s="79" t="s">
        <v>1124</v>
      </c>
      <c r="D1483" s="81">
        <v>42826</v>
      </c>
      <c r="E1483" s="81">
        <v>42826</v>
      </c>
      <c r="F1483" s="82">
        <v>0</v>
      </c>
      <c r="G1483" s="79" t="s">
        <v>145</v>
      </c>
      <c r="H1483" s="79" t="s">
        <v>1085</v>
      </c>
      <c r="I1483" s="84">
        <v>-6660.3</v>
      </c>
      <c r="J1483" s="84">
        <v>2266.4</v>
      </c>
      <c r="K1483" s="84">
        <v>-4393.8999999999996</v>
      </c>
      <c r="L1483" s="85"/>
      <c r="M1483" s="85"/>
    </row>
    <row r="1484" spans="1:13" hidden="1" x14ac:dyDescent="0.25">
      <c r="A1484" s="80">
        <f t="shared" si="23"/>
        <v>1482</v>
      </c>
      <c r="B1484" s="79" t="s">
        <v>983</v>
      </c>
      <c r="C1484" s="79" t="s">
        <v>1125</v>
      </c>
      <c r="D1484" s="81">
        <v>43191</v>
      </c>
      <c r="E1484" s="81">
        <v>43191</v>
      </c>
      <c r="F1484" s="82">
        <v>0</v>
      </c>
      <c r="G1484" s="79" t="s">
        <v>145</v>
      </c>
      <c r="H1484" s="79" t="s">
        <v>1087</v>
      </c>
      <c r="I1484" s="84">
        <v>101574.99</v>
      </c>
      <c r="J1484" s="84">
        <v>-28473.03</v>
      </c>
      <c r="K1484" s="84">
        <v>73101.960000000006</v>
      </c>
      <c r="L1484" s="85"/>
      <c r="M1484" s="85"/>
    </row>
    <row r="1485" spans="1:13" hidden="1" x14ac:dyDescent="0.25">
      <c r="A1485" s="80">
        <f t="shared" si="23"/>
        <v>1483</v>
      </c>
      <c r="B1485" s="79" t="s">
        <v>983</v>
      </c>
      <c r="C1485" s="79" t="s">
        <v>1125</v>
      </c>
      <c r="D1485" s="81">
        <v>43191</v>
      </c>
      <c r="E1485" s="81">
        <v>43191</v>
      </c>
      <c r="F1485" s="82">
        <v>0</v>
      </c>
      <c r="G1485" s="79" t="s">
        <v>145</v>
      </c>
      <c r="H1485" s="79" t="s">
        <v>1088</v>
      </c>
      <c r="I1485" s="84">
        <v>335819.14</v>
      </c>
      <c r="J1485" s="84">
        <v>-94135.23</v>
      </c>
      <c r="K1485" s="84">
        <v>241683.91</v>
      </c>
      <c r="L1485" s="85"/>
      <c r="M1485" s="85"/>
    </row>
    <row r="1486" spans="1:13" hidden="1" x14ac:dyDescent="0.25">
      <c r="A1486" s="80">
        <f t="shared" si="23"/>
        <v>1484</v>
      </c>
      <c r="B1486" s="79" t="s">
        <v>983</v>
      </c>
      <c r="C1486" s="79" t="s">
        <v>1126</v>
      </c>
      <c r="D1486" s="81">
        <v>43556</v>
      </c>
      <c r="E1486" s="81">
        <v>43556</v>
      </c>
      <c r="F1486" s="82">
        <v>0</v>
      </c>
      <c r="G1486" s="79" t="s">
        <v>145</v>
      </c>
      <c r="H1486" s="79" t="s">
        <v>1090</v>
      </c>
      <c r="I1486" s="84">
        <v>120066.03</v>
      </c>
      <c r="J1486" s="84">
        <v>-24885.18</v>
      </c>
      <c r="K1486" s="84">
        <v>95180.85</v>
      </c>
      <c r="L1486" s="85"/>
      <c r="M1486" s="85"/>
    </row>
    <row r="1487" spans="1:13" hidden="1" x14ac:dyDescent="0.25">
      <c r="A1487" s="80">
        <f t="shared" si="23"/>
        <v>1485</v>
      </c>
      <c r="B1487" s="79" t="s">
        <v>983</v>
      </c>
      <c r="C1487" s="79" t="s">
        <v>1126</v>
      </c>
      <c r="D1487" s="81">
        <v>43556</v>
      </c>
      <c r="E1487" s="81">
        <v>43556</v>
      </c>
      <c r="F1487" s="82">
        <v>0</v>
      </c>
      <c r="G1487" s="79" t="s">
        <v>145</v>
      </c>
      <c r="H1487" s="79" t="s">
        <v>1091</v>
      </c>
      <c r="I1487" s="84">
        <v>419665.73</v>
      </c>
      <c r="J1487" s="84">
        <v>-86980.92</v>
      </c>
      <c r="K1487" s="84">
        <v>332684.81</v>
      </c>
      <c r="L1487" s="85"/>
      <c r="M1487" s="85"/>
    </row>
    <row r="1488" spans="1:13" hidden="1" x14ac:dyDescent="0.25">
      <c r="A1488" s="80">
        <f t="shared" si="23"/>
        <v>1486</v>
      </c>
      <c r="B1488" s="79" t="s">
        <v>983</v>
      </c>
      <c r="C1488" s="79" t="s">
        <v>1127</v>
      </c>
      <c r="D1488" s="81">
        <v>43922</v>
      </c>
      <c r="E1488" s="81">
        <v>43922</v>
      </c>
      <c r="F1488" s="82">
        <v>0</v>
      </c>
      <c r="G1488" s="79" t="s">
        <v>145</v>
      </c>
      <c r="H1488" s="79" t="s">
        <v>1093</v>
      </c>
      <c r="I1488" s="84">
        <v>207703.41</v>
      </c>
      <c r="J1488" s="84">
        <v>-24160.07</v>
      </c>
      <c r="K1488" s="84">
        <v>183543.34</v>
      </c>
      <c r="L1488" s="85"/>
      <c r="M1488" s="85"/>
    </row>
    <row r="1489" spans="1:13" hidden="1" x14ac:dyDescent="0.25">
      <c r="A1489" s="80">
        <f t="shared" si="23"/>
        <v>1487</v>
      </c>
      <c r="B1489" s="79" t="s">
        <v>983</v>
      </c>
      <c r="C1489" s="79" t="s">
        <v>1127</v>
      </c>
      <c r="D1489" s="81">
        <v>43922</v>
      </c>
      <c r="E1489" s="81">
        <v>43922</v>
      </c>
      <c r="F1489" s="82">
        <v>0</v>
      </c>
      <c r="G1489" s="79" t="s">
        <v>145</v>
      </c>
      <c r="H1489" s="79" t="s">
        <v>1094</v>
      </c>
      <c r="I1489" s="84">
        <v>-408303.87</v>
      </c>
      <c r="J1489" s="84">
        <v>47493.919999999998</v>
      </c>
      <c r="K1489" s="84">
        <v>-360809.95</v>
      </c>
      <c r="L1489" s="85"/>
      <c r="M1489" s="85"/>
    </row>
    <row r="1490" spans="1:13" hidden="1" x14ac:dyDescent="0.25">
      <c r="A1490" s="80">
        <f t="shared" si="23"/>
        <v>1488</v>
      </c>
      <c r="B1490" s="79" t="s">
        <v>983</v>
      </c>
      <c r="C1490" s="79" t="s">
        <v>984</v>
      </c>
      <c r="D1490" s="81">
        <v>41425</v>
      </c>
      <c r="E1490" s="81">
        <v>41425</v>
      </c>
      <c r="F1490" s="82">
        <v>0</v>
      </c>
      <c r="G1490" s="79" t="s">
        <v>145</v>
      </c>
      <c r="H1490" s="79" t="s">
        <v>1141</v>
      </c>
      <c r="I1490" s="84">
        <v>1406947.92</v>
      </c>
      <c r="J1490" s="84">
        <v>-431283.03</v>
      </c>
      <c r="K1490" s="84">
        <v>975664.89</v>
      </c>
      <c r="L1490" s="85"/>
      <c r="M1490" s="85"/>
    </row>
    <row r="1491" spans="1:13" hidden="1" x14ac:dyDescent="0.25">
      <c r="A1491" s="80">
        <f t="shared" si="23"/>
        <v>1489</v>
      </c>
      <c r="B1491" s="79" t="s">
        <v>983</v>
      </c>
      <c r="C1491" s="79" t="s">
        <v>984</v>
      </c>
      <c r="D1491" s="81">
        <v>41425</v>
      </c>
      <c r="E1491" s="81">
        <v>41425</v>
      </c>
      <c r="F1491" s="82">
        <v>0</v>
      </c>
      <c r="G1491" s="79" t="s">
        <v>145</v>
      </c>
      <c r="H1491" s="79" t="s">
        <v>1142</v>
      </c>
      <c r="I1491" s="84">
        <v>1974521.89</v>
      </c>
      <c r="J1491" s="84">
        <v>-605266.02</v>
      </c>
      <c r="K1491" s="84">
        <v>1369255.87</v>
      </c>
      <c r="L1491" s="85"/>
      <c r="M1491" s="85"/>
    </row>
    <row r="1492" spans="1:13" hidden="1" x14ac:dyDescent="0.25">
      <c r="A1492" s="80">
        <f t="shared" si="23"/>
        <v>1490</v>
      </c>
      <c r="B1492" s="79" t="s">
        <v>983</v>
      </c>
      <c r="C1492" s="79" t="s">
        <v>984</v>
      </c>
      <c r="D1492" s="81">
        <v>41730</v>
      </c>
      <c r="E1492" s="81">
        <v>41730</v>
      </c>
      <c r="F1492" s="82">
        <v>0</v>
      </c>
      <c r="G1492" s="79" t="s">
        <v>145</v>
      </c>
      <c r="H1492" s="79" t="s">
        <v>1143</v>
      </c>
      <c r="I1492" s="84">
        <v>659524.87</v>
      </c>
      <c r="J1492" s="84">
        <v>-175433.62</v>
      </c>
      <c r="K1492" s="84">
        <v>484091.25</v>
      </c>
      <c r="L1492" s="85"/>
      <c r="M1492" s="85"/>
    </row>
    <row r="1493" spans="1:13" hidden="1" x14ac:dyDescent="0.25">
      <c r="A1493" s="80">
        <f t="shared" si="23"/>
        <v>1491</v>
      </c>
      <c r="B1493" s="79" t="s">
        <v>983</v>
      </c>
      <c r="C1493" s="79" t="s">
        <v>984</v>
      </c>
      <c r="D1493" s="81">
        <v>41425</v>
      </c>
      <c r="E1493" s="81">
        <v>41425</v>
      </c>
      <c r="F1493" s="82">
        <v>0</v>
      </c>
      <c r="G1493" s="79" t="s">
        <v>145</v>
      </c>
      <c r="H1493" s="79" t="s">
        <v>1144</v>
      </c>
      <c r="I1493" s="84">
        <v>19963212.57</v>
      </c>
      <c r="J1493" s="84">
        <v>-6119483.4400000004</v>
      </c>
      <c r="K1493" s="84">
        <v>13843729.130000001</v>
      </c>
      <c r="L1493" s="85"/>
      <c r="M1493" s="85"/>
    </row>
    <row r="1494" spans="1:13" hidden="1" x14ac:dyDescent="0.25">
      <c r="A1494" s="80">
        <f t="shared" si="23"/>
        <v>1492</v>
      </c>
      <c r="B1494" s="79" t="s">
        <v>983</v>
      </c>
      <c r="C1494" s="79" t="s">
        <v>987</v>
      </c>
      <c r="D1494" s="81">
        <v>41425</v>
      </c>
      <c r="E1494" s="81">
        <v>41425</v>
      </c>
      <c r="F1494" s="82">
        <v>0</v>
      </c>
      <c r="G1494" s="79" t="s">
        <v>145</v>
      </c>
      <c r="H1494" s="79" t="s">
        <v>1145</v>
      </c>
      <c r="I1494" s="84">
        <v>7881244.2400000002</v>
      </c>
      <c r="J1494" s="84">
        <v>-3630322.2199999997</v>
      </c>
      <c r="K1494" s="84">
        <v>4250922.0199999996</v>
      </c>
      <c r="L1494" s="85"/>
      <c r="M1494" s="85"/>
    </row>
    <row r="1495" spans="1:13" hidden="1" x14ac:dyDescent="0.25">
      <c r="A1495" s="80">
        <f t="shared" si="23"/>
        <v>1493</v>
      </c>
      <c r="B1495" s="79" t="s">
        <v>983</v>
      </c>
      <c r="C1495" s="79" t="s">
        <v>987</v>
      </c>
      <c r="D1495" s="81">
        <v>41425</v>
      </c>
      <c r="E1495" s="81">
        <v>41425</v>
      </c>
      <c r="F1495" s="82">
        <v>0</v>
      </c>
      <c r="G1495" s="79" t="s">
        <v>145</v>
      </c>
      <c r="H1495" s="79" t="s">
        <v>1146</v>
      </c>
      <c r="I1495" s="84">
        <v>25232310.879999999</v>
      </c>
      <c r="J1495" s="84">
        <v>-11622710.290000001</v>
      </c>
      <c r="K1495" s="84">
        <v>13609600.59</v>
      </c>
      <c r="L1495" s="85"/>
      <c r="M1495" s="85"/>
    </row>
    <row r="1496" spans="1:13" hidden="1" x14ac:dyDescent="0.25">
      <c r="A1496" s="80">
        <f t="shared" si="23"/>
        <v>1494</v>
      </c>
      <c r="B1496" s="79" t="s">
        <v>983</v>
      </c>
      <c r="C1496" s="79" t="s">
        <v>984</v>
      </c>
      <c r="D1496" s="81">
        <v>41425</v>
      </c>
      <c r="E1496" s="81">
        <v>41425</v>
      </c>
      <c r="F1496" s="82">
        <v>0</v>
      </c>
      <c r="G1496" s="79" t="s">
        <v>145</v>
      </c>
      <c r="H1496" s="79" t="s">
        <v>1147</v>
      </c>
      <c r="I1496" s="84">
        <v>12730819.01</v>
      </c>
      <c r="J1496" s="84">
        <v>-3902479.91</v>
      </c>
      <c r="K1496" s="84">
        <v>8828339.0999999996</v>
      </c>
      <c r="L1496" s="85"/>
      <c r="M1496" s="85"/>
    </row>
    <row r="1497" spans="1:13" hidden="1" x14ac:dyDescent="0.25">
      <c r="A1497" s="80">
        <f t="shared" si="23"/>
        <v>1495</v>
      </c>
      <c r="B1497" s="79" t="s">
        <v>983</v>
      </c>
      <c r="C1497" s="79" t="s">
        <v>984</v>
      </c>
      <c r="D1497" s="81">
        <v>41730</v>
      </c>
      <c r="E1497" s="81">
        <v>41730</v>
      </c>
      <c r="F1497" s="82">
        <v>0</v>
      </c>
      <c r="G1497" s="79" t="s">
        <v>145</v>
      </c>
      <c r="H1497" s="79" t="s">
        <v>1148</v>
      </c>
      <c r="I1497" s="84">
        <v>243333.41</v>
      </c>
      <c r="J1497" s="84">
        <v>-64726.689999999995</v>
      </c>
      <c r="K1497" s="84">
        <v>178606.72</v>
      </c>
      <c r="L1497" s="85"/>
      <c r="M1497" s="85"/>
    </row>
    <row r="1498" spans="1:13" hidden="1" x14ac:dyDescent="0.25">
      <c r="A1498" s="80">
        <f t="shared" si="23"/>
        <v>1496</v>
      </c>
      <c r="B1498" s="79" t="s">
        <v>983</v>
      </c>
      <c r="C1498" s="79" t="s">
        <v>984</v>
      </c>
      <c r="D1498" s="81">
        <v>41425</v>
      </c>
      <c r="E1498" s="81">
        <v>41425</v>
      </c>
      <c r="F1498" s="82">
        <v>0</v>
      </c>
      <c r="G1498" s="79" t="s">
        <v>145</v>
      </c>
      <c r="H1498" s="79" t="s">
        <v>1149</v>
      </c>
      <c r="I1498" s="84">
        <v>36301452.060000002</v>
      </c>
      <c r="J1498" s="84">
        <v>-11127774.83</v>
      </c>
      <c r="K1498" s="84">
        <v>25173677.23</v>
      </c>
      <c r="L1498" s="85"/>
      <c r="M1498" s="85"/>
    </row>
    <row r="1499" spans="1:13" hidden="1" x14ac:dyDescent="0.25">
      <c r="A1499" s="80">
        <f t="shared" si="23"/>
        <v>1497</v>
      </c>
      <c r="B1499" s="79" t="s">
        <v>983</v>
      </c>
      <c r="C1499" s="79" t="s">
        <v>984</v>
      </c>
      <c r="D1499" s="81">
        <v>41425</v>
      </c>
      <c r="E1499" s="81">
        <v>41425</v>
      </c>
      <c r="F1499" s="82">
        <v>0</v>
      </c>
      <c r="G1499" s="79" t="s">
        <v>145</v>
      </c>
      <c r="H1499" s="79" t="s">
        <v>1150</v>
      </c>
      <c r="I1499" s="84">
        <v>-30445804.84</v>
      </c>
      <c r="J1499" s="84">
        <v>9332796.3499999996</v>
      </c>
      <c r="K1499" s="84">
        <v>-21113008.489999998</v>
      </c>
      <c r="L1499" s="85"/>
      <c r="M1499" s="85"/>
    </row>
    <row r="1500" spans="1:13" hidden="1" x14ac:dyDescent="0.25">
      <c r="A1500" s="80">
        <f t="shared" si="23"/>
        <v>1498</v>
      </c>
      <c r="B1500" s="79" t="s">
        <v>983</v>
      </c>
      <c r="C1500" s="79" t="s">
        <v>984</v>
      </c>
      <c r="D1500" s="81">
        <v>41730</v>
      </c>
      <c r="E1500" s="81">
        <v>41730</v>
      </c>
      <c r="F1500" s="82">
        <v>0</v>
      </c>
      <c r="G1500" s="79" t="s">
        <v>145</v>
      </c>
      <c r="H1500" s="79" t="s">
        <v>1151</v>
      </c>
      <c r="I1500" s="84">
        <v>169676.03</v>
      </c>
      <c r="J1500" s="84">
        <v>-45133.83</v>
      </c>
      <c r="K1500" s="84">
        <v>124542.2</v>
      </c>
      <c r="L1500" s="85"/>
      <c r="M1500" s="85"/>
    </row>
    <row r="1501" spans="1:13" hidden="1" x14ac:dyDescent="0.25">
      <c r="A1501" s="80">
        <f t="shared" si="23"/>
        <v>1499</v>
      </c>
      <c r="B1501" s="79" t="s">
        <v>983</v>
      </c>
      <c r="C1501" s="79" t="s">
        <v>984</v>
      </c>
      <c r="D1501" s="81">
        <v>41425</v>
      </c>
      <c r="E1501" s="81">
        <v>41425</v>
      </c>
      <c r="F1501" s="82">
        <v>0</v>
      </c>
      <c r="G1501" s="79" t="s">
        <v>145</v>
      </c>
      <c r="H1501" s="79" t="s">
        <v>1152</v>
      </c>
      <c r="I1501" s="84">
        <v>23378414.32</v>
      </c>
      <c r="J1501" s="84">
        <v>-7166372.54</v>
      </c>
      <c r="K1501" s="84">
        <v>16212041.779999999</v>
      </c>
      <c r="L1501" s="85"/>
      <c r="M1501" s="85"/>
    </row>
    <row r="1502" spans="1:13" hidden="1" x14ac:dyDescent="0.25">
      <c r="A1502" s="80">
        <f t="shared" si="23"/>
        <v>1500</v>
      </c>
      <c r="B1502" s="79" t="s">
        <v>983</v>
      </c>
      <c r="C1502" s="79" t="s">
        <v>984</v>
      </c>
      <c r="D1502" s="81">
        <v>41730</v>
      </c>
      <c r="E1502" s="81">
        <v>41730</v>
      </c>
      <c r="F1502" s="82">
        <v>0</v>
      </c>
      <c r="G1502" s="79" t="s">
        <v>145</v>
      </c>
      <c r="H1502" s="79" t="s">
        <v>1153</v>
      </c>
      <c r="I1502" s="84">
        <v>82765.98</v>
      </c>
      <c r="J1502" s="84">
        <v>-22015.77</v>
      </c>
      <c r="K1502" s="84">
        <v>60750.21</v>
      </c>
      <c r="L1502" s="85"/>
      <c r="M1502" s="85"/>
    </row>
    <row r="1503" spans="1:13" hidden="1" x14ac:dyDescent="0.25">
      <c r="A1503" s="80">
        <f t="shared" si="23"/>
        <v>1501</v>
      </c>
      <c r="B1503" s="79" t="s">
        <v>983</v>
      </c>
      <c r="C1503" s="79" t="s">
        <v>984</v>
      </c>
      <c r="D1503" s="81">
        <v>41425</v>
      </c>
      <c r="E1503" s="81">
        <v>41425</v>
      </c>
      <c r="F1503" s="82">
        <v>0</v>
      </c>
      <c r="G1503" s="79" t="s">
        <v>145</v>
      </c>
      <c r="H1503" s="79" t="s">
        <v>1154</v>
      </c>
      <c r="I1503" s="84">
        <v>335326243.42000002</v>
      </c>
      <c r="J1503" s="84">
        <v>-102790238.79000001</v>
      </c>
      <c r="K1503" s="84">
        <v>232536004.63</v>
      </c>
      <c r="L1503" s="85"/>
      <c r="M1503" s="85"/>
    </row>
    <row r="1504" spans="1:13" hidden="1" x14ac:dyDescent="0.25">
      <c r="A1504" s="80">
        <f t="shared" si="23"/>
        <v>1502</v>
      </c>
      <c r="B1504" s="79" t="s">
        <v>983</v>
      </c>
      <c r="C1504" s="79" t="s">
        <v>984</v>
      </c>
      <c r="D1504" s="81">
        <v>41425</v>
      </c>
      <c r="E1504" s="81">
        <v>41425</v>
      </c>
      <c r="F1504" s="82">
        <v>0</v>
      </c>
      <c r="G1504" s="79" t="s">
        <v>145</v>
      </c>
      <c r="H1504" s="79" t="s">
        <v>1155</v>
      </c>
      <c r="I1504" s="84">
        <v>116187176.34999999</v>
      </c>
      <c r="J1504" s="84">
        <v>-35615785.630000003</v>
      </c>
      <c r="K1504" s="84">
        <v>80571390.719999999</v>
      </c>
      <c r="L1504" s="85"/>
      <c r="M1504" s="85"/>
    </row>
    <row r="1505" spans="1:13" hidden="1" x14ac:dyDescent="0.25">
      <c r="A1505" s="80">
        <f t="shared" si="23"/>
        <v>1503</v>
      </c>
      <c r="B1505" s="79" t="s">
        <v>983</v>
      </c>
      <c r="C1505" s="79" t="s">
        <v>353</v>
      </c>
      <c r="D1505" s="81">
        <v>42095</v>
      </c>
      <c r="E1505" s="81">
        <v>42095</v>
      </c>
      <c r="F1505" s="82">
        <v>0</v>
      </c>
      <c r="G1505" s="79" t="s">
        <v>145</v>
      </c>
      <c r="H1505" s="79" t="s">
        <v>1156</v>
      </c>
      <c r="I1505" s="84">
        <v>6875000</v>
      </c>
      <c r="J1505" s="84">
        <v>-1691513.4</v>
      </c>
      <c r="K1505" s="84">
        <v>5183486.5999999996</v>
      </c>
      <c r="L1505" s="85"/>
      <c r="M1505" s="85"/>
    </row>
    <row r="1506" spans="1:13" hidden="1" x14ac:dyDescent="0.25">
      <c r="A1506" s="80">
        <f t="shared" si="23"/>
        <v>1504</v>
      </c>
      <c r="B1506" s="79" t="s">
        <v>983</v>
      </c>
      <c r="C1506" s="79" t="s">
        <v>984</v>
      </c>
      <c r="D1506" s="81">
        <v>41425</v>
      </c>
      <c r="E1506" s="81">
        <v>41425</v>
      </c>
      <c r="F1506" s="82">
        <v>0</v>
      </c>
      <c r="G1506" s="79" t="s">
        <v>145</v>
      </c>
      <c r="H1506" s="79" t="s">
        <v>1157</v>
      </c>
      <c r="I1506" s="84">
        <v>233708519.34999999</v>
      </c>
      <c r="J1506" s="84">
        <v>-71640544.040000007</v>
      </c>
      <c r="K1506" s="84">
        <v>162067975.31</v>
      </c>
      <c r="L1506" s="85"/>
      <c r="M1506" s="85"/>
    </row>
    <row r="1507" spans="1:13" hidden="1" x14ac:dyDescent="0.25">
      <c r="A1507" s="80">
        <f t="shared" si="23"/>
        <v>1505</v>
      </c>
      <c r="B1507" s="79" t="s">
        <v>983</v>
      </c>
      <c r="C1507" s="79" t="s">
        <v>984</v>
      </c>
      <c r="D1507" s="81">
        <v>41425</v>
      </c>
      <c r="E1507" s="81">
        <v>41425</v>
      </c>
      <c r="F1507" s="82">
        <v>0</v>
      </c>
      <c r="G1507" s="79" t="s">
        <v>145</v>
      </c>
      <c r="H1507" s="79" t="s">
        <v>1069</v>
      </c>
      <c r="I1507" s="84">
        <v>4124770.54</v>
      </c>
      <c r="J1507" s="84">
        <v>-1264398.95</v>
      </c>
      <c r="K1507" s="84">
        <v>2860371.59</v>
      </c>
      <c r="L1507" s="85"/>
      <c r="M1507" s="85"/>
    </row>
    <row r="1508" spans="1:13" hidden="1" x14ac:dyDescent="0.25">
      <c r="A1508" s="80">
        <f t="shared" si="23"/>
        <v>1506</v>
      </c>
      <c r="B1508" s="79" t="s">
        <v>983</v>
      </c>
      <c r="C1508" s="79" t="s">
        <v>984</v>
      </c>
      <c r="D1508" s="81">
        <v>41425</v>
      </c>
      <c r="E1508" s="81">
        <v>41425</v>
      </c>
      <c r="F1508" s="82">
        <v>0</v>
      </c>
      <c r="G1508" s="79" t="s">
        <v>145</v>
      </c>
      <c r="H1508" s="79" t="s">
        <v>1070</v>
      </c>
      <c r="I1508" s="84">
        <v>21893844.199999999</v>
      </c>
      <c r="J1508" s="84">
        <v>-6711295.4000000004</v>
      </c>
      <c r="K1508" s="84">
        <v>15182548.800000001</v>
      </c>
      <c r="L1508" s="85"/>
      <c r="M1508" s="85"/>
    </row>
    <row r="1509" spans="1:13" hidden="1" x14ac:dyDescent="0.25">
      <c r="A1509" s="80">
        <f t="shared" si="23"/>
        <v>1507</v>
      </c>
      <c r="B1509" s="79" t="s">
        <v>983</v>
      </c>
      <c r="C1509" s="79" t="s">
        <v>984</v>
      </c>
      <c r="D1509" s="81">
        <v>41425</v>
      </c>
      <c r="E1509" s="81">
        <v>41425</v>
      </c>
      <c r="F1509" s="82">
        <v>0</v>
      </c>
      <c r="G1509" s="79" t="s">
        <v>145</v>
      </c>
      <c r="H1509" s="79" t="s">
        <v>1071</v>
      </c>
      <c r="I1509" s="84">
        <v>589965.19999999995</v>
      </c>
      <c r="J1509" s="84">
        <v>-180846.75999999998</v>
      </c>
      <c r="K1509" s="84">
        <v>409118.44</v>
      </c>
      <c r="L1509" s="85"/>
      <c r="M1509" s="85"/>
    </row>
    <row r="1510" spans="1:13" hidden="1" x14ac:dyDescent="0.25">
      <c r="A1510" s="80">
        <f t="shared" si="23"/>
        <v>1508</v>
      </c>
      <c r="B1510" s="79" t="s">
        <v>983</v>
      </c>
      <c r="C1510" s="79" t="s">
        <v>984</v>
      </c>
      <c r="D1510" s="81">
        <v>41425</v>
      </c>
      <c r="E1510" s="81">
        <v>41425</v>
      </c>
      <c r="F1510" s="82">
        <v>0</v>
      </c>
      <c r="G1510" s="79" t="s">
        <v>145</v>
      </c>
      <c r="H1510" s="79" t="s">
        <v>1072</v>
      </c>
      <c r="I1510" s="84">
        <v>17804416.289999999</v>
      </c>
      <c r="J1510" s="84">
        <v>-5457730.2999999998</v>
      </c>
      <c r="K1510" s="84">
        <v>12346685.99</v>
      </c>
      <c r="L1510" s="85"/>
      <c r="M1510" s="85"/>
    </row>
    <row r="1511" spans="1:13" hidden="1" x14ac:dyDescent="0.25">
      <c r="A1511" s="80">
        <f t="shared" si="23"/>
        <v>1509</v>
      </c>
      <c r="B1511" s="79" t="s">
        <v>983</v>
      </c>
      <c r="C1511" s="79" t="s">
        <v>984</v>
      </c>
      <c r="D1511" s="81">
        <v>41425</v>
      </c>
      <c r="E1511" s="81">
        <v>41425</v>
      </c>
      <c r="F1511" s="82">
        <v>0</v>
      </c>
      <c r="G1511" s="79" t="s">
        <v>145</v>
      </c>
      <c r="H1511" s="79" t="s">
        <v>1073</v>
      </c>
      <c r="I1511" s="84">
        <v>8722394.5299999993</v>
      </c>
      <c r="J1511" s="84">
        <v>-2673745.46</v>
      </c>
      <c r="K1511" s="84">
        <v>6048649.0700000003</v>
      </c>
      <c r="L1511" s="85"/>
      <c r="M1511" s="85"/>
    </row>
    <row r="1512" spans="1:13" hidden="1" x14ac:dyDescent="0.25">
      <c r="A1512" s="80">
        <f t="shared" si="23"/>
        <v>1510</v>
      </c>
      <c r="B1512" s="79" t="s">
        <v>983</v>
      </c>
      <c r="C1512" s="79" t="s">
        <v>984</v>
      </c>
      <c r="D1512" s="81">
        <v>41425</v>
      </c>
      <c r="E1512" s="81">
        <v>41425</v>
      </c>
      <c r="F1512" s="82">
        <v>0</v>
      </c>
      <c r="G1512" s="79" t="s">
        <v>145</v>
      </c>
      <c r="H1512" s="79" t="s">
        <v>1074</v>
      </c>
      <c r="I1512" s="84">
        <v>229145.48</v>
      </c>
      <c r="J1512" s="84">
        <v>-70241.78</v>
      </c>
      <c r="K1512" s="84">
        <v>158903.70000000001</v>
      </c>
      <c r="L1512" s="85"/>
      <c r="M1512" s="85"/>
    </row>
    <row r="1513" spans="1:13" hidden="1" x14ac:dyDescent="0.25">
      <c r="A1513" s="80">
        <f t="shared" si="23"/>
        <v>1511</v>
      </c>
      <c r="B1513" s="79" t="s">
        <v>983</v>
      </c>
      <c r="C1513" s="79" t="s">
        <v>1075</v>
      </c>
      <c r="D1513" s="81">
        <v>41730</v>
      </c>
      <c r="E1513" s="81">
        <v>41730</v>
      </c>
      <c r="F1513" s="82">
        <v>0</v>
      </c>
      <c r="G1513" s="79" t="s">
        <v>145</v>
      </c>
      <c r="H1513" s="79" t="s">
        <v>1076</v>
      </c>
      <c r="I1513" s="84">
        <v>17195429.98</v>
      </c>
      <c r="J1513" s="84">
        <v>-4731618.57</v>
      </c>
      <c r="K1513" s="84">
        <v>12463811.41</v>
      </c>
      <c r="L1513" s="85"/>
      <c r="M1513" s="85"/>
    </row>
    <row r="1514" spans="1:13" hidden="1" x14ac:dyDescent="0.25">
      <c r="A1514" s="80">
        <f t="shared" si="23"/>
        <v>1512</v>
      </c>
      <c r="B1514" s="79" t="s">
        <v>983</v>
      </c>
      <c r="C1514" s="79" t="s">
        <v>353</v>
      </c>
      <c r="D1514" s="81">
        <v>42095</v>
      </c>
      <c r="E1514" s="81">
        <v>42095</v>
      </c>
      <c r="F1514" s="82">
        <v>0</v>
      </c>
      <c r="G1514" s="79" t="s">
        <v>145</v>
      </c>
      <c r="H1514" s="79" t="s">
        <v>1077</v>
      </c>
      <c r="I1514" s="84">
        <v>986475.63</v>
      </c>
      <c r="J1514" s="84">
        <v>-242710.8</v>
      </c>
      <c r="K1514" s="84">
        <v>743764.83</v>
      </c>
      <c r="L1514" s="85"/>
      <c r="M1514" s="85"/>
    </row>
    <row r="1515" spans="1:13" hidden="1" x14ac:dyDescent="0.25">
      <c r="A1515" s="80">
        <f t="shared" si="23"/>
        <v>1513</v>
      </c>
      <c r="B1515" s="79" t="s">
        <v>983</v>
      </c>
      <c r="C1515" s="79" t="s">
        <v>1078</v>
      </c>
      <c r="D1515" s="81">
        <v>42461</v>
      </c>
      <c r="E1515" s="81">
        <v>42461</v>
      </c>
      <c r="F1515" s="82">
        <v>0</v>
      </c>
      <c r="G1515" s="79" t="s">
        <v>145</v>
      </c>
      <c r="H1515" s="79" t="s">
        <v>1079</v>
      </c>
      <c r="I1515" s="84">
        <v>446823.76</v>
      </c>
      <c r="J1515" s="84">
        <v>-95745.98</v>
      </c>
      <c r="K1515" s="84">
        <v>351077.78</v>
      </c>
      <c r="L1515" s="85"/>
      <c r="M1515" s="85"/>
    </row>
    <row r="1516" spans="1:13" hidden="1" x14ac:dyDescent="0.25">
      <c r="A1516" s="80">
        <f t="shared" si="23"/>
        <v>1514</v>
      </c>
      <c r="B1516" s="79" t="s">
        <v>983</v>
      </c>
      <c r="C1516" s="79" t="s">
        <v>1075</v>
      </c>
      <c r="D1516" s="81">
        <v>41730</v>
      </c>
      <c r="E1516" s="81">
        <v>41730</v>
      </c>
      <c r="F1516" s="82">
        <v>0</v>
      </c>
      <c r="G1516" s="79" t="s">
        <v>145</v>
      </c>
      <c r="H1516" s="79" t="s">
        <v>1080</v>
      </c>
      <c r="I1516" s="84">
        <v>-13066616.57</v>
      </c>
      <c r="J1516" s="84">
        <v>3595504.5</v>
      </c>
      <c r="K1516" s="84">
        <v>-9471112.0700000003</v>
      </c>
      <c r="L1516" s="85"/>
      <c r="M1516" s="85"/>
    </row>
    <row r="1517" spans="1:13" hidden="1" x14ac:dyDescent="0.25">
      <c r="A1517" s="80">
        <f t="shared" si="23"/>
        <v>1515</v>
      </c>
      <c r="B1517" s="79" t="s">
        <v>983</v>
      </c>
      <c r="C1517" s="79" t="s">
        <v>353</v>
      </c>
      <c r="D1517" s="81">
        <v>42095</v>
      </c>
      <c r="E1517" s="81">
        <v>42095</v>
      </c>
      <c r="F1517" s="82">
        <v>0</v>
      </c>
      <c r="G1517" s="79" t="s">
        <v>145</v>
      </c>
      <c r="H1517" s="79" t="s">
        <v>1081</v>
      </c>
      <c r="I1517" s="84">
        <v>2501732.67</v>
      </c>
      <c r="J1517" s="84">
        <v>-615522.11</v>
      </c>
      <c r="K1517" s="84">
        <v>1886210.56</v>
      </c>
      <c r="L1517" s="85"/>
      <c r="M1517" s="85"/>
    </row>
    <row r="1518" spans="1:13" hidden="1" x14ac:dyDescent="0.25">
      <c r="A1518" s="80">
        <f t="shared" si="23"/>
        <v>1516</v>
      </c>
      <c r="B1518" s="79" t="s">
        <v>983</v>
      </c>
      <c r="C1518" s="79" t="s">
        <v>1078</v>
      </c>
      <c r="D1518" s="81">
        <v>42461</v>
      </c>
      <c r="E1518" s="81">
        <v>42461</v>
      </c>
      <c r="F1518" s="82">
        <v>0</v>
      </c>
      <c r="G1518" s="79" t="s">
        <v>145</v>
      </c>
      <c r="H1518" s="79" t="s">
        <v>1082</v>
      </c>
      <c r="I1518" s="84">
        <v>-1217026.6100000001</v>
      </c>
      <c r="J1518" s="84">
        <v>260786.03999999998</v>
      </c>
      <c r="K1518" s="84">
        <v>-956240.57</v>
      </c>
      <c r="L1518" s="85"/>
      <c r="M1518" s="85"/>
    </row>
    <row r="1519" spans="1:13" hidden="1" x14ac:dyDescent="0.25">
      <c r="A1519" s="80">
        <f t="shared" si="23"/>
        <v>1517</v>
      </c>
      <c r="B1519" s="79" t="s">
        <v>983</v>
      </c>
      <c r="C1519" s="79" t="s">
        <v>1083</v>
      </c>
      <c r="D1519" s="81">
        <v>42826</v>
      </c>
      <c r="E1519" s="81">
        <v>42826</v>
      </c>
      <c r="F1519" s="82">
        <v>0</v>
      </c>
      <c r="G1519" s="79" t="s">
        <v>145</v>
      </c>
      <c r="H1519" s="79" t="s">
        <v>1084</v>
      </c>
      <c r="I1519" s="84">
        <v>294174.37</v>
      </c>
      <c r="J1519" s="84">
        <v>-52811.28</v>
      </c>
      <c r="K1519" s="84">
        <v>241363.09</v>
      </c>
      <c r="L1519" s="85"/>
      <c r="M1519" s="85"/>
    </row>
    <row r="1520" spans="1:13" hidden="1" x14ac:dyDescent="0.25">
      <c r="A1520" s="80">
        <f t="shared" si="23"/>
        <v>1518</v>
      </c>
      <c r="B1520" s="79" t="s">
        <v>983</v>
      </c>
      <c r="C1520" s="79" t="s">
        <v>1083</v>
      </c>
      <c r="D1520" s="81">
        <v>42826</v>
      </c>
      <c r="E1520" s="81">
        <v>42826</v>
      </c>
      <c r="F1520" s="82">
        <v>0</v>
      </c>
      <c r="G1520" s="79" t="s">
        <v>145</v>
      </c>
      <c r="H1520" s="79" t="s">
        <v>1085</v>
      </c>
      <c r="I1520" s="84">
        <v>-23842.18</v>
      </c>
      <c r="J1520" s="84">
        <v>4280.24</v>
      </c>
      <c r="K1520" s="84">
        <v>-19561.939999999999</v>
      </c>
      <c r="L1520" s="85"/>
      <c r="M1520" s="85"/>
    </row>
    <row r="1521" spans="1:13" hidden="1" x14ac:dyDescent="0.25">
      <c r="A1521" s="80">
        <f t="shared" si="23"/>
        <v>1519</v>
      </c>
      <c r="B1521" s="79" t="s">
        <v>983</v>
      </c>
      <c r="C1521" s="79" t="s">
        <v>1086</v>
      </c>
      <c r="D1521" s="81">
        <v>43191</v>
      </c>
      <c r="E1521" s="81">
        <v>43191</v>
      </c>
      <c r="F1521" s="82">
        <v>0</v>
      </c>
      <c r="G1521" s="79" t="s">
        <v>145</v>
      </c>
      <c r="H1521" s="79" t="s">
        <v>1087</v>
      </c>
      <c r="I1521" s="84">
        <v>812599.84</v>
      </c>
      <c r="J1521" s="84">
        <v>-114835.88999999998</v>
      </c>
      <c r="K1521" s="84">
        <v>697763.95</v>
      </c>
      <c r="L1521" s="85"/>
      <c r="M1521" s="85"/>
    </row>
    <row r="1522" spans="1:13" hidden="1" x14ac:dyDescent="0.25">
      <c r="A1522" s="80">
        <f t="shared" si="23"/>
        <v>1520</v>
      </c>
      <c r="B1522" s="79" t="s">
        <v>983</v>
      </c>
      <c r="C1522" s="79" t="s">
        <v>1086</v>
      </c>
      <c r="D1522" s="81">
        <v>43191</v>
      </c>
      <c r="E1522" s="81">
        <v>43191</v>
      </c>
      <c r="F1522" s="82">
        <v>0</v>
      </c>
      <c r="G1522" s="79" t="s">
        <v>145</v>
      </c>
      <c r="H1522" s="79" t="s">
        <v>1088</v>
      </c>
      <c r="I1522" s="84">
        <v>2686553.16</v>
      </c>
      <c r="J1522" s="84">
        <v>-379661.31</v>
      </c>
      <c r="K1522" s="84">
        <v>2306891.85</v>
      </c>
      <c r="L1522" s="85"/>
      <c r="M1522" s="85"/>
    </row>
    <row r="1523" spans="1:13" hidden="1" x14ac:dyDescent="0.25">
      <c r="A1523" s="80">
        <f t="shared" si="23"/>
        <v>1521</v>
      </c>
      <c r="B1523" s="79" t="s">
        <v>983</v>
      </c>
      <c r="C1523" s="79" t="s">
        <v>1089</v>
      </c>
      <c r="D1523" s="81">
        <v>43556</v>
      </c>
      <c r="E1523" s="81">
        <v>43556</v>
      </c>
      <c r="F1523" s="82">
        <v>0</v>
      </c>
      <c r="G1523" s="79" t="s">
        <v>145</v>
      </c>
      <c r="H1523" s="79" t="s">
        <v>1090</v>
      </c>
      <c r="I1523" s="84">
        <v>960528.19</v>
      </c>
      <c r="J1523" s="84">
        <v>-95215.3</v>
      </c>
      <c r="K1523" s="84">
        <v>865312.89</v>
      </c>
      <c r="L1523" s="85"/>
      <c r="M1523" s="85"/>
    </row>
    <row r="1524" spans="1:13" hidden="1" x14ac:dyDescent="0.25">
      <c r="A1524" s="80">
        <f t="shared" si="23"/>
        <v>1522</v>
      </c>
      <c r="B1524" s="79" t="s">
        <v>983</v>
      </c>
      <c r="C1524" s="79" t="s">
        <v>1089</v>
      </c>
      <c r="D1524" s="81">
        <v>43556</v>
      </c>
      <c r="E1524" s="81">
        <v>43556</v>
      </c>
      <c r="F1524" s="82">
        <v>0</v>
      </c>
      <c r="G1524" s="79" t="s">
        <v>145</v>
      </c>
      <c r="H1524" s="79" t="s">
        <v>1091</v>
      </c>
      <c r="I1524" s="84">
        <v>3357325.85</v>
      </c>
      <c r="J1524" s="84">
        <v>-332805.24</v>
      </c>
      <c r="K1524" s="84">
        <v>3024520.61</v>
      </c>
      <c r="L1524" s="85"/>
      <c r="M1524" s="85"/>
    </row>
    <row r="1525" spans="1:13" hidden="1" x14ac:dyDescent="0.25">
      <c r="A1525" s="80">
        <f t="shared" si="23"/>
        <v>1523</v>
      </c>
      <c r="B1525" s="79" t="s">
        <v>983</v>
      </c>
      <c r="C1525" s="79" t="s">
        <v>1092</v>
      </c>
      <c r="D1525" s="81">
        <v>43922</v>
      </c>
      <c r="E1525" s="81">
        <v>43922</v>
      </c>
      <c r="F1525" s="82">
        <v>0</v>
      </c>
      <c r="G1525" s="79" t="s">
        <v>145</v>
      </c>
      <c r="H1525" s="79" t="s">
        <v>1093</v>
      </c>
      <c r="I1525" s="84">
        <v>1661627.3</v>
      </c>
      <c r="J1525" s="84">
        <v>-86890.25</v>
      </c>
      <c r="K1525" s="84">
        <v>1574737.05</v>
      </c>
      <c r="L1525" s="85"/>
      <c r="M1525" s="85"/>
    </row>
    <row r="1526" spans="1:13" hidden="1" x14ac:dyDescent="0.25">
      <c r="A1526" s="80">
        <f t="shared" si="23"/>
        <v>1524</v>
      </c>
      <c r="B1526" s="79" t="s">
        <v>983</v>
      </c>
      <c r="C1526" s="79" t="s">
        <v>1092</v>
      </c>
      <c r="D1526" s="81">
        <v>43922</v>
      </c>
      <c r="E1526" s="81">
        <v>43922</v>
      </c>
      <c r="F1526" s="82">
        <v>0</v>
      </c>
      <c r="G1526" s="79" t="s">
        <v>145</v>
      </c>
      <c r="H1526" s="79" t="s">
        <v>1094</v>
      </c>
      <c r="I1526" s="84">
        <v>-3266431.04</v>
      </c>
      <c r="J1526" s="84">
        <v>170809.07</v>
      </c>
      <c r="K1526" s="84">
        <v>-3095621.97</v>
      </c>
      <c r="L1526" s="85"/>
      <c r="M1526" s="85"/>
    </row>
    <row r="1527" spans="1:13" hidden="1" x14ac:dyDescent="0.25">
      <c r="A1527" s="80">
        <f t="shared" si="23"/>
        <v>1525</v>
      </c>
      <c r="B1527" s="79" t="s">
        <v>983</v>
      </c>
      <c r="C1527" s="79" t="s">
        <v>984</v>
      </c>
      <c r="D1527" s="81">
        <v>41425</v>
      </c>
      <c r="E1527" s="81">
        <v>41425</v>
      </c>
      <c r="F1527" s="82">
        <v>0</v>
      </c>
      <c r="G1527" s="79" t="s">
        <v>145</v>
      </c>
      <c r="H1527" s="79" t="s">
        <v>1158</v>
      </c>
      <c r="I1527" s="84">
        <v>54049440.460000001</v>
      </c>
      <c r="J1527" s="84">
        <v>-16568207.83</v>
      </c>
      <c r="K1527" s="84">
        <v>37481232.630000003</v>
      </c>
      <c r="L1527" s="85"/>
      <c r="M1527" s="85"/>
    </row>
    <row r="1528" spans="1:13" hidden="1" x14ac:dyDescent="0.25">
      <c r="A1528" s="80">
        <f t="shared" si="23"/>
        <v>1526</v>
      </c>
      <c r="B1528" s="79" t="s">
        <v>983</v>
      </c>
      <c r="C1528" s="79" t="s">
        <v>984</v>
      </c>
      <c r="D1528" s="81">
        <v>41425</v>
      </c>
      <c r="E1528" s="81">
        <v>41425</v>
      </c>
      <c r="F1528" s="82">
        <v>0</v>
      </c>
      <c r="G1528" s="79" t="s">
        <v>145</v>
      </c>
      <c r="H1528" s="79" t="s">
        <v>1159</v>
      </c>
      <c r="I1528" s="84">
        <v>19056302.960000001</v>
      </c>
      <c r="J1528" s="84">
        <v>-5841481.1500000004</v>
      </c>
      <c r="K1528" s="84">
        <v>13214821.810000001</v>
      </c>
      <c r="L1528" s="85"/>
      <c r="M1528" s="85"/>
    </row>
    <row r="1529" spans="1:13" hidden="1" x14ac:dyDescent="0.25">
      <c r="A1529" s="80">
        <f t="shared" si="23"/>
        <v>1527</v>
      </c>
      <c r="B1529" s="79" t="s">
        <v>983</v>
      </c>
      <c r="C1529" s="79" t="s">
        <v>984</v>
      </c>
      <c r="D1529" s="81">
        <v>41425</v>
      </c>
      <c r="E1529" s="81">
        <v>41425</v>
      </c>
      <c r="F1529" s="82">
        <v>0</v>
      </c>
      <c r="G1529" s="79" t="s">
        <v>145</v>
      </c>
      <c r="H1529" s="79" t="s">
        <v>1160</v>
      </c>
      <c r="I1529" s="84">
        <v>133091337.98</v>
      </c>
      <c r="J1529" s="84">
        <v>-40797553.640000001</v>
      </c>
      <c r="K1529" s="84">
        <v>92293784.340000004</v>
      </c>
      <c r="L1529" s="85"/>
      <c r="M1529" s="85"/>
    </row>
    <row r="1530" spans="1:13" hidden="1" x14ac:dyDescent="0.25">
      <c r="A1530" s="80">
        <f t="shared" si="23"/>
        <v>1528</v>
      </c>
      <c r="B1530" s="79" t="s">
        <v>983</v>
      </c>
      <c r="C1530" s="79" t="s">
        <v>984</v>
      </c>
      <c r="D1530" s="81">
        <v>41425</v>
      </c>
      <c r="E1530" s="81">
        <v>41425</v>
      </c>
      <c r="F1530" s="82">
        <v>0</v>
      </c>
      <c r="G1530" s="79" t="s">
        <v>145</v>
      </c>
      <c r="H1530" s="79" t="s">
        <v>1069</v>
      </c>
      <c r="I1530" s="84">
        <v>2348956.86</v>
      </c>
      <c r="J1530" s="84">
        <v>-720044.56</v>
      </c>
      <c r="K1530" s="84">
        <v>1628912.3</v>
      </c>
      <c r="L1530" s="85"/>
      <c r="M1530" s="85"/>
    </row>
    <row r="1531" spans="1:13" hidden="1" x14ac:dyDescent="0.25">
      <c r="A1531" s="80">
        <f t="shared" si="23"/>
        <v>1529</v>
      </c>
      <c r="B1531" s="79" t="s">
        <v>983</v>
      </c>
      <c r="C1531" s="79" t="s">
        <v>984</v>
      </c>
      <c r="D1531" s="81">
        <v>41425</v>
      </c>
      <c r="E1531" s="81">
        <v>41425</v>
      </c>
      <c r="F1531" s="82">
        <v>0</v>
      </c>
      <c r="G1531" s="79" t="s">
        <v>145</v>
      </c>
      <c r="H1531" s="79" t="s">
        <v>1070</v>
      </c>
      <c r="I1531" s="84">
        <v>12468013.689999999</v>
      </c>
      <c r="J1531" s="84">
        <v>-3821920.09</v>
      </c>
      <c r="K1531" s="84">
        <v>8646093.5999999996</v>
      </c>
      <c r="L1531" s="85"/>
      <c r="M1531" s="85"/>
    </row>
    <row r="1532" spans="1:13" hidden="1" x14ac:dyDescent="0.25">
      <c r="A1532" s="80">
        <f t="shared" si="23"/>
        <v>1530</v>
      </c>
      <c r="B1532" s="79" t="s">
        <v>983</v>
      </c>
      <c r="C1532" s="79" t="s">
        <v>984</v>
      </c>
      <c r="D1532" s="81">
        <v>41425</v>
      </c>
      <c r="E1532" s="81">
        <v>41425</v>
      </c>
      <c r="F1532" s="82">
        <v>0</v>
      </c>
      <c r="G1532" s="79" t="s">
        <v>145</v>
      </c>
      <c r="H1532" s="79" t="s">
        <v>1071</v>
      </c>
      <c r="I1532" s="84">
        <v>335970.88</v>
      </c>
      <c r="J1532" s="84">
        <v>-102987.86</v>
      </c>
      <c r="K1532" s="84">
        <v>232983.02</v>
      </c>
      <c r="L1532" s="85"/>
      <c r="M1532" s="85"/>
    </row>
    <row r="1533" spans="1:13" hidden="1" x14ac:dyDescent="0.25">
      <c r="A1533" s="80">
        <f t="shared" si="23"/>
        <v>1531</v>
      </c>
      <c r="B1533" s="79" t="s">
        <v>983</v>
      </c>
      <c r="C1533" s="79" t="s">
        <v>984</v>
      </c>
      <c r="D1533" s="81">
        <v>41425</v>
      </c>
      <c r="E1533" s="81">
        <v>41425</v>
      </c>
      <c r="F1533" s="82">
        <v>0</v>
      </c>
      <c r="G1533" s="79" t="s">
        <v>145</v>
      </c>
      <c r="H1533" s="79" t="s">
        <v>1072</v>
      </c>
      <c r="I1533" s="84">
        <v>10139183.6</v>
      </c>
      <c r="J1533" s="84">
        <v>-3108045.15</v>
      </c>
      <c r="K1533" s="84">
        <v>7031138.4500000002</v>
      </c>
      <c r="L1533" s="85"/>
      <c r="M1533" s="85"/>
    </row>
    <row r="1534" spans="1:13" hidden="1" x14ac:dyDescent="0.25">
      <c r="A1534" s="80">
        <f t="shared" si="23"/>
        <v>1532</v>
      </c>
      <c r="B1534" s="79" t="s">
        <v>983</v>
      </c>
      <c r="C1534" s="79" t="s">
        <v>984</v>
      </c>
      <c r="D1534" s="81">
        <v>41425</v>
      </c>
      <c r="E1534" s="81">
        <v>41425</v>
      </c>
      <c r="F1534" s="82">
        <v>0</v>
      </c>
      <c r="G1534" s="79" t="s">
        <v>145</v>
      </c>
      <c r="H1534" s="79" t="s">
        <v>1073</v>
      </c>
      <c r="I1534" s="84">
        <v>4967192.3</v>
      </c>
      <c r="J1534" s="84">
        <v>-1522633.2200000002</v>
      </c>
      <c r="K1534" s="84">
        <v>3444559.08</v>
      </c>
      <c r="L1534" s="85"/>
      <c r="M1534" s="85"/>
    </row>
    <row r="1535" spans="1:13" hidden="1" x14ac:dyDescent="0.25">
      <c r="A1535" s="80">
        <f t="shared" si="23"/>
        <v>1533</v>
      </c>
      <c r="B1535" s="79" t="s">
        <v>983</v>
      </c>
      <c r="C1535" s="79" t="s">
        <v>984</v>
      </c>
      <c r="D1535" s="81">
        <v>41425</v>
      </c>
      <c r="E1535" s="81">
        <v>41425</v>
      </c>
      <c r="F1535" s="82">
        <v>0</v>
      </c>
      <c r="G1535" s="79" t="s">
        <v>145</v>
      </c>
      <c r="H1535" s="79" t="s">
        <v>1074</v>
      </c>
      <c r="I1535" s="84">
        <v>130492.8</v>
      </c>
      <c r="J1535" s="84">
        <v>-40001</v>
      </c>
      <c r="K1535" s="84">
        <v>90491.8</v>
      </c>
      <c r="L1535" s="85"/>
      <c r="M1535" s="85"/>
    </row>
    <row r="1536" spans="1:13" hidden="1" x14ac:dyDescent="0.25">
      <c r="A1536" s="80">
        <f t="shared" si="23"/>
        <v>1534</v>
      </c>
      <c r="B1536" s="79" t="s">
        <v>983</v>
      </c>
      <c r="C1536" s="79" t="s">
        <v>1075</v>
      </c>
      <c r="D1536" s="81">
        <v>41730</v>
      </c>
      <c r="E1536" s="81">
        <v>41730</v>
      </c>
      <c r="F1536" s="82">
        <v>0</v>
      </c>
      <c r="G1536" s="79" t="s">
        <v>145</v>
      </c>
      <c r="H1536" s="79" t="s">
        <v>1076</v>
      </c>
      <c r="I1536" s="84">
        <v>9792380.6500000004</v>
      </c>
      <c r="J1536" s="84">
        <v>-2694542.13</v>
      </c>
      <c r="K1536" s="84">
        <v>7097838.5199999996</v>
      </c>
      <c r="L1536" s="85"/>
      <c r="M1536" s="85"/>
    </row>
    <row r="1537" spans="1:13" hidden="1" x14ac:dyDescent="0.25">
      <c r="A1537" s="80">
        <f t="shared" si="23"/>
        <v>1535</v>
      </c>
      <c r="B1537" s="79" t="s">
        <v>983</v>
      </c>
      <c r="C1537" s="79" t="s">
        <v>353</v>
      </c>
      <c r="D1537" s="81">
        <v>42095</v>
      </c>
      <c r="E1537" s="81">
        <v>42095</v>
      </c>
      <c r="F1537" s="82">
        <v>0</v>
      </c>
      <c r="G1537" s="79" t="s">
        <v>145</v>
      </c>
      <c r="H1537" s="79" t="s">
        <v>1077</v>
      </c>
      <c r="I1537" s="84">
        <v>561773.94999999995</v>
      </c>
      <c r="J1537" s="84">
        <v>-138217.92000000001</v>
      </c>
      <c r="K1537" s="84">
        <v>423556.03</v>
      </c>
      <c r="L1537" s="85"/>
      <c r="M1537" s="85"/>
    </row>
    <row r="1538" spans="1:13" hidden="1" x14ac:dyDescent="0.25">
      <c r="A1538" s="80">
        <f t="shared" si="23"/>
        <v>1536</v>
      </c>
      <c r="B1538" s="79" t="s">
        <v>983</v>
      </c>
      <c r="C1538" s="79" t="s">
        <v>1078</v>
      </c>
      <c r="D1538" s="81">
        <v>42461</v>
      </c>
      <c r="E1538" s="81">
        <v>42461</v>
      </c>
      <c r="F1538" s="82">
        <v>0</v>
      </c>
      <c r="G1538" s="79" t="s">
        <v>145</v>
      </c>
      <c r="H1538" s="79" t="s">
        <v>1079</v>
      </c>
      <c r="I1538" s="84">
        <v>254455.3</v>
      </c>
      <c r="J1538" s="84">
        <v>-54525</v>
      </c>
      <c r="K1538" s="84">
        <v>199930.3</v>
      </c>
      <c r="L1538" s="85"/>
      <c r="M1538" s="85"/>
    </row>
    <row r="1539" spans="1:13" hidden="1" x14ac:dyDescent="0.25">
      <c r="A1539" s="80">
        <f t="shared" si="23"/>
        <v>1537</v>
      </c>
      <c r="B1539" s="79" t="s">
        <v>983</v>
      </c>
      <c r="C1539" s="79" t="s">
        <v>1075</v>
      </c>
      <c r="D1539" s="81">
        <v>41730</v>
      </c>
      <c r="E1539" s="81">
        <v>41730</v>
      </c>
      <c r="F1539" s="82">
        <v>0</v>
      </c>
      <c r="G1539" s="79" t="s">
        <v>145</v>
      </c>
      <c r="H1539" s="79" t="s">
        <v>1080</v>
      </c>
      <c r="I1539" s="84">
        <v>-7441121.4699999997</v>
      </c>
      <c r="J1539" s="84">
        <v>2047552.66</v>
      </c>
      <c r="K1539" s="84">
        <v>-5393568.8099999996</v>
      </c>
      <c r="L1539" s="85"/>
      <c r="M1539" s="85"/>
    </row>
    <row r="1540" spans="1:13" hidden="1" x14ac:dyDescent="0.25">
      <c r="A1540" s="80">
        <f t="shared" si="23"/>
        <v>1538</v>
      </c>
      <c r="B1540" s="79" t="s">
        <v>983</v>
      </c>
      <c r="C1540" s="79" t="s">
        <v>353</v>
      </c>
      <c r="D1540" s="81">
        <v>42095</v>
      </c>
      <c r="E1540" s="81">
        <v>42095</v>
      </c>
      <c r="F1540" s="82">
        <v>0</v>
      </c>
      <c r="G1540" s="79" t="s">
        <v>145</v>
      </c>
      <c r="H1540" s="79" t="s">
        <v>1081</v>
      </c>
      <c r="I1540" s="84">
        <v>1424676.14</v>
      </c>
      <c r="J1540" s="84">
        <v>-350524.91000000003</v>
      </c>
      <c r="K1540" s="84">
        <v>1074151.23</v>
      </c>
      <c r="L1540" s="85"/>
      <c r="M1540" s="85"/>
    </row>
    <row r="1541" spans="1:13" hidden="1" x14ac:dyDescent="0.25">
      <c r="A1541" s="80">
        <f t="shared" ref="A1541:A1604" si="24">A1540+1</f>
        <v>1539</v>
      </c>
      <c r="B1541" s="79" t="s">
        <v>983</v>
      </c>
      <c r="C1541" s="79" t="s">
        <v>1078</v>
      </c>
      <c r="D1541" s="81">
        <v>42461</v>
      </c>
      <c r="E1541" s="81">
        <v>42461</v>
      </c>
      <c r="F1541" s="82">
        <v>0</v>
      </c>
      <c r="G1541" s="79" t="s">
        <v>145</v>
      </c>
      <c r="H1541" s="79" t="s">
        <v>1082</v>
      </c>
      <c r="I1541" s="84">
        <v>-693067.15</v>
      </c>
      <c r="J1541" s="84">
        <v>148511.34</v>
      </c>
      <c r="K1541" s="84">
        <v>-544555.81000000006</v>
      </c>
      <c r="L1541" s="85"/>
      <c r="M1541" s="85"/>
    </row>
    <row r="1542" spans="1:13" hidden="1" x14ac:dyDescent="0.25">
      <c r="A1542" s="80">
        <f t="shared" si="24"/>
        <v>1540</v>
      </c>
      <c r="B1542" s="79" t="s">
        <v>983</v>
      </c>
      <c r="C1542" s="79" t="s">
        <v>1083</v>
      </c>
      <c r="D1542" s="81">
        <v>42826</v>
      </c>
      <c r="E1542" s="81">
        <v>42826</v>
      </c>
      <c r="F1542" s="82">
        <v>0</v>
      </c>
      <c r="G1542" s="79" t="s">
        <v>145</v>
      </c>
      <c r="H1542" s="79" t="s">
        <v>1084</v>
      </c>
      <c r="I1542" s="84">
        <v>147087.19</v>
      </c>
      <c r="J1542" s="84">
        <v>-26405.64</v>
      </c>
      <c r="K1542" s="84">
        <v>120681.55</v>
      </c>
      <c r="L1542" s="85"/>
      <c r="M1542" s="85"/>
    </row>
    <row r="1543" spans="1:13" hidden="1" x14ac:dyDescent="0.25">
      <c r="A1543" s="80">
        <f t="shared" si="24"/>
        <v>1541</v>
      </c>
      <c r="B1543" s="79" t="s">
        <v>983</v>
      </c>
      <c r="C1543" s="79" t="s">
        <v>1083</v>
      </c>
      <c r="D1543" s="81">
        <v>42826</v>
      </c>
      <c r="E1543" s="81">
        <v>42826</v>
      </c>
      <c r="F1543" s="82">
        <v>0</v>
      </c>
      <c r="G1543" s="79" t="s">
        <v>145</v>
      </c>
      <c r="H1543" s="79" t="s">
        <v>1085</v>
      </c>
      <c r="I1543" s="84">
        <v>-32310.75</v>
      </c>
      <c r="J1543" s="84">
        <v>5800.56</v>
      </c>
      <c r="K1543" s="84">
        <v>-26510.19</v>
      </c>
      <c r="L1543" s="85"/>
      <c r="M1543" s="85"/>
    </row>
    <row r="1544" spans="1:13" hidden="1" x14ac:dyDescent="0.25">
      <c r="A1544" s="80">
        <f t="shared" si="24"/>
        <v>1542</v>
      </c>
      <c r="B1544" s="79" t="s">
        <v>983</v>
      </c>
      <c r="C1544" s="79" t="s">
        <v>1086</v>
      </c>
      <c r="D1544" s="81">
        <v>43191</v>
      </c>
      <c r="E1544" s="81">
        <v>43191</v>
      </c>
      <c r="F1544" s="82">
        <v>0</v>
      </c>
      <c r="G1544" s="79" t="s">
        <v>145</v>
      </c>
      <c r="H1544" s="79" t="s">
        <v>1087</v>
      </c>
      <c r="I1544" s="84">
        <v>467244.91</v>
      </c>
      <c r="J1544" s="84">
        <v>-66030.63</v>
      </c>
      <c r="K1544" s="84">
        <v>401214.28</v>
      </c>
      <c r="L1544" s="85"/>
      <c r="M1544" s="85"/>
    </row>
    <row r="1545" spans="1:13" hidden="1" x14ac:dyDescent="0.25">
      <c r="A1545" s="80">
        <f t="shared" si="24"/>
        <v>1543</v>
      </c>
      <c r="B1545" s="79" t="s">
        <v>983</v>
      </c>
      <c r="C1545" s="79" t="s">
        <v>1086</v>
      </c>
      <c r="D1545" s="81">
        <v>43191</v>
      </c>
      <c r="E1545" s="81">
        <v>43191</v>
      </c>
      <c r="F1545" s="82">
        <v>0</v>
      </c>
      <c r="G1545" s="79" t="s">
        <v>145</v>
      </c>
      <c r="H1545" s="79" t="s">
        <v>1088</v>
      </c>
      <c r="I1545" s="84">
        <v>1544768.08</v>
      </c>
      <c r="J1545" s="84">
        <v>-218305.26</v>
      </c>
      <c r="K1545" s="84">
        <v>1326462.82</v>
      </c>
      <c r="L1545" s="85"/>
      <c r="M1545" s="85"/>
    </row>
    <row r="1546" spans="1:13" hidden="1" x14ac:dyDescent="0.25">
      <c r="A1546" s="80">
        <f t="shared" si="24"/>
        <v>1544</v>
      </c>
      <c r="B1546" s="79" t="s">
        <v>983</v>
      </c>
      <c r="C1546" s="79" t="s">
        <v>1089</v>
      </c>
      <c r="D1546" s="81">
        <v>43556</v>
      </c>
      <c r="E1546" s="81">
        <v>43556</v>
      </c>
      <c r="F1546" s="82">
        <v>0</v>
      </c>
      <c r="G1546" s="79" t="s">
        <v>145</v>
      </c>
      <c r="H1546" s="79" t="s">
        <v>1090</v>
      </c>
      <c r="I1546" s="84">
        <v>552303.71</v>
      </c>
      <c r="J1546" s="84">
        <v>-54748.800000000003</v>
      </c>
      <c r="K1546" s="84">
        <v>497554.91</v>
      </c>
      <c r="L1546" s="85"/>
      <c r="M1546" s="85"/>
    </row>
    <row r="1547" spans="1:13" hidden="1" x14ac:dyDescent="0.25">
      <c r="A1547" s="80">
        <f t="shared" si="24"/>
        <v>1545</v>
      </c>
      <c r="B1547" s="79" t="s">
        <v>983</v>
      </c>
      <c r="C1547" s="79" t="s">
        <v>1089</v>
      </c>
      <c r="D1547" s="81">
        <v>43556</v>
      </c>
      <c r="E1547" s="81">
        <v>43556</v>
      </c>
      <c r="F1547" s="82">
        <v>0</v>
      </c>
      <c r="G1547" s="79" t="s">
        <v>145</v>
      </c>
      <c r="H1547" s="79" t="s">
        <v>1091</v>
      </c>
      <c r="I1547" s="84">
        <v>1930462.36</v>
      </c>
      <c r="J1547" s="84">
        <v>-191363.02</v>
      </c>
      <c r="K1547" s="84">
        <v>1739099.34</v>
      </c>
      <c r="L1547" s="85"/>
      <c r="M1547" s="85"/>
    </row>
    <row r="1548" spans="1:13" hidden="1" x14ac:dyDescent="0.25">
      <c r="A1548" s="80">
        <f t="shared" si="24"/>
        <v>1546</v>
      </c>
      <c r="B1548" s="79" t="s">
        <v>983</v>
      </c>
      <c r="C1548" s="79" t="s">
        <v>1092</v>
      </c>
      <c r="D1548" s="81">
        <v>43922</v>
      </c>
      <c r="E1548" s="81">
        <v>43922</v>
      </c>
      <c r="F1548" s="82">
        <v>0</v>
      </c>
      <c r="G1548" s="79" t="s">
        <v>145</v>
      </c>
      <c r="H1548" s="79" t="s">
        <v>1093</v>
      </c>
      <c r="I1548" s="84">
        <v>955435.7</v>
      </c>
      <c r="J1548" s="84">
        <v>-49961.9</v>
      </c>
      <c r="K1548" s="84">
        <v>905473.8</v>
      </c>
      <c r="L1548" s="85"/>
      <c r="M1548" s="85"/>
    </row>
    <row r="1549" spans="1:13" hidden="1" x14ac:dyDescent="0.25">
      <c r="A1549" s="80">
        <f t="shared" si="24"/>
        <v>1547</v>
      </c>
      <c r="B1549" s="79" t="s">
        <v>983</v>
      </c>
      <c r="C1549" s="79" t="s">
        <v>1092</v>
      </c>
      <c r="D1549" s="81">
        <v>43922</v>
      </c>
      <c r="E1549" s="81">
        <v>43922</v>
      </c>
      <c r="F1549" s="82">
        <v>0</v>
      </c>
      <c r="G1549" s="79" t="s">
        <v>145</v>
      </c>
      <c r="H1549" s="79" t="s">
        <v>1094</v>
      </c>
      <c r="I1549" s="84">
        <v>-1878197.85</v>
      </c>
      <c r="J1549" s="84">
        <v>98215.22</v>
      </c>
      <c r="K1549" s="84">
        <v>-1779982.63</v>
      </c>
      <c r="L1549" s="85"/>
      <c r="M1549" s="85"/>
    </row>
    <row r="1550" spans="1:13" hidden="1" x14ac:dyDescent="0.25">
      <c r="A1550" s="80">
        <f t="shared" si="24"/>
        <v>1548</v>
      </c>
      <c r="B1550" s="79" t="s">
        <v>983</v>
      </c>
      <c r="C1550" s="79" t="s">
        <v>984</v>
      </c>
      <c r="D1550" s="81">
        <v>41425</v>
      </c>
      <c r="E1550" s="81">
        <v>41425</v>
      </c>
      <c r="F1550" s="82">
        <v>0</v>
      </c>
      <c r="G1550" s="79" t="s">
        <v>145</v>
      </c>
      <c r="H1550" s="79" t="s">
        <v>1161</v>
      </c>
      <c r="I1550" s="84">
        <v>3293664.92</v>
      </c>
      <c r="J1550" s="84">
        <v>-1009633.5</v>
      </c>
      <c r="K1550" s="84">
        <v>2284031.42</v>
      </c>
      <c r="L1550" s="85"/>
      <c r="M1550" s="85"/>
    </row>
    <row r="1551" spans="1:13" hidden="1" x14ac:dyDescent="0.25">
      <c r="A1551" s="80">
        <f t="shared" si="24"/>
        <v>1549</v>
      </c>
      <c r="B1551" s="79" t="s">
        <v>983</v>
      </c>
      <c r="C1551" s="79" t="s">
        <v>984</v>
      </c>
      <c r="D1551" s="81">
        <v>41730</v>
      </c>
      <c r="E1551" s="81">
        <v>41730</v>
      </c>
      <c r="F1551" s="82">
        <v>0</v>
      </c>
      <c r="G1551" s="79" t="s">
        <v>145</v>
      </c>
      <c r="H1551" s="79" t="s">
        <v>1162</v>
      </c>
      <c r="I1551" s="84">
        <v>11133837</v>
      </c>
      <c r="J1551" s="84">
        <v>-2961600.6599999997</v>
      </c>
      <c r="K1551" s="84">
        <v>8172236.3399999999</v>
      </c>
      <c r="L1551" s="85"/>
      <c r="M1551" s="85"/>
    </row>
    <row r="1552" spans="1:13" hidden="1" x14ac:dyDescent="0.25">
      <c r="A1552" s="80">
        <f t="shared" si="24"/>
        <v>1550</v>
      </c>
      <c r="B1552" s="79" t="s">
        <v>983</v>
      </c>
      <c r="C1552" s="79" t="s">
        <v>1163</v>
      </c>
      <c r="D1552" s="81">
        <v>41730</v>
      </c>
      <c r="E1552" s="81">
        <v>41730</v>
      </c>
      <c r="F1552" s="82">
        <v>0</v>
      </c>
      <c r="G1552" s="79" t="s">
        <v>145</v>
      </c>
      <c r="H1552" s="79" t="s">
        <v>1164</v>
      </c>
      <c r="I1552" s="84">
        <v>26916798</v>
      </c>
      <c r="J1552" s="84">
        <v>-8523652.6899999995</v>
      </c>
      <c r="K1552" s="84">
        <v>18393145.309999999</v>
      </c>
      <c r="L1552" s="85"/>
      <c r="M1552" s="85"/>
    </row>
    <row r="1553" spans="1:13" hidden="1" x14ac:dyDescent="0.25">
      <c r="A1553" s="80">
        <f t="shared" si="24"/>
        <v>1551</v>
      </c>
      <c r="B1553" s="79" t="s">
        <v>983</v>
      </c>
      <c r="C1553" s="79" t="s">
        <v>984</v>
      </c>
      <c r="D1553" s="81">
        <v>41425</v>
      </c>
      <c r="E1553" s="81">
        <v>41425</v>
      </c>
      <c r="F1553" s="82">
        <v>0</v>
      </c>
      <c r="G1553" s="79" t="s">
        <v>145</v>
      </c>
      <c r="H1553" s="79" t="s">
        <v>1165</v>
      </c>
      <c r="I1553" s="84">
        <v>5916083.8700000001</v>
      </c>
      <c r="J1553" s="84">
        <v>-1813504.5899999999</v>
      </c>
      <c r="K1553" s="84">
        <v>4102579.28</v>
      </c>
      <c r="L1553" s="85"/>
      <c r="M1553" s="85"/>
    </row>
    <row r="1554" spans="1:13" hidden="1" x14ac:dyDescent="0.25">
      <c r="A1554" s="80">
        <f t="shared" si="24"/>
        <v>1552</v>
      </c>
      <c r="B1554" s="79" t="s">
        <v>983</v>
      </c>
      <c r="C1554" s="79" t="s">
        <v>984</v>
      </c>
      <c r="D1554" s="81">
        <v>41730</v>
      </c>
      <c r="E1554" s="81">
        <v>41730</v>
      </c>
      <c r="F1554" s="82">
        <v>0</v>
      </c>
      <c r="G1554" s="79" t="s">
        <v>145</v>
      </c>
      <c r="H1554" s="79" t="s">
        <v>1166</v>
      </c>
      <c r="I1554" s="84">
        <v>6587408.8099999996</v>
      </c>
      <c r="J1554" s="84">
        <v>-1752250.74</v>
      </c>
      <c r="K1554" s="84">
        <v>4835158.07</v>
      </c>
      <c r="L1554" s="85"/>
      <c r="M1554" s="85"/>
    </row>
    <row r="1555" spans="1:13" hidden="1" x14ac:dyDescent="0.25">
      <c r="A1555" s="80">
        <f t="shared" si="24"/>
        <v>1553</v>
      </c>
      <c r="B1555" s="79" t="s">
        <v>983</v>
      </c>
      <c r="C1555" s="79" t="s">
        <v>984</v>
      </c>
      <c r="D1555" s="81">
        <v>41730</v>
      </c>
      <c r="E1555" s="81">
        <v>41730</v>
      </c>
      <c r="F1555" s="82">
        <v>0</v>
      </c>
      <c r="G1555" s="79" t="s">
        <v>145</v>
      </c>
      <c r="H1555" s="79" t="s">
        <v>1167</v>
      </c>
      <c r="I1555" s="84">
        <v>122622.27</v>
      </c>
      <c r="J1555" s="84">
        <v>-32617.550000000003</v>
      </c>
      <c r="K1555" s="84">
        <v>90004.72</v>
      </c>
      <c r="L1555" s="85"/>
      <c r="M1555" s="85"/>
    </row>
    <row r="1556" spans="1:13" hidden="1" x14ac:dyDescent="0.25">
      <c r="A1556" s="80">
        <f t="shared" si="24"/>
        <v>1554</v>
      </c>
      <c r="B1556" s="79" t="s">
        <v>983</v>
      </c>
      <c r="C1556" s="79" t="s">
        <v>984</v>
      </c>
      <c r="D1556" s="81">
        <v>41425</v>
      </c>
      <c r="E1556" s="81">
        <v>41425</v>
      </c>
      <c r="F1556" s="82">
        <v>0</v>
      </c>
      <c r="G1556" s="79" t="s">
        <v>145</v>
      </c>
      <c r="H1556" s="79" t="s">
        <v>1168</v>
      </c>
      <c r="I1556" s="84">
        <v>359406553.30000001</v>
      </c>
      <c r="J1556" s="84">
        <v>-107869703.72999999</v>
      </c>
      <c r="K1556" s="84">
        <v>251536849.56999999</v>
      </c>
      <c r="L1556" s="85"/>
      <c r="M1556" s="85"/>
    </row>
    <row r="1557" spans="1:13" hidden="1" x14ac:dyDescent="0.25">
      <c r="A1557" s="80">
        <f t="shared" si="24"/>
        <v>1555</v>
      </c>
      <c r="B1557" s="79" t="s">
        <v>983</v>
      </c>
      <c r="C1557" s="79" t="s">
        <v>984</v>
      </c>
      <c r="D1557" s="81">
        <v>41730</v>
      </c>
      <c r="E1557" s="81">
        <v>41730</v>
      </c>
      <c r="F1557" s="82">
        <v>0</v>
      </c>
      <c r="G1557" s="79" t="s">
        <v>145</v>
      </c>
      <c r="H1557" s="79" t="s">
        <v>1169</v>
      </c>
      <c r="I1557" s="84">
        <v>20554645.719999999</v>
      </c>
      <c r="J1557" s="84">
        <v>-5467535.7800000003</v>
      </c>
      <c r="K1557" s="84">
        <v>15087109.939999999</v>
      </c>
      <c r="L1557" s="85"/>
      <c r="M1557" s="85"/>
    </row>
    <row r="1558" spans="1:13" hidden="1" x14ac:dyDescent="0.25">
      <c r="A1558" s="80">
        <f t="shared" si="24"/>
        <v>1556</v>
      </c>
      <c r="B1558" s="79" t="s">
        <v>983</v>
      </c>
      <c r="C1558" s="79" t="s">
        <v>984</v>
      </c>
      <c r="D1558" s="81">
        <v>41425</v>
      </c>
      <c r="E1558" s="81">
        <v>41425</v>
      </c>
      <c r="F1558" s="82">
        <v>0</v>
      </c>
      <c r="G1558" s="79" t="s">
        <v>145</v>
      </c>
      <c r="H1558" s="79" t="s">
        <v>1069</v>
      </c>
      <c r="I1558" s="84">
        <v>6343241.4299999997</v>
      </c>
      <c r="J1558" s="84">
        <v>-1944444.61</v>
      </c>
      <c r="K1558" s="84">
        <v>4398796.82</v>
      </c>
      <c r="L1558" s="85"/>
      <c r="M1558" s="85"/>
    </row>
    <row r="1559" spans="1:13" hidden="1" x14ac:dyDescent="0.25">
      <c r="A1559" s="80">
        <f t="shared" si="24"/>
        <v>1557</v>
      </c>
      <c r="B1559" s="79" t="s">
        <v>983</v>
      </c>
      <c r="C1559" s="79" t="s">
        <v>984</v>
      </c>
      <c r="D1559" s="81">
        <v>41425</v>
      </c>
      <c r="E1559" s="81">
        <v>41425</v>
      </c>
      <c r="F1559" s="82">
        <v>0</v>
      </c>
      <c r="G1559" s="79" t="s">
        <v>145</v>
      </c>
      <c r="H1559" s="79" t="s">
        <v>1070</v>
      </c>
      <c r="I1559" s="84">
        <v>33669252.210000001</v>
      </c>
      <c r="J1559" s="84">
        <v>-10320905.5</v>
      </c>
      <c r="K1559" s="84">
        <v>23348346.710000001</v>
      </c>
      <c r="L1559" s="85"/>
      <c r="M1559" s="85"/>
    </row>
    <row r="1560" spans="1:13" hidden="1" x14ac:dyDescent="0.25">
      <c r="A1560" s="80">
        <f t="shared" si="24"/>
        <v>1558</v>
      </c>
      <c r="B1560" s="79" t="s">
        <v>983</v>
      </c>
      <c r="C1560" s="79" t="s">
        <v>984</v>
      </c>
      <c r="D1560" s="81">
        <v>41425</v>
      </c>
      <c r="E1560" s="81">
        <v>41425</v>
      </c>
      <c r="F1560" s="82">
        <v>0</v>
      </c>
      <c r="G1560" s="79" t="s">
        <v>145</v>
      </c>
      <c r="H1560" s="79" t="s">
        <v>1071</v>
      </c>
      <c r="I1560" s="84">
        <v>907272.69</v>
      </c>
      <c r="J1560" s="84">
        <v>-278113.57999999996</v>
      </c>
      <c r="K1560" s="84">
        <v>629159.11</v>
      </c>
      <c r="L1560" s="85"/>
      <c r="M1560" s="85"/>
    </row>
    <row r="1561" spans="1:13" hidden="1" x14ac:dyDescent="0.25">
      <c r="A1561" s="80">
        <f t="shared" si="24"/>
        <v>1559</v>
      </c>
      <c r="B1561" s="79" t="s">
        <v>983</v>
      </c>
      <c r="C1561" s="79" t="s">
        <v>984</v>
      </c>
      <c r="D1561" s="81">
        <v>41425</v>
      </c>
      <c r="E1561" s="81">
        <v>41425</v>
      </c>
      <c r="F1561" s="82">
        <v>0</v>
      </c>
      <c r="G1561" s="79" t="s">
        <v>145</v>
      </c>
      <c r="H1561" s="79" t="s">
        <v>1072</v>
      </c>
      <c r="I1561" s="84">
        <v>27380362.140000001</v>
      </c>
      <c r="J1561" s="84">
        <v>-8393121.6799999997</v>
      </c>
      <c r="K1561" s="84">
        <v>18987240.460000001</v>
      </c>
      <c r="L1561" s="85"/>
      <c r="M1561" s="85"/>
    </row>
    <row r="1562" spans="1:13" hidden="1" x14ac:dyDescent="0.25">
      <c r="A1562" s="80">
        <f t="shared" si="24"/>
        <v>1560</v>
      </c>
      <c r="B1562" s="79" t="s">
        <v>983</v>
      </c>
      <c r="C1562" s="79" t="s">
        <v>984</v>
      </c>
      <c r="D1562" s="81">
        <v>41425</v>
      </c>
      <c r="E1562" s="81">
        <v>41425</v>
      </c>
      <c r="F1562" s="82">
        <v>0</v>
      </c>
      <c r="G1562" s="79" t="s">
        <v>145</v>
      </c>
      <c r="H1562" s="79" t="s">
        <v>1073</v>
      </c>
      <c r="I1562" s="84">
        <v>13413656.310000001</v>
      </c>
      <c r="J1562" s="84">
        <v>-4111795.5</v>
      </c>
      <c r="K1562" s="84">
        <v>9301860.8100000005</v>
      </c>
      <c r="L1562" s="85"/>
      <c r="M1562" s="85"/>
    </row>
    <row r="1563" spans="1:13" hidden="1" x14ac:dyDescent="0.25">
      <c r="A1563" s="80">
        <f t="shared" si="24"/>
        <v>1561</v>
      </c>
      <c r="B1563" s="79" t="s">
        <v>983</v>
      </c>
      <c r="C1563" s="79" t="s">
        <v>984</v>
      </c>
      <c r="D1563" s="81">
        <v>41425</v>
      </c>
      <c r="E1563" s="81">
        <v>41425</v>
      </c>
      <c r="F1563" s="82">
        <v>0</v>
      </c>
      <c r="G1563" s="79" t="s">
        <v>145</v>
      </c>
      <c r="H1563" s="79" t="s">
        <v>1074</v>
      </c>
      <c r="I1563" s="84">
        <v>352389.32</v>
      </c>
      <c r="J1563" s="84">
        <v>-108020.70999999999</v>
      </c>
      <c r="K1563" s="84">
        <v>244368.61</v>
      </c>
      <c r="L1563" s="85"/>
      <c r="M1563" s="85"/>
    </row>
    <row r="1564" spans="1:13" hidden="1" x14ac:dyDescent="0.25">
      <c r="A1564" s="80">
        <f t="shared" si="24"/>
        <v>1562</v>
      </c>
      <c r="B1564" s="79" t="s">
        <v>983</v>
      </c>
      <c r="C1564" s="79" t="s">
        <v>1075</v>
      </c>
      <c r="D1564" s="81">
        <v>41730</v>
      </c>
      <c r="E1564" s="81">
        <v>41730</v>
      </c>
      <c r="F1564" s="82">
        <v>0</v>
      </c>
      <c r="G1564" s="79" t="s">
        <v>145</v>
      </c>
      <c r="H1564" s="79" t="s">
        <v>1076</v>
      </c>
      <c r="I1564" s="84">
        <v>26443837.98</v>
      </c>
      <c r="J1564" s="84">
        <v>-7276477.25</v>
      </c>
      <c r="K1564" s="84">
        <v>19167360.73</v>
      </c>
      <c r="L1564" s="85"/>
      <c r="M1564" s="85"/>
    </row>
    <row r="1565" spans="1:13" hidden="1" x14ac:dyDescent="0.25">
      <c r="A1565" s="80">
        <f t="shared" si="24"/>
        <v>1563</v>
      </c>
      <c r="B1565" s="79" t="s">
        <v>983</v>
      </c>
      <c r="C1565" s="79" t="s">
        <v>353</v>
      </c>
      <c r="D1565" s="81">
        <v>42095</v>
      </c>
      <c r="E1565" s="81">
        <v>42095</v>
      </c>
      <c r="F1565" s="82">
        <v>0</v>
      </c>
      <c r="G1565" s="79" t="s">
        <v>145</v>
      </c>
      <c r="H1565" s="79" t="s">
        <v>1077</v>
      </c>
      <c r="I1565" s="84">
        <v>1517042.69</v>
      </c>
      <c r="J1565" s="84">
        <v>-373250.64</v>
      </c>
      <c r="K1565" s="84">
        <v>1143792.05</v>
      </c>
      <c r="L1565" s="85"/>
      <c r="M1565" s="85"/>
    </row>
    <row r="1566" spans="1:13" hidden="1" x14ac:dyDescent="0.25">
      <c r="A1566" s="80">
        <f t="shared" si="24"/>
        <v>1564</v>
      </c>
      <c r="B1566" s="79" t="s">
        <v>983</v>
      </c>
      <c r="C1566" s="79" t="s">
        <v>1078</v>
      </c>
      <c r="D1566" s="81">
        <v>42461</v>
      </c>
      <c r="E1566" s="81">
        <v>42461</v>
      </c>
      <c r="F1566" s="82">
        <v>0</v>
      </c>
      <c r="G1566" s="79" t="s">
        <v>145</v>
      </c>
      <c r="H1566" s="79" t="s">
        <v>1079</v>
      </c>
      <c r="I1566" s="84">
        <v>687143.91</v>
      </c>
      <c r="J1566" s="84">
        <v>-147242.10999999999</v>
      </c>
      <c r="K1566" s="84">
        <v>539901.80000000005</v>
      </c>
      <c r="L1566" s="85"/>
      <c r="M1566" s="85"/>
    </row>
    <row r="1567" spans="1:13" hidden="1" x14ac:dyDescent="0.25">
      <c r="A1567" s="80">
        <f t="shared" si="24"/>
        <v>1565</v>
      </c>
      <c r="B1567" s="79" t="s">
        <v>983</v>
      </c>
      <c r="C1567" s="79" t="s">
        <v>1075</v>
      </c>
      <c r="D1567" s="81">
        <v>41730</v>
      </c>
      <c r="E1567" s="81">
        <v>41730</v>
      </c>
      <c r="F1567" s="82">
        <v>0</v>
      </c>
      <c r="G1567" s="79" t="s">
        <v>145</v>
      </c>
      <c r="H1567" s="79" t="s">
        <v>1080</v>
      </c>
      <c r="I1567" s="84">
        <v>-20094379.260000002</v>
      </c>
      <c r="J1567" s="84">
        <v>5529314.3700000001</v>
      </c>
      <c r="K1567" s="84">
        <v>-14565064.890000001</v>
      </c>
      <c r="L1567" s="85"/>
      <c r="M1567" s="85"/>
    </row>
    <row r="1568" spans="1:13" hidden="1" x14ac:dyDescent="0.25">
      <c r="A1568" s="80">
        <f t="shared" si="24"/>
        <v>1566</v>
      </c>
      <c r="B1568" s="79" t="s">
        <v>983</v>
      </c>
      <c r="C1568" s="79" t="s">
        <v>353</v>
      </c>
      <c r="D1568" s="81">
        <v>42095</v>
      </c>
      <c r="E1568" s="81">
        <v>42095</v>
      </c>
      <c r="F1568" s="82">
        <v>0</v>
      </c>
      <c r="G1568" s="79" t="s">
        <v>145</v>
      </c>
      <c r="H1568" s="79" t="s">
        <v>1081</v>
      </c>
      <c r="I1568" s="84">
        <v>3847267.19</v>
      </c>
      <c r="J1568" s="84">
        <v>-946575.13</v>
      </c>
      <c r="K1568" s="84">
        <v>2900692.06</v>
      </c>
      <c r="L1568" s="85"/>
      <c r="M1568" s="85"/>
    </row>
    <row r="1569" spans="1:13" hidden="1" x14ac:dyDescent="0.25">
      <c r="A1569" s="80">
        <f t="shared" si="24"/>
        <v>1567</v>
      </c>
      <c r="B1569" s="79" t="s">
        <v>983</v>
      </c>
      <c r="C1569" s="79" t="s">
        <v>1078</v>
      </c>
      <c r="D1569" s="81">
        <v>42461</v>
      </c>
      <c r="E1569" s="81">
        <v>42461</v>
      </c>
      <c r="F1569" s="82">
        <v>0</v>
      </c>
      <c r="G1569" s="79" t="s">
        <v>145</v>
      </c>
      <c r="H1569" s="79" t="s">
        <v>1082</v>
      </c>
      <c r="I1569" s="84">
        <v>-1871593.47</v>
      </c>
      <c r="J1569" s="84">
        <v>401047.49</v>
      </c>
      <c r="K1569" s="84">
        <v>-1470545.98</v>
      </c>
      <c r="L1569" s="85"/>
      <c r="M1569" s="85"/>
    </row>
    <row r="1570" spans="1:13" hidden="1" x14ac:dyDescent="0.25">
      <c r="A1570" s="80">
        <f t="shared" si="24"/>
        <v>1568</v>
      </c>
      <c r="B1570" s="79" t="s">
        <v>983</v>
      </c>
      <c r="C1570" s="79" t="s">
        <v>1083</v>
      </c>
      <c r="D1570" s="81">
        <v>42826</v>
      </c>
      <c r="E1570" s="81">
        <v>42826</v>
      </c>
      <c r="F1570" s="82">
        <v>0</v>
      </c>
      <c r="G1570" s="79" t="s">
        <v>145</v>
      </c>
      <c r="H1570" s="79" t="s">
        <v>1084</v>
      </c>
      <c r="I1570" s="84">
        <v>448615.93</v>
      </c>
      <c r="J1570" s="84">
        <v>-80537.2</v>
      </c>
      <c r="K1570" s="84">
        <v>368078.73</v>
      </c>
      <c r="L1570" s="85"/>
      <c r="M1570" s="85"/>
    </row>
    <row r="1571" spans="1:13" hidden="1" x14ac:dyDescent="0.25">
      <c r="A1571" s="80">
        <f t="shared" si="24"/>
        <v>1569</v>
      </c>
      <c r="B1571" s="79" t="s">
        <v>983</v>
      </c>
      <c r="C1571" s="79" t="s">
        <v>1083</v>
      </c>
      <c r="D1571" s="81">
        <v>42826</v>
      </c>
      <c r="E1571" s="81">
        <v>42826</v>
      </c>
      <c r="F1571" s="82">
        <v>0</v>
      </c>
      <c r="G1571" s="79" t="s">
        <v>145</v>
      </c>
      <c r="H1571" s="79" t="s">
        <v>1085</v>
      </c>
      <c r="I1571" s="84">
        <v>-40127.89</v>
      </c>
      <c r="J1571" s="84">
        <v>7203.92</v>
      </c>
      <c r="K1571" s="84">
        <v>-32923.97</v>
      </c>
      <c r="L1571" s="85"/>
      <c r="M1571" s="85"/>
    </row>
    <row r="1572" spans="1:13" hidden="1" x14ac:dyDescent="0.25">
      <c r="A1572" s="80">
        <f t="shared" si="24"/>
        <v>1570</v>
      </c>
      <c r="B1572" s="79" t="s">
        <v>983</v>
      </c>
      <c r="C1572" s="79" t="s">
        <v>1086</v>
      </c>
      <c r="D1572" s="81">
        <v>43191</v>
      </c>
      <c r="E1572" s="81">
        <v>43191</v>
      </c>
      <c r="F1572" s="82">
        <v>0</v>
      </c>
      <c r="G1572" s="79" t="s">
        <v>145</v>
      </c>
      <c r="H1572" s="79" t="s">
        <v>1087</v>
      </c>
      <c r="I1572" s="84">
        <v>1239214.77</v>
      </c>
      <c r="J1572" s="84">
        <v>-175124.73</v>
      </c>
      <c r="K1572" s="84">
        <v>1064090.04</v>
      </c>
      <c r="L1572" s="85"/>
      <c r="M1572" s="85"/>
    </row>
    <row r="1573" spans="1:13" hidden="1" x14ac:dyDescent="0.25">
      <c r="A1573" s="80">
        <f t="shared" si="24"/>
        <v>1571</v>
      </c>
      <c r="B1573" s="79" t="s">
        <v>983</v>
      </c>
      <c r="C1573" s="79" t="s">
        <v>1086</v>
      </c>
      <c r="D1573" s="81">
        <v>43191</v>
      </c>
      <c r="E1573" s="81">
        <v>43191</v>
      </c>
      <c r="F1573" s="82">
        <v>0</v>
      </c>
      <c r="G1573" s="79" t="s">
        <v>145</v>
      </c>
      <c r="H1573" s="79" t="s">
        <v>1088</v>
      </c>
      <c r="I1573" s="84">
        <v>4096993.57</v>
      </c>
      <c r="J1573" s="84">
        <v>-578983.5</v>
      </c>
      <c r="K1573" s="84">
        <v>3518010.07</v>
      </c>
      <c r="L1573" s="85"/>
      <c r="M1573" s="85"/>
    </row>
    <row r="1574" spans="1:13" hidden="1" x14ac:dyDescent="0.25">
      <c r="A1574" s="80">
        <f t="shared" si="24"/>
        <v>1572</v>
      </c>
      <c r="B1574" s="79" t="s">
        <v>983</v>
      </c>
      <c r="C1574" s="79" t="s">
        <v>1089</v>
      </c>
      <c r="D1574" s="81">
        <v>43556</v>
      </c>
      <c r="E1574" s="81">
        <v>43556</v>
      </c>
      <c r="F1574" s="82">
        <v>0</v>
      </c>
      <c r="G1574" s="79" t="s">
        <v>145</v>
      </c>
      <c r="H1574" s="79" t="s">
        <v>1090</v>
      </c>
      <c r="I1574" s="84">
        <v>1464805.49</v>
      </c>
      <c r="J1574" s="84">
        <v>-145203.34</v>
      </c>
      <c r="K1574" s="84">
        <v>1319602.1499999999</v>
      </c>
      <c r="L1574" s="85"/>
      <c r="M1574" s="85"/>
    </row>
    <row r="1575" spans="1:13" hidden="1" x14ac:dyDescent="0.25">
      <c r="A1575" s="80">
        <f t="shared" si="24"/>
        <v>1573</v>
      </c>
      <c r="B1575" s="79" t="s">
        <v>983</v>
      </c>
      <c r="C1575" s="79" t="s">
        <v>1089</v>
      </c>
      <c r="D1575" s="81">
        <v>43556</v>
      </c>
      <c r="E1575" s="81">
        <v>43556</v>
      </c>
      <c r="F1575" s="82">
        <v>0</v>
      </c>
      <c r="G1575" s="79" t="s">
        <v>145</v>
      </c>
      <c r="H1575" s="79" t="s">
        <v>1091</v>
      </c>
      <c r="I1575" s="84">
        <v>5119921.93</v>
      </c>
      <c r="J1575" s="84">
        <v>-507528</v>
      </c>
      <c r="K1575" s="84">
        <v>4612393.93</v>
      </c>
      <c r="L1575" s="85"/>
      <c r="M1575" s="85"/>
    </row>
    <row r="1576" spans="1:13" hidden="1" x14ac:dyDescent="0.25">
      <c r="A1576" s="80">
        <f t="shared" si="24"/>
        <v>1574</v>
      </c>
      <c r="B1576" s="79" t="s">
        <v>983</v>
      </c>
      <c r="C1576" s="79" t="s">
        <v>1092</v>
      </c>
      <c r="D1576" s="81">
        <v>43922</v>
      </c>
      <c r="E1576" s="81">
        <v>43922</v>
      </c>
      <c r="F1576" s="82">
        <v>0</v>
      </c>
      <c r="G1576" s="79" t="s">
        <v>145</v>
      </c>
      <c r="H1576" s="79" t="s">
        <v>1093</v>
      </c>
      <c r="I1576" s="84">
        <v>2533981.63</v>
      </c>
      <c r="J1576" s="84">
        <v>-132507.64000000001</v>
      </c>
      <c r="K1576" s="84">
        <v>2401473.9900000002</v>
      </c>
      <c r="L1576" s="85"/>
      <c r="M1576" s="85"/>
    </row>
    <row r="1577" spans="1:13" hidden="1" x14ac:dyDescent="0.25">
      <c r="A1577" s="80">
        <f t="shared" si="24"/>
        <v>1575</v>
      </c>
      <c r="B1577" s="79" t="s">
        <v>983</v>
      </c>
      <c r="C1577" s="79" t="s">
        <v>1092</v>
      </c>
      <c r="D1577" s="81">
        <v>43922</v>
      </c>
      <c r="E1577" s="81">
        <v>43922</v>
      </c>
      <c r="F1577" s="82">
        <v>0</v>
      </c>
      <c r="G1577" s="79" t="s">
        <v>145</v>
      </c>
      <c r="H1577" s="79" t="s">
        <v>1094</v>
      </c>
      <c r="I1577" s="84">
        <v>-4981307.3099999996</v>
      </c>
      <c r="J1577" s="84">
        <v>260483.83</v>
      </c>
      <c r="K1577" s="84">
        <v>-4720823.4800000004</v>
      </c>
      <c r="L1577" s="85"/>
      <c r="M1577" s="85"/>
    </row>
    <row r="1578" spans="1:13" hidden="1" x14ac:dyDescent="0.25">
      <c r="A1578" s="80">
        <f t="shared" si="24"/>
        <v>1576</v>
      </c>
      <c r="B1578" s="79" t="s">
        <v>983</v>
      </c>
      <c r="C1578" s="79" t="s">
        <v>984</v>
      </c>
      <c r="D1578" s="81">
        <v>41425</v>
      </c>
      <c r="E1578" s="81">
        <v>41425</v>
      </c>
      <c r="F1578" s="82">
        <v>0</v>
      </c>
      <c r="G1578" s="79" t="s">
        <v>145</v>
      </c>
      <c r="H1578" s="79" t="s">
        <v>1170</v>
      </c>
      <c r="I1578" s="84">
        <v>181976156.58000001</v>
      </c>
      <c r="J1578" s="84">
        <v>-55782608.57</v>
      </c>
      <c r="K1578" s="84">
        <v>126193548.01000001</v>
      </c>
      <c r="L1578" s="85"/>
      <c r="M1578" s="85"/>
    </row>
    <row r="1579" spans="1:13" hidden="1" x14ac:dyDescent="0.25">
      <c r="A1579" s="80">
        <f t="shared" si="24"/>
        <v>1577</v>
      </c>
      <c r="B1579" s="79" t="s">
        <v>983</v>
      </c>
      <c r="C1579" s="79" t="s">
        <v>984</v>
      </c>
      <c r="D1579" s="81">
        <v>41425</v>
      </c>
      <c r="E1579" s="81">
        <v>41425</v>
      </c>
      <c r="F1579" s="82">
        <v>0</v>
      </c>
      <c r="G1579" s="79" t="s">
        <v>145</v>
      </c>
      <c r="H1579" s="79" t="s">
        <v>1171</v>
      </c>
      <c r="I1579" s="84">
        <v>181976156.47</v>
      </c>
      <c r="J1579" s="84">
        <v>-55782608.579999998</v>
      </c>
      <c r="K1579" s="84">
        <v>126193547.89</v>
      </c>
      <c r="L1579" s="85"/>
      <c r="M1579" s="85"/>
    </row>
    <row r="1580" spans="1:13" hidden="1" x14ac:dyDescent="0.25">
      <c r="A1580" s="80">
        <f t="shared" si="24"/>
        <v>1578</v>
      </c>
      <c r="B1580" s="79" t="s">
        <v>983</v>
      </c>
      <c r="C1580" s="79" t="s">
        <v>984</v>
      </c>
      <c r="D1580" s="81">
        <v>41730</v>
      </c>
      <c r="E1580" s="81">
        <v>41730</v>
      </c>
      <c r="F1580" s="82">
        <v>0</v>
      </c>
      <c r="G1580" s="79" t="s">
        <v>145</v>
      </c>
      <c r="H1580" s="79" t="s">
        <v>1172</v>
      </c>
      <c r="I1580" s="84">
        <v>56166359</v>
      </c>
      <c r="J1580" s="84">
        <v>-14940251.48</v>
      </c>
      <c r="K1580" s="84">
        <v>41226107.520000003</v>
      </c>
      <c r="L1580" s="85"/>
      <c r="M1580" s="85"/>
    </row>
    <row r="1581" spans="1:13" hidden="1" x14ac:dyDescent="0.25">
      <c r="A1581" s="80">
        <f t="shared" si="24"/>
        <v>1579</v>
      </c>
      <c r="B1581" s="79" t="s">
        <v>983</v>
      </c>
      <c r="C1581" s="79" t="s">
        <v>984</v>
      </c>
      <c r="D1581" s="81">
        <v>41425</v>
      </c>
      <c r="E1581" s="81">
        <v>41425</v>
      </c>
      <c r="F1581" s="82">
        <v>0</v>
      </c>
      <c r="G1581" s="79" t="s">
        <v>145</v>
      </c>
      <c r="H1581" s="79" t="s">
        <v>1069</v>
      </c>
      <c r="I1581" s="84">
        <v>3211735.25</v>
      </c>
      <c r="J1581" s="84">
        <v>-984518.91999999993</v>
      </c>
      <c r="K1581" s="84">
        <v>2227216.33</v>
      </c>
      <c r="L1581" s="85"/>
      <c r="M1581" s="85"/>
    </row>
    <row r="1582" spans="1:13" hidden="1" x14ac:dyDescent="0.25">
      <c r="A1582" s="80">
        <f t="shared" si="24"/>
        <v>1580</v>
      </c>
      <c r="B1582" s="79" t="s">
        <v>983</v>
      </c>
      <c r="C1582" s="79" t="s">
        <v>984</v>
      </c>
      <c r="D1582" s="81">
        <v>41425</v>
      </c>
      <c r="E1582" s="81">
        <v>41425</v>
      </c>
      <c r="F1582" s="82">
        <v>0</v>
      </c>
      <c r="G1582" s="79" t="s">
        <v>145</v>
      </c>
      <c r="H1582" s="79" t="s">
        <v>1070</v>
      </c>
      <c r="I1582" s="84">
        <v>17047549.789999999</v>
      </c>
      <c r="J1582" s="84">
        <v>-5225721.9399999995</v>
      </c>
      <c r="K1582" s="84">
        <v>11821827.85</v>
      </c>
      <c r="L1582" s="85"/>
      <c r="M1582" s="85"/>
    </row>
    <row r="1583" spans="1:13" hidden="1" x14ac:dyDescent="0.25">
      <c r="A1583" s="80">
        <f t="shared" si="24"/>
        <v>1581</v>
      </c>
      <c r="B1583" s="79" t="s">
        <v>983</v>
      </c>
      <c r="C1583" s="79" t="s">
        <v>984</v>
      </c>
      <c r="D1583" s="81">
        <v>41425</v>
      </c>
      <c r="E1583" s="81">
        <v>41425</v>
      </c>
      <c r="F1583" s="82">
        <v>0</v>
      </c>
      <c r="G1583" s="79" t="s">
        <v>145</v>
      </c>
      <c r="H1583" s="79" t="s">
        <v>1071</v>
      </c>
      <c r="I1583" s="84">
        <v>459373.92</v>
      </c>
      <c r="J1583" s="84">
        <v>-140815.57</v>
      </c>
      <c r="K1583" s="84">
        <v>318558.34999999998</v>
      </c>
      <c r="L1583" s="85"/>
      <c r="M1583" s="85"/>
    </row>
    <row r="1584" spans="1:13" hidden="1" x14ac:dyDescent="0.25">
      <c r="A1584" s="80">
        <f t="shared" si="24"/>
        <v>1582</v>
      </c>
      <c r="B1584" s="79" t="s">
        <v>983</v>
      </c>
      <c r="C1584" s="79" t="s">
        <v>984</v>
      </c>
      <c r="D1584" s="81">
        <v>41425</v>
      </c>
      <c r="E1584" s="81">
        <v>41425</v>
      </c>
      <c r="F1584" s="82">
        <v>0</v>
      </c>
      <c r="G1584" s="79" t="s">
        <v>145</v>
      </c>
      <c r="H1584" s="79" t="s">
        <v>1072</v>
      </c>
      <c r="I1584" s="84">
        <v>13863333.939999999</v>
      </c>
      <c r="J1584" s="84">
        <v>-4249638.7699999996</v>
      </c>
      <c r="K1584" s="84">
        <v>9613695.1699999999</v>
      </c>
      <c r="L1584" s="85"/>
      <c r="M1584" s="85"/>
    </row>
    <row r="1585" spans="1:13" hidden="1" x14ac:dyDescent="0.25">
      <c r="A1585" s="80">
        <f t="shared" si="24"/>
        <v>1583</v>
      </c>
      <c r="B1585" s="79" t="s">
        <v>983</v>
      </c>
      <c r="C1585" s="79" t="s">
        <v>984</v>
      </c>
      <c r="D1585" s="81">
        <v>41425</v>
      </c>
      <c r="E1585" s="81">
        <v>41425</v>
      </c>
      <c r="F1585" s="82">
        <v>0</v>
      </c>
      <c r="G1585" s="79" t="s">
        <v>145</v>
      </c>
      <c r="H1585" s="79" t="s">
        <v>1073</v>
      </c>
      <c r="I1585" s="84">
        <v>6791655.8600000003</v>
      </c>
      <c r="J1585" s="84">
        <v>-2081900.64</v>
      </c>
      <c r="K1585" s="84">
        <v>4709755.22</v>
      </c>
      <c r="L1585" s="85"/>
      <c r="M1585" s="85"/>
    </row>
    <row r="1586" spans="1:13" hidden="1" x14ac:dyDescent="0.25">
      <c r="A1586" s="80">
        <f t="shared" si="24"/>
        <v>1584</v>
      </c>
      <c r="B1586" s="79" t="s">
        <v>983</v>
      </c>
      <c r="C1586" s="79" t="s">
        <v>984</v>
      </c>
      <c r="D1586" s="81">
        <v>41425</v>
      </c>
      <c r="E1586" s="81">
        <v>41425</v>
      </c>
      <c r="F1586" s="82">
        <v>0</v>
      </c>
      <c r="G1586" s="79" t="s">
        <v>145</v>
      </c>
      <c r="H1586" s="79" t="s">
        <v>1074</v>
      </c>
      <c r="I1586" s="84">
        <v>178423.17</v>
      </c>
      <c r="J1586" s="84">
        <v>-54693.48</v>
      </c>
      <c r="K1586" s="84">
        <v>123729.69</v>
      </c>
      <c r="L1586" s="85"/>
      <c r="M1586" s="85"/>
    </row>
    <row r="1587" spans="1:13" hidden="1" x14ac:dyDescent="0.25">
      <c r="A1587" s="80">
        <f t="shared" si="24"/>
        <v>1585</v>
      </c>
      <c r="B1587" s="79" t="s">
        <v>983</v>
      </c>
      <c r="C1587" s="79" t="s">
        <v>1075</v>
      </c>
      <c r="D1587" s="81">
        <v>41730</v>
      </c>
      <c r="E1587" s="81">
        <v>41730</v>
      </c>
      <c r="F1587" s="82">
        <v>0</v>
      </c>
      <c r="G1587" s="79" t="s">
        <v>145</v>
      </c>
      <c r="H1587" s="79" t="s">
        <v>1076</v>
      </c>
      <c r="I1587" s="84">
        <v>13389149.300000001</v>
      </c>
      <c r="J1587" s="84">
        <v>-3684254.92</v>
      </c>
      <c r="K1587" s="84">
        <v>9704894.3800000008</v>
      </c>
      <c r="L1587" s="85"/>
      <c r="M1587" s="85"/>
    </row>
    <row r="1588" spans="1:13" hidden="1" x14ac:dyDescent="0.25">
      <c r="A1588" s="80">
        <f t="shared" si="24"/>
        <v>1586</v>
      </c>
      <c r="B1588" s="79" t="s">
        <v>983</v>
      </c>
      <c r="C1588" s="79" t="s">
        <v>353</v>
      </c>
      <c r="D1588" s="81">
        <v>42095</v>
      </c>
      <c r="E1588" s="81">
        <v>42095</v>
      </c>
      <c r="F1588" s="82">
        <v>0</v>
      </c>
      <c r="G1588" s="79" t="s">
        <v>145</v>
      </c>
      <c r="H1588" s="79" t="s">
        <v>1077</v>
      </c>
      <c r="I1588" s="84">
        <v>768115.1</v>
      </c>
      <c r="J1588" s="84">
        <v>-188985.73</v>
      </c>
      <c r="K1588" s="84">
        <v>579129.37</v>
      </c>
      <c r="L1588" s="85"/>
      <c r="M1588" s="85"/>
    </row>
    <row r="1589" spans="1:13" hidden="1" x14ac:dyDescent="0.25">
      <c r="A1589" s="80">
        <f t="shared" si="24"/>
        <v>1587</v>
      </c>
      <c r="B1589" s="79" t="s">
        <v>983</v>
      </c>
      <c r="C1589" s="79" t="s">
        <v>1078</v>
      </c>
      <c r="D1589" s="81">
        <v>42461</v>
      </c>
      <c r="E1589" s="81">
        <v>42461</v>
      </c>
      <c r="F1589" s="82">
        <v>0</v>
      </c>
      <c r="G1589" s="79" t="s">
        <v>145</v>
      </c>
      <c r="H1589" s="79" t="s">
        <v>1079</v>
      </c>
      <c r="I1589" s="84">
        <v>347917.44</v>
      </c>
      <c r="J1589" s="84">
        <v>-74552.2</v>
      </c>
      <c r="K1589" s="84">
        <v>273365.24</v>
      </c>
      <c r="L1589" s="85"/>
      <c r="M1589" s="85"/>
    </row>
    <row r="1590" spans="1:13" hidden="1" x14ac:dyDescent="0.25">
      <c r="A1590" s="80">
        <f t="shared" si="24"/>
        <v>1588</v>
      </c>
      <c r="B1590" s="79" t="s">
        <v>983</v>
      </c>
      <c r="C1590" s="79" t="s">
        <v>1075</v>
      </c>
      <c r="D1590" s="81">
        <v>41730</v>
      </c>
      <c r="E1590" s="81">
        <v>41730</v>
      </c>
      <c r="F1590" s="82">
        <v>0</v>
      </c>
      <c r="G1590" s="79" t="s">
        <v>145</v>
      </c>
      <c r="H1590" s="79" t="s">
        <v>1080</v>
      </c>
      <c r="I1590" s="84">
        <v>-10174266.07</v>
      </c>
      <c r="J1590" s="84">
        <v>2799624.45</v>
      </c>
      <c r="K1590" s="84">
        <v>-7374641.6200000001</v>
      </c>
      <c r="L1590" s="85"/>
      <c r="M1590" s="85"/>
    </row>
    <row r="1591" spans="1:13" hidden="1" x14ac:dyDescent="0.25">
      <c r="A1591" s="80">
        <f t="shared" si="24"/>
        <v>1589</v>
      </c>
      <c r="B1591" s="79" t="s">
        <v>983</v>
      </c>
      <c r="C1591" s="79" t="s">
        <v>353</v>
      </c>
      <c r="D1591" s="81">
        <v>42095</v>
      </c>
      <c r="E1591" s="81">
        <v>42095</v>
      </c>
      <c r="F1591" s="82">
        <v>0</v>
      </c>
      <c r="G1591" s="79" t="s">
        <v>145</v>
      </c>
      <c r="H1591" s="79" t="s">
        <v>1081</v>
      </c>
      <c r="I1591" s="84">
        <v>1947963.64</v>
      </c>
      <c r="J1591" s="84">
        <v>-479273.71</v>
      </c>
      <c r="K1591" s="84">
        <v>1468689.93</v>
      </c>
      <c r="L1591" s="85"/>
      <c r="M1591" s="85"/>
    </row>
    <row r="1592" spans="1:13" hidden="1" x14ac:dyDescent="0.25">
      <c r="A1592" s="80">
        <f t="shared" si="24"/>
        <v>1590</v>
      </c>
      <c r="B1592" s="79" t="s">
        <v>983</v>
      </c>
      <c r="C1592" s="79" t="s">
        <v>1078</v>
      </c>
      <c r="D1592" s="81">
        <v>42461</v>
      </c>
      <c r="E1592" s="81">
        <v>42461</v>
      </c>
      <c r="F1592" s="82">
        <v>0</v>
      </c>
      <c r="G1592" s="79" t="s">
        <v>145</v>
      </c>
      <c r="H1592" s="79" t="s">
        <v>1082</v>
      </c>
      <c r="I1592" s="84">
        <v>-947632.66</v>
      </c>
      <c r="J1592" s="84">
        <v>203059.94</v>
      </c>
      <c r="K1592" s="84">
        <v>-744572.72</v>
      </c>
      <c r="L1592" s="85"/>
      <c r="M1592" s="85"/>
    </row>
    <row r="1593" spans="1:13" hidden="1" x14ac:dyDescent="0.25">
      <c r="A1593" s="80">
        <f t="shared" si="24"/>
        <v>1591</v>
      </c>
      <c r="B1593" s="79" t="s">
        <v>983</v>
      </c>
      <c r="C1593" s="79" t="s">
        <v>1083</v>
      </c>
      <c r="D1593" s="81">
        <v>42826</v>
      </c>
      <c r="E1593" s="81">
        <v>42826</v>
      </c>
      <c r="F1593" s="82">
        <v>0</v>
      </c>
      <c r="G1593" s="79" t="s">
        <v>145</v>
      </c>
      <c r="H1593" s="79" t="s">
        <v>1084</v>
      </c>
      <c r="I1593" s="84">
        <v>227985.14</v>
      </c>
      <c r="J1593" s="84">
        <v>-40928.720000000001</v>
      </c>
      <c r="K1593" s="84">
        <v>187056.42</v>
      </c>
      <c r="L1593" s="85"/>
      <c r="M1593" s="85"/>
    </row>
    <row r="1594" spans="1:13" hidden="1" x14ac:dyDescent="0.25">
      <c r="A1594" s="80">
        <f t="shared" si="24"/>
        <v>1592</v>
      </c>
      <c r="B1594" s="79" t="s">
        <v>983</v>
      </c>
      <c r="C1594" s="79" t="s">
        <v>1083</v>
      </c>
      <c r="D1594" s="81">
        <v>42826</v>
      </c>
      <c r="E1594" s="81">
        <v>42826</v>
      </c>
      <c r="F1594" s="82">
        <v>0</v>
      </c>
      <c r="G1594" s="79" t="s">
        <v>145</v>
      </c>
      <c r="H1594" s="79" t="s">
        <v>1085</v>
      </c>
      <c r="I1594" s="84">
        <v>-19547.68</v>
      </c>
      <c r="J1594" s="84">
        <v>3509.28</v>
      </c>
      <c r="K1594" s="84">
        <v>-16038.4</v>
      </c>
      <c r="L1594" s="85"/>
      <c r="M1594" s="85"/>
    </row>
    <row r="1595" spans="1:13" hidden="1" x14ac:dyDescent="0.25">
      <c r="A1595" s="80">
        <f t="shared" si="24"/>
        <v>1593</v>
      </c>
      <c r="B1595" s="79" t="s">
        <v>983</v>
      </c>
      <c r="C1595" s="79" t="s">
        <v>1086</v>
      </c>
      <c r="D1595" s="81">
        <v>43191</v>
      </c>
      <c r="E1595" s="81">
        <v>43191</v>
      </c>
      <c r="F1595" s="82">
        <v>0</v>
      </c>
      <c r="G1595" s="79" t="s">
        <v>145</v>
      </c>
      <c r="H1595" s="79" t="s">
        <v>1087</v>
      </c>
      <c r="I1595" s="84">
        <v>629764.89</v>
      </c>
      <c r="J1595" s="84">
        <v>-88997.819999999992</v>
      </c>
      <c r="K1595" s="84">
        <v>540767.06999999995</v>
      </c>
      <c r="L1595" s="85"/>
      <c r="M1595" s="85"/>
    </row>
    <row r="1596" spans="1:13" hidden="1" x14ac:dyDescent="0.25">
      <c r="A1596" s="80">
        <f t="shared" si="24"/>
        <v>1594</v>
      </c>
      <c r="B1596" s="79" t="s">
        <v>983</v>
      </c>
      <c r="C1596" s="79" t="s">
        <v>1086</v>
      </c>
      <c r="D1596" s="81">
        <v>43191</v>
      </c>
      <c r="E1596" s="81">
        <v>43191</v>
      </c>
      <c r="F1596" s="82">
        <v>0</v>
      </c>
      <c r="G1596" s="79" t="s">
        <v>145</v>
      </c>
      <c r="H1596" s="79" t="s">
        <v>1088</v>
      </c>
      <c r="I1596" s="84">
        <v>2082078.72</v>
      </c>
      <c r="J1596" s="84">
        <v>-294237.51</v>
      </c>
      <c r="K1596" s="84">
        <v>1787841.21</v>
      </c>
      <c r="L1596" s="85"/>
      <c r="M1596" s="85"/>
    </row>
    <row r="1597" spans="1:13" hidden="1" x14ac:dyDescent="0.25">
      <c r="A1597" s="80">
        <f t="shared" si="24"/>
        <v>1595</v>
      </c>
      <c r="B1597" s="79" t="s">
        <v>983</v>
      </c>
      <c r="C1597" s="79" t="s">
        <v>1089</v>
      </c>
      <c r="D1597" s="81">
        <v>43556</v>
      </c>
      <c r="E1597" s="81">
        <v>43556</v>
      </c>
      <c r="F1597" s="82">
        <v>0</v>
      </c>
      <c r="G1597" s="79" t="s">
        <v>145</v>
      </c>
      <c r="H1597" s="79" t="s">
        <v>1090</v>
      </c>
      <c r="I1597" s="84">
        <v>744409.36</v>
      </c>
      <c r="J1597" s="84">
        <v>-73791.86</v>
      </c>
      <c r="K1597" s="84">
        <v>670617.5</v>
      </c>
      <c r="L1597" s="85"/>
      <c r="M1597" s="85"/>
    </row>
    <row r="1598" spans="1:13" hidden="1" x14ac:dyDescent="0.25">
      <c r="A1598" s="80">
        <f t="shared" si="24"/>
        <v>1596</v>
      </c>
      <c r="B1598" s="79" t="s">
        <v>983</v>
      </c>
      <c r="C1598" s="79" t="s">
        <v>1089</v>
      </c>
      <c r="D1598" s="81">
        <v>43556</v>
      </c>
      <c r="E1598" s="81">
        <v>43556</v>
      </c>
      <c r="F1598" s="82">
        <v>0</v>
      </c>
      <c r="G1598" s="79" t="s">
        <v>145</v>
      </c>
      <c r="H1598" s="79" t="s">
        <v>1091</v>
      </c>
      <c r="I1598" s="84">
        <v>2601927.54</v>
      </c>
      <c r="J1598" s="84">
        <v>-257924.06</v>
      </c>
      <c r="K1598" s="84">
        <v>2344003.48</v>
      </c>
      <c r="L1598" s="85"/>
      <c r="M1598" s="85"/>
    </row>
    <row r="1599" spans="1:13" hidden="1" x14ac:dyDescent="0.25">
      <c r="A1599" s="80">
        <f t="shared" si="24"/>
        <v>1597</v>
      </c>
      <c r="B1599" s="79" t="s">
        <v>983</v>
      </c>
      <c r="C1599" s="79" t="s">
        <v>1092</v>
      </c>
      <c r="D1599" s="81">
        <v>43922</v>
      </c>
      <c r="E1599" s="81">
        <v>43922</v>
      </c>
      <c r="F1599" s="82">
        <v>0</v>
      </c>
      <c r="G1599" s="79" t="s">
        <v>145</v>
      </c>
      <c r="H1599" s="79" t="s">
        <v>1093</v>
      </c>
      <c r="I1599" s="84">
        <v>1287761.1599999999</v>
      </c>
      <c r="J1599" s="84">
        <v>-67339.95</v>
      </c>
      <c r="K1599" s="84">
        <v>1220421.21</v>
      </c>
      <c r="L1599" s="85"/>
      <c r="M1599" s="85"/>
    </row>
    <row r="1600" spans="1:13" hidden="1" x14ac:dyDescent="0.25">
      <c r="A1600" s="80">
        <f t="shared" si="24"/>
        <v>1598</v>
      </c>
      <c r="B1600" s="79" t="s">
        <v>983</v>
      </c>
      <c r="C1600" s="79" t="s">
        <v>1092</v>
      </c>
      <c r="D1600" s="81">
        <v>43922</v>
      </c>
      <c r="E1600" s="81">
        <v>43922</v>
      </c>
      <c r="F1600" s="82">
        <v>0</v>
      </c>
      <c r="G1600" s="79" t="s">
        <v>145</v>
      </c>
      <c r="H1600" s="79" t="s">
        <v>1094</v>
      </c>
      <c r="I1600" s="84">
        <v>-2531484.0499999998</v>
      </c>
      <c r="J1600" s="84">
        <v>132377.03</v>
      </c>
      <c r="K1600" s="84">
        <v>-2399107.02</v>
      </c>
      <c r="L1600" s="85"/>
      <c r="M1600" s="85"/>
    </row>
    <row r="1601" spans="1:13" hidden="1" x14ac:dyDescent="0.25">
      <c r="A1601" s="80">
        <f t="shared" si="24"/>
        <v>1599</v>
      </c>
      <c r="B1601" s="79" t="s">
        <v>983</v>
      </c>
      <c r="C1601" s="79" t="s">
        <v>984</v>
      </c>
      <c r="D1601" s="81">
        <v>41425</v>
      </c>
      <c r="E1601" s="81">
        <v>41425</v>
      </c>
      <c r="F1601" s="82">
        <v>0</v>
      </c>
      <c r="G1601" s="79" t="s">
        <v>145</v>
      </c>
      <c r="H1601" s="79" t="s">
        <v>1173</v>
      </c>
      <c r="I1601" s="84">
        <v>9064658.3900000006</v>
      </c>
      <c r="J1601" s="84">
        <v>-2778662.32</v>
      </c>
      <c r="K1601" s="84">
        <v>6285996.0700000003</v>
      </c>
      <c r="L1601" s="85"/>
      <c r="M1601" s="85"/>
    </row>
    <row r="1602" spans="1:13" hidden="1" x14ac:dyDescent="0.25">
      <c r="A1602" s="80">
        <f t="shared" si="24"/>
        <v>1600</v>
      </c>
      <c r="B1602" s="79" t="s">
        <v>983</v>
      </c>
      <c r="C1602" s="79" t="s">
        <v>984</v>
      </c>
      <c r="D1602" s="81">
        <v>41639</v>
      </c>
      <c r="E1602" s="81">
        <v>41639</v>
      </c>
      <c r="F1602" s="82">
        <v>0</v>
      </c>
      <c r="G1602" s="79" t="s">
        <v>145</v>
      </c>
      <c r="H1602" s="79" t="s">
        <v>1174</v>
      </c>
      <c r="I1602" s="84">
        <v>11350234.34</v>
      </c>
      <c r="J1602" s="84">
        <v>-3156730.2199999997</v>
      </c>
      <c r="K1602" s="84">
        <v>8193504.1200000001</v>
      </c>
      <c r="L1602" s="85"/>
      <c r="M1602" s="85"/>
    </row>
    <row r="1603" spans="1:13" hidden="1" x14ac:dyDescent="0.25">
      <c r="A1603" s="80">
        <f t="shared" si="24"/>
        <v>1601</v>
      </c>
      <c r="B1603" s="79" t="s">
        <v>983</v>
      </c>
      <c r="C1603" s="79" t="s">
        <v>984</v>
      </c>
      <c r="D1603" s="81">
        <v>41730</v>
      </c>
      <c r="E1603" s="81">
        <v>41730</v>
      </c>
      <c r="F1603" s="82">
        <v>0</v>
      </c>
      <c r="G1603" s="79" t="s">
        <v>145</v>
      </c>
      <c r="H1603" s="79" t="s">
        <v>1175</v>
      </c>
      <c r="I1603" s="84">
        <v>-3720417.5</v>
      </c>
      <c r="J1603" s="84">
        <v>989631.04999999993</v>
      </c>
      <c r="K1603" s="84">
        <v>-2730786.45</v>
      </c>
      <c r="L1603" s="85"/>
      <c r="M1603" s="85"/>
    </row>
    <row r="1604" spans="1:13" hidden="1" x14ac:dyDescent="0.25">
      <c r="A1604" s="80">
        <f t="shared" si="24"/>
        <v>1602</v>
      </c>
      <c r="B1604" s="79" t="s">
        <v>983</v>
      </c>
      <c r="C1604" s="79" t="s">
        <v>1176</v>
      </c>
      <c r="D1604" s="81">
        <v>42272</v>
      </c>
      <c r="E1604" s="81">
        <v>42272</v>
      </c>
      <c r="F1604" s="82">
        <v>0</v>
      </c>
      <c r="G1604" s="79" t="s">
        <v>145</v>
      </c>
      <c r="H1604" s="79" t="s">
        <v>1177</v>
      </c>
      <c r="I1604" s="84">
        <v>-173198</v>
      </c>
      <c r="J1604" s="84">
        <v>38218.130000000005</v>
      </c>
      <c r="K1604" s="84">
        <v>-134979.87</v>
      </c>
      <c r="L1604" s="85"/>
      <c r="M1604" s="85"/>
    </row>
    <row r="1605" spans="1:13" hidden="1" x14ac:dyDescent="0.25">
      <c r="A1605" s="80">
        <f t="shared" ref="A1605:A1668" si="25">A1604+1</f>
        <v>1603</v>
      </c>
      <c r="B1605" s="79" t="s">
        <v>983</v>
      </c>
      <c r="C1605" s="79" t="s">
        <v>987</v>
      </c>
      <c r="D1605" s="81">
        <v>41425</v>
      </c>
      <c r="E1605" s="81">
        <v>41425</v>
      </c>
      <c r="F1605" s="82">
        <v>0</v>
      </c>
      <c r="G1605" s="79" t="s">
        <v>145</v>
      </c>
      <c r="H1605" s="79" t="s">
        <v>1178</v>
      </c>
      <c r="I1605" s="84">
        <v>20348375.899999999</v>
      </c>
      <c r="J1605" s="84">
        <v>-9373032.8100000005</v>
      </c>
      <c r="K1605" s="84">
        <v>10975343.09</v>
      </c>
      <c r="L1605" s="85"/>
      <c r="M1605" s="85"/>
    </row>
    <row r="1606" spans="1:13" hidden="1" x14ac:dyDescent="0.25">
      <c r="A1606" s="80">
        <f t="shared" si="25"/>
        <v>1604</v>
      </c>
      <c r="B1606" s="79" t="s">
        <v>983</v>
      </c>
      <c r="C1606" s="79" t="s">
        <v>987</v>
      </c>
      <c r="D1606" s="81">
        <v>41425</v>
      </c>
      <c r="E1606" s="81">
        <v>41425</v>
      </c>
      <c r="F1606" s="82">
        <v>0</v>
      </c>
      <c r="G1606" s="79" t="s">
        <v>145</v>
      </c>
      <c r="H1606" s="79" t="s">
        <v>1179</v>
      </c>
      <c r="I1606" s="84">
        <v>1204813.1000000001</v>
      </c>
      <c r="J1606" s="84">
        <v>-554970.72</v>
      </c>
      <c r="K1606" s="84">
        <v>649842.38</v>
      </c>
      <c r="L1606" s="85"/>
      <c r="M1606" s="85"/>
    </row>
    <row r="1607" spans="1:13" hidden="1" x14ac:dyDescent="0.25">
      <c r="A1607" s="80">
        <f t="shared" si="25"/>
        <v>1605</v>
      </c>
      <c r="B1607" s="79" t="s">
        <v>983</v>
      </c>
      <c r="C1607" s="79" t="s">
        <v>984</v>
      </c>
      <c r="D1607" s="81">
        <v>41425</v>
      </c>
      <c r="E1607" s="81">
        <v>41425</v>
      </c>
      <c r="F1607" s="82">
        <v>0</v>
      </c>
      <c r="G1607" s="79" t="s">
        <v>145</v>
      </c>
      <c r="H1607" s="79" t="s">
        <v>1180</v>
      </c>
      <c r="I1607" s="84">
        <v>12228998.73</v>
      </c>
      <c r="J1607" s="84">
        <v>-3748652.92</v>
      </c>
      <c r="K1607" s="84">
        <v>8480345.8100000005</v>
      </c>
      <c r="L1607" s="85"/>
      <c r="M1607" s="85"/>
    </row>
    <row r="1608" spans="1:13" hidden="1" x14ac:dyDescent="0.25">
      <c r="A1608" s="80">
        <f t="shared" si="25"/>
        <v>1606</v>
      </c>
      <c r="B1608" s="79" t="s">
        <v>983</v>
      </c>
      <c r="C1608" s="79" t="s">
        <v>984</v>
      </c>
      <c r="D1608" s="81">
        <v>41425</v>
      </c>
      <c r="E1608" s="81">
        <v>41425</v>
      </c>
      <c r="F1608" s="82">
        <v>0</v>
      </c>
      <c r="G1608" s="79" t="s">
        <v>145</v>
      </c>
      <c r="H1608" s="79" t="s">
        <v>1181</v>
      </c>
      <c r="I1608" s="84">
        <v>89722271.150000006</v>
      </c>
      <c r="J1608" s="84">
        <v>-27119882.25</v>
      </c>
      <c r="K1608" s="84">
        <v>62602388.899999999</v>
      </c>
      <c r="L1608" s="85"/>
      <c r="M1608" s="85"/>
    </row>
    <row r="1609" spans="1:13" hidden="1" x14ac:dyDescent="0.25">
      <c r="A1609" s="80">
        <f t="shared" si="25"/>
        <v>1607</v>
      </c>
      <c r="B1609" s="79" t="s">
        <v>983</v>
      </c>
      <c r="C1609" s="79" t="s">
        <v>984</v>
      </c>
      <c r="D1609" s="81">
        <v>41425</v>
      </c>
      <c r="E1609" s="81">
        <v>41425</v>
      </c>
      <c r="F1609" s="82">
        <v>0</v>
      </c>
      <c r="G1609" s="79" t="s">
        <v>145</v>
      </c>
      <c r="H1609" s="79" t="s">
        <v>1182</v>
      </c>
      <c r="I1609" s="84">
        <v>12559767.949999999</v>
      </c>
      <c r="J1609" s="84">
        <v>-3850046.24</v>
      </c>
      <c r="K1609" s="84">
        <v>8709721.7100000009</v>
      </c>
      <c r="L1609" s="85"/>
      <c r="M1609" s="85"/>
    </row>
    <row r="1610" spans="1:13" hidden="1" x14ac:dyDescent="0.25">
      <c r="A1610" s="80">
        <f t="shared" si="25"/>
        <v>1608</v>
      </c>
      <c r="B1610" s="79" t="s">
        <v>983</v>
      </c>
      <c r="C1610" s="79" t="s">
        <v>984</v>
      </c>
      <c r="D1610" s="81">
        <v>41730</v>
      </c>
      <c r="E1610" s="81">
        <v>41730</v>
      </c>
      <c r="F1610" s="82">
        <v>0</v>
      </c>
      <c r="G1610" s="79" t="s">
        <v>145</v>
      </c>
      <c r="H1610" s="79" t="s">
        <v>1183</v>
      </c>
      <c r="I1610" s="84">
        <v>359021.8</v>
      </c>
      <c r="J1610" s="84">
        <v>-95499.81</v>
      </c>
      <c r="K1610" s="84">
        <v>263521.99</v>
      </c>
      <c r="L1610" s="85"/>
      <c r="M1610" s="85"/>
    </row>
    <row r="1611" spans="1:13" hidden="1" x14ac:dyDescent="0.25">
      <c r="A1611" s="80">
        <f t="shared" si="25"/>
        <v>1609</v>
      </c>
      <c r="B1611" s="79" t="s">
        <v>983</v>
      </c>
      <c r="C1611" s="79" t="s">
        <v>987</v>
      </c>
      <c r="D1611" s="81">
        <v>41425</v>
      </c>
      <c r="E1611" s="81">
        <v>41425</v>
      </c>
      <c r="F1611" s="82">
        <v>0</v>
      </c>
      <c r="G1611" s="79" t="s">
        <v>145</v>
      </c>
      <c r="H1611" s="79" t="s">
        <v>1184</v>
      </c>
      <c r="I1611" s="84">
        <v>56655392.210000001</v>
      </c>
      <c r="J1611" s="84">
        <v>-26097063.109999999</v>
      </c>
      <c r="K1611" s="84">
        <v>30558329.100000001</v>
      </c>
      <c r="L1611" s="85"/>
      <c r="M1611" s="85"/>
    </row>
    <row r="1612" spans="1:13" hidden="1" x14ac:dyDescent="0.25">
      <c r="A1612" s="80">
        <f t="shared" si="25"/>
        <v>1610</v>
      </c>
      <c r="B1612" s="79" t="s">
        <v>983</v>
      </c>
      <c r="C1612" s="79" t="s">
        <v>987</v>
      </c>
      <c r="D1612" s="81">
        <v>41425</v>
      </c>
      <c r="E1612" s="81">
        <v>41425</v>
      </c>
      <c r="F1612" s="82">
        <v>0</v>
      </c>
      <c r="G1612" s="79" t="s">
        <v>145</v>
      </c>
      <c r="H1612" s="79" t="s">
        <v>1068</v>
      </c>
      <c r="I1612" s="84">
        <v>999922.87</v>
      </c>
      <c r="J1612" s="84">
        <v>-460592.53</v>
      </c>
      <c r="K1612" s="84">
        <v>539330.34</v>
      </c>
      <c r="L1612" s="85"/>
      <c r="M1612" s="85"/>
    </row>
    <row r="1613" spans="1:13" hidden="1" x14ac:dyDescent="0.25">
      <c r="A1613" s="80">
        <f t="shared" si="25"/>
        <v>1611</v>
      </c>
      <c r="B1613" s="79" t="s">
        <v>983</v>
      </c>
      <c r="C1613" s="79" t="s">
        <v>987</v>
      </c>
      <c r="D1613" s="81">
        <v>41425</v>
      </c>
      <c r="E1613" s="81">
        <v>41425</v>
      </c>
      <c r="F1613" s="82">
        <v>0</v>
      </c>
      <c r="G1613" s="79" t="s">
        <v>145</v>
      </c>
      <c r="H1613" s="79" t="s">
        <v>1070</v>
      </c>
      <c r="I1613" s="84">
        <v>5307484.4400000004</v>
      </c>
      <c r="J1613" s="84">
        <v>-2444776.2400000002</v>
      </c>
      <c r="K1613" s="84">
        <v>2862708.2</v>
      </c>
      <c r="L1613" s="85"/>
      <c r="M1613" s="85"/>
    </row>
    <row r="1614" spans="1:13" hidden="1" x14ac:dyDescent="0.25">
      <c r="A1614" s="80">
        <f t="shared" si="25"/>
        <v>1612</v>
      </c>
      <c r="B1614" s="79" t="s">
        <v>983</v>
      </c>
      <c r="C1614" s="79" t="s">
        <v>987</v>
      </c>
      <c r="D1614" s="81">
        <v>41425</v>
      </c>
      <c r="E1614" s="81">
        <v>41425</v>
      </c>
      <c r="F1614" s="82">
        <v>0</v>
      </c>
      <c r="G1614" s="79" t="s">
        <v>145</v>
      </c>
      <c r="H1614" s="79" t="s">
        <v>1071</v>
      </c>
      <c r="I1614" s="84">
        <v>143018.79</v>
      </c>
      <c r="J1614" s="84">
        <v>-65878.45</v>
      </c>
      <c r="K1614" s="84">
        <v>77140.34</v>
      </c>
      <c r="L1614" s="85"/>
      <c r="M1614" s="85"/>
    </row>
    <row r="1615" spans="1:13" hidden="1" x14ac:dyDescent="0.25">
      <c r="A1615" s="80">
        <f t="shared" si="25"/>
        <v>1613</v>
      </c>
      <c r="B1615" s="79" t="s">
        <v>983</v>
      </c>
      <c r="C1615" s="79" t="s">
        <v>987</v>
      </c>
      <c r="D1615" s="81">
        <v>41425</v>
      </c>
      <c r="E1615" s="81">
        <v>41425</v>
      </c>
      <c r="F1615" s="82">
        <v>0</v>
      </c>
      <c r="G1615" s="79" t="s">
        <v>145</v>
      </c>
      <c r="H1615" s="79" t="s">
        <v>1072</v>
      </c>
      <c r="I1615" s="84">
        <v>4316129.3</v>
      </c>
      <c r="J1615" s="84">
        <v>-1988130.25</v>
      </c>
      <c r="K1615" s="84">
        <v>2327999.0499999998</v>
      </c>
      <c r="L1615" s="85"/>
      <c r="M1615" s="85"/>
    </row>
    <row r="1616" spans="1:13" hidden="1" x14ac:dyDescent="0.25">
      <c r="A1616" s="80">
        <f t="shared" si="25"/>
        <v>1614</v>
      </c>
      <c r="B1616" s="79" t="s">
        <v>983</v>
      </c>
      <c r="C1616" s="79" t="s">
        <v>987</v>
      </c>
      <c r="D1616" s="81">
        <v>41425</v>
      </c>
      <c r="E1616" s="81">
        <v>41425</v>
      </c>
      <c r="F1616" s="82">
        <v>0</v>
      </c>
      <c r="G1616" s="79" t="s">
        <v>145</v>
      </c>
      <c r="H1616" s="79" t="s">
        <v>1073</v>
      </c>
      <c r="I1616" s="84">
        <v>2114474.4</v>
      </c>
      <c r="J1616" s="84">
        <v>-973986.23</v>
      </c>
      <c r="K1616" s="84">
        <v>1140488.17</v>
      </c>
      <c r="L1616" s="85"/>
      <c r="M1616" s="85"/>
    </row>
    <row r="1617" spans="1:13" hidden="1" x14ac:dyDescent="0.25">
      <c r="A1617" s="80">
        <f t="shared" si="25"/>
        <v>1615</v>
      </c>
      <c r="B1617" s="79" t="s">
        <v>983</v>
      </c>
      <c r="C1617" s="79" t="s">
        <v>987</v>
      </c>
      <c r="D1617" s="81">
        <v>41425</v>
      </c>
      <c r="E1617" s="81">
        <v>41425</v>
      </c>
      <c r="F1617" s="82">
        <v>0</v>
      </c>
      <c r="G1617" s="79" t="s">
        <v>145</v>
      </c>
      <c r="H1617" s="79" t="s">
        <v>1074</v>
      </c>
      <c r="I1617" s="84">
        <v>55549.22</v>
      </c>
      <c r="J1617" s="84">
        <v>-25587.55</v>
      </c>
      <c r="K1617" s="84">
        <v>29961.67</v>
      </c>
      <c r="L1617" s="85"/>
      <c r="M1617" s="85"/>
    </row>
    <row r="1618" spans="1:13" hidden="1" x14ac:dyDescent="0.25">
      <c r="A1618" s="80">
        <f t="shared" si="25"/>
        <v>1616</v>
      </c>
      <c r="B1618" s="79" t="s">
        <v>983</v>
      </c>
      <c r="C1618" s="79" t="s">
        <v>987</v>
      </c>
      <c r="D1618" s="81">
        <v>41730</v>
      </c>
      <c r="E1618" s="81">
        <v>41730</v>
      </c>
      <c r="F1618" s="82">
        <v>0</v>
      </c>
      <c r="G1618" s="79" t="s">
        <v>145</v>
      </c>
      <c r="H1618" s="79" t="s">
        <v>1076</v>
      </c>
      <c r="I1618" s="84">
        <v>4168499.42</v>
      </c>
      <c r="J1618" s="84">
        <v>-1724781.9300000002</v>
      </c>
      <c r="K1618" s="84">
        <v>2443717.4900000002</v>
      </c>
      <c r="L1618" s="85"/>
      <c r="M1618" s="85"/>
    </row>
    <row r="1619" spans="1:13" hidden="1" x14ac:dyDescent="0.25">
      <c r="A1619" s="80">
        <f t="shared" si="25"/>
        <v>1617</v>
      </c>
      <c r="B1619" s="79" t="s">
        <v>983</v>
      </c>
      <c r="C1619" s="79" t="s">
        <v>987</v>
      </c>
      <c r="D1619" s="81">
        <v>42095</v>
      </c>
      <c r="E1619" s="81">
        <v>42095</v>
      </c>
      <c r="F1619" s="82">
        <v>0</v>
      </c>
      <c r="G1619" s="79" t="s">
        <v>145</v>
      </c>
      <c r="H1619" s="79" t="s">
        <v>1077</v>
      </c>
      <c r="I1619" s="84">
        <v>239140.46</v>
      </c>
      <c r="J1619" s="84">
        <v>-87440.98</v>
      </c>
      <c r="K1619" s="84">
        <v>151699.48000000001</v>
      </c>
      <c r="L1619" s="85"/>
      <c r="M1619" s="85"/>
    </row>
    <row r="1620" spans="1:13" hidden="1" x14ac:dyDescent="0.25">
      <c r="A1620" s="80">
        <f t="shared" si="25"/>
        <v>1618</v>
      </c>
      <c r="B1620" s="79" t="s">
        <v>983</v>
      </c>
      <c r="C1620" s="79" t="s">
        <v>1123</v>
      </c>
      <c r="D1620" s="81">
        <v>42461</v>
      </c>
      <c r="E1620" s="81">
        <v>42461</v>
      </c>
      <c r="F1620" s="82">
        <v>0</v>
      </c>
      <c r="G1620" s="79" t="s">
        <v>145</v>
      </c>
      <c r="H1620" s="79" t="s">
        <v>1079</v>
      </c>
      <c r="I1620" s="84">
        <v>108318.58</v>
      </c>
      <c r="J1620" s="84">
        <v>-41487.589999999997</v>
      </c>
      <c r="K1620" s="84">
        <v>66830.990000000005</v>
      </c>
      <c r="L1620" s="85"/>
      <c r="M1620" s="85"/>
    </row>
    <row r="1621" spans="1:13" hidden="1" x14ac:dyDescent="0.25">
      <c r="A1621" s="80">
        <f t="shared" si="25"/>
        <v>1619</v>
      </c>
      <c r="B1621" s="79" t="s">
        <v>983</v>
      </c>
      <c r="C1621" s="79" t="s">
        <v>987</v>
      </c>
      <c r="D1621" s="81">
        <v>41730</v>
      </c>
      <c r="E1621" s="81">
        <v>41730</v>
      </c>
      <c r="F1621" s="82">
        <v>0</v>
      </c>
      <c r="G1621" s="79" t="s">
        <v>145</v>
      </c>
      <c r="H1621" s="79" t="s">
        <v>1080</v>
      </c>
      <c r="I1621" s="84">
        <v>-3167596.49</v>
      </c>
      <c r="J1621" s="84">
        <v>1310642.67</v>
      </c>
      <c r="K1621" s="84">
        <v>-1856953.82</v>
      </c>
      <c r="L1621" s="85"/>
      <c r="M1621" s="85"/>
    </row>
    <row r="1622" spans="1:13" hidden="1" x14ac:dyDescent="0.25">
      <c r="A1622" s="80">
        <f t="shared" si="25"/>
        <v>1620</v>
      </c>
      <c r="B1622" s="79" t="s">
        <v>983</v>
      </c>
      <c r="C1622" s="79" t="s">
        <v>987</v>
      </c>
      <c r="D1622" s="81">
        <v>42095</v>
      </c>
      <c r="E1622" s="81">
        <v>42095</v>
      </c>
      <c r="F1622" s="82">
        <v>0</v>
      </c>
      <c r="G1622" s="79" t="s">
        <v>145</v>
      </c>
      <c r="H1622" s="79" t="s">
        <v>1081</v>
      </c>
      <c r="I1622" s="84">
        <v>606467.6</v>
      </c>
      <c r="J1622" s="84">
        <v>-221753.03999999998</v>
      </c>
      <c r="K1622" s="84">
        <v>384714.56</v>
      </c>
      <c r="L1622" s="85"/>
      <c r="M1622" s="85"/>
    </row>
    <row r="1623" spans="1:13" hidden="1" x14ac:dyDescent="0.25">
      <c r="A1623" s="80">
        <f t="shared" si="25"/>
        <v>1621</v>
      </c>
      <c r="B1623" s="79" t="s">
        <v>983</v>
      </c>
      <c r="C1623" s="79" t="s">
        <v>1123</v>
      </c>
      <c r="D1623" s="81">
        <v>42461</v>
      </c>
      <c r="E1623" s="81">
        <v>42461</v>
      </c>
      <c r="F1623" s="82">
        <v>0</v>
      </c>
      <c r="G1623" s="79" t="s">
        <v>145</v>
      </c>
      <c r="H1623" s="79" t="s">
        <v>1082</v>
      </c>
      <c r="I1623" s="84">
        <v>-295030.40999999997</v>
      </c>
      <c r="J1623" s="84">
        <v>113055.51999999999</v>
      </c>
      <c r="K1623" s="84">
        <v>-181974.89</v>
      </c>
      <c r="L1623" s="85"/>
      <c r="M1623" s="85"/>
    </row>
    <row r="1624" spans="1:13" hidden="1" x14ac:dyDescent="0.25">
      <c r="A1624" s="80">
        <f t="shared" si="25"/>
        <v>1622</v>
      </c>
      <c r="B1624" s="79" t="s">
        <v>983</v>
      </c>
      <c r="C1624" s="79" t="s">
        <v>1083</v>
      </c>
      <c r="D1624" s="81">
        <v>42826</v>
      </c>
      <c r="E1624" s="81">
        <v>42826</v>
      </c>
      <c r="F1624" s="82">
        <v>0</v>
      </c>
      <c r="G1624" s="79" t="s">
        <v>145</v>
      </c>
      <c r="H1624" s="79" t="s">
        <v>1084</v>
      </c>
      <c r="I1624" s="84">
        <v>73543.600000000006</v>
      </c>
      <c r="J1624" s="84">
        <v>-13202.810000000001</v>
      </c>
      <c r="K1624" s="84">
        <v>60340.79</v>
      </c>
      <c r="L1624" s="85"/>
      <c r="M1624" s="85"/>
    </row>
    <row r="1625" spans="1:13" hidden="1" x14ac:dyDescent="0.25">
      <c r="A1625" s="80">
        <f t="shared" si="25"/>
        <v>1623</v>
      </c>
      <c r="B1625" s="79" t="s">
        <v>983</v>
      </c>
      <c r="C1625" s="79" t="s">
        <v>1124</v>
      </c>
      <c r="D1625" s="81">
        <v>42826</v>
      </c>
      <c r="E1625" s="81">
        <v>42826</v>
      </c>
      <c r="F1625" s="82">
        <v>0</v>
      </c>
      <c r="G1625" s="79" t="s">
        <v>145</v>
      </c>
      <c r="H1625" s="79" t="s">
        <v>1085</v>
      </c>
      <c r="I1625" s="84">
        <v>-3735.68</v>
      </c>
      <c r="J1625" s="84">
        <v>1271.2</v>
      </c>
      <c r="K1625" s="84">
        <v>-2464.48</v>
      </c>
      <c r="L1625" s="85"/>
      <c r="M1625" s="85"/>
    </row>
    <row r="1626" spans="1:13" hidden="1" x14ac:dyDescent="0.25">
      <c r="A1626" s="80">
        <f t="shared" si="25"/>
        <v>1624</v>
      </c>
      <c r="B1626" s="79" t="s">
        <v>983</v>
      </c>
      <c r="C1626" s="79" t="s">
        <v>1125</v>
      </c>
      <c r="D1626" s="81">
        <v>43191</v>
      </c>
      <c r="E1626" s="81">
        <v>43191</v>
      </c>
      <c r="F1626" s="82">
        <v>0</v>
      </c>
      <c r="G1626" s="79" t="s">
        <v>145</v>
      </c>
      <c r="H1626" s="79" t="s">
        <v>1087</v>
      </c>
      <c r="I1626" s="84">
        <v>203149.97</v>
      </c>
      <c r="J1626" s="84">
        <v>-56946.03</v>
      </c>
      <c r="K1626" s="84">
        <v>146203.94</v>
      </c>
      <c r="L1626" s="85"/>
      <c r="M1626" s="85"/>
    </row>
    <row r="1627" spans="1:13" hidden="1" x14ac:dyDescent="0.25">
      <c r="A1627" s="80">
        <f t="shared" si="25"/>
        <v>1625</v>
      </c>
      <c r="B1627" s="79" t="s">
        <v>983</v>
      </c>
      <c r="C1627" s="79" t="s">
        <v>1125</v>
      </c>
      <c r="D1627" s="81">
        <v>43191</v>
      </c>
      <c r="E1627" s="81">
        <v>43191</v>
      </c>
      <c r="F1627" s="82">
        <v>0</v>
      </c>
      <c r="G1627" s="79" t="s">
        <v>145</v>
      </c>
      <c r="H1627" s="79" t="s">
        <v>1088</v>
      </c>
      <c r="I1627" s="84">
        <v>671638.31</v>
      </c>
      <c r="J1627" s="84">
        <v>-188270.49</v>
      </c>
      <c r="K1627" s="84">
        <v>483367.82</v>
      </c>
      <c r="L1627" s="85"/>
      <c r="M1627" s="85"/>
    </row>
    <row r="1628" spans="1:13" hidden="1" x14ac:dyDescent="0.25">
      <c r="A1628" s="80">
        <f t="shared" si="25"/>
        <v>1626</v>
      </c>
      <c r="B1628" s="79" t="s">
        <v>983</v>
      </c>
      <c r="C1628" s="79" t="s">
        <v>1126</v>
      </c>
      <c r="D1628" s="81">
        <v>43556</v>
      </c>
      <c r="E1628" s="81">
        <v>43556</v>
      </c>
      <c r="F1628" s="82">
        <v>0</v>
      </c>
      <c r="G1628" s="79" t="s">
        <v>145</v>
      </c>
      <c r="H1628" s="79" t="s">
        <v>1090</v>
      </c>
      <c r="I1628" s="84">
        <v>240132.04</v>
      </c>
      <c r="J1628" s="84">
        <v>-49770.34</v>
      </c>
      <c r="K1628" s="84">
        <v>190361.7</v>
      </c>
      <c r="L1628" s="85"/>
      <c r="M1628" s="85"/>
    </row>
    <row r="1629" spans="1:13" hidden="1" x14ac:dyDescent="0.25">
      <c r="A1629" s="80">
        <f t="shared" si="25"/>
        <v>1627</v>
      </c>
      <c r="B1629" s="79" t="s">
        <v>983</v>
      </c>
      <c r="C1629" s="79" t="s">
        <v>1126</v>
      </c>
      <c r="D1629" s="81">
        <v>43556</v>
      </c>
      <c r="E1629" s="81">
        <v>43556</v>
      </c>
      <c r="F1629" s="82">
        <v>0</v>
      </c>
      <c r="G1629" s="79" t="s">
        <v>145</v>
      </c>
      <c r="H1629" s="79" t="s">
        <v>1091</v>
      </c>
      <c r="I1629" s="84">
        <v>839331.47</v>
      </c>
      <c r="J1629" s="84">
        <v>-173961.86</v>
      </c>
      <c r="K1629" s="84">
        <v>665369.61</v>
      </c>
      <c r="L1629" s="85"/>
      <c r="M1629" s="85"/>
    </row>
    <row r="1630" spans="1:13" hidden="1" x14ac:dyDescent="0.25">
      <c r="A1630" s="80">
        <f t="shared" si="25"/>
        <v>1628</v>
      </c>
      <c r="B1630" s="79" t="s">
        <v>983</v>
      </c>
      <c r="C1630" s="79" t="s">
        <v>1127</v>
      </c>
      <c r="D1630" s="81">
        <v>43922</v>
      </c>
      <c r="E1630" s="81">
        <v>43922</v>
      </c>
      <c r="F1630" s="82">
        <v>0</v>
      </c>
      <c r="G1630" s="79" t="s">
        <v>145</v>
      </c>
      <c r="H1630" s="79" t="s">
        <v>1093</v>
      </c>
      <c r="I1630" s="84">
        <v>415406.83</v>
      </c>
      <c r="J1630" s="84">
        <v>-48320.13</v>
      </c>
      <c r="K1630" s="84">
        <v>367086.7</v>
      </c>
      <c r="L1630" s="85"/>
      <c r="M1630" s="85"/>
    </row>
    <row r="1631" spans="1:13" hidden="1" x14ac:dyDescent="0.25">
      <c r="A1631" s="80">
        <f t="shared" si="25"/>
        <v>1629</v>
      </c>
      <c r="B1631" s="79" t="s">
        <v>983</v>
      </c>
      <c r="C1631" s="79" t="s">
        <v>1127</v>
      </c>
      <c r="D1631" s="81">
        <v>43922</v>
      </c>
      <c r="E1631" s="81">
        <v>43922</v>
      </c>
      <c r="F1631" s="82">
        <v>0</v>
      </c>
      <c r="G1631" s="79" t="s">
        <v>145</v>
      </c>
      <c r="H1631" s="79" t="s">
        <v>1094</v>
      </c>
      <c r="I1631" s="84">
        <v>-816607.74</v>
      </c>
      <c r="J1631" s="84">
        <v>94987.83</v>
      </c>
      <c r="K1631" s="84">
        <v>-721619.91</v>
      </c>
      <c r="L1631" s="85"/>
      <c r="M1631" s="85"/>
    </row>
    <row r="1632" spans="1:13" hidden="1" x14ac:dyDescent="0.25">
      <c r="A1632" s="80">
        <f t="shared" si="25"/>
        <v>1630</v>
      </c>
      <c r="B1632" s="79" t="s">
        <v>983</v>
      </c>
      <c r="C1632" s="79" t="s">
        <v>984</v>
      </c>
      <c r="D1632" s="81">
        <v>41425</v>
      </c>
      <c r="E1632" s="81">
        <v>41425</v>
      </c>
      <c r="F1632" s="82">
        <v>0</v>
      </c>
      <c r="G1632" s="79" t="s">
        <v>145</v>
      </c>
      <c r="H1632" s="79" t="s">
        <v>1185</v>
      </c>
      <c r="I1632" s="84">
        <v>46397.57</v>
      </c>
      <c r="J1632" s="84">
        <v>-14222.61</v>
      </c>
      <c r="K1632" s="84">
        <v>32174.959999999999</v>
      </c>
      <c r="L1632" s="85"/>
      <c r="M1632" s="85"/>
    </row>
    <row r="1633" spans="1:13" hidden="1" x14ac:dyDescent="0.25">
      <c r="A1633" s="80">
        <f t="shared" si="25"/>
        <v>1631</v>
      </c>
      <c r="B1633" s="79" t="s">
        <v>983</v>
      </c>
      <c r="C1633" s="79" t="s">
        <v>984</v>
      </c>
      <c r="D1633" s="81">
        <v>41425</v>
      </c>
      <c r="E1633" s="81">
        <v>41425</v>
      </c>
      <c r="F1633" s="82">
        <v>0</v>
      </c>
      <c r="G1633" s="79" t="s">
        <v>145</v>
      </c>
      <c r="H1633" s="79" t="s">
        <v>1186</v>
      </c>
      <c r="I1633" s="84">
        <v>14719904.470000001</v>
      </c>
      <c r="J1633" s="84">
        <v>-4512210.2</v>
      </c>
      <c r="K1633" s="84">
        <v>10207694.27</v>
      </c>
      <c r="L1633" s="85"/>
      <c r="M1633" s="85"/>
    </row>
    <row r="1634" spans="1:13" hidden="1" x14ac:dyDescent="0.25">
      <c r="A1634" s="80">
        <f t="shared" si="25"/>
        <v>1632</v>
      </c>
      <c r="B1634" s="79" t="s">
        <v>983</v>
      </c>
      <c r="C1634" s="79" t="s">
        <v>984</v>
      </c>
      <c r="D1634" s="81">
        <v>41425</v>
      </c>
      <c r="E1634" s="81">
        <v>41425</v>
      </c>
      <c r="F1634" s="82">
        <v>0</v>
      </c>
      <c r="G1634" s="79" t="s">
        <v>145</v>
      </c>
      <c r="H1634" s="79" t="s">
        <v>1187</v>
      </c>
      <c r="I1634" s="84">
        <v>2540853.83</v>
      </c>
      <c r="J1634" s="84">
        <v>-778868.28</v>
      </c>
      <c r="K1634" s="84">
        <v>1761985.55</v>
      </c>
      <c r="L1634" s="85"/>
      <c r="M1634" s="85"/>
    </row>
    <row r="1635" spans="1:13" hidden="1" x14ac:dyDescent="0.25">
      <c r="A1635" s="80">
        <f t="shared" si="25"/>
        <v>1633</v>
      </c>
      <c r="B1635" s="79" t="s">
        <v>983</v>
      </c>
      <c r="C1635" s="79" t="s">
        <v>984</v>
      </c>
      <c r="D1635" s="81">
        <v>41425</v>
      </c>
      <c r="E1635" s="81">
        <v>41425</v>
      </c>
      <c r="F1635" s="82">
        <v>0</v>
      </c>
      <c r="G1635" s="79" t="s">
        <v>145</v>
      </c>
      <c r="H1635" s="79" t="s">
        <v>1188</v>
      </c>
      <c r="I1635" s="84">
        <v>4689138.04</v>
      </c>
      <c r="J1635" s="84">
        <v>-1437399.04</v>
      </c>
      <c r="K1635" s="84">
        <v>3251739</v>
      </c>
      <c r="L1635" s="85"/>
      <c r="M1635" s="85"/>
    </row>
    <row r="1636" spans="1:13" hidden="1" x14ac:dyDescent="0.25">
      <c r="A1636" s="80">
        <f t="shared" si="25"/>
        <v>1634</v>
      </c>
      <c r="B1636" s="79" t="s">
        <v>983</v>
      </c>
      <c r="C1636" s="79" t="s">
        <v>984</v>
      </c>
      <c r="D1636" s="81">
        <v>41425</v>
      </c>
      <c r="E1636" s="81">
        <v>41425</v>
      </c>
      <c r="F1636" s="82">
        <v>0</v>
      </c>
      <c r="G1636" s="79" t="s">
        <v>145</v>
      </c>
      <c r="H1636" s="79" t="s">
        <v>1189</v>
      </c>
      <c r="I1636" s="84">
        <v>122970913.13</v>
      </c>
      <c r="J1636" s="84">
        <v>-37695258.789999999</v>
      </c>
      <c r="K1636" s="84">
        <v>85275654.340000004</v>
      </c>
      <c r="L1636" s="85"/>
      <c r="M1636" s="85"/>
    </row>
    <row r="1637" spans="1:13" hidden="1" x14ac:dyDescent="0.25">
      <c r="A1637" s="80">
        <f t="shared" si="25"/>
        <v>1635</v>
      </c>
      <c r="B1637" s="79" t="s">
        <v>983</v>
      </c>
      <c r="C1637" s="79" t="s">
        <v>984</v>
      </c>
      <c r="D1637" s="81">
        <v>41425</v>
      </c>
      <c r="E1637" s="81">
        <v>41425</v>
      </c>
      <c r="F1637" s="82">
        <v>0</v>
      </c>
      <c r="G1637" s="79" t="s">
        <v>145</v>
      </c>
      <c r="H1637" s="79" t="s">
        <v>1069</v>
      </c>
      <c r="I1637" s="84">
        <v>2170339.36</v>
      </c>
      <c r="J1637" s="84">
        <v>-665291.5</v>
      </c>
      <c r="K1637" s="84">
        <v>1505047.86</v>
      </c>
      <c r="L1637" s="85"/>
      <c r="M1637" s="85"/>
    </row>
    <row r="1638" spans="1:13" hidden="1" x14ac:dyDescent="0.25">
      <c r="A1638" s="80">
        <f t="shared" si="25"/>
        <v>1636</v>
      </c>
      <c r="B1638" s="79" t="s">
        <v>983</v>
      </c>
      <c r="C1638" s="79" t="s">
        <v>984</v>
      </c>
      <c r="D1638" s="81">
        <v>41425</v>
      </c>
      <c r="E1638" s="81">
        <v>41425</v>
      </c>
      <c r="F1638" s="82">
        <v>0</v>
      </c>
      <c r="G1638" s="79" t="s">
        <v>145</v>
      </c>
      <c r="H1638" s="79" t="s">
        <v>1070</v>
      </c>
      <c r="I1638" s="84">
        <v>11519930.98</v>
      </c>
      <c r="J1638" s="84">
        <v>-3531296.71</v>
      </c>
      <c r="K1638" s="84">
        <v>7988634.2699999996</v>
      </c>
      <c r="L1638" s="85"/>
      <c r="M1638" s="85"/>
    </row>
    <row r="1639" spans="1:13" hidden="1" x14ac:dyDescent="0.25">
      <c r="A1639" s="80">
        <f t="shared" si="25"/>
        <v>1637</v>
      </c>
      <c r="B1639" s="79" t="s">
        <v>983</v>
      </c>
      <c r="C1639" s="79" t="s">
        <v>984</v>
      </c>
      <c r="D1639" s="81">
        <v>41425</v>
      </c>
      <c r="E1639" s="81">
        <v>41425</v>
      </c>
      <c r="F1639" s="82">
        <v>0</v>
      </c>
      <c r="G1639" s="79" t="s">
        <v>145</v>
      </c>
      <c r="H1639" s="79" t="s">
        <v>1071</v>
      </c>
      <c r="I1639" s="84">
        <v>310423.25</v>
      </c>
      <c r="J1639" s="84">
        <v>-95156.51999999999</v>
      </c>
      <c r="K1639" s="84">
        <v>215266.73</v>
      </c>
      <c r="L1639" s="85"/>
      <c r="M1639" s="85"/>
    </row>
    <row r="1640" spans="1:13" hidden="1" x14ac:dyDescent="0.25">
      <c r="A1640" s="80">
        <f t="shared" si="25"/>
        <v>1638</v>
      </c>
      <c r="B1640" s="79" t="s">
        <v>983</v>
      </c>
      <c r="C1640" s="79" t="s">
        <v>984</v>
      </c>
      <c r="D1640" s="81">
        <v>41425</v>
      </c>
      <c r="E1640" s="81">
        <v>41425</v>
      </c>
      <c r="F1640" s="82">
        <v>0</v>
      </c>
      <c r="G1640" s="79" t="s">
        <v>145</v>
      </c>
      <c r="H1640" s="79" t="s">
        <v>1072</v>
      </c>
      <c r="I1640" s="84">
        <v>9368186.9299999997</v>
      </c>
      <c r="J1640" s="84">
        <v>-2871705.38</v>
      </c>
      <c r="K1640" s="84">
        <v>6496481.5499999998</v>
      </c>
      <c r="L1640" s="85"/>
      <c r="M1640" s="85"/>
    </row>
    <row r="1641" spans="1:13" hidden="1" x14ac:dyDescent="0.25">
      <c r="A1641" s="80">
        <f t="shared" si="25"/>
        <v>1639</v>
      </c>
      <c r="B1641" s="79" t="s">
        <v>983</v>
      </c>
      <c r="C1641" s="79" t="s">
        <v>984</v>
      </c>
      <c r="D1641" s="81">
        <v>41425</v>
      </c>
      <c r="E1641" s="81">
        <v>41425</v>
      </c>
      <c r="F1641" s="82">
        <v>0</v>
      </c>
      <c r="G1641" s="79" t="s">
        <v>145</v>
      </c>
      <c r="H1641" s="79" t="s">
        <v>1073</v>
      </c>
      <c r="I1641" s="84">
        <v>4589480.04</v>
      </c>
      <c r="J1641" s="84">
        <v>-1406850.08</v>
      </c>
      <c r="K1641" s="84">
        <v>3182629.96</v>
      </c>
      <c r="L1641" s="85"/>
      <c r="M1641" s="85"/>
    </row>
    <row r="1642" spans="1:13" hidden="1" x14ac:dyDescent="0.25">
      <c r="A1642" s="80">
        <f t="shared" si="25"/>
        <v>1640</v>
      </c>
      <c r="B1642" s="79" t="s">
        <v>983</v>
      </c>
      <c r="C1642" s="79" t="s">
        <v>984</v>
      </c>
      <c r="D1642" s="81">
        <v>41425</v>
      </c>
      <c r="E1642" s="81">
        <v>41425</v>
      </c>
      <c r="F1642" s="82">
        <v>0</v>
      </c>
      <c r="G1642" s="79" t="s">
        <v>145</v>
      </c>
      <c r="H1642" s="79" t="s">
        <v>1074</v>
      </c>
      <c r="I1642" s="84">
        <v>120568.97</v>
      </c>
      <c r="J1642" s="84">
        <v>-36958.97</v>
      </c>
      <c r="K1642" s="84">
        <v>83610</v>
      </c>
      <c r="L1642" s="85"/>
      <c r="M1642" s="85"/>
    </row>
    <row r="1643" spans="1:13" hidden="1" x14ac:dyDescent="0.25">
      <c r="A1643" s="80">
        <f t="shared" si="25"/>
        <v>1641</v>
      </c>
      <c r="B1643" s="79" t="s">
        <v>983</v>
      </c>
      <c r="C1643" s="79" t="s">
        <v>1075</v>
      </c>
      <c r="D1643" s="81">
        <v>41730</v>
      </c>
      <c r="E1643" s="81">
        <v>41730</v>
      </c>
      <c r="F1643" s="82">
        <v>0</v>
      </c>
      <c r="G1643" s="79" t="s">
        <v>145</v>
      </c>
      <c r="H1643" s="79" t="s">
        <v>1076</v>
      </c>
      <c r="I1643" s="84">
        <v>9047755.2899999991</v>
      </c>
      <c r="J1643" s="84">
        <v>-2489645.6100000003</v>
      </c>
      <c r="K1643" s="84">
        <v>6558109.6799999997</v>
      </c>
      <c r="L1643" s="85"/>
      <c r="M1643" s="85"/>
    </row>
    <row r="1644" spans="1:13" hidden="1" x14ac:dyDescent="0.25">
      <c r="A1644" s="80">
        <f t="shared" si="25"/>
        <v>1642</v>
      </c>
      <c r="B1644" s="79" t="s">
        <v>983</v>
      </c>
      <c r="C1644" s="79" t="s">
        <v>353</v>
      </c>
      <c r="D1644" s="81">
        <v>42095</v>
      </c>
      <c r="E1644" s="81">
        <v>42095</v>
      </c>
      <c r="F1644" s="82">
        <v>0</v>
      </c>
      <c r="G1644" s="79" t="s">
        <v>145</v>
      </c>
      <c r="H1644" s="79" t="s">
        <v>1077</v>
      </c>
      <c r="I1644" s="84">
        <v>519054.99</v>
      </c>
      <c r="J1644" s="84">
        <v>-127707.43</v>
      </c>
      <c r="K1644" s="84">
        <v>391347.56</v>
      </c>
      <c r="L1644" s="85"/>
      <c r="M1644" s="85"/>
    </row>
    <row r="1645" spans="1:13" hidden="1" x14ac:dyDescent="0.25">
      <c r="A1645" s="80">
        <f t="shared" si="25"/>
        <v>1643</v>
      </c>
      <c r="B1645" s="79" t="s">
        <v>983</v>
      </c>
      <c r="C1645" s="79" t="s">
        <v>1078</v>
      </c>
      <c r="D1645" s="81">
        <v>42461</v>
      </c>
      <c r="E1645" s="81">
        <v>42461</v>
      </c>
      <c r="F1645" s="82">
        <v>0</v>
      </c>
      <c r="G1645" s="79" t="s">
        <v>145</v>
      </c>
      <c r="H1645" s="79" t="s">
        <v>1079</v>
      </c>
      <c r="I1645" s="84">
        <v>235103.21</v>
      </c>
      <c r="J1645" s="84">
        <v>-50378.21</v>
      </c>
      <c r="K1645" s="84">
        <v>184725</v>
      </c>
      <c r="L1645" s="85"/>
      <c r="M1645" s="85"/>
    </row>
    <row r="1646" spans="1:13" hidden="1" x14ac:dyDescent="0.25">
      <c r="A1646" s="80">
        <f t="shared" si="25"/>
        <v>1644</v>
      </c>
      <c r="B1646" s="79" t="s">
        <v>983</v>
      </c>
      <c r="C1646" s="79" t="s">
        <v>1075</v>
      </c>
      <c r="D1646" s="81">
        <v>41730</v>
      </c>
      <c r="E1646" s="81">
        <v>41730</v>
      </c>
      <c r="F1646" s="82">
        <v>0</v>
      </c>
      <c r="G1646" s="79" t="s">
        <v>145</v>
      </c>
      <c r="H1646" s="79" t="s">
        <v>1080</v>
      </c>
      <c r="I1646" s="84">
        <v>-6875288.0700000003</v>
      </c>
      <c r="J1646" s="84">
        <v>1891853.8900000001</v>
      </c>
      <c r="K1646" s="84">
        <v>-4983434.18</v>
      </c>
      <c r="L1646" s="85"/>
      <c r="M1646" s="85"/>
    </row>
    <row r="1647" spans="1:13" hidden="1" x14ac:dyDescent="0.25">
      <c r="A1647" s="80">
        <f t="shared" si="25"/>
        <v>1645</v>
      </c>
      <c r="B1647" s="79" t="s">
        <v>983</v>
      </c>
      <c r="C1647" s="79" t="s">
        <v>353</v>
      </c>
      <c r="D1647" s="81">
        <v>42095</v>
      </c>
      <c r="E1647" s="81">
        <v>42095</v>
      </c>
      <c r="F1647" s="82">
        <v>0</v>
      </c>
      <c r="G1647" s="79" t="s">
        <v>145</v>
      </c>
      <c r="H1647" s="79" t="s">
        <v>1081</v>
      </c>
      <c r="I1647" s="84">
        <v>1316341.06</v>
      </c>
      <c r="J1647" s="84">
        <v>-323870.34000000003</v>
      </c>
      <c r="K1647" s="84">
        <v>992470.72</v>
      </c>
      <c r="L1647" s="85"/>
      <c r="M1647" s="85"/>
    </row>
    <row r="1648" spans="1:13" hidden="1" x14ac:dyDescent="0.25">
      <c r="A1648" s="80">
        <f t="shared" si="25"/>
        <v>1646</v>
      </c>
      <c r="B1648" s="79" t="s">
        <v>983</v>
      </c>
      <c r="C1648" s="79" t="s">
        <v>1078</v>
      </c>
      <c r="D1648" s="81">
        <v>42461</v>
      </c>
      <c r="E1648" s="81">
        <v>42461</v>
      </c>
      <c r="F1648" s="82">
        <v>0</v>
      </c>
      <c r="G1648" s="79" t="s">
        <v>145</v>
      </c>
      <c r="H1648" s="79" t="s">
        <v>1082</v>
      </c>
      <c r="I1648" s="84">
        <v>-640365.5</v>
      </c>
      <c r="J1648" s="84">
        <v>137218.34999999998</v>
      </c>
      <c r="K1648" s="84">
        <v>-503147.15</v>
      </c>
      <c r="L1648" s="85"/>
      <c r="M1648" s="85"/>
    </row>
    <row r="1649" spans="1:13" hidden="1" x14ac:dyDescent="0.25">
      <c r="A1649" s="80">
        <f t="shared" si="25"/>
        <v>1647</v>
      </c>
      <c r="B1649" s="79" t="s">
        <v>983</v>
      </c>
      <c r="C1649" s="79" t="s">
        <v>1083</v>
      </c>
      <c r="D1649" s="81">
        <v>42826</v>
      </c>
      <c r="E1649" s="81">
        <v>42826</v>
      </c>
      <c r="F1649" s="82">
        <v>0</v>
      </c>
      <c r="G1649" s="79" t="s">
        <v>145</v>
      </c>
      <c r="H1649" s="79" t="s">
        <v>1084</v>
      </c>
      <c r="I1649" s="84">
        <v>154441.54</v>
      </c>
      <c r="J1649" s="84">
        <v>-27725.919999999998</v>
      </c>
      <c r="K1649" s="84">
        <v>126715.62</v>
      </c>
      <c r="L1649" s="85"/>
      <c r="M1649" s="85"/>
    </row>
    <row r="1650" spans="1:13" hidden="1" x14ac:dyDescent="0.25">
      <c r="A1650" s="80">
        <f t="shared" si="25"/>
        <v>1648</v>
      </c>
      <c r="B1650" s="79" t="s">
        <v>983</v>
      </c>
      <c r="C1650" s="79" t="s">
        <v>1083</v>
      </c>
      <c r="D1650" s="81">
        <v>42826</v>
      </c>
      <c r="E1650" s="81">
        <v>42826</v>
      </c>
      <c r="F1650" s="82">
        <v>0</v>
      </c>
      <c r="G1650" s="79" t="s">
        <v>145</v>
      </c>
      <c r="H1650" s="79" t="s">
        <v>1085</v>
      </c>
      <c r="I1650" s="84">
        <v>-12861.15</v>
      </c>
      <c r="J1650" s="84">
        <v>2308.88</v>
      </c>
      <c r="K1650" s="84">
        <v>-10552.27</v>
      </c>
      <c r="L1650" s="85"/>
      <c r="M1650" s="85"/>
    </row>
    <row r="1651" spans="1:13" hidden="1" x14ac:dyDescent="0.25">
      <c r="A1651" s="80">
        <f t="shared" si="25"/>
        <v>1649</v>
      </c>
      <c r="B1651" s="79" t="s">
        <v>983</v>
      </c>
      <c r="C1651" s="79" t="s">
        <v>1086</v>
      </c>
      <c r="D1651" s="81">
        <v>43191</v>
      </c>
      <c r="E1651" s="81">
        <v>43191</v>
      </c>
      <c r="F1651" s="82">
        <v>0</v>
      </c>
      <c r="G1651" s="79" t="s">
        <v>145</v>
      </c>
      <c r="H1651" s="79" t="s">
        <v>1087</v>
      </c>
      <c r="I1651" s="84">
        <v>426614.92</v>
      </c>
      <c r="J1651" s="84">
        <v>-60288.84</v>
      </c>
      <c r="K1651" s="84">
        <v>366326.08</v>
      </c>
      <c r="L1651" s="85"/>
      <c r="M1651" s="85"/>
    </row>
    <row r="1652" spans="1:13" hidden="1" x14ac:dyDescent="0.25">
      <c r="A1652" s="80">
        <f t="shared" si="25"/>
        <v>1650</v>
      </c>
      <c r="B1652" s="79" t="s">
        <v>983</v>
      </c>
      <c r="C1652" s="79" t="s">
        <v>1086</v>
      </c>
      <c r="D1652" s="81">
        <v>43191</v>
      </c>
      <c r="E1652" s="81">
        <v>43191</v>
      </c>
      <c r="F1652" s="82">
        <v>0</v>
      </c>
      <c r="G1652" s="79" t="s">
        <v>145</v>
      </c>
      <c r="H1652" s="79" t="s">
        <v>1088</v>
      </c>
      <c r="I1652" s="84">
        <v>1337504.47</v>
      </c>
      <c r="J1652" s="84">
        <v>-189014.94</v>
      </c>
      <c r="K1652" s="84">
        <v>1148489.53</v>
      </c>
      <c r="L1652" s="85"/>
      <c r="M1652" s="85"/>
    </row>
    <row r="1653" spans="1:13" hidden="1" x14ac:dyDescent="0.25">
      <c r="A1653" s="80">
        <f t="shared" si="25"/>
        <v>1651</v>
      </c>
      <c r="B1653" s="79" t="s">
        <v>983</v>
      </c>
      <c r="C1653" s="79" t="s">
        <v>1089</v>
      </c>
      <c r="D1653" s="81">
        <v>43556</v>
      </c>
      <c r="E1653" s="81">
        <v>43556</v>
      </c>
      <c r="F1653" s="82">
        <v>0</v>
      </c>
      <c r="G1653" s="79" t="s">
        <v>145</v>
      </c>
      <c r="H1653" s="79" t="s">
        <v>1090</v>
      </c>
      <c r="I1653" s="84">
        <v>504277.31</v>
      </c>
      <c r="J1653" s="84">
        <v>-49988.04</v>
      </c>
      <c r="K1653" s="84">
        <v>454289.27</v>
      </c>
      <c r="L1653" s="85"/>
      <c r="M1653" s="85"/>
    </row>
    <row r="1654" spans="1:13" hidden="1" x14ac:dyDescent="0.25">
      <c r="A1654" s="80">
        <f t="shared" si="25"/>
        <v>1652</v>
      </c>
      <c r="B1654" s="79" t="s">
        <v>983</v>
      </c>
      <c r="C1654" s="79" t="s">
        <v>1089</v>
      </c>
      <c r="D1654" s="81">
        <v>43556</v>
      </c>
      <c r="E1654" s="81">
        <v>43556</v>
      </c>
      <c r="F1654" s="82">
        <v>0</v>
      </c>
      <c r="G1654" s="79" t="s">
        <v>145</v>
      </c>
      <c r="H1654" s="79" t="s">
        <v>1091</v>
      </c>
      <c r="I1654" s="84">
        <v>1594729.78</v>
      </c>
      <c r="J1654" s="84">
        <v>-158082.49</v>
      </c>
      <c r="K1654" s="84">
        <v>1436647.29</v>
      </c>
      <c r="L1654" s="85"/>
      <c r="M1654" s="85"/>
    </row>
    <row r="1655" spans="1:13" hidden="1" x14ac:dyDescent="0.25">
      <c r="A1655" s="80">
        <f t="shared" si="25"/>
        <v>1653</v>
      </c>
      <c r="B1655" s="79" t="s">
        <v>983</v>
      </c>
      <c r="C1655" s="79" t="s">
        <v>1092</v>
      </c>
      <c r="D1655" s="81">
        <v>43922</v>
      </c>
      <c r="E1655" s="81">
        <v>43922</v>
      </c>
      <c r="F1655" s="82">
        <v>0</v>
      </c>
      <c r="G1655" s="79" t="s">
        <v>145</v>
      </c>
      <c r="H1655" s="79" t="s">
        <v>1093</v>
      </c>
      <c r="I1655" s="84">
        <v>872354.33</v>
      </c>
      <c r="J1655" s="84">
        <v>-45617.38</v>
      </c>
      <c r="K1655" s="84">
        <v>826736.95</v>
      </c>
      <c r="L1655" s="85"/>
      <c r="M1655" s="85"/>
    </row>
    <row r="1656" spans="1:13" hidden="1" x14ac:dyDescent="0.25">
      <c r="A1656" s="80">
        <f t="shared" si="25"/>
        <v>1654</v>
      </c>
      <c r="B1656" s="79" t="s">
        <v>983</v>
      </c>
      <c r="C1656" s="79" t="s">
        <v>1092</v>
      </c>
      <c r="D1656" s="81">
        <v>43922</v>
      </c>
      <c r="E1656" s="81">
        <v>43922</v>
      </c>
      <c r="F1656" s="82">
        <v>0</v>
      </c>
      <c r="G1656" s="79" t="s">
        <v>145</v>
      </c>
      <c r="H1656" s="79" t="s">
        <v>1094</v>
      </c>
      <c r="I1656" s="84">
        <v>-1551554.73</v>
      </c>
      <c r="J1656" s="84">
        <v>81134.31</v>
      </c>
      <c r="K1656" s="84">
        <v>-1470420.42</v>
      </c>
      <c r="L1656" s="85"/>
      <c r="M1656" s="85"/>
    </row>
    <row r="1657" spans="1:13" hidden="1" x14ac:dyDescent="0.25">
      <c r="A1657" s="80">
        <f t="shared" si="25"/>
        <v>1655</v>
      </c>
      <c r="B1657" s="79" t="s">
        <v>983</v>
      </c>
      <c r="C1657" s="79" t="s">
        <v>984</v>
      </c>
      <c r="D1657" s="81">
        <v>41425</v>
      </c>
      <c r="E1657" s="81">
        <v>41425</v>
      </c>
      <c r="F1657" s="82">
        <v>0</v>
      </c>
      <c r="G1657" s="79" t="s">
        <v>145</v>
      </c>
      <c r="H1657" s="79" t="s">
        <v>1190</v>
      </c>
      <c r="I1657" s="84">
        <v>53336946.57</v>
      </c>
      <c r="J1657" s="84">
        <v>-16349801.369999999</v>
      </c>
      <c r="K1657" s="84">
        <v>36987145.200000003</v>
      </c>
      <c r="L1657" s="85"/>
      <c r="M1657" s="85"/>
    </row>
    <row r="1658" spans="1:13" hidden="1" x14ac:dyDescent="0.25">
      <c r="A1658" s="80">
        <f t="shared" si="25"/>
        <v>1656</v>
      </c>
      <c r="B1658" s="79" t="s">
        <v>983</v>
      </c>
      <c r="C1658" s="79" t="s">
        <v>987</v>
      </c>
      <c r="D1658" s="81">
        <v>41425</v>
      </c>
      <c r="E1658" s="81">
        <v>41425</v>
      </c>
      <c r="F1658" s="82">
        <v>0</v>
      </c>
      <c r="G1658" s="79" t="s">
        <v>145</v>
      </c>
      <c r="H1658" s="79" t="s">
        <v>1191</v>
      </c>
      <c r="I1658" s="84">
        <v>758313</v>
      </c>
      <c r="J1658" s="84">
        <v>-349300.24</v>
      </c>
      <c r="K1658" s="84">
        <v>409012.76</v>
      </c>
      <c r="L1658" s="85"/>
      <c r="M1658" s="85"/>
    </row>
    <row r="1659" spans="1:13" hidden="1" x14ac:dyDescent="0.25">
      <c r="A1659" s="80">
        <f t="shared" si="25"/>
        <v>1657</v>
      </c>
      <c r="B1659" s="79" t="s">
        <v>983</v>
      </c>
      <c r="C1659" s="79" t="s">
        <v>984</v>
      </c>
      <c r="D1659" s="81">
        <v>41425</v>
      </c>
      <c r="E1659" s="81">
        <v>41425</v>
      </c>
      <c r="F1659" s="82">
        <v>0</v>
      </c>
      <c r="G1659" s="79" t="s">
        <v>145</v>
      </c>
      <c r="H1659" s="79" t="s">
        <v>1192</v>
      </c>
      <c r="I1659" s="84">
        <v>43628802.689999998</v>
      </c>
      <c r="J1659" s="84">
        <v>-12912236.140000001</v>
      </c>
      <c r="K1659" s="84">
        <v>30716566.550000001</v>
      </c>
      <c r="L1659" s="85"/>
      <c r="M1659" s="85"/>
    </row>
    <row r="1660" spans="1:13" hidden="1" x14ac:dyDescent="0.25">
      <c r="A1660" s="80">
        <f t="shared" si="25"/>
        <v>1658</v>
      </c>
      <c r="B1660" s="79" t="s">
        <v>983</v>
      </c>
      <c r="C1660" s="79" t="s">
        <v>984</v>
      </c>
      <c r="D1660" s="81">
        <v>41425</v>
      </c>
      <c r="E1660" s="81">
        <v>41425</v>
      </c>
      <c r="F1660" s="82">
        <v>0</v>
      </c>
      <c r="G1660" s="79" t="s">
        <v>145</v>
      </c>
      <c r="H1660" s="79" t="s">
        <v>1193</v>
      </c>
      <c r="I1660" s="84">
        <v>75122225.170000002</v>
      </c>
      <c r="J1660" s="84">
        <v>-23027817.289999999</v>
      </c>
      <c r="K1660" s="84">
        <v>52094407.880000003</v>
      </c>
      <c r="L1660" s="85"/>
      <c r="M1660" s="85"/>
    </row>
    <row r="1661" spans="1:13" hidden="1" x14ac:dyDescent="0.25">
      <c r="A1661" s="80">
        <f t="shared" si="25"/>
        <v>1659</v>
      </c>
      <c r="B1661" s="79" t="s">
        <v>983</v>
      </c>
      <c r="C1661" s="79" t="s">
        <v>984</v>
      </c>
      <c r="D1661" s="81">
        <v>41425</v>
      </c>
      <c r="E1661" s="81">
        <v>41425</v>
      </c>
      <c r="F1661" s="82">
        <v>0</v>
      </c>
      <c r="G1661" s="79" t="s">
        <v>145</v>
      </c>
      <c r="H1661" s="79" t="s">
        <v>1194</v>
      </c>
      <c r="I1661" s="84">
        <v>491601086.05000001</v>
      </c>
      <c r="J1661" s="84">
        <v>-150694417.78</v>
      </c>
      <c r="K1661" s="84">
        <v>340906668.26999998</v>
      </c>
      <c r="L1661" s="85"/>
      <c r="M1661" s="85"/>
    </row>
    <row r="1662" spans="1:13" hidden="1" x14ac:dyDescent="0.25">
      <c r="A1662" s="80">
        <f t="shared" si="25"/>
        <v>1660</v>
      </c>
      <c r="B1662" s="79" t="s">
        <v>983</v>
      </c>
      <c r="C1662" s="79" t="s">
        <v>984</v>
      </c>
      <c r="D1662" s="81">
        <v>41425</v>
      </c>
      <c r="E1662" s="81">
        <v>41425</v>
      </c>
      <c r="F1662" s="82">
        <v>0</v>
      </c>
      <c r="G1662" s="79" t="s">
        <v>145</v>
      </c>
      <c r="H1662" s="79" t="s">
        <v>1195</v>
      </c>
      <c r="I1662" s="84">
        <v>642376.15</v>
      </c>
      <c r="J1662" s="84">
        <v>-196912.7</v>
      </c>
      <c r="K1662" s="84">
        <v>445463.45</v>
      </c>
      <c r="L1662" s="85"/>
      <c r="M1662" s="85"/>
    </row>
    <row r="1663" spans="1:13" hidden="1" x14ac:dyDescent="0.25">
      <c r="A1663" s="80">
        <f t="shared" si="25"/>
        <v>1661</v>
      </c>
      <c r="B1663" s="79" t="s">
        <v>983</v>
      </c>
      <c r="C1663" s="79" t="s">
        <v>1078</v>
      </c>
      <c r="D1663" s="81">
        <v>42642</v>
      </c>
      <c r="E1663" s="81">
        <v>42642</v>
      </c>
      <c r="F1663" s="82">
        <v>0</v>
      </c>
      <c r="G1663" s="79" t="s">
        <v>145</v>
      </c>
      <c r="H1663" s="79" t="s">
        <v>1196</v>
      </c>
      <c r="I1663" s="84">
        <v>30288</v>
      </c>
      <c r="J1663" s="84">
        <v>-5846.4699999999993</v>
      </c>
      <c r="K1663" s="84">
        <v>24441.53</v>
      </c>
      <c r="L1663" s="85"/>
      <c r="M1663" s="85"/>
    </row>
    <row r="1664" spans="1:13" hidden="1" x14ac:dyDescent="0.25">
      <c r="A1664" s="80">
        <f t="shared" si="25"/>
        <v>1662</v>
      </c>
      <c r="B1664" s="79" t="s">
        <v>983</v>
      </c>
      <c r="C1664" s="79" t="s">
        <v>984</v>
      </c>
      <c r="D1664" s="81">
        <v>41425</v>
      </c>
      <c r="E1664" s="81">
        <v>41425</v>
      </c>
      <c r="F1664" s="82">
        <v>0</v>
      </c>
      <c r="G1664" s="79" t="s">
        <v>145</v>
      </c>
      <c r="H1664" s="79" t="s">
        <v>1197</v>
      </c>
      <c r="I1664" s="84">
        <v>435912.84</v>
      </c>
      <c r="J1664" s="84">
        <v>-133623.84</v>
      </c>
      <c r="K1664" s="84">
        <v>302289</v>
      </c>
      <c r="L1664" s="85"/>
      <c r="M1664" s="85"/>
    </row>
    <row r="1665" spans="1:13" hidden="1" x14ac:dyDescent="0.25">
      <c r="A1665" s="80">
        <f t="shared" si="25"/>
        <v>1663</v>
      </c>
      <c r="B1665" s="79" t="s">
        <v>983</v>
      </c>
      <c r="C1665" s="79" t="s">
        <v>154</v>
      </c>
      <c r="D1665" s="81">
        <v>41425</v>
      </c>
      <c r="E1665" s="81">
        <v>41425</v>
      </c>
      <c r="F1665" s="82">
        <v>0</v>
      </c>
      <c r="G1665" s="79" t="s">
        <v>145</v>
      </c>
      <c r="H1665" s="79" t="s">
        <v>1198</v>
      </c>
      <c r="I1665" s="84">
        <v>0.03</v>
      </c>
      <c r="J1665" s="84">
        <v>0</v>
      </c>
      <c r="K1665" s="84">
        <v>0.03</v>
      </c>
      <c r="L1665" s="85"/>
      <c r="M1665" s="85"/>
    </row>
    <row r="1666" spans="1:13" hidden="1" x14ac:dyDescent="0.25">
      <c r="A1666" s="80">
        <f t="shared" si="25"/>
        <v>1664</v>
      </c>
      <c r="B1666" s="79" t="s">
        <v>983</v>
      </c>
      <c r="C1666" s="79" t="s">
        <v>984</v>
      </c>
      <c r="D1666" s="81">
        <v>41425</v>
      </c>
      <c r="E1666" s="81">
        <v>41425</v>
      </c>
      <c r="F1666" s="82">
        <v>0</v>
      </c>
      <c r="G1666" s="79" t="s">
        <v>145</v>
      </c>
      <c r="H1666" s="79" t="s">
        <v>1199</v>
      </c>
      <c r="I1666" s="84">
        <v>0.96</v>
      </c>
      <c r="J1666" s="84">
        <v>-0.31</v>
      </c>
      <c r="K1666" s="84">
        <v>0.65</v>
      </c>
      <c r="L1666" s="85"/>
      <c r="M1666" s="85"/>
    </row>
    <row r="1667" spans="1:13" hidden="1" x14ac:dyDescent="0.25">
      <c r="A1667" s="80">
        <f t="shared" si="25"/>
        <v>1665</v>
      </c>
      <c r="B1667" s="79" t="s">
        <v>983</v>
      </c>
      <c r="C1667" s="79" t="s">
        <v>984</v>
      </c>
      <c r="D1667" s="81">
        <v>41425</v>
      </c>
      <c r="E1667" s="81">
        <v>41425</v>
      </c>
      <c r="F1667" s="82">
        <v>0</v>
      </c>
      <c r="G1667" s="79" t="s">
        <v>145</v>
      </c>
      <c r="H1667" s="79" t="s">
        <v>1070</v>
      </c>
      <c r="I1667" s="84">
        <v>0.22</v>
      </c>
      <c r="J1667" s="84">
        <v>-0.08</v>
      </c>
      <c r="K1667" s="84">
        <v>0.14000000000000001</v>
      </c>
      <c r="L1667" s="85"/>
      <c r="M1667" s="85"/>
    </row>
    <row r="1668" spans="1:13" hidden="1" x14ac:dyDescent="0.25">
      <c r="A1668" s="80">
        <f t="shared" si="25"/>
        <v>1666</v>
      </c>
      <c r="B1668" s="79" t="s">
        <v>983</v>
      </c>
      <c r="C1668" s="79" t="s">
        <v>984</v>
      </c>
      <c r="D1668" s="81">
        <v>41425</v>
      </c>
      <c r="E1668" s="81">
        <v>41425</v>
      </c>
      <c r="F1668" s="82">
        <v>0</v>
      </c>
      <c r="G1668" s="79" t="s">
        <v>145</v>
      </c>
      <c r="H1668" s="79" t="s">
        <v>1200</v>
      </c>
      <c r="I1668" s="84">
        <v>28602220.719999999</v>
      </c>
      <c r="J1668" s="84">
        <v>-8767667.7899999991</v>
      </c>
      <c r="K1668" s="84">
        <v>19834552.93</v>
      </c>
      <c r="L1668" s="85"/>
      <c r="M1668" s="85"/>
    </row>
    <row r="1669" spans="1:13" hidden="1" x14ac:dyDescent="0.25">
      <c r="A1669" s="80">
        <f t="shared" ref="A1669:A1732" si="26">A1668+1</f>
        <v>1667</v>
      </c>
      <c r="B1669" s="79" t="s">
        <v>983</v>
      </c>
      <c r="C1669" s="79" t="s">
        <v>154</v>
      </c>
      <c r="D1669" s="81">
        <v>41425</v>
      </c>
      <c r="E1669" s="81">
        <v>41425</v>
      </c>
      <c r="F1669" s="82">
        <v>0</v>
      </c>
      <c r="G1669" s="79" t="s">
        <v>145</v>
      </c>
      <c r="H1669" s="79" t="s">
        <v>1201</v>
      </c>
      <c r="I1669" s="84">
        <v>0.03</v>
      </c>
      <c r="J1669" s="84">
        <v>0</v>
      </c>
      <c r="K1669" s="84">
        <v>0.03</v>
      </c>
      <c r="L1669" s="85"/>
      <c r="M1669" s="85"/>
    </row>
    <row r="1670" spans="1:13" hidden="1" x14ac:dyDescent="0.25">
      <c r="A1670" s="80">
        <f t="shared" si="26"/>
        <v>1668</v>
      </c>
      <c r="B1670" s="79" t="s">
        <v>983</v>
      </c>
      <c r="C1670" s="79" t="s">
        <v>987</v>
      </c>
      <c r="D1670" s="81">
        <v>41458</v>
      </c>
      <c r="E1670" s="81">
        <v>41458</v>
      </c>
      <c r="F1670" s="86">
        <v>1</v>
      </c>
      <c r="G1670" s="79" t="s">
        <v>158</v>
      </c>
      <c r="H1670" s="79" t="s">
        <v>1202</v>
      </c>
      <c r="I1670" s="84">
        <v>2314224</v>
      </c>
      <c r="J1670" s="84">
        <v>-887043.86</v>
      </c>
      <c r="K1670" s="84">
        <v>1427180.14</v>
      </c>
      <c r="L1670" s="85"/>
      <c r="M1670" s="85"/>
    </row>
    <row r="1671" spans="1:13" hidden="1" x14ac:dyDescent="0.25">
      <c r="A1671" s="80">
        <f t="shared" si="26"/>
        <v>1669</v>
      </c>
      <c r="B1671" s="79" t="s">
        <v>983</v>
      </c>
      <c r="C1671" s="79" t="s">
        <v>154</v>
      </c>
      <c r="D1671" s="81">
        <v>41425</v>
      </c>
      <c r="E1671" s="81">
        <v>41425</v>
      </c>
      <c r="F1671" s="82">
        <v>0</v>
      </c>
      <c r="G1671" s="79" t="s">
        <v>145</v>
      </c>
      <c r="H1671" s="79" t="s">
        <v>1203</v>
      </c>
      <c r="I1671" s="84">
        <v>0.05</v>
      </c>
      <c r="J1671" s="84">
        <v>-0.01</v>
      </c>
      <c r="K1671" s="84">
        <v>0.04</v>
      </c>
      <c r="L1671" s="85"/>
      <c r="M1671" s="85"/>
    </row>
    <row r="1672" spans="1:13" hidden="1" x14ac:dyDescent="0.25">
      <c r="A1672" s="80">
        <f t="shared" si="26"/>
        <v>1670</v>
      </c>
      <c r="B1672" s="79" t="s">
        <v>983</v>
      </c>
      <c r="C1672" s="79" t="s">
        <v>984</v>
      </c>
      <c r="D1672" s="81">
        <v>41425</v>
      </c>
      <c r="E1672" s="81">
        <v>41425</v>
      </c>
      <c r="F1672" s="82">
        <v>0</v>
      </c>
      <c r="G1672" s="79" t="s">
        <v>145</v>
      </c>
      <c r="H1672" s="79" t="s">
        <v>1204</v>
      </c>
      <c r="I1672" s="84">
        <v>0.97</v>
      </c>
      <c r="J1672" s="84">
        <v>-0.32</v>
      </c>
      <c r="K1672" s="84">
        <v>0.65</v>
      </c>
      <c r="L1672" s="85"/>
      <c r="M1672" s="85"/>
    </row>
    <row r="1673" spans="1:13" hidden="1" x14ac:dyDescent="0.25">
      <c r="A1673" s="80">
        <f t="shared" si="26"/>
        <v>1671</v>
      </c>
      <c r="B1673" s="79" t="s">
        <v>983</v>
      </c>
      <c r="C1673" s="79" t="s">
        <v>154</v>
      </c>
      <c r="D1673" s="81">
        <v>41425</v>
      </c>
      <c r="E1673" s="81">
        <v>41425</v>
      </c>
      <c r="F1673" s="82">
        <v>0</v>
      </c>
      <c r="G1673" s="79" t="s">
        <v>145</v>
      </c>
      <c r="H1673" s="79" t="s">
        <v>1205</v>
      </c>
      <c r="I1673" s="84">
        <v>0.01</v>
      </c>
      <c r="J1673" s="84">
        <v>0</v>
      </c>
      <c r="K1673" s="84">
        <v>0.01</v>
      </c>
      <c r="L1673" s="85"/>
      <c r="M1673" s="85"/>
    </row>
    <row r="1674" spans="1:13" hidden="1" x14ac:dyDescent="0.25">
      <c r="A1674" s="80">
        <f t="shared" si="26"/>
        <v>1672</v>
      </c>
      <c r="B1674" s="79" t="s">
        <v>983</v>
      </c>
      <c r="C1674" s="79" t="s">
        <v>984</v>
      </c>
      <c r="D1674" s="81">
        <v>41425</v>
      </c>
      <c r="E1674" s="81">
        <v>41425</v>
      </c>
      <c r="F1674" s="82">
        <v>0</v>
      </c>
      <c r="G1674" s="79" t="s">
        <v>145</v>
      </c>
      <c r="H1674" s="79" t="s">
        <v>1206</v>
      </c>
      <c r="I1674" s="84">
        <v>0.93</v>
      </c>
      <c r="J1674" s="84">
        <v>-0.27999999999999997</v>
      </c>
      <c r="K1674" s="84">
        <v>0.65</v>
      </c>
      <c r="L1674" s="85"/>
      <c r="M1674" s="85"/>
    </row>
    <row r="1675" spans="1:13" hidden="1" x14ac:dyDescent="0.25">
      <c r="A1675" s="80">
        <f t="shared" si="26"/>
        <v>1673</v>
      </c>
      <c r="B1675" s="79" t="s">
        <v>983</v>
      </c>
      <c r="C1675" s="79" t="s">
        <v>154</v>
      </c>
      <c r="D1675" s="81">
        <v>41425</v>
      </c>
      <c r="E1675" s="81">
        <v>41425</v>
      </c>
      <c r="F1675" s="82">
        <v>0</v>
      </c>
      <c r="G1675" s="79" t="s">
        <v>145</v>
      </c>
      <c r="H1675" s="79" t="s">
        <v>1207</v>
      </c>
      <c r="I1675" s="84">
        <v>-0.01</v>
      </c>
      <c r="J1675" s="84">
        <v>0</v>
      </c>
      <c r="K1675" s="84">
        <v>-0.01</v>
      </c>
      <c r="L1675" s="85"/>
      <c r="M1675" s="85"/>
    </row>
    <row r="1676" spans="1:13" hidden="1" x14ac:dyDescent="0.25">
      <c r="A1676" s="80">
        <f t="shared" si="26"/>
        <v>1674</v>
      </c>
      <c r="B1676" s="79" t="s">
        <v>983</v>
      </c>
      <c r="C1676" s="79" t="s">
        <v>154</v>
      </c>
      <c r="D1676" s="81">
        <v>41425</v>
      </c>
      <c r="E1676" s="81">
        <v>41425</v>
      </c>
      <c r="F1676" s="82">
        <v>0</v>
      </c>
      <c r="G1676" s="79" t="s">
        <v>145</v>
      </c>
      <c r="H1676" s="79" t="s">
        <v>1208</v>
      </c>
      <c r="I1676" s="84">
        <v>-0.04</v>
      </c>
      <c r="J1676" s="84">
        <v>0</v>
      </c>
      <c r="K1676" s="84">
        <v>-0.04</v>
      </c>
      <c r="L1676" s="85"/>
      <c r="M1676" s="85"/>
    </row>
    <row r="1677" spans="1:13" hidden="1" x14ac:dyDescent="0.25">
      <c r="A1677" s="80">
        <f t="shared" si="26"/>
        <v>1675</v>
      </c>
      <c r="B1677" s="79" t="s">
        <v>983</v>
      </c>
      <c r="C1677" s="79" t="s">
        <v>984</v>
      </c>
      <c r="D1677" s="81">
        <v>41480</v>
      </c>
      <c r="E1677" s="81">
        <v>41480</v>
      </c>
      <c r="F1677" s="86">
        <v>3</v>
      </c>
      <c r="G1677" s="79" t="s">
        <v>158</v>
      </c>
      <c r="H1677" s="79" t="s">
        <v>1209</v>
      </c>
      <c r="I1677" s="84">
        <v>51573</v>
      </c>
      <c r="J1677" s="84">
        <v>-15433</v>
      </c>
      <c r="K1677" s="84">
        <v>36140</v>
      </c>
      <c r="L1677" s="85"/>
      <c r="M1677" s="85"/>
    </row>
    <row r="1678" spans="1:13" hidden="1" x14ac:dyDescent="0.25">
      <c r="A1678" s="80">
        <f t="shared" si="26"/>
        <v>1676</v>
      </c>
      <c r="B1678" s="79" t="s">
        <v>983</v>
      </c>
      <c r="C1678" s="79" t="s">
        <v>984</v>
      </c>
      <c r="D1678" s="81">
        <v>41464</v>
      </c>
      <c r="E1678" s="81">
        <v>41464</v>
      </c>
      <c r="F1678" s="86">
        <v>8</v>
      </c>
      <c r="G1678" s="79" t="s">
        <v>158</v>
      </c>
      <c r="H1678" s="79" t="s">
        <v>1210</v>
      </c>
      <c r="I1678" s="84">
        <v>77932.97</v>
      </c>
      <c r="J1678" s="84">
        <v>-23486.52</v>
      </c>
      <c r="K1678" s="84">
        <v>54446.45</v>
      </c>
      <c r="L1678" s="85"/>
      <c r="M1678" s="85"/>
    </row>
    <row r="1679" spans="1:13" hidden="1" x14ac:dyDescent="0.25">
      <c r="A1679" s="80">
        <f t="shared" si="26"/>
        <v>1677</v>
      </c>
      <c r="B1679" s="79" t="s">
        <v>983</v>
      </c>
      <c r="C1679" s="79" t="s">
        <v>987</v>
      </c>
      <c r="D1679" s="81">
        <v>41464</v>
      </c>
      <c r="E1679" s="81">
        <v>41464</v>
      </c>
      <c r="F1679" s="86">
        <v>1</v>
      </c>
      <c r="G1679" s="79" t="s">
        <v>158</v>
      </c>
      <c r="H1679" s="79" t="s">
        <v>1211</v>
      </c>
      <c r="I1679" s="84">
        <v>16045.03</v>
      </c>
      <c r="J1679" s="84">
        <v>-6135.36</v>
      </c>
      <c r="K1679" s="84">
        <v>9909.67</v>
      </c>
      <c r="L1679" s="85"/>
      <c r="M1679" s="85"/>
    </row>
    <row r="1680" spans="1:13" hidden="1" x14ac:dyDescent="0.25">
      <c r="A1680" s="80">
        <f t="shared" si="26"/>
        <v>1678</v>
      </c>
      <c r="B1680" s="79" t="s">
        <v>983</v>
      </c>
      <c r="C1680" s="79" t="s">
        <v>984</v>
      </c>
      <c r="D1680" s="81">
        <v>41365</v>
      </c>
      <c r="E1680" s="81">
        <v>41365</v>
      </c>
      <c r="F1680" s="86">
        <v>2</v>
      </c>
      <c r="G1680" s="79" t="s">
        <v>158</v>
      </c>
      <c r="H1680" s="79" t="s">
        <v>1212</v>
      </c>
      <c r="I1680" s="84">
        <v>94392</v>
      </c>
      <c r="J1680" s="84">
        <v>-30386.739999999998</v>
      </c>
      <c r="K1680" s="84">
        <v>64005.26</v>
      </c>
      <c r="L1680" s="85"/>
      <c r="M1680" s="85"/>
    </row>
    <row r="1681" spans="1:13" hidden="1" x14ac:dyDescent="0.25">
      <c r="A1681" s="80">
        <f t="shared" si="26"/>
        <v>1679</v>
      </c>
      <c r="B1681" s="79" t="s">
        <v>983</v>
      </c>
      <c r="C1681" s="79" t="s">
        <v>984</v>
      </c>
      <c r="D1681" s="81">
        <v>41547</v>
      </c>
      <c r="E1681" s="81">
        <v>41547</v>
      </c>
      <c r="F1681" s="86">
        <v>1</v>
      </c>
      <c r="G1681" s="79" t="s">
        <v>158</v>
      </c>
      <c r="H1681" s="79" t="s">
        <v>1213</v>
      </c>
      <c r="I1681" s="84">
        <v>3737390.16</v>
      </c>
      <c r="J1681" s="84">
        <v>-1085159.21</v>
      </c>
      <c r="K1681" s="84">
        <v>2652230.9500000002</v>
      </c>
      <c r="L1681" s="85"/>
      <c r="M1681" s="85"/>
    </row>
    <row r="1682" spans="1:13" hidden="1" x14ac:dyDescent="0.25">
      <c r="A1682" s="80">
        <f t="shared" si="26"/>
        <v>1680</v>
      </c>
      <c r="B1682" s="79" t="s">
        <v>983</v>
      </c>
      <c r="C1682" s="79" t="s">
        <v>984</v>
      </c>
      <c r="D1682" s="81">
        <v>41481</v>
      </c>
      <c r="E1682" s="81">
        <v>41481</v>
      </c>
      <c r="F1682" s="86">
        <v>1</v>
      </c>
      <c r="G1682" s="79" t="s">
        <v>158</v>
      </c>
      <c r="H1682" s="79" t="s">
        <v>1214</v>
      </c>
      <c r="I1682" s="84">
        <v>7875</v>
      </c>
      <c r="J1682" s="84">
        <v>-2395.6799999999998</v>
      </c>
      <c r="K1682" s="84">
        <v>5479.32</v>
      </c>
      <c r="L1682" s="85"/>
      <c r="M1682" s="85"/>
    </row>
    <row r="1683" spans="1:13" hidden="1" x14ac:dyDescent="0.25">
      <c r="A1683" s="80">
        <f t="shared" si="26"/>
        <v>1681</v>
      </c>
      <c r="B1683" s="79" t="s">
        <v>983</v>
      </c>
      <c r="C1683" s="79" t="s">
        <v>984</v>
      </c>
      <c r="D1683" s="81">
        <v>41481</v>
      </c>
      <c r="E1683" s="81">
        <v>41481</v>
      </c>
      <c r="F1683" s="86">
        <v>2</v>
      </c>
      <c r="G1683" s="79" t="s">
        <v>158</v>
      </c>
      <c r="H1683" s="79" t="s">
        <v>1215</v>
      </c>
      <c r="I1683" s="84">
        <v>22145</v>
      </c>
      <c r="J1683" s="84">
        <v>-6736.81</v>
      </c>
      <c r="K1683" s="84">
        <v>15408.19</v>
      </c>
      <c r="L1683" s="85"/>
      <c r="M1683" s="85"/>
    </row>
    <row r="1684" spans="1:13" hidden="1" x14ac:dyDescent="0.25">
      <c r="A1684" s="80">
        <f t="shared" si="26"/>
        <v>1682</v>
      </c>
      <c r="B1684" s="79" t="s">
        <v>983</v>
      </c>
      <c r="C1684" s="79" t="s">
        <v>984</v>
      </c>
      <c r="D1684" s="81">
        <v>41611</v>
      </c>
      <c r="E1684" s="81">
        <v>41611</v>
      </c>
      <c r="F1684" s="86">
        <v>1</v>
      </c>
      <c r="G1684" s="79" t="s">
        <v>158</v>
      </c>
      <c r="H1684" s="79" t="s">
        <v>1216</v>
      </c>
      <c r="I1684" s="84">
        <v>78030</v>
      </c>
      <c r="J1684" s="84">
        <v>-21992.39</v>
      </c>
      <c r="K1684" s="84">
        <v>56037.61</v>
      </c>
      <c r="L1684" s="85"/>
      <c r="M1684" s="85"/>
    </row>
    <row r="1685" spans="1:13" hidden="1" x14ac:dyDescent="0.25">
      <c r="A1685" s="80">
        <f t="shared" si="26"/>
        <v>1683</v>
      </c>
      <c r="B1685" s="79" t="s">
        <v>983</v>
      </c>
      <c r="C1685" s="79" t="s">
        <v>984</v>
      </c>
      <c r="D1685" s="81">
        <v>41586</v>
      </c>
      <c r="E1685" s="81">
        <v>41586</v>
      </c>
      <c r="F1685" s="86">
        <v>1</v>
      </c>
      <c r="G1685" s="79" t="s">
        <v>158</v>
      </c>
      <c r="H1685" s="79" t="s">
        <v>1217</v>
      </c>
      <c r="I1685" s="84">
        <v>129018</v>
      </c>
      <c r="J1685" s="84">
        <v>-36792.020000000004</v>
      </c>
      <c r="K1685" s="84">
        <v>92225.98</v>
      </c>
      <c r="L1685" s="85"/>
      <c r="M1685" s="85"/>
    </row>
    <row r="1686" spans="1:13" hidden="1" x14ac:dyDescent="0.25">
      <c r="A1686" s="80">
        <f t="shared" si="26"/>
        <v>1684</v>
      </c>
      <c r="B1686" s="79" t="s">
        <v>983</v>
      </c>
      <c r="C1686" s="79" t="s">
        <v>984</v>
      </c>
      <c r="D1686" s="81">
        <v>41639</v>
      </c>
      <c r="E1686" s="81">
        <v>41639</v>
      </c>
      <c r="F1686" s="82">
        <v>0</v>
      </c>
      <c r="G1686" s="79" t="s">
        <v>145</v>
      </c>
      <c r="H1686" s="79" t="s">
        <v>1218</v>
      </c>
      <c r="I1686" s="84">
        <v>208355182.40000001</v>
      </c>
      <c r="J1686" s="84">
        <v>-57947798.93</v>
      </c>
      <c r="K1686" s="84">
        <v>150407383.47</v>
      </c>
      <c r="L1686" s="85"/>
      <c r="M1686" s="85"/>
    </row>
    <row r="1687" spans="1:13" hidden="1" x14ac:dyDescent="0.25">
      <c r="A1687" s="80">
        <f t="shared" si="26"/>
        <v>1685</v>
      </c>
      <c r="B1687" s="79" t="s">
        <v>983</v>
      </c>
      <c r="C1687" s="79" t="s">
        <v>984</v>
      </c>
      <c r="D1687" s="81">
        <v>41730</v>
      </c>
      <c r="E1687" s="81">
        <v>41730</v>
      </c>
      <c r="F1687" s="82">
        <v>0</v>
      </c>
      <c r="G1687" s="79" t="s">
        <v>145</v>
      </c>
      <c r="H1687" s="79" t="s">
        <v>1219</v>
      </c>
      <c r="I1687" s="84">
        <v>1883104.12</v>
      </c>
      <c r="J1687" s="84">
        <v>-500905.72000000003</v>
      </c>
      <c r="K1687" s="84">
        <v>1382198.4</v>
      </c>
      <c r="L1687" s="85"/>
      <c r="M1687" s="85"/>
    </row>
    <row r="1688" spans="1:13" hidden="1" x14ac:dyDescent="0.25">
      <c r="A1688" s="80">
        <f t="shared" si="26"/>
        <v>1686</v>
      </c>
      <c r="B1688" s="79" t="s">
        <v>983</v>
      </c>
      <c r="C1688" s="79" t="s">
        <v>984</v>
      </c>
      <c r="D1688" s="81">
        <v>41730</v>
      </c>
      <c r="E1688" s="81">
        <v>41730</v>
      </c>
      <c r="F1688" s="82">
        <v>0</v>
      </c>
      <c r="G1688" s="79" t="s">
        <v>145</v>
      </c>
      <c r="H1688" s="79" t="s">
        <v>1220</v>
      </c>
      <c r="I1688" s="84">
        <v>5699835.7800000003</v>
      </c>
      <c r="J1688" s="84">
        <v>-1516156.32</v>
      </c>
      <c r="K1688" s="84">
        <v>4183679.46</v>
      </c>
      <c r="L1688" s="85"/>
      <c r="M1688" s="85"/>
    </row>
    <row r="1689" spans="1:13" hidden="1" x14ac:dyDescent="0.25">
      <c r="A1689" s="80">
        <f t="shared" si="26"/>
        <v>1687</v>
      </c>
      <c r="B1689" s="79" t="s">
        <v>983</v>
      </c>
      <c r="C1689" s="79" t="s">
        <v>1221</v>
      </c>
      <c r="D1689" s="81">
        <v>42186</v>
      </c>
      <c r="E1689" s="81">
        <v>42186</v>
      </c>
      <c r="F1689" s="82">
        <v>0</v>
      </c>
      <c r="G1689" s="79" t="s">
        <v>145</v>
      </c>
      <c r="H1689" s="79" t="s">
        <v>1222</v>
      </c>
      <c r="I1689" s="84">
        <v>8942589.3800000008</v>
      </c>
      <c r="J1689" s="84">
        <v>-2079212.58</v>
      </c>
      <c r="K1689" s="84">
        <v>6863376.7999999998</v>
      </c>
      <c r="L1689" s="85"/>
      <c r="M1689" s="85"/>
    </row>
    <row r="1690" spans="1:13" hidden="1" x14ac:dyDescent="0.25">
      <c r="A1690" s="80">
        <f t="shared" si="26"/>
        <v>1688</v>
      </c>
      <c r="B1690" s="79" t="s">
        <v>983</v>
      </c>
      <c r="C1690" s="79" t="s">
        <v>1221</v>
      </c>
      <c r="D1690" s="81">
        <v>42451</v>
      </c>
      <c r="E1690" s="81">
        <v>42451</v>
      </c>
      <c r="F1690" s="82">
        <v>0</v>
      </c>
      <c r="G1690" s="79" t="s">
        <v>145</v>
      </c>
      <c r="H1690" s="79" t="s">
        <v>1223</v>
      </c>
      <c r="I1690" s="84">
        <v>31168057.829999998</v>
      </c>
      <c r="J1690" s="84">
        <v>-6334003.2699999996</v>
      </c>
      <c r="K1690" s="84">
        <v>24834054.559999999</v>
      </c>
      <c r="L1690" s="85"/>
      <c r="M1690" s="85"/>
    </row>
    <row r="1691" spans="1:13" hidden="1" x14ac:dyDescent="0.25">
      <c r="A1691" s="80">
        <f t="shared" si="26"/>
        <v>1689</v>
      </c>
      <c r="B1691" s="79" t="s">
        <v>983</v>
      </c>
      <c r="C1691" s="79" t="s">
        <v>1224</v>
      </c>
      <c r="D1691" s="81">
        <v>42642</v>
      </c>
      <c r="E1691" s="81">
        <v>42642</v>
      </c>
      <c r="F1691" s="82">
        <v>0</v>
      </c>
      <c r="G1691" s="79" t="s">
        <v>145</v>
      </c>
      <c r="H1691" s="79" t="s">
        <v>1218</v>
      </c>
      <c r="I1691" s="84">
        <v>416450.57</v>
      </c>
      <c r="J1691" s="84">
        <v>-78043.25</v>
      </c>
      <c r="K1691" s="84">
        <v>338407.32</v>
      </c>
      <c r="L1691" s="85"/>
      <c r="M1691" s="85"/>
    </row>
    <row r="1692" spans="1:13" hidden="1" x14ac:dyDescent="0.25">
      <c r="A1692" s="80">
        <f t="shared" si="26"/>
        <v>1690</v>
      </c>
      <c r="B1692" s="79" t="s">
        <v>983</v>
      </c>
      <c r="C1692" s="79" t="s">
        <v>984</v>
      </c>
      <c r="D1692" s="81">
        <v>41639</v>
      </c>
      <c r="E1692" s="81">
        <v>41639</v>
      </c>
      <c r="F1692" s="82">
        <v>0</v>
      </c>
      <c r="G1692" s="79" t="s">
        <v>145</v>
      </c>
      <c r="H1692" s="79" t="s">
        <v>1225</v>
      </c>
      <c r="I1692" s="84">
        <v>4604185.18</v>
      </c>
      <c r="J1692" s="84">
        <v>-1280517.2200000002</v>
      </c>
      <c r="K1692" s="84">
        <v>3323667.96</v>
      </c>
      <c r="L1692" s="85"/>
      <c r="M1692" s="85"/>
    </row>
    <row r="1693" spans="1:13" hidden="1" x14ac:dyDescent="0.25">
      <c r="A1693" s="80">
        <f t="shared" si="26"/>
        <v>1691</v>
      </c>
      <c r="B1693" s="79" t="s">
        <v>983</v>
      </c>
      <c r="C1693" s="79" t="s">
        <v>984</v>
      </c>
      <c r="D1693" s="81">
        <v>41639</v>
      </c>
      <c r="E1693" s="81">
        <v>41639</v>
      </c>
      <c r="F1693" s="82">
        <v>0</v>
      </c>
      <c r="G1693" s="79" t="s">
        <v>145</v>
      </c>
      <c r="H1693" s="79" t="s">
        <v>1226</v>
      </c>
      <c r="I1693" s="84">
        <v>29980936.859999999</v>
      </c>
      <c r="J1693" s="84">
        <v>-8338306.1699999999</v>
      </c>
      <c r="K1693" s="84">
        <v>21642630.690000001</v>
      </c>
      <c r="L1693" s="85"/>
      <c r="M1693" s="85"/>
    </row>
    <row r="1694" spans="1:13" hidden="1" x14ac:dyDescent="0.25">
      <c r="A1694" s="80">
        <f t="shared" si="26"/>
        <v>1692</v>
      </c>
      <c r="B1694" s="79" t="s">
        <v>983</v>
      </c>
      <c r="C1694" s="79" t="s">
        <v>984</v>
      </c>
      <c r="D1694" s="81">
        <v>41639</v>
      </c>
      <c r="E1694" s="81">
        <v>41639</v>
      </c>
      <c r="F1694" s="82">
        <v>0</v>
      </c>
      <c r="G1694" s="79" t="s">
        <v>145</v>
      </c>
      <c r="H1694" s="79" t="s">
        <v>1227</v>
      </c>
      <c r="I1694" s="84">
        <v>7112099.29</v>
      </c>
      <c r="J1694" s="84">
        <v>-1978018.94</v>
      </c>
      <c r="K1694" s="84">
        <v>5134080.3499999996</v>
      </c>
      <c r="L1694" s="85"/>
      <c r="M1694" s="85"/>
    </row>
    <row r="1695" spans="1:13" hidden="1" x14ac:dyDescent="0.25">
      <c r="A1695" s="80">
        <f t="shared" si="26"/>
        <v>1693</v>
      </c>
      <c r="B1695" s="79" t="s">
        <v>983</v>
      </c>
      <c r="C1695" s="79" t="s">
        <v>984</v>
      </c>
      <c r="D1695" s="81">
        <v>41639</v>
      </c>
      <c r="E1695" s="81">
        <v>41639</v>
      </c>
      <c r="F1695" s="82">
        <v>0</v>
      </c>
      <c r="G1695" s="79" t="s">
        <v>145</v>
      </c>
      <c r="H1695" s="79" t="s">
        <v>1228</v>
      </c>
      <c r="I1695" s="84">
        <v>1547870.35</v>
      </c>
      <c r="J1695" s="84">
        <v>-430494.11</v>
      </c>
      <c r="K1695" s="84">
        <v>1117376.24</v>
      </c>
      <c r="L1695" s="85"/>
      <c r="M1695" s="85"/>
    </row>
    <row r="1696" spans="1:13" hidden="1" x14ac:dyDescent="0.25">
      <c r="A1696" s="80">
        <f t="shared" si="26"/>
        <v>1694</v>
      </c>
      <c r="B1696" s="79" t="s">
        <v>983</v>
      </c>
      <c r="C1696" s="79" t="s">
        <v>984</v>
      </c>
      <c r="D1696" s="81">
        <v>41639</v>
      </c>
      <c r="E1696" s="81">
        <v>41639</v>
      </c>
      <c r="F1696" s="82">
        <v>0</v>
      </c>
      <c r="G1696" s="79" t="s">
        <v>145</v>
      </c>
      <c r="H1696" s="79" t="s">
        <v>1229</v>
      </c>
      <c r="I1696" s="84">
        <v>19306670.059999999</v>
      </c>
      <c r="J1696" s="84">
        <v>-5369576.2300000004</v>
      </c>
      <c r="K1696" s="84">
        <v>13937093.83</v>
      </c>
      <c r="L1696" s="85"/>
      <c r="M1696" s="85"/>
    </row>
    <row r="1697" spans="1:13" hidden="1" x14ac:dyDescent="0.25">
      <c r="A1697" s="80">
        <f t="shared" si="26"/>
        <v>1695</v>
      </c>
      <c r="B1697" s="79" t="s">
        <v>983</v>
      </c>
      <c r="C1697" s="79" t="s">
        <v>984</v>
      </c>
      <c r="D1697" s="81">
        <v>41639</v>
      </c>
      <c r="E1697" s="81">
        <v>41639</v>
      </c>
      <c r="F1697" s="82">
        <v>0</v>
      </c>
      <c r="G1697" s="79" t="s">
        <v>145</v>
      </c>
      <c r="H1697" s="79" t="s">
        <v>1230</v>
      </c>
      <c r="I1697" s="84">
        <v>-2897968.26</v>
      </c>
      <c r="J1697" s="84">
        <v>805983.7</v>
      </c>
      <c r="K1697" s="84">
        <v>-2091984.56</v>
      </c>
      <c r="L1697" s="85"/>
      <c r="M1697" s="85"/>
    </row>
    <row r="1698" spans="1:13" hidden="1" x14ac:dyDescent="0.25">
      <c r="A1698" s="80">
        <f t="shared" si="26"/>
        <v>1696</v>
      </c>
      <c r="B1698" s="79" t="s">
        <v>983</v>
      </c>
      <c r="C1698" s="79" t="s">
        <v>1231</v>
      </c>
      <c r="D1698" s="81">
        <v>41730</v>
      </c>
      <c r="E1698" s="81">
        <v>41730</v>
      </c>
      <c r="F1698" s="82">
        <v>0</v>
      </c>
      <c r="G1698" s="79" t="s">
        <v>145</v>
      </c>
      <c r="H1698" s="79" t="s">
        <v>1232</v>
      </c>
      <c r="I1698" s="84">
        <v>15990780.630000001</v>
      </c>
      <c r="J1698" s="84">
        <v>-4296393.8599999994</v>
      </c>
      <c r="K1698" s="84">
        <v>11694386.77</v>
      </c>
      <c r="L1698" s="85"/>
      <c r="M1698" s="85"/>
    </row>
    <row r="1699" spans="1:13" hidden="1" x14ac:dyDescent="0.25">
      <c r="A1699" s="80">
        <f t="shared" si="26"/>
        <v>1697</v>
      </c>
      <c r="B1699" s="79" t="s">
        <v>983</v>
      </c>
      <c r="C1699" s="79" t="s">
        <v>1176</v>
      </c>
      <c r="D1699" s="81">
        <v>42095</v>
      </c>
      <c r="E1699" s="81">
        <v>42095</v>
      </c>
      <c r="F1699" s="82">
        <v>0</v>
      </c>
      <c r="G1699" s="79" t="s">
        <v>145</v>
      </c>
      <c r="H1699" s="79" t="s">
        <v>1233</v>
      </c>
      <c r="I1699" s="84">
        <v>917366.72</v>
      </c>
      <c r="J1699" s="84">
        <v>-220161.65999999997</v>
      </c>
      <c r="K1699" s="84">
        <v>697205.06</v>
      </c>
      <c r="L1699" s="85"/>
      <c r="M1699" s="85"/>
    </row>
    <row r="1700" spans="1:13" hidden="1" x14ac:dyDescent="0.25">
      <c r="A1700" s="80">
        <f t="shared" si="26"/>
        <v>1698</v>
      </c>
      <c r="B1700" s="79" t="s">
        <v>983</v>
      </c>
      <c r="C1700" s="79" t="s">
        <v>1234</v>
      </c>
      <c r="D1700" s="81">
        <v>42461</v>
      </c>
      <c r="E1700" s="81">
        <v>42461</v>
      </c>
      <c r="F1700" s="82">
        <v>0</v>
      </c>
      <c r="G1700" s="79" t="s">
        <v>145</v>
      </c>
      <c r="H1700" s="79" t="s">
        <v>1235</v>
      </c>
      <c r="I1700" s="84">
        <v>415520.9</v>
      </c>
      <c r="J1700" s="84">
        <v>-86754.5</v>
      </c>
      <c r="K1700" s="84">
        <v>328766.40000000002</v>
      </c>
      <c r="L1700" s="85"/>
      <c r="M1700" s="85"/>
    </row>
    <row r="1701" spans="1:13" hidden="1" x14ac:dyDescent="0.25">
      <c r="A1701" s="80">
        <f t="shared" si="26"/>
        <v>1699</v>
      </c>
      <c r="B1701" s="79" t="s">
        <v>983</v>
      </c>
      <c r="C1701" s="79" t="s">
        <v>1231</v>
      </c>
      <c r="D1701" s="81">
        <v>41730</v>
      </c>
      <c r="E1701" s="81">
        <v>41730</v>
      </c>
      <c r="F1701" s="82">
        <v>0</v>
      </c>
      <c r="G1701" s="79" t="s">
        <v>145</v>
      </c>
      <c r="H1701" s="79" t="s">
        <v>1236</v>
      </c>
      <c r="I1701" s="84">
        <v>-12151216.890000001</v>
      </c>
      <c r="J1701" s="84">
        <v>3264782.09</v>
      </c>
      <c r="K1701" s="84">
        <v>-8886434.8000000007</v>
      </c>
      <c r="L1701" s="85"/>
      <c r="M1701" s="85"/>
    </row>
    <row r="1702" spans="1:13" hidden="1" x14ac:dyDescent="0.25">
      <c r="A1702" s="80">
        <f t="shared" si="26"/>
        <v>1700</v>
      </c>
      <c r="B1702" s="79" t="s">
        <v>983</v>
      </c>
      <c r="C1702" s="79" t="s">
        <v>1176</v>
      </c>
      <c r="D1702" s="81">
        <v>42095</v>
      </c>
      <c r="E1702" s="81">
        <v>42095</v>
      </c>
      <c r="F1702" s="82">
        <v>0</v>
      </c>
      <c r="G1702" s="79" t="s">
        <v>145</v>
      </c>
      <c r="H1702" s="79" t="s">
        <v>1237</v>
      </c>
      <c r="I1702" s="84">
        <v>2326470.39</v>
      </c>
      <c r="J1702" s="84">
        <v>-558336.78</v>
      </c>
      <c r="K1702" s="84">
        <v>1768133.61</v>
      </c>
      <c r="L1702" s="85"/>
      <c r="M1702" s="85"/>
    </row>
    <row r="1703" spans="1:13" hidden="1" x14ac:dyDescent="0.25">
      <c r="A1703" s="80">
        <f t="shared" si="26"/>
        <v>1701</v>
      </c>
      <c r="B1703" s="79" t="s">
        <v>983</v>
      </c>
      <c r="C1703" s="79" t="s">
        <v>1234</v>
      </c>
      <c r="D1703" s="81">
        <v>42461</v>
      </c>
      <c r="E1703" s="81">
        <v>42461</v>
      </c>
      <c r="F1703" s="82">
        <v>0</v>
      </c>
      <c r="G1703" s="79" t="s">
        <v>145</v>
      </c>
      <c r="H1703" s="79" t="s">
        <v>1238</v>
      </c>
      <c r="I1703" s="84">
        <v>-1131766.1599999999</v>
      </c>
      <c r="J1703" s="84">
        <v>236295.71999999997</v>
      </c>
      <c r="K1703" s="84">
        <v>-895470.44</v>
      </c>
      <c r="L1703" s="85"/>
      <c r="M1703" s="85"/>
    </row>
    <row r="1704" spans="1:13" hidden="1" x14ac:dyDescent="0.25">
      <c r="A1704" s="80">
        <f t="shared" si="26"/>
        <v>1702</v>
      </c>
      <c r="B1704" s="79" t="s">
        <v>983</v>
      </c>
      <c r="C1704" s="79" t="s">
        <v>984</v>
      </c>
      <c r="D1704" s="81">
        <v>42826</v>
      </c>
      <c r="E1704" s="81">
        <v>41639</v>
      </c>
      <c r="F1704" s="82">
        <v>0</v>
      </c>
      <c r="G1704" s="79" t="s">
        <v>145</v>
      </c>
      <c r="H1704" s="79" t="s">
        <v>1239</v>
      </c>
      <c r="I1704" s="84">
        <v>286820.01</v>
      </c>
      <c r="J1704" s="84">
        <v>-44306.89</v>
      </c>
      <c r="K1704" s="84">
        <v>242513.12</v>
      </c>
      <c r="L1704" s="85"/>
      <c r="M1704" s="85"/>
    </row>
    <row r="1705" spans="1:13" hidden="1" x14ac:dyDescent="0.25">
      <c r="A1705" s="80">
        <f t="shared" si="26"/>
        <v>1703</v>
      </c>
      <c r="B1705" s="79" t="s">
        <v>983</v>
      </c>
      <c r="C1705" s="79" t="s">
        <v>1240</v>
      </c>
      <c r="D1705" s="81">
        <v>42826</v>
      </c>
      <c r="E1705" s="81">
        <v>42826</v>
      </c>
      <c r="F1705" s="82">
        <v>0</v>
      </c>
      <c r="G1705" s="79" t="s">
        <v>145</v>
      </c>
      <c r="H1705" s="79" t="s">
        <v>1241</v>
      </c>
      <c r="I1705" s="84">
        <v>-10023.049999999999</v>
      </c>
      <c r="J1705" s="84">
        <v>1751.09</v>
      </c>
      <c r="K1705" s="84">
        <v>-8271.9599999999991</v>
      </c>
      <c r="L1705" s="85"/>
      <c r="M1705" s="85"/>
    </row>
    <row r="1706" spans="1:13" hidden="1" x14ac:dyDescent="0.25">
      <c r="A1706" s="80">
        <f t="shared" si="26"/>
        <v>1704</v>
      </c>
      <c r="B1706" s="79" t="s">
        <v>983</v>
      </c>
      <c r="C1706" s="79" t="s">
        <v>1242</v>
      </c>
      <c r="D1706" s="81">
        <v>43191</v>
      </c>
      <c r="E1706" s="81">
        <v>43191</v>
      </c>
      <c r="F1706" s="82">
        <v>0</v>
      </c>
      <c r="G1706" s="79" t="s">
        <v>145</v>
      </c>
      <c r="H1706" s="79" t="s">
        <v>1243</v>
      </c>
      <c r="I1706" s="84">
        <v>751654.86</v>
      </c>
      <c r="J1706" s="84">
        <v>-103235.94</v>
      </c>
      <c r="K1706" s="84">
        <v>648418.92000000004</v>
      </c>
      <c r="L1706" s="85"/>
      <c r="M1706" s="85"/>
    </row>
    <row r="1707" spans="1:13" hidden="1" x14ac:dyDescent="0.25">
      <c r="A1707" s="80">
        <f t="shared" si="26"/>
        <v>1705</v>
      </c>
      <c r="B1707" s="79" t="s">
        <v>983</v>
      </c>
      <c r="C1707" s="79" t="s">
        <v>1242</v>
      </c>
      <c r="D1707" s="81">
        <v>43191</v>
      </c>
      <c r="E1707" s="81">
        <v>43191</v>
      </c>
      <c r="F1707" s="82">
        <v>0</v>
      </c>
      <c r="G1707" s="79" t="s">
        <v>145</v>
      </c>
      <c r="H1707" s="79" t="s">
        <v>1244</v>
      </c>
      <c r="I1707" s="84">
        <v>2485061.67</v>
      </c>
      <c r="J1707" s="84">
        <v>-341310.44999999995</v>
      </c>
      <c r="K1707" s="84">
        <v>2143751.2200000002</v>
      </c>
      <c r="L1707" s="85"/>
      <c r="M1707" s="85"/>
    </row>
    <row r="1708" spans="1:13" hidden="1" x14ac:dyDescent="0.25">
      <c r="A1708" s="80">
        <f t="shared" si="26"/>
        <v>1706</v>
      </c>
      <c r="B1708" s="79" t="s">
        <v>983</v>
      </c>
      <c r="C1708" s="79" t="s">
        <v>1245</v>
      </c>
      <c r="D1708" s="81">
        <v>43556</v>
      </c>
      <c r="E1708" s="81">
        <v>43556</v>
      </c>
      <c r="F1708" s="82">
        <v>0</v>
      </c>
      <c r="G1708" s="79" t="s">
        <v>145</v>
      </c>
      <c r="H1708" s="79" t="s">
        <v>1246</v>
      </c>
      <c r="I1708" s="84">
        <v>888488.59</v>
      </c>
      <c r="J1708" s="84">
        <v>-85471.88</v>
      </c>
      <c r="K1708" s="84">
        <v>803016.71</v>
      </c>
      <c r="L1708" s="85"/>
      <c r="M1708" s="85"/>
    </row>
    <row r="1709" spans="1:13" hidden="1" x14ac:dyDescent="0.25">
      <c r="A1709" s="80">
        <f t="shared" si="26"/>
        <v>1707</v>
      </c>
      <c r="B1709" s="79" t="s">
        <v>983</v>
      </c>
      <c r="C1709" s="79" t="s">
        <v>1245</v>
      </c>
      <c r="D1709" s="81">
        <v>43556</v>
      </c>
      <c r="E1709" s="81">
        <v>43556</v>
      </c>
      <c r="F1709" s="82">
        <v>0</v>
      </c>
      <c r="G1709" s="79" t="s">
        <v>145</v>
      </c>
      <c r="H1709" s="79" t="s">
        <v>1247</v>
      </c>
      <c r="I1709" s="84">
        <v>3105526.42</v>
      </c>
      <c r="J1709" s="84">
        <v>-298749.14</v>
      </c>
      <c r="K1709" s="84">
        <v>2806777.28</v>
      </c>
      <c r="L1709" s="85"/>
      <c r="M1709" s="85"/>
    </row>
    <row r="1710" spans="1:13" hidden="1" x14ac:dyDescent="0.25">
      <c r="A1710" s="80">
        <f t="shared" si="26"/>
        <v>1708</v>
      </c>
      <c r="B1710" s="79" t="s">
        <v>983</v>
      </c>
      <c r="C1710" s="79" t="s">
        <v>1248</v>
      </c>
      <c r="D1710" s="81">
        <v>43922</v>
      </c>
      <c r="E1710" s="81">
        <v>43922</v>
      </c>
      <c r="F1710" s="82">
        <v>0</v>
      </c>
      <c r="G1710" s="79" t="s">
        <v>145</v>
      </c>
      <c r="H1710" s="79" t="s">
        <v>1249</v>
      </c>
      <c r="I1710" s="84">
        <v>1537005.24</v>
      </c>
      <c r="J1710" s="84">
        <v>-77872.09</v>
      </c>
      <c r="K1710" s="84">
        <v>1459133.15</v>
      </c>
      <c r="L1710" s="85"/>
      <c r="M1710" s="85"/>
    </row>
    <row r="1711" spans="1:13" hidden="1" x14ac:dyDescent="0.25">
      <c r="A1711" s="80">
        <f t="shared" si="26"/>
        <v>1709</v>
      </c>
      <c r="B1711" s="79" t="s">
        <v>983</v>
      </c>
      <c r="C1711" s="79" t="s">
        <v>1248</v>
      </c>
      <c r="D1711" s="81">
        <v>43922</v>
      </c>
      <c r="E1711" s="81">
        <v>43922</v>
      </c>
      <c r="F1711" s="82">
        <v>0</v>
      </c>
      <c r="G1711" s="79" t="s">
        <v>145</v>
      </c>
      <c r="H1711" s="79" t="s">
        <v>1250</v>
      </c>
      <c r="I1711" s="84">
        <v>-3021448.71</v>
      </c>
      <c r="J1711" s="84">
        <v>153081.14000000001</v>
      </c>
      <c r="K1711" s="84">
        <v>-2868367.57</v>
      </c>
      <c r="L1711" s="85"/>
      <c r="M1711" s="85"/>
    </row>
    <row r="1712" spans="1:13" hidden="1" x14ac:dyDescent="0.25">
      <c r="A1712" s="80">
        <f t="shared" si="26"/>
        <v>1710</v>
      </c>
      <c r="B1712" s="79" t="s">
        <v>983</v>
      </c>
      <c r="C1712" s="79" t="s">
        <v>984</v>
      </c>
      <c r="D1712" s="81">
        <v>41639</v>
      </c>
      <c r="E1712" s="81">
        <v>41639</v>
      </c>
      <c r="F1712" s="82">
        <v>0</v>
      </c>
      <c r="G1712" s="79" t="s">
        <v>145</v>
      </c>
      <c r="H1712" s="79" t="s">
        <v>1251</v>
      </c>
      <c r="I1712" s="84">
        <v>284687194.76999998</v>
      </c>
      <c r="J1712" s="84">
        <v>-84918589.75999999</v>
      </c>
      <c r="K1712" s="84">
        <v>199768605.00999999</v>
      </c>
      <c r="L1712" s="85"/>
      <c r="M1712" s="85"/>
    </row>
    <row r="1713" spans="1:13" hidden="1" x14ac:dyDescent="0.25">
      <c r="A1713" s="80">
        <f t="shared" si="26"/>
        <v>1711</v>
      </c>
      <c r="B1713" s="79" t="s">
        <v>983</v>
      </c>
      <c r="C1713" s="79" t="s">
        <v>984</v>
      </c>
      <c r="D1713" s="81">
        <v>41730</v>
      </c>
      <c r="E1713" s="81">
        <v>41730</v>
      </c>
      <c r="F1713" s="82">
        <v>0</v>
      </c>
      <c r="G1713" s="79" t="s">
        <v>145</v>
      </c>
      <c r="H1713" s="79" t="s">
        <v>1252</v>
      </c>
      <c r="I1713" s="84">
        <v>-219481.34</v>
      </c>
      <c r="J1713" s="84">
        <v>58382.03</v>
      </c>
      <c r="K1713" s="84">
        <v>-161099.31</v>
      </c>
      <c r="L1713" s="85"/>
      <c r="M1713" s="85"/>
    </row>
    <row r="1714" spans="1:13" hidden="1" x14ac:dyDescent="0.25">
      <c r="A1714" s="80">
        <f t="shared" si="26"/>
        <v>1712</v>
      </c>
      <c r="B1714" s="79" t="s">
        <v>983</v>
      </c>
      <c r="C1714" s="79" t="s">
        <v>984</v>
      </c>
      <c r="D1714" s="81">
        <v>41639</v>
      </c>
      <c r="E1714" s="81">
        <v>41639</v>
      </c>
      <c r="F1714" s="82">
        <v>0</v>
      </c>
      <c r="G1714" s="79" t="s">
        <v>145</v>
      </c>
      <c r="H1714" s="79" t="s">
        <v>1225</v>
      </c>
      <c r="I1714" s="84">
        <v>6290952.54</v>
      </c>
      <c r="J1714" s="84">
        <v>-1749641.3800000001</v>
      </c>
      <c r="K1714" s="84">
        <v>4541311.16</v>
      </c>
      <c r="L1714" s="85"/>
      <c r="M1714" s="85"/>
    </row>
    <row r="1715" spans="1:13" hidden="1" x14ac:dyDescent="0.25">
      <c r="A1715" s="80">
        <f t="shared" si="26"/>
        <v>1713</v>
      </c>
      <c r="B1715" s="79" t="s">
        <v>983</v>
      </c>
      <c r="C1715" s="79" t="s">
        <v>984</v>
      </c>
      <c r="D1715" s="81">
        <v>41639</v>
      </c>
      <c r="E1715" s="81">
        <v>41639</v>
      </c>
      <c r="F1715" s="82">
        <v>0</v>
      </c>
      <c r="G1715" s="79" t="s">
        <v>145</v>
      </c>
      <c r="H1715" s="79" t="s">
        <v>1226</v>
      </c>
      <c r="I1715" s="84">
        <v>40964610.109999999</v>
      </c>
      <c r="J1715" s="84">
        <v>-11393088.300000001</v>
      </c>
      <c r="K1715" s="84">
        <v>29571521.809999999</v>
      </c>
      <c r="L1715" s="85"/>
      <c r="M1715" s="85"/>
    </row>
    <row r="1716" spans="1:13" hidden="1" x14ac:dyDescent="0.25">
      <c r="A1716" s="80">
        <f t="shared" si="26"/>
        <v>1714</v>
      </c>
      <c r="B1716" s="79" t="s">
        <v>983</v>
      </c>
      <c r="C1716" s="79" t="s">
        <v>984</v>
      </c>
      <c r="D1716" s="81">
        <v>41639</v>
      </c>
      <c r="E1716" s="81">
        <v>41639</v>
      </c>
      <c r="F1716" s="82">
        <v>0</v>
      </c>
      <c r="G1716" s="79" t="s">
        <v>145</v>
      </c>
      <c r="H1716" s="79" t="s">
        <v>1227</v>
      </c>
      <c r="I1716" s="84">
        <v>9717654.1099999994</v>
      </c>
      <c r="J1716" s="84">
        <v>-2702676.5700000003</v>
      </c>
      <c r="K1716" s="84">
        <v>7014977.54</v>
      </c>
      <c r="L1716" s="85"/>
      <c r="M1716" s="85"/>
    </row>
    <row r="1717" spans="1:13" hidden="1" x14ac:dyDescent="0.25">
      <c r="A1717" s="80">
        <f t="shared" si="26"/>
        <v>1715</v>
      </c>
      <c r="B1717" s="79" t="s">
        <v>983</v>
      </c>
      <c r="C1717" s="79" t="s">
        <v>984</v>
      </c>
      <c r="D1717" s="81">
        <v>41639</v>
      </c>
      <c r="E1717" s="81">
        <v>41639</v>
      </c>
      <c r="F1717" s="82">
        <v>0</v>
      </c>
      <c r="G1717" s="79" t="s">
        <v>145</v>
      </c>
      <c r="H1717" s="79" t="s">
        <v>1228</v>
      </c>
      <c r="I1717" s="84">
        <v>2114940.7599999998</v>
      </c>
      <c r="J1717" s="84">
        <v>-588207.88</v>
      </c>
      <c r="K1717" s="84">
        <v>1526732.88</v>
      </c>
      <c r="L1717" s="85"/>
      <c r="M1717" s="85"/>
    </row>
    <row r="1718" spans="1:13" hidden="1" x14ac:dyDescent="0.25">
      <c r="A1718" s="80">
        <f t="shared" si="26"/>
        <v>1716</v>
      </c>
      <c r="B1718" s="79" t="s">
        <v>983</v>
      </c>
      <c r="C1718" s="79" t="s">
        <v>984</v>
      </c>
      <c r="D1718" s="81">
        <v>41639</v>
      </c>
      <c r="E1718" s="81">
        <v>41639</v>
      </c>
      <c r="F1718" s="82">
        <v>0</v>
      </c>
      <c r="G1718" s="79" t="s">
        <v>145</v>
      </c>
      <c r="H1718" s="79" t="s">
        <v>1229</v>
      </c>
      <c r="I1718" s="84">
        <v>26379769.75</v>
      </c>
      <c r="J1718" s="84">
        <v>-7336748.5999999996</v>
      </c>
      <c r="K1718" s="84">
        <v>19043021.149999999</v>
      </c>
      <c r="L1718" s="85"/>
      <c r="M1718" s="85"/>
    </row>
    <row r="1719" spans="1:13" hidden="1" x14ac:dyDescent="0.25">
      <c r="A1719" s="80">
        <f t="shared" si="26"/>
        <v>1717</v>
      </c>
      <c r="B1719" s="79" t="s">
        <v>983</v>
      </c>
      <c r="C1719" s="79" t="s">
        <v>984</v>
      </c>
      <c r="D1719" s="81">
        <v>41639</v>
      </c>
      <c r="E1719" s="81">
        <v>41639</v>
      </c>
      <c r="F1719" s="82">
        <v>0</v>
      </c>
      <c r="G1719" s="79" t="s">
        <v>145</v>
      </c>
      <c r="H1719" s="79" t="s">
        <v>1230</v>
      </c>
      <c r="I1719" s="84">
        <v>-3959654.11</v>
      </c>
      <c r="J1719" s="84">
        <v>1101260.07</v>
      </c>
      <c r="K1719" s="84">
        <v>-2858394.04</v>
      </c>
      <c r="L1719" s="85"/>
      <c r="M1719" s="85"/>
    </row>
    <row r="1720" spans="1:13" hidden="1" x14ac:dyDescent="0.25">
      <c r="A1720" s="80">
        <f t="shared" si="26"/>
        <v>1718</v>
      </c>
      <c r="B1720" s="79" t="s">
        <v>983</v>
      </c>
      <c r="C1720" s="79" t="s">
        <v>1231</v>
      </c>
      <c r="D1720" s="81">
        <v>41730</v>
      </c>
      <c r="E1720" s="81">
        <v>41730</v>
      </c>
      <c r="F1720" s="82">
        <v>0</v>
      </c>
      <c r="G1720" s="79" t="s">
        <v>145</v>
      </c>
      <c r="H1720" s="79" t="s">
        <v>1232</v>
      </c>
      <c r="I1720" s="84">
        <v>21849086.870000001</v>
      </c>
      <c r="J1720" s="84">
        <v>-5870400.2700000005</v>
      </c>
      <c r="K1720" s="84">
        <v>15978686.6</v>
      </c>
      <c r="L1720" s="85"/>
      <c r="M1720" s="85"/>
    </row>
    <row r="1721" spans="1:13" hidden="1" x14ac:dyDescent="0.25">
      <c r="A1721" s="80">
        <f t="shared" si="26"/>
        <v>1719</v>
      </c>
      <c r="B1721" s="79" t="s">
        <v>983</v>
      </c>
      <c r="C1721" s="79" t="s">
        <v>1176</v>
      </c>
      <c r="D1721" s="81">
        <v>42095</v>
      </c>
      <c r="E1721" s="81">
        <v>42095</v>
      </c>
      <c r="F1721" s="82">
        <v>0</v>
      </c>
      <c r="G1721" s="79" t="s">
        <v>145</v>
      </c>
      <c r="H1721" s="79" t="s">
        <v>1233</v>
      </c>
      <c r="I1721" s="84">
        <v>1253448.83</v>
      </c>
      <c r="J1721" s="84">
        <v>-300819.06</v>
      </c>
      <c r="K1721" s="84">
        <v>952629.77</v>
      </c>
      <c r="L1721" s="85"/>
      <c r="M1721" s="85"/>
    </row>
    <row r="1722" spans="1:13" hidden="1" x14ac:dyDescent="0.25">
      <c r="A1722" s="80">
        <f t="shared" si="26"/>
        <v>1720</v>
      </c>
      <c r="B1722" s="79" t="s">
        <v>983</v>
      </c>
      <c r="C1722" s="79" t="s">
        <v>1234</v>
      </c>
      <c r="D1722" s="81">
        <v>42461</v>
      </c>
      <c r="E1722" s="81">
        <v>42461</v>
      </c>
      <c r="F1722" s="82">
        <v>0</v>
      </c>
      <c r="G1722" s="79" t="s">
        <v>145</v>
      </c>
      <c r="H1722" s="79" t="s">
        <v>1235</v>
      </c>
      <c r="I1722" s="84">
        <v>567749.17000000004</v>
      </c>
      <c r="J1722" s="84">
        <v>-118537.46</v>
      </c>
      <c r="K1722" s="84">
        <v>449211.71</v>
      </c>
      <c r="L1722" s="85"/>
      <c r="M1722" s="85"/>
    </row>
    <row r="1723" spans="1:13" hidden="1" x14ac:dyDescent="0.25">
      <c r="A1723" s="80">
        <f t="shared" si="26"/>
        <v>1721</v>
      </c>
      <c r="B1723" s="79" t="s">
        <v>983</v>
      </c>
      <c r="C1723" s="79" t="s">
        <v>1231</v>
      </c>
      <c r="D1723" s="81">
        <v>41730</v>
      </c>
      <c r="E1723" s="81">
        <v>41730</v>
      </c>
      <c r="F1723" s="82">
        <v>0</v>
      </c>
      <c r="G1723" s="79" t="s">
        <v>145</v>
      </c>
      <c r="H1723" s="79" t="s">
        <v>1236</v>
      </c>
      <c r="I1723" s="84">
        <v>-16602878.85</v>
      </c>
      <c r="J1723" s="84">
        <v>4460852.0599999996</v>
      </c>
      <c r="K1723" s="84">
        <v>-12142026.789999999</v>
      </c>
      <c r="L1723" s="85"/>
      <c r="M1723" s="85"/>
    </row>
    <row r="1724" spans="1:13" hidden="1" x14ac:dyDescent="0.25">
      <c r="A1724" s="80">
        <f t="shared" si="26"/>
        <v>1722</v>
      </c>
      <c r="B1724" s="79" t="s">
        <v>983</v>
      </c>
      <c r="C1724" s="79" t="s">
        <v>1176</v>
      </c>
      <c r="D1724" s="81">
        <v>42095</v>
      </c>
      <c r="E1724" s="81">
        <v>42095</v>
      </c>
      <c r="F1724" s="82">
        <v>0</v>
      </c>
      <c r="G1724" s="79" t="s">
        <v>145</v>
      </c>
      <c r="H1724" s="79" t="s">
        <v>1237</v>
      </c>
      <c r="I1724" s="84">
        <v>3178784.98</v>
      </c>
      <c r="J1724" s="84">
        <v>-762886.38</v>
      </c>
      <c r="K1724" s="84">
        <v>2415898.6</v>
      </c>
      <c r="L1724" s="85"/>
      <c r="M1724" s="85"/>
    </row>
    <row r="1725" spans="1:13" hidden="1" x14ac:dyDescent="0.25">
      <c r="A1725" s="80">
        <f t="shared" si="26"/>
        <v>1723</v>
      </c>
      <c r="B1725" s="79" t="s">
        <v>983</v>
      </c>
      <c r="C1725" s="79" t="s">
        <v>1234</v>
      </c>
      <c r="D1725" s="81">
        <v>42461</v>
      </c>
      <c r="E1725" s="81">
        <v>42461</v>
      </c>
      <c r="F1725" s="82">
        <v>0</v>
      </c>
      <c r="G1725" s="79" t="s">
        <v>145</v>
      </c>
      <c r="H1725" s="79" t="s">
        <v>1238</v>
      </c>
      <c r="I1725" s="84">
        <v>-1546394.6</v>
      </c>
      <c r="J1725" s="84">
        <v>322863.89</v>
      </c>
      <c r="K1725" s="84">
        <v>-1223530.71</v>
      </c>
      <c r="L1725" s="85"/>
      <c r="M1725" s="85"/>
    </row>
    <row r="1726" spans="1:13" hidden="1" x14ac:dyDescent="0.25">
      <c r="A1726" s="80">
        <f t="shared" si="26"/>
        <v>1724</v>
      </c>
      <c r="B1726" s="79" t="s">
        <v>983</v>
      </c>
      <c r="C1726" s="79" t="s">
        <v>1240</v>
      </c>
      <c r="D1726" s="81">
        <v>42826</v>
      </c>
      <c r="E1726" s="81">
        <v>42826</v>
      </c>
      <c r="F1726" s="82">
        <v>0</v>
      </c>
      <c r="G1726" s="79" t="s">
        <v>145</v>
      </c>
      <c r="H1726" s="79" t="s">
        <v>1239</v>
      </c>
      <c r="I1726" s="84">
        <v>367717.98</v>
      </c>
      <c r="J1726" s="84">
        <v>-64242.96</v>
      </c>
      <c r="K1726" s="84">
        <v>303475.02</v>
      </c>
      <c r="L1726" s="85"/>
      <c r="M1726" s="85"/>
    </row>
    <row r="1727" spans="1:13" hidden="1" x14ac:dyDescent="0.25">
      <c r="A1727" s="80">
        <f t="shared" si="26"/>
        <v>1725</v>
      </c>
      <c r="B1727" s="79" t="s">
        <v>983</v>
      </c>
      <c r="C1727" s="79" t="s">
        <v>1240</v>
      </c>
      <c r="D1727" s="81">
        <v>42826</v>
      </c>
      <c r="E1727" s="81">
        <v>42826</v>
      </c>
      <c r="F1727" s="82">
        <v>0</v>
      </c>
      <c r="G1727" s="79" t="s">
        <v>145</v>
      </c>
      <c r="H1727" s="79" t="s">
        <v>1241</v>
      </c>
      <c r="I1727" s="84">
        <v>-35858.19</v>
      </c>
      <c r="J1727" s="84">
        <v>6264.68</v>
      </c>
      <c r="K1727" s="84">
        <v>-29593.51</v>
      </c>
      <c r="L1727" s="85"/>
      <c r="M1727" s="85"/>
    </row>
    <row r="1728" spans="1:13" hidden="1" x14ac:dyDescent="0.25">
      <c r="A1728" s="80">
        <f t="shared" si="26"/>
        <v>1726</v>
      </c>
      <c r="B1728" s="79" t="s">
        <v>983</v>
      </c>
      <c r="C1728" s="79" t="s">
        <v>1242</v>
      </c>
      <c r="D1728" s="81">
        <v>43191</v>
      </c>
      <c r="E1728" s="81">
        <v>43191</v>
      </c>
      <c r="F1728" s="82">
        <v>0</v>
      </c>
      <c r="G1728" s="79" t="s">
        <v>145</v>
      </c>
      <c r="H1728" s="79" t="s">
        <v>1243</v>
      </c>
      <c r="I1728" s="84">
        <v>1015749.82</v>
      </c>
      <c r="J1728" s="84">
        <v>-139508.01</v>
      </c>
      <c r="K1728" s="84">
        <v>876241.81</v>
      </c>
      <c r="L1728" s="85"/>
      <c r="M1728" s="85"/>
    </row>
    <row r="1729" spans="1:13" hidden="1" x14ac:dyDescent="0.25">
      <c r="A1729" s="80">
        <f t="shared" si="26"/>
        <v>1727</v>
      </c>
      <c r="B1729" s="79" t="s">
        <v>983</v>
      </c>
      <c r="C1729" s="79" t="s">
        <v>1242</v>
      </c>
      <c r="D1729" s="81">
        <v>43191</v>
      </c>
      <c r="E1729" s="81">
        <v>43191</v>
      </c>
      <c r="F1729" s="82">
        <v>0</v>
      </c>
      <c r="G1729" s="79" t="s">
        <v>145</v>
      </c>
      <c r="H1729" s="79" t="s">
        <v>1244</v>
      </c>
      <c r="I1729" s="84">
        <v>3358191.47</v>
      </c>
      <c r="J1729" s="84">
        <v>-461230.35000000003</v>
      </c>
      <c r="K1729" s="84">
        <v>2896961.12</v>
      </c>
      <c r="L1729" s="85"/>
      <c r="M1729" s="85"/>
    </row>
    <row r="1730" spans="1:13" hidden="1" x14ac:dyDescent="0.25">
      <c r="A1730" s="80">
        <f t="shared" si="26"/>
        <v>1728</v>
      </c>
      <c r="B1730" s="79" t="s">
        <v>983</v>
      </c>
      <c r="C1730" s="79" t="s">
        <v>1245</v>
      </c>
      <c r="D1730" s="81">
        <v>43556</v>
      </c>
      <c r="E1730" s="81">
        <v>43556</v>
      </c>
      <c r="F1730" s="82">
        <v>0</v>
      </c>
      <c r="G1730" s="79" t="s">
        <v>145</v>
      </c>
      <c r="H1730" s="79" t="s">
        <v>1246</v>
      </c>
      <c r="I1730" s="84">
        <v>1200660.24</v>
      </c>
      <c r="J1730" s="84">
        <v>-115502.54</v>
      </c>
      <c r="K1730" s="84">
        <v>1085157.7</v>
      </c>
      <c r="L1730" s="85"/>
      <c r="M1730" s="85"/>
    </row>
    <row r="1731" spans="1:13" hidden="1" x14ac:dyDescent="0.25">
      <c r="A1731" s="80">
        <f t="shared" si="26"/>
        <v>1729</v>
      </c>
      <c r="B1731" s="79" t="s">
        <v>983</v>
      </c>
      <c r="C1731" s="79" t="s">
        <v>1245</v>
      </c>
      <c r="D1731" s="81">
        <v>43556</v>
      </c>
      <c r="E1731" s="81">
        <v>43556</v>
      </c>
      <c r="F1731" s="82">
        <v>0</v>
      </c>
      <c r="G1731" s="79" t="s">
        <v>145</v>
      </c>
      <c r="H1731" s="79" t="s">
        <v>1247</v>
      </c>
      <c r="I1731" s="84">
        <v>4196657.32</v>
      </c>
      <c r="J1731" s="84">
        <v>-403715.06</v>
      </c>
      <c r="K1731" s="84">
        <v>3792942.26</v>
      </c>
      <c r="L1731" s="85"/>
      <c r="M1731" s="85"/>
    </row>
    <row r="1732" spans="1:13" hidden="1" x14ac:dyDescent="0.25">
      <c r="A1732" s="80">
        <f t="shared" si="26"/>
        <v>1730</v>
      </c>
      <c r="B1732" s="79" t="s">
        <v>983</v>
      </c>
      <c r="C1732" s="79" t="s">
        <v>1248</v>
      </c>
      <c r="D1732" s="81">
        <v>43922</v>
      </c>
      <c r="E1732" s="81">
        <v>43922</v>
      </c>
      <c r="F1732" s="82">
        <v>0</v>
      </c>
      <c r="G1732" s="79" t="s">
        <v>145</v>
      </c>
      <c r="H1732" s="79" t="s">
        <v>1249</v>
      </c>
      <c r="I1732" s="84">
        <v>2077034.14</v>
      </c>
      <c r="J1732" s="84">
        <v>-105232.55</v>
      </c>
      <c r="K1732" s="84">
        <v>1971801.59</v>
      </c>
      <c r="L1732" s="85"/>
      <c r="M1732" s="85"/>
    </row>
    <row r="1733" spans="1:13" hidden="1" x14ac:dyDescent="0.25">
      <c r="A1733" s="80">
        <f t="shared" ref="A1733:A1796" si="27">A1732+1</f>
        <v>1731</v>
      </c>
      <c r="B1733" s="79" t="s">
        <v>983</v>
      </c>
      <c r="C1733" s="79" t="s">
        <v>1248</v>
      </c>
      <c r="D1733" s="81">
        <v>43922</v>
      </c>
      <c r="E1733" s="81">
        <v>43922</v>
      </c>
      <c r="F1733" s="82">
        <v>0</v>
      </c>
      <c r="G1733" s="79" t="s">
        <v>145</v>
      </c>
      <c r="H1733" s="79" t="s">
        <v>1250</v>
      </c>
      <c r="I1733" s="84">
        <v>-4083038.78</v>
      </c>
      <c r="J1733" s="84">
        <v>206866.41</v>
      </c>
      <c r="K1733" s="84">
        <v>-3876172.37</v>
      </c>
      <c r="L1733" s="85"/>
      <c r="M1733" s="85"/>
    </row>
    <row r="1734" spans="1:13" hidden="1" x14ac:dyDescent="0.25">
      <c r="A1734" s="80">
        <f t="shared" si="27"/>
        <v>1732</v>
      </c>
      <c r="B1734" s="79" t="s">
        <v>983</v>
      </c>
      <c r="C1734" s="79" t="s">
        <v>984</v>
      </c>
      <c r="D1734" s="81">
        <v>41639</v>
      </c>
      <c r="E1734" s="81">
        <v>41639</v>
      </c>
      <c r="F1734" s="82">
        <v>0</v>
      </c>
      <c r="G1734" s="79" t="s">
        <v>145</v>
      </c>
      <c r="H1734" s="79" t="s">
        <v>1253</v>
      </c>
      <c r="I1734" s="84">
        <v>282770216.93000001</v>
      </c>
      <c r="J1734" s="84">
        <v>-83809805.979999989</v>
      </c>
      <c r="K1734" s="84">
        <v>198960410.94999999</v>
      </c>
      <c r="L1734" s="85"/>
      <c r="M1734" s="85"/>
    </row>
    <row r="1735" spans="1:13" hidden="1" x14ac:dyDescent="0.25">
      <c r="A1735" s="80">
        <f t="shared" si="27"/>
        <v>1733</v>
      </c>
      <c r="B1735" s="79" t="s">
        <v>983</v>
      </c>
      <c r="C1735" s="79" t="s">
        <v>984</v>
      </c>
      <c r="D1735" s="81">
        <v>41730</v>
      </c>
      <c r="E1735" s="81">
        <v>41730</v>
      </c>
      <c r="F1735" s="82">
        <v>0</v>
      </c>
      <c r="G1735" s="79" t="s">
        <v>145</v>
      </c>
      <c r="H1735" s="79" t="s">
        <v>1254</v>
      </c>
      <c r="I1735" s="84">
        <v>999311.35999999999</v>
      </c>
      <c r="J1735" s="84">
        <v>-265816.81</v>
      </c>
      <c r="K1735" s="84">
        <v>733494.55</v>
      </c>
      <c r="L1735" s="85"/>
      <c r="M1735" s="85"/>
    </row>
    <row r="1736" spans="1:13" hidden="1" x14ac:dyDescent="0.25">
      <c r="A1736" s="80">
        <f t="shared" si="27"/>
        <v>1734</v>
      </c>
      <c r="B1736" s="79" t="s">
        <v>983</v>
      </c>
      <c r="C1736" s="79" t="s">
        <v>1221</v>
      </c>
      <c r="D1736" s="81">
        <v>42186</v>
      </c>
      <c r="E1736" s="81">
        <v>42186</v>
      </c>
      <c r="F1736" s="82">
        <v>0</v>
      </c>
      <c r="G1736" s="79" t="s">
        <v>145</v>
      </c>
      <c r="H1736" s="79" t="s">
        <v>1255</v>
      </c>
      <c r="I1736" s="84">
        <v>3273322.16</v>
      </c>
      <c r="J1736" s="84">
        <v>-761069.57000000007</v>
      </c>
      <c r="K1736" s="84">
        <v>2512252.59</v>
      </c>
      <c r="L1736" s="85"/>
      <c r="M1736" s="85"/>
    </row>
    <row r="1737" spans="1:13" hidden="1" x14ac:dyDescent="0.25">
      <c r="A1737" s="80">
        <f t="shared" si="27"/>
        <v>1735</v>
      </c>
      <c r="B1737" s="79" t="s">
        <v>983</v>
      </c>
      <c r="C1737" s="79" t="s">
        <v>1221</v>
      </c>
      <c r="D1737" s="81">
        <v>42411</v>
      </c>
      <c r="E1737" s="81">
        <v>42411</v>
      </c>
      <c r="F1737" s="82">
        <v>0</v>
      </c>
      <c r="G1737" s="79" t="s">
        <v>145</v>
      </c>
      <c r="H1737" s="79" t="s">
        <v>1256</v>
      </c>
      <c r="I1737" s="84">
        <v>3072964.63</v>
      </c>
      <c r="J1737" s="84">
        <v>-638074.71</v>
      </c>
      <c r="K1737" s="84">
        <v>2434889.92</v>
      </c>
      <c r="L1737" s="85"/>
      <c r="M1737" s="85"/>
    </row>
    <row r="1738" spans="1:13" hidden="1" x14ac:dyDescent="0.25">
      <c r="A1738" s="80">
        <f t="shared" si="27"/>
        <v>1736</v>
      </c>
      <c r="B1738" s="79" t="s">
        <v>983</v>
      </c>
      <c r="C1738" s="79" t="s">
        <v>1224</v>
      </c>
      <c r="D1738" s="81">
        <v>42642</v>
      </c>
      <c r="E1738" s="81">
        <v>42642</v>
      </c>
      <c r="F1738" s="82">
        <v>0</v>
      </c>
      <c r="G1738" s="79" t="s">
        <v>145</v>
      </c>
      <c r="H1738" s="79" t="s">
        <v>1253</v>
      </c>
      <c r="I1738" s="84">
        <v>151299.78</v>
      </c>
      <c r="J1738" s="84">
        <v>-28353.730000000003</v>
      </c>
      <c r="K1738" s="84">
        <v>122946.05</v>
      </c>
      <c r="L1738" s="85"/>
      <c r="M1738" s="85"/>
    </row>
    <row r="1739" spans="1:13" hidden="1" x14ac:dyDescent="0.25">
      <c r="A1739" s="80">
        <f t="shared" si="27"/>
        <v>1737</v>
      </c>
      <c r="B1739" s="79" t="s">
        <v>983</v>
      </c>
      <c r="C1739" s="79" t="s">
        <v>984</v>
      </c>
      <c r="D1739" s="81">
        <v>41639</v>
      </c>
      <c r="E1739" s="81">
        <v>41639</v>
      </c>
      <c r="F1739" s="82">
        <v>0</v>
      </c>
      <c r="G1739" s="79" t="s">
        <v>145</v>
      </c>
      <c r="H1739" s="79" t="s">
        <v>1225</v>
      </c>
      <c r="I1739" s="84">
        <v>6248591.5999999996</v>
      </c>
      <c r="J1739" s="84">
        <v>-1737859.95</v>
      </c>
      <c r="K1739" s="84">
        <v>4510731.6500000004</v>
      </c>
      <c r="L1739" s="85"/>
      <c r="M1739" s="85"/>
    </row>
    <row r="1740" spans="1:13" hidden="1" x14ac:dyDescent="0.25">
      <c r="A1740" s="80">
        <f t="shared" si="27"/>
        <v>1738</v>
      </c>
      <c r="B1740" s="79" t="s">
        <v>983</v>
      </c>
      <c r="C1740" s="79" t="s">
        <v>984</v>
      </c>
      <c r="D1740" s="81">
        <v>41639</v>
      </c>
      <c r="E1740" s="81">
        <v>41639</v>
      </c>
      <c r="F1740" s="82">
        <v>0</v>
      </c>
      <c r="G1740" s="79" t="s">
        <v>145</v>
      </c>
      <c r="H1740" s="79" t="s">
        <v>1226</v>
      </c>
      <c r="I1740" s="84">
        <v>40688769.640000001</v>
      </c>
      <c r="J1740" s="84">
        <v>-11316371.450000001</v>
      </c>
      <c r="K1740" s="84">
        <v>29372398.190000001</v>
      </c>
      <c r="L1740" s="85"/>
      <c r="M1740" s="85"/>
    </row>
    <row r="1741" spans="1:13" hidden="1" x14ac:dyDescent="0.25">
      <c r="A1741" s="80">
        <f t="shared" si="27"/>
        <v>1739</v>
      </c>
      <c r="B1741" s="79" t="s">
        <v>983</v>
      </c>
      <c r="C1741" s="79" t="s">
        <v>984</v>
      </c>
      <c r="D1741" s="81">
        <v>41639</v>
      </c>
      <c r="E1741" s="81">
        <v>41639</v>
      </c>
      <c r="F1741" s="82">
        <v>0</v>
      </c>
      <c r="G1741" s="79" t="s">
        <v>145</v>
      </c>
      <c r="H1741" s="79" t="s">
        <v>1227</v>
      </c>
      <c r="I1741" s="84">
        <v>9652219.0399999991</v>
      </c>
      <c r="J1741" s="84">
        <v>-2684477.7399999998</v>
      </c>
      <c r="K1741" s="84">
        <v>6967741.2999999998</v>
      </c>
      <c r="L1741" s="85"/>
      <c r="M1741" s="85"/>
    </row>
    <row r="1742" spans="1:13" hidden="1" x14ac:dyDescent="0.25">
      <c r="A1742" s="80">
        <f t="shared" si="27"/>
        <v>1740</v>
      </c>
      <c r="B1742" s="79" t="s">
        <v>983</v>
      </c>
      <c r="C1742" s="79" t="s">
        <v>984</v>
      </c>
      <c r="D1742" s="81">
        <v>41639</v>
      </c>
      <c r="E1742" s="81">
        <v>41639</v>
      </c>
      <c r="F1742" s="82">
        <v>0</v>
      </c>
      <c r="G1742" s="79" t="s">
        <v>145</v>
      </c>
      <c r="H1742" s="79" t="s">
        <v>1228</v>
      </c>
      <c r="I1742" s="84">
        <v>2100699.54</v>
      </c>
      <c r="J1742" s="84">
        <v>-584247.13</v>
      </c>
      <c r="K1742" s="84">
        <v>1516452.41</v>
      </c>
      <c r="L1742" s="85"/>
      <c r="M1742" s="85"/>
    </row>
    <row r="1743" spans="1:13" hidden="1" x14ac:dyDescent="0.25">
      <c r="A1743" s="80">
        <f t="shared" si="27"/>
        <v>1741</v>
      </c>
      <c r="B1743" s="79" t="s">
        <v>983</v>
      </c>
      <c r="C1743" s="79" t="s">
        <v>984</v>
      </c>
      <c r="D1743" s="81">
        <v>41639</v>
      </c>
      <c r="E1743" s="81">
        <v>41639</v>
      </c>
      <c r="F1743" s="82">
        <v>0</v>
      </c>
      <c r="G1743" s="79" t="s">
        <v>145</v>
      </c>
      <c r="H1743" s="79" t="s">
        <v>1229</v>
      </c>
      <c r="I1743" s="84">
        <v>26202138.18</v>
      </c>
      <c r="J1743" s="84">
        <v>-7287345.6500000004</v>
      </c>
      <c r="K1743" s="84">
        <v>18914792.530000001</v>
      </c>
      <c r="L1743" s="85"/>
      <c r="M1743" s="85"/>
    </row>
    <row r="1744" spans="1:13" hidden="1" x14ac:dyDescent="0.25">
      <c r="A1744" s="80">
        <f t="shared" si="27"/>
        <v>1742</v>
      </c>
      <c r="B1744" s="79" t="s">
        <v>983</v>
      </c>
      <c r="C1744" s="79" t="s">
        <v>984</v>
      </c>
      <c r="D1744" s="81">
        <v>41639</v>
      </c>
      <c r="E1744" s="81">
        <v>41639</v>
      </c>
      <c r="F1744" s="82">
        <v>0</v>
      </c>
      <c r="G1744" s="79" t="s">
        <v>145</v>
      </c>
      <c r="H1744" s="79" t="s">
        <v>1230</v>
      </c>
      <c r="I1744" s="84">
        <v>-3932991.27</v>
      </c>
      <c r="J1744" s="84">
        <v>1093844.57</v>
      </c>
      <c r="K1744" s="84">
        <v>-2839146.7</v>
      </c>
      <c r="L1744" s="85"/>
      <c r="M1744" s="85"/>
    </row>
    <row r="1745" spans="1:13" hidden="1" x14ac:dyDescent="0.25">
      <c r="A1745" s="80">
        <f t="shared" si="27"/>
        <v>1743</v>
      </c>
      <c r="B1745" s="79" t="s">
        <v>983</v>
      </c>
      <c r="C1745" s="79" t="s">
        <v>1231</v>
      </c>
      <c r="D1745" s="81">
        <v>41730</v>
      </c>
      <c r="E1745" s="81">
        <v>41730</v>
      </c>
      <c r="F1745" s="82">
        <v>0</v>
      </c>
      <c r="G1745" s="79" t="s">
        <v>145</v>
      </c>
      <c r="H1745" s="79" t="s">
        <v>1232</v>
      </c>
      <c r="I1745" s="84">
        <v>21701963.219999999</v>
      </c>
      <c r="J1745" s="84">
        <v>-5830871.1899999995</v>
      </c>
      <c r="K1745" s="84">
        <v>15871092.029999999</v>
      </c>
      <c r="L1745" s="85"/>
      <c r="M1745" s="85"/>
    </row>
    <row r="1746" spans="1:13" hidden="1" x14ac:dyDescent="0.25">
      <c r="A1746" s="80">
        <f t="shared" si="27"/>
        <v>1744</v>
      </c>
      <c r="B1746" s="79" t="s">
        <v>983</v>
      </c>
      <c r="C1746" s="79" t="s">
        <v>1176</v>
      </c>
      <c r="D1746" s="81">
        <v>42095</v>
      </c>
      <c r="E1746" s="81">
        <v>42095</v>
      </c>
      <c r="F1746" s="82">
        <v>0</v>
      </c>
      <c r="G1746" s="79" t="s">
        <v>145</v>
      </c>
      <c r="H1746" s="79" t="s">
        <v>1233</v>
      </c>
      <c r="I1746" s="84">
        <v>1245008.57</v>
      </c>
      <c r="J1746" s="84">
        <v>-298793.45</v>
      </c>
      <c r="K1746" s="84">
        <v>946215.12</v>
      </c>
      <c r="L1746" s="85"/>
      <c r="M1746" s="85"/>
    </row>
    <row r="1747" spans="1:13" hidden="1" x14ac:dyDescent="0.25">
      <c r="A1747" s="80">
        <f t="shared" si="27"/>
        <v>1745</v>
      </c>
      <c r="B1747" s="79" t="s">
        <v>983</v>
      </c>
      <c r="C1747" s="79" t="s">
        <v>1234</v>
      </c>
      <c r="D1747" s="81">
        <v>42461</v>
      </c>
      <c r="E1747" s="81">
        <v>42461</v>
      </c>
      <c r="F1747" s="82">
        <v>0</v>
      </c>
      <c r="G1747" s="79" t="s">
        <v>145</v>
      </c>
      <c r="H1747" s="79" t="s">
        <v>1235</v>
      </c>
      <c r="I1747" s="84">
        <v>563926.15</v>
      </c>
      <c r="J1747" s="84">
        <v>-117739.29</v>
      </c>
      <c r="K1747" s="84">
        <v>446186.86</v>
      </c>
      <c r="L1747" s="85"/>
      <c r="M1747" s="85"/>
    </row>
    <row r="1748" spans="1:13" hidden="1" x14ac:dyDescent="0.25">
      <c r="A1748" s="80">
        <f t="shared" si="27"/>
        <v>1746</v>
      </c>
      <c r="B1748" s="79" t="s">
        <v>983</v>
      </c>
      <c r="C1748" s="79" t="s">
        <v>1231</v>
      </c>
      <c r="D1748" s="81">
        <v>41730</v>
      </c>
      <c r="E1748" s="81">
        <v>41730</v>
      </c>
      <c r="F1748" s="82">
        <v>0</v>
      </c>
      <c r="G1748" s="79" t="s">
        <v>145</v>
      </c>
      <c r="H1748" s="79" t="s">
        <v>1236</v>
      </c>
      <c r="I1748" s="84">
        <v>-16491081.23</v>
      </c>
      <c r="J1748" s="84">
        <v>4430814.3599999994</v>
      </c>
      <c r="K1748" s="84">
        <v>-12060266.869999999</v>
      </c>
      <c r="L1748" s="85"/>
      <c r="M1748" s="85"/>
    </row>
    <row r="1749" spans="1:13" hidden="1" x14ac:dyDescent="0.25">
      <c r="A1749" s="80">
        <f t="shared" si="27"/>
        <v>1747</v>
      </c>
      <c r="B1749" s="79" t="s">
        <v>983</v>
      </c>
      <c r="C1749" s="79" t="s">
        <v>1176</v>
      </c>
      <c r="D1749" s="81">
        <v>42095</v>
      </c>
      <c r="E1749" s="81">
        <v>42095</v>
      </c>
      <c r="F1749" s="82">
        <v>0</v>
      </c>
      <c r="G1749" s="79" t="s">
        <v>145</v>
      </c>
      <c r="H1749" s="79" t="s">
        <v>1237</v>
      </c>
      <c r="I1749" s="84">
        <v>3157380.23</v>
      </c>
      <c r="J1749" s="84">
        <v>-757749.41999999993</v>
      </c>
      <c r="K1749" s="84">
        <v>2399630.81</v>
      </c>
      <c r="L1749" s="85"/>
      <c r="M1749" s="85"/>
    </row>
    <row r="1750" spans="1:13" hidden="1" x14ac:dyDescent="0.25">
      <c r="A1750" s="80">
        <f t="shared" si="27"/>
        <v>1748</v>
      </c>
      <c r="B1750" s="79" t="s">
        <v>983</v>
      </c>
      <c r="C1750" s="79" t="s">
        <v>1234</v>
      </c>
      <c r="D1750" s="81">
        <v>42461</v>
      </c>
      <c r="E1750" s="81">
        <v>42461</v>
      </c>
      <c r="F1750" s="82">
        <v>0</v>
      </c>
      <c r="G1750" s="79" t="s">
        <v>145</v>
      </c>
      <c r="H1750" s="79" t="s">
        <v>1238</v>
      </c>
      <c r="I1750" s="84">
        <v>-1535981.75</v>
      </c>
      <c r="J1750" s="84">
        <v>320689.83999999997</v>
      </c>
      <c r="K1750" s="84">
        <v>-1215291.9099999999</v>
      </c>
      <c r="L1750" s="85"/>
      <c r="M1750" s="85"/>
    </row>
    <row r="1751" spans="1:13" hidden="1" x14ac:dyDescent="0.25">
      <c r="A1751" s="80">
        <f t="shared" si="27"/>
        <v>1749</v>
      </c>
      <c r="B1751" s="79" t="s">
        <v>983</v>
      </c>
      <c r="C1751" s="79" t="s">
        <v>1240</v>
      </c>
      <c r="D1751" s="81">
        <v>42826</v>
      </c>
      <c r="E1751" s="81">
        <v>42826</v>
      </c>
      <c r="F1751" s="82">
        <v>0</v>
      </c>
      <c r="G1751" s="79" t="s">
        <v>145</v>
      </c>
      <c r="H1751" s="79" t="s">
        <v>1239</v>
      </c>
      <c r="I1751" s="84">
        <v>367717.98</v>
      </c>
      <c r="J1751" s="84">
        <v>-64242.96</v>
      </c>
      <c r="K1751" s="84">
        <v>303475.02</v>
      </c>
      <c r="L1751" s="85"/>
      <c r="M1751" s="85"/>
    </row>
    <row r="1752" spans="1:13" hidden="1" x14ac:dyDescent="0.25">
      <c r="A1752" s="80">
        <f t="shared" si="27"/>
        <v>1750</v>
      </c>
      <c r="B1752" s="79" t="s">
        <v>983</v>
      </c>
      <c r="C1752" s="79" t="s">
        <v>1240</v>
      </c>
      <c r="D1752" s="81">
        <v>42826</v>
      </c>
      <c r="E1752" s="81">
        <v>42826</v>
      </c>
      <c r="F1752" s="82">
        <v>0</v>
      </c>
      <c r="G1752" s="79" t="s">
        <v>145</v>
      </c>
      <c r="H1752" s="79" t="s">
        <v>1241</v>
      </c>
      <c r="I1752" s="84">
        <v>-33347.199999999997</v>
      </c>
      <c r="J1752" s="84">
        <v>5826</v>
      </c>
      <c r="K1752" s="84">
        <v>-27521.200000000001</v>
      </c>
      <c r="L1752" s="85"/>
      <c r="M1752" s="85"/>
    </row>
    <row r="1753" spans="1:13" hidden="1" x14ac:dyDescent="0.25">
      <c r="A1753" s="80">
        <f t="shared" si="27"/>
        <v>1751</v>
      </c>
      <c r="B1753" s="79" t="s">
        <v>983</v>
      </c>
      <c r="C1753" s="79" t="s">
        <v>1242</v>
      </c>
      <c r="D1753" s="81">
        <v>43191</v>
      </c>
      <c r="E1753" s="81">
        <v>43191</v>
      </c>
      <c r="F1753" s="82">
        <v>0</v>
      </c>
      <c r="G1753" s="79" t="s">
        <v>145</v>
      </c>
      <c r="H1753" s="79" t="s">
        <v>1243</v>
      </c>
      <c r="I1753" s="84">
        <v>1015749.82</v>
      </c>
      <c r="J1753" s="84">
        <v>-139508.01</v>
      </c>
      <c r="K1753" s="84">
        <v>876241.81</v>
      </c>
      <c r="L1753" s="85"/>
      <c r="M1753" s="85"/>
    </row>
    <row r="1754" spans="1:13" hidden="1" x14ac:dyDescent="0.25">
      <c r="A1754" s="80">
        <f t="shared" si="27"/>
        <v>1752</v>
      </c>
      <c r="B1754" s="79" t="s">
        <v>983</v>
      </c>
      <c r="C1754" s="79" t="s">
        <v>1242</v>
      </c>
      <c r="D1754" s="81">
        <v>43191</v>
      </c>
      <c r="E1754" s="81">
        <v>43191</v>
      </c>
      <c r="F1754" s="82">
        <v>0</v>
      </c>
      <c r="G1754" s="79" t="s">
        <v>145</v>
      </c>
      <c r="H1754" s="79" t="s">
        <v>1244</v>
      </c>
      <c r="I1754" s="84">
        <v>3358191.47</v>
      </c>
      <c r="J1754" s="84">
        <v>-461230.35000000003</v>
      </c>
      <c r="K1754" s="84">
        <v>2896961.12</v>
      </c>
      <c r="L1754" s="85"/>
      <c r="M1754" s="85"/>
    </row>
    <row r="1755" spans="1:13" hidden="1" x14ac:dyDescent="0.25">
      <c r="A1755" s="80">
        <f t="shared" si="27"/>
        <v>1753</v>
      </c>
      <c r="B1755" s="79" t="s">
        <v>983</v>
      </c>
      <c r="C1755" s="79" t="s">
        <v>1245</v>
      </c>
      <c r="D1755" s="81">
        <v>43556</v>
      </c>
      <c r="E1755" s="81">
        <v>43556</v>
      </c>
      <c r="F1755" s="82">
        <v>0</v>
      </c>
      <c r="G1755" s="79" t="s">
        <v>145</v>
      </c>
      <c r="H1755" s="79" t="s">
        <v>1246</v>
      </c>
      <c r="I1755" s="84">
        <v>1200660.24</v>
      </c>
      <c r="J1755" s="84">
        <v>-115502.54</v>
      </c>
      <c r="K1755" s="84">
        <v>1085157.7</v>
      </c>
      <c r="L1755" s="85"/>
      <c r="M1755" s="85"/>
    </row>
    <row r="1756" spans="1:13" hidden="1" x14ac:dyDescent="0.25">
      <c r="A1756" s="80">
        <f t="shared" si="27"/>
        <v>1754</v>
      </c>
      <c r="B1756" s="79" t="s">
        <v>983</v>
      </c>
      <c r="C1756" s="79" t="s">
        <v>1245</v>
      </c>
      <c r="D1756" s="81">
        <v>43556</v>
      </c>
      <c r="E1756" s="81">
        <v>43556</v>
      </c>
      <c r="F1756" s="82">
        <v>0</v>
      </c>
      <c r="G1756" s="79" t="s">
        <v>145</v>
      </c>
      <c r="H1756" s="79" t="s">
        <v>1247</v>
      </c>
      <c r="I1756" s="84">
        <v>4196657.32</v>
      </c>
      <c r="J1756" s="84">
        <v>-403715.06</v>
      </c>
      <c r="K1756" s="84">
        <v>3792942.26</v>
      </c>
      <c r="L1756" s="85"/>
      <c r="M1756" s="85"/>
    </row>
    <row r="1757" spans="1:13" hidden="1" x14ac:dyDescent="0.25">
      <c r="A1757" s="80">
        <f t="shared" si="27"/>
        <v>1755</v>
      </c>
      <c r="B1757" s="79" t="s">
        <v>983</v>
      </c>
      <c r="C1757" s="79" t="s">
        <v>1248</v>
      </c>
      <c r="D1757" s="81">
        <v>43922</v>
      </c>
      <c r="E1757" s="81">
        <v>43922</v>
      </c>
      <c r="F1757" s="82">
        <v>0</v>
      </c>
      <c r="G1757" s="79" t="s">
        <v>145</v>
      </c>
      <c r="H1757" s="79" t="s">
        <v>1249</v>
      </c>
      <c r="I1757" s="84">
        <v>2077034.14</v>
      </c>
      <c r="J1757" s="84">
        <v>-105232.55</v>
      </c>
      <c r="K1757" s="84">
        <v>1971801.59</v>
      </c>
      <c r="L1757" s="85"/>
      <c r="M1757" s="85"/>
    </row>
    <row r="1758" spans="1:13" hidden="1" x14ac:dyDescent="0.25">
      <c r="A1758" s="80">
        <f t="shared" si="27"/>
        <v>1756</v>
      </c>
      <c r="B1758" s="79" t="s">
        <v>983</v>
      </c>
      <c r="C1758" s="79" t="s">
        <v>1248</v>
      </c>
      <c r="D1758" s="81">
        <v>43922</v>
      </c>
      <c r="E1758" s="81">
        <v>43922</v>
      </c>
      <c r="F1758" s="82">
        <v>0</v>
      </c>
      <c r="G1758" s="79" t="s">
        <v>145</v>
      </c>
      <c r="H1758" s="79" t="s">
        <v>1250</v>
      </c>
      <c r="I1758" s="84">
        <v>-4083038.78</v>
      </c>
      <c r="J1758" s="84">
        <v>206866.41</v>
      </c>
      <c r="K1758" s="84">
        <v>-3876172.37</v>
      </c>
      <c r="L1758" s="85"/>
      <c r="M1758" s="85"/>
    </row>
    <row r="1759" spans="1:13" hidden="1" x14ac:dyDescent="0.25">
      <c r="A1759" s="80">
        <f t="shared" si="27"/>
        <v>1757</v>
      </c>
      <c r="B1759" s="79" t="s">
        <v>983</v>
      </c>
      <c r="C1759" s="79" t="s">
        <v>984</v>
      </c>
      <c r="D1759" s="81">
        <v>41639</v>
      </c>
      <c r="E1759" s="81">
        <v>41639</v>
      </c>
      <c r="F1759" s="82">
        <v>0</v>
      </c>
      <c r="G1759" s="79" t="s">
        <v>145</v>
      </c>
      <c r="H1759" s="79" t="s">
        <v>1257</v>
      </c>
      <c r="I1759" s="84">
        <v>2002788683.4200001</v>
      </c>
      <c r="J1759" s="84">
        <v>-591515819.75</v>
      </c>
      <c r="K1759" s="84">
        <v>1411272863.6700001</v>
      </c>
      <c r="L1759" s="85"/>
      <c r="M1759" s="85"/>
    </row>
    <row r="1760" spans="1:13" hidden="1" x14ac:dyDescent="0.25">
      <c r="A1760" s="80">
        <f t="shared" si="27"/>
        <v>1758</v>
      </c>
      <c r="B1760" s="79" t="s">
        <v>983</v>
      </c>
      <c r="C1760" s="79" t="s">
        <v>984</v>
      </c>
      <c r="D1760" s="81">
        <v>41730</v>
      </c>
      <c r="E1760" s="81">
        <v>41730</v>
      </c>
      <c r="F1760" s="82">
        <v>0</v>
      </c>
      <c r="G1760" s="79" t="s">
        <v>145</v>
      </c>
      <c r="H1760" s="79" t="s">
        <v>1258</v>
      </c>
      <c r="I1760" s="84">
        <v>177277291.49000001</v>
      </c>
      <c r="J1760" s="84">
        <v>-47155759.559999995</v>
      </c>
      <c r="K1760" s="84">
        <v>130121531.93000001</v>
      </c>
      <c r="L1760" s="85"/>
      <c r="M1760" s="85"/>
    </row>
    <row r="1761" spans="1:13" hidden="1" x14ac:dyDescent="0.25">
      <c r="A1761" s="80">
        <f t="shared" si="27"/>
        <v>1759</v>
      </c>
      <c r="B1761" s="79" t="s">
        <v>983</v>
      </c>
      <c r="C1761" s="79" t="s">
        <v>984</v>
      </c>
      <c r="D1761" s="81">
        <v>41730</v>
      </c>
      <c r="E1761" s="81">
        <v>41730</v>
      </c>
      <c r="F1761" s="82">
        <v>0</v>
      </c>
      <c r="G1761" s="79" t="s">
        <v>145</v>
      </c>
      <c r="H1761" s="79" t="s">
        <v>1259</v>
      </c>
      <c r="I1761" s="84">
        <v>56676015.43</v>
      </c>
      <c r="J1761" s="84">
        <v>-15075820.129999999</v>
      </c>
      <c r="K1761" s="84">
        <v>41600195.299999997</v>
      </c>
      <c r="L1761" s="85"/>
      <c r="M1761" s="85"/>
    </row>
    <row r="1762" spans="1:13" hidden="1" x14ac:dyDescent="0.25">
      <c r="A1762" s="80">
        <f t="shared" si="27"/>
        <v>1760</v>
      </c>
      <c r="B1762" s="79" t="s">
        <v>983</v>
      </c>
      <c r="C1762" s="79" t="s">
        <v>1224</v>
      </c>
      <c r="D1762" s="81">
        <v>42642</v>
      </c>
      <c r="E1762" s="81">
        <v>42642</v>
      </c>
      <c r="F1762" s="82">
        <v>0</v>
      </c>
      <c r="G1762" s="79" t="s">
        <v>145</v>
      </c>
      <c r="H1762" s="79" t="s">
        <v>1260</v>
      </c>
      <c r="I1762" s="84">
        <v>464113.83</v>
      </c>
      <c r="J1762" s="84">
        <v>-86975.39</v>
      </c>
      <c r="K1762" s="84">
        <v>377138.44</v>
      </c>
      <c r="L1762" s="85"/>
      <c r="M1762" s="85"/>
    </row>
    <row r="1763" spans="1:13" hidden="1" x14ac:dyDescent="0.25">
      <c r="A1763" s="80">
        <f t="shared" si="27"/>
        <v>1761</v>
      </c>
      <c r="B1763" s="79" t="s">
        <v>983</v>
      </c>
      <c r="C1763" s="79" t="s">
        <v>1261</v>
      </c>
      <c r="D1763" s="81">
        <v>42725</v>
      </c>
      <c r="E1763" s="81">
        <v>42725</v>
      </c>
      <c r="F1763" s="82">
        <v>0</v>
      </c>
      <c r="G1763" s="79" t="s">
        <v>145</v>
      </c>
      <c r="H1763" s="79" t="s">
        <v>1257</v>
      </c>
      <c r="I1763" s="84">
        <v>619188.16</v>
      </c>
      <c r="J1763" s="84">
        <v>-109377.60000000001</v>
      </c>
      <c r="K1763" s="84">
        <v>509810.56</v>
      </c>
      <c r="L1763" s="85"/>
      <c r="M1763" s="85"/>
    </row>
    <row r="1764" spans="1:13" hidden="1" x14ac:dyDescent="0.25">
      <c r="A1764" s="80">
        <f t="shared" si="27"/>
        <v>1762</v>
      </c>
      <c r="B1764" s="79" t="s">
        <v>983</v>
      </c>
      <c r="C1764" s="79" t="s">
        <v>984</v>
      </c>
      <c r="D1764" s="81">
        <v>41639</v>
      </c>
      <c r="E1764" s="81">
        <v>41639</v>
      </c>
      <c r="F1764" s="82">
        <v>0</v>
      </c>
      <c r="G1764" s="79" t="s">
        <v>145</v>
      </c>
      <c r="H1764" s="79" t="s">
        <v>1225</v>
      </c>
      <c r="I1764" s="84">
        <v>44257166.409999996</v>
      </c>
      <c r="J1764" s="84">
        <v>-12308814.93</v>
      </c>
      <c r="K1764" s="84">
        <v>31948351.48</v>
      </c>
      <c r="L1764" s="85"/>
      <c r="M1764" s="85"/>
    </row>
    <row r="1765" spans="1:13" hidden="1" x14ac:dyDescent="0.25">
      <c r="A1765" s="80">
        <f t="shared" si="27"/>
        <v>1763</v>
      </c>
      <c r="B1765" s="79" t="s">
        <v>983</v>
      </c>
      <c r="C1765" s="79" t="s">
        <v>984</v>
      </c>
      <c r="D1765" s="81">
        <v>41639</v>
      </c>
      <c r="E1765" s="81">
        <v>41639</v>
      </c>
      <c r="F1765" s="82">
        <v>0</v>
      </c>
      <c r="G1765" s="79" t="s">
        <v>145</v>
      </c>
      <c r="H1765" s="79" t="s">
        <v>1226</v>
      </c>
      <c r="I1765" s="84">
        <v>288188085.19999999</v>
      </c>
      <c r="J1765" s="84">
        <v>-80150947.179999992</v>
      </c>
      <c r="K1765" s="84">
        <v>208037138.02000001</v>
      </c>
      <c r="L1765" s="85"/>
      <c r="M1765" s="85"/>
    </row>
    <row r="1766" spans="1:13" hidden="1" x14ac:dyDescent="0.25">
      <c r="A1766" s="80">
        <f t="shared" si="27"/>
        <v>1764</v>
      </c>
      <c r="B1766" s="79" t="s">
        <v>983</v>
      </c>
      <c r="C1766" s="79" t="s">
        <v>984</v>
      </c>
      <c r="D1766" s="81">
        <v>41639</v>
      </c>
      <c r="E1766" s="81">
        <v>41639</v>
      </c>
      <c r="F1766" s="82">
        <v>0</v>
      </c>
      <c r="G1766" s="79" t="s">
        <v>145</v>
      </c>
      <c r="H1766" s="79" t="s">
        <v>1227</v>
      </c>
      <c r="I1766" s="84">
        <v>68364183.719999999</v>
      </c>
      <c r="J1766" s="84">
        <v>-19013465</v>
      </c>
      <c r="K1766" s="84">
        <v>49350718.719999999</v>
      </c>
      <c r="L1766" s="85"/>
      <c r="M1766" s="85"/>
    </row>
    <row r="1767" spans="1:13" hidden="1" x14ac:dyDescent="0.25">
      <c r="A1767" s="80">
        <f t="shared" si="27"/>
        <v>1765</v>
      </c>
      <c r="B1767" s="79" t="s">
        <v>983</v>
      </c>
      <c r="C1767" s="79" t="s">
        <v>984</v>
      </c>
      <c r="D1767" s="81">
        <v>41639</v>
      </c>
      <c r="E1767" s="81">
        <v>41639</v>
      </c>
      <c r="F1767" s="82">
        <v>0</v>
      </c>
      <c r="G1767" s="79" t="s">
        <v>145</v>
      </c>
      <c r="H1767" s="79" t="s">
        <v>1228</v>
      </c>
      <c r="I1767" s="84">
        <v>14878714.279999999</v>
      </c>
      <c r="J1767" s="84">
        <v>-4138072</v>
      </c>
      <c r="K1767" s="84">
        <v>10740642.279999999</v>
      </c>
      <c r="L1767" s="85"/>
      <c r="M1767" s="85"/>
    </row>
    <row r="1768" spans="1:13" hidden="1" x14ac:dyDescent="0.25">
      <c r="A1768" s="80">
        <f t="shared" si="27"/>
        <v>1766</v>
      </c>
      <c r="B1768" s="79" t="s">
        <v>983</v>
      </c>
      <c r="C1768" s="79" t="s">
        <v>984</v>
      </c>
      <c r="D1768" s="81">
        <v>41639</v>
      </c>
      <c r="E1768" s="81">
        <v>41639</v>
      </c>
      <c r="F1768" s="82">
        <v>0</v>
      </c>
      <c r="G1768" s="79" t="s">
        <v>145</v>
      </c>
      <c r="H1768" s="79" t="s">
        <v>1229</v>
      </c>
      <c r="I1768" s="84">
        <v>185583002.40000001</v>
      </c>
      <c r="J1768" s="84">
        <v>-51614394.160000004</v>
      </c>
      <c r="K1768" s="84">
        <v>133968608.23999999</v>
      </c>
      <c r="L1768" s="85"/>
      <c r="M1768" s="85"/>
    </row>
    <row r="1769" spans="1:13" hidden="1" x14ac:dyDescent="0.25">
      <c r="A1769" s="80">
        <f t="shared" si="27"/>
        <v>1767</v>
      </c>
      <c r="B1769" s="79" t="s">
        <v>983</v>
      </c>
      <c r="C1769" s="79" t="s">
        <v>984</v>
      </c>
      <c r="D1769" s="81">
        <v>41639</v>
      </c>
      <c r="E1769" s="81">
        <v>41639</v>
      </c>
      <c r="F1769" s="82">
        <v>0</v>
      </c>
      <c r="G1769" s="79" t="s">
        <v>145</v>
      </c>
      <c r="H1769" s="79" t="s">
        <v>1230</v>
      </c>
      <c r="I1769" s="84">
        <v>-27856365.149999999</v>
      </c>
      <c r="J1769" s="84">
        <v>7747419.6899999995</v>
      </c>
      <c r="K1769" s="84">
        <v>-20108945.460000001</v>
      </c>
      <c r="L1769" s="85"/>
      <c r="M1769" s="85"/>
    </row>
    <row r="1770" spans="1:13" hidden="1" x14ac:dyDescent="0.25">
      <c r="A1770" s="80">
        <f t="shared" si="27"/>
        <v>1768</v>
      </c>
      <c r="B1770" s="79" t="s">
        <v>983</v>
      </c>
      <c r="C1770" s="79" t="s">
        <v>1231</v>
      </c>
      <c r="D1770" s="81">
        <v>41730</v>
      </c>
      <c r="E1770" s="81">
        <v>41730</v>
      </c>
      <c r="F1770" s="82">
        <v>0</v>
      </c>
      <c r="G1770" s="79" t="s">
        <v>145</v>
      </c>
      <c r="H1770" s="79" t="s">
        <v>1232</v>
      </c>
      <c r="I1770" s="84">
        <v>153709421.19999999</v>
      </c>
      <c r="J1770" s="84">
        <v>-41298560.170000002</v>
      </c>
      <c r="K1770" s="84">
        <v>112410861.03</v>
      </c>
      <c r="L1770" s="85"/>
      <c r="M1770" s="85"/>
    </row>
    <row r="1771" spans="1:13" hidden="1" x14ac:dyDescent="0.25">
      <c r="A1771" s="80">
        <f t="shared" si="27"/>
        <v>1769</v>
      </c>
      <c r="B1771" s="79" t="s">
        <v>983</v>
      </c>
      <c r="C1771" s="79" t="s">
        <v>1176</v>
      </c>
      <c r="D1771" s="81">
        <v>42095</v>
      </c>
      <c r="E1771" s="81">
        <v>42095</v>
      </c>
      <c r="F1771" s="82">
        <v>0</v>
      </c>
      <c r="G1771" s="79" t="s">
        <v>145</v>
      </c>
      <c r="H1771" s="79" t="s">
        <v>1233</v>
      </c>
      <c r="I1771" s="84">
        <v>8818075.3499999996</v>
      </c>
      <c r="J1771" s="84">
        <v>-2116277.04</v>
      </c>
      <c r="K1771" s="84">
        <v>6701798.3099999996</v>
      </c>
      <c r="L1771" s="85"/>
      <c r="M1771" s="85"/>
    </row>
    <row r="1772" spans="1:13" hidden="1" x14ac:dyDescent="0.25">
      <c r="A1772" s="80">
        <f t="shared" si="27"/>
        <v>1770</v>
      </c>
      <c r="B1772" s="79" t="s">
        <v>983</v>
      </c>
      <c r="C1772" s="79" t="s">
        <v>1234</v>
      </c>
      <c r="D1772" s="81">
        <v>42461</v>
      </c>
      <c r="E1772" s="81">
        <v>42461</v>
      </c>
      <c r="F1772" s="82">
        <v>0</v>
      </c>
      <c r="G1772" s="79" t="s">
        <v>145</v>
      </c>
      <c r="H1772" s="79" t="s">
        <v>1235</v>
      </c>
      <c r="I1772" s="84">
        <v>901691.97</v>
      </c>
      <c r="J1772" s="84">
        <v>-188259.7</v>
      </c>
      <c r="K1772" s="84">
        <v>713432.27</v>
      </c>
      <c r="L1772" s="85"/>
      <c r="M1772" s="85"/>
    </row>
    <row r="1773" spans="1:13" hidden="1" x14ac:dyDescent="0.25">
      <c r="A1773" s="80">
        <f t="shared" si="27"/>
        <v>1771</v>
      </c>
      <c r="B1773" s="79" t="s">
        <v>983</v>
      </c>
      <c r="C1773" s="79" t="s">
        <v>1231</v>
      </c>
      <c r="D1773" s="81">
        <v>41730</v>
      </c>
      <c r="E1773" s="81">
        <v>41730</v>
      </c>
      <c r="F1773" s="82">
        <v>0</v>
      </c>
      <c r="G1773" s="79" t="s">
        <v>145</v>
      </c>
      <c r="H1773" s="79" t="s">
        <v>1236</v>
      </c>
      <c r="I1773" s="84">
        <v>-113709633.01000001</v>
      </c>
      <c r="J1773" s="84">
        <v>30781281.189999998</v>
      </c>
      <c r="K1773" s="84">
        <v>-82928351.819999993</v>
      </c>
      <c r="L1773" s="85"/>
      <c r="M1773" s="85"/>
    </row>
    <row r="1774" spans="1:13" hidden="1" x14ac:dyDescent="0.25">
      <c r="A1774" s="80">
        <f t="shared" si="27"/>
        <v>1772</v>
      </c>
      <c r="B1774" s="79" t="s">
        <v>983</v>
      </c>
      <c r="C1774" s="79" t="s">
        <v>1176</v>
      </c>
      <c r="D1774" s="81">
        <v>42095</v>
      </c>
      <c r="E1774" s="81">
        <v>42095</v>
      </c>
      <c r="F1774" s="82">
        <v>0</v>
      </c>
      <c r="G1774" s="79" t="s">
        <v>145</v>
      </c>
      <c r="H1774" s="79" t="s">
        <v>1237</v>
      </c>
      <c r="I1774" s="84">
        <v>22362911.719999999</v>
      </c>
      <c r="J1774" s="84">
        <v>-5366944.0199999996</v>
      </c>
      <c r="K1774" s="84">
        <v>16995967.699999999</v>
      </c>
      <c r="L1774" s="85"/>
      <c r="M1774" s="85"/>
    </row>
    <row r="1775" spans="1:13" hidden="1" x14ac:dyDescent="0.25">
      <c r="A1775" s="80">
        <f t="shared" si="27"/>
        <v>1773</v>
      </c>
      <c r="B1775" s="79" t="s">
        <v>983</v>
      </c>
      <c r="C1775" s="79" t="s">
        <v>984</v>
      </c>
      <c r="D1775" s="81">
        <v>42461</v>
      </c>
      <c r="E1775" s="81">
        <v>41639</v>
      </c>
      <c r="F1775" s="82">
        <v>0</v>
      </c>
      <c r="G1775" s="79" t="s">
        <v>145</v>
      </c>
      <c r="H1775" s="79" t="s">
        <v>1238</v>
      </c>
      <c r="I1775" s="84">
        <v>0</v>
      </c>
      <c r="J1775" s="84">
        <v>0</v>
      </c>
      <c r="K1775" s="84">
        <v>0</v>
      </c>
      <c r="L1775" s="85"/>
      <c r="M1775" s="85"/>
    </row>
    <row r="1776" spans="1:13" hidden="1" x14ac:dyDescent="0.25">
      <c r="A1776" s="80">
        <f t="shared" si="27"/>
        <v>1774</v>
      </c>
      <c r="B1776" s="79" t="s">
        <v>983</v>
      </c>
      <c r="C1776" s="79" t="s">
        <v>1234</v>
      </c>
      <c r="D1776" s="81">
        <v>42461</v>
      </c>
      <c r="E1776" s="81">
        <v>42461</v>
      </c>
      <c r="F1776" s="82">
        <v>0</v>
      </c>
      <c r="G1776" s="79" t="s">
        <v>145</v>
      </c>
      <c r="H1776" s="79" t="s">
        <v>1238</v>
      </c>
      <c r="I1776" s="84">
        <v>-10878963.550000001</v>
      </c>
      <c r="J1776" s="84">
        <v>2271363.56</v>
      </c>
      <c r="K1776" s="84">
        <v>-8607599.9900000002</v>
      </c>
      <c r="L1776" s="85"/>
      <c r="M1776" s="85"/>
    </row>
    <row r="1777" spans="1:13" hidden="1" x14ac:dyDescent="0.25">
      <c r="A1777" s="80">
        <f t="shared" si="27"/>
        <v>1775</v>
      </c>
      <c r="B1777" s="79" t="s">
        <v>983</v>
      </c>
      <c r="C1777" s="79" t="s">
        <v>1240</v>
      </c>
      <c r="D1777" s="81">
        <v>42826</v>
      </c>
      <c r="E1777" s="81">
        <v>42826</v>
      </c>
      <c r="F1777" s="82">
        <v>0</v>
      </c>
      <c r="G1777" s="79" t="s">
        <v>145</v>
      </c>
      <c r="H1777" s="79" t="s">
        <v>1239</v>
      </c>
      <c r="I1777" s="84">
        <v>2610797.59</v>
      </c>
      <c r="J1777" s="84">
        <v>-456125</v>
      </c>
      <c r="K1777" s="84">
        <v>2154672.59</v>
      </c>
      <c r="L1777" s="85"/>
      <c r="M1777" s="85"/>
    </row>
    <row r="1778" spans="1:13" hidden="1" x14ac:dyDescent="0.25">
      <c r="A1778" s="80">
        <f t="shared" si="27"/>
        <v>1776</v>
      </c>
      <c r="B1778" s="79" t="s">
        <v>983</v>
      </c>
      <c r="C1778" s="79" t="s">
        <v>1240</v>
      </c>
      <c r="D1778" s="81">
        <v>42826</v>
      </c>
      <c r="E1778" s="81">
        <v>42826</v>
      </c>
      <c r="F1778" s="82">
        <v>0</v>
      </c>
      <c r="G1778" s="79" t="s">
        <v>145</v>
      </c>
      <c r="H1778" s="79" t="s">
        <v>1241</v>
      </c>
      <c r="I1778" s="84">
        <v>-230372.99</v>
      </c>
      <c r="J1778" s="84">
        <v>40247.800000000003</v>
      </c>
      <c r="K1778" s="84">
        <v>-190125.19</v>
      </c>
      <c r="L1778" s="85"/>
      <c r="M1778" s="85"/>
    </row>
    <row r="1779" spans="1:13" hidden="1" x14ac:dyDescent="0.25">
      <c r="A1779" s="80">
        <f t="shared" si="27"/>
        <v>1777</v>
      </c>
      <c r="B1779" s="79" t="s">
        <v>983</v>
      </c>
      <c r="C1779" s="79" t="s">
        <v>1242</v>
      </c>
      <c r="D1779" s="81">
        <v>43191</v>
      </c>
      <c r="E1779" s="81">
        <v>43191</v>
      </c>
      <c r="F1779" s="82">
        <v>0</v>
      </c>
      <c r="G1779" s="79" t="s">
        <v>145</v>
      </c>
      <c r="H1779" s="79" t="s">
        <v>1243</v>
      </c>
      <c r="I1779" s="84">
        <v>7211823.6799999997</v>
      </c>
      <c r="J1779" s="84">
        <v>-990506.94</v>
      </c>
      <c r="K1779" s="84">
        <v>6221316.7400000002</v>
      </c>
      <c r="L1779" s="85"/>
      <c r="M1779" s="85"/>
    </row>
    <row r="1780" spans="1:13" hidden="1" x14ac:dyDescent="0.25">
      <c r="A1780" s="80">
        <f t="shared" si="27"/>
        <v>1778</v>
      </c>
      <c r="B1780" s="79" t="s">
        <v>983</v>
      </c>
      <c r="C1780" s="79" t="s">
        <v>1242</v>
      </c>
      <c r="D1780" s="81">
        <v>43191</v>
      </c>
      <c r="E1780" s="81">
        <v>43191</v>
      </c>
      <c r="F1780" s="82">
        <v>0</v>
      </c>
      <c r="G1780" s="79" t="s">
        <v>145</v>
      </c>
      <c r="H1780" s="79" t="s">
        <v>1244</v>
      </c>
      <c r="I1780" s="84">
        <v>23843159.300000001</v>
      </c>
      <c r="J1780" s="84">
        <v>-3274735.4699999997</v>
      </c>
      <c r="K1780" s="84">
        <v>20568423.829999998</v>
      </c>
      <c r="L1780" s="85"/>
      <c r="M1780" s="85"/>
    </row>
    <row r="1781" spans="1:13" hidden="1" x14ac:dyDescent="0.25">
      <c r="A1781" s="80">
        <f t="shared" si="27"/>
        <v>1779</v>
      </c>
      <c r="B1781" s="79" t="s">
        <v>983</v>
      </c>
      <c r="C1781" s="79" t="s">
        <v>1245</v>
      </c>
      <c r="D1781" s="81">
        <v>43556</v>
      </c>
      <c r="E1781" s="81">
        <v>43556</v>
      </c>
      <c r="F1781" s="82">
        <v>0</v>
      </c>
      <c r="G1781" s="79" t="s">
        <v>145</v>
      </c>
      <c r="H1781" s="79" t="s">
        <v>1243</v>
      </c>
      <c r="I1781" s="84">
        <v>8524687.7699999996</v>
      </c>
      <c r="J1781" s="84">
        <v>-820068.1</v>
      </c>
      <c r="K1781" s="84">
        <v>7704619.6699999999</v>
      </c>
      <c r="L1781" s="85"/>
      <c r="M1781" s="85"/>
    </row>
    <row r="1782" spans="1:13" hidden="1" x14ac:dyDescent="0.25">
      <c r="A1782" s="80">
        <f t="shared" si="27"/>
        <v>1780</v>
      </c>
      <c r="B1782" s="79" t="s">
        <v>983</v>
      </c>
      <c r="C1782" s="79" t="s">
        <v>1245</v>
      </c>
      <c r="D1782" s="81">
        <v>43556</v>
      </c>
      <c r="E1782" s="81">
        <v>43556</v>
      </c>
      <c r="F1782" s="82">
        <v>0</v>
      </c>
      <c r="G1782" s="79" t="s">
        <v>145</v>
      </c>
      <c r="H1782" s="79" t="s">
        <v>1262</v>
      </c>
      <c r="I1782" s="84">
        <v>95832660.530000001</v>
      </c>
      <c r="J1782" s="84">
        <v>-9219024.8399999999</v>
      </c>
      <c r="K1782" s="84">
        <v>86613635.689999998</v>
      </c>
      <c r="L1782" s="85"/>
      <c r="M1782" s="85"/>
    </row>
    <row r="1783" spans="1:13" hidden="1" x14ac:dyDescent="0.25">
      <c r="A1783" s="80">
        <f t="shared" si="27"/>
        <v>1781</v>
      </c>
      <c r="B1783" s="79" t="s">
        <v>983</v>
      </c>
      <c r="C1783" s="79" t="s">
        <v>1248</v>
      </c>
      <c r="D1783" s="81">
        <v>43922</v>
      </c>
      <c r="E1783" s="81">
        <v>43922</v>
      </c>
      <c r="F1783" s="82">
        <v>0</v>
      </c>
      <c r="G1783" s="79" t="s">
        <v>145</v>
      </c>
      <c r="H1783" s="79" t="s">
        <v>1249</v>
      </c>
      <c r="I1783" s="84">
        <v>14746942.27</v>
      </c>
      <c r="J1783" s="84">
        <v>-747151.12</v>
      </c>
      <c r="K1783" s="84">
        <v>13999791.15</v>
      </c>
      <c r="L1783" s="85"/>
      <c r="M1783" s="85"/>
    </row>
    <row r="1784" spans="1:13" hidden="1" x14ac:dyDescent="0.25">
      <c r="A1784" s="80">
        <f t="shared" si="27"/>
        <v>1782</v>
      </c>
      <c r="B1784" s="79" t="s">
        <v>983</v>
      </c>
      <c r="C1784" s="79" t="s">
        <v>1248</v>
      </c>
      <c r="D1784" s="81">
        <v>43922</v>
      </c>
      <c r="E1784" s="81">
        <v>43922</v>
      </c>
      <c r="F1784" s="82">
        <v>0</v>
      </c>
      <c r="G1784" s="79" t="s">
        <v>145</v>
      </c>
      <c r="H1784" s="79" t="s">
        <v>1250</v>
      </c>
      <c r="I1784" s="84">
        <v>-28989575.329999998</v>
      </c>
      <c r="J1784" s="84">
        <v>1468751.5</v>
      </c>
      <c r="K1784" s="84">
        <v>-27520823.829999998</v>
      </c>
      <c r="L1784" s="85"/>
      <c r="M1784" s="85"/>
    </row>
    <row r="1785" spans="1:13" hidden="1" x14ac:dyDescent="0.25">
      <c r="A1785" s="80">
        <f t="shared" si="27"/>
        <v>1783</v>
      </c>
      <c r="B1785" s="79" t="s">
        <v>983</v>
      </c>
      <c r="C1785" s="79" t="s">
        <v>984</v>
      </c>
      <c r="D1785" s="81">
        <v>41639</v>
      </c>
      <c r="E1785" s="81">
        <v>41639</v>
      </c>
      <c r="F1785" s="82">
        <v>0</v>
      </c>
      <c r="G1785" s="79" t="s">
        <v>145</v>
      </c>
      <c r="H1785" s="79" t="s">
        <v>1263</v>
      </c>
      <c r="I1785" s="84">
        <v>27531558.109999999</v>
      </c>
      <c r="J1785" s="84">
        <v>-7657084.3000000007</v>
      </c>
      <c r="K1785" s="84">
        <v>19874473.809999999</v>
      </c>
      <c r="L1785" s="85"/>
      <c r="M1785" s="85"/>
    </row>
    <row r="1786" spans="1:13" hidden="1" x14ac:dyDescent="0.25">
      <c r="A1786" s="80">
        <f t="shared" si="27"/>
        <v>1784</v>
      </c>
      <c r="B1786" s="79" t="s">
        <v>983</v>
      </c>
      <c r="C1786" s="79" t="s">
        <v>984</v>
      </c>
      <c r="D1786" s="81">
        <v>41639</v>
      </c>
      <c r="E1786" s="81">
        <v>41639</v>
      </c>
      <c r="F1786" s="82">
        <v>0</v>
      </c>
      <c r="G1786" s="79" t="s">
        <v>145</v>
      </c>
      <c r="H1786" s="79" t="s">
        <v>1264</v>
      </c>
      <c r="I1786" s="84">
        <v>55090311.960000001</v>
      </c>
      <c r="J1786" s="84">
        <v>-16433927.289999999</v>
      </c>
      <c r="K1786" s="84">
        <v>38656384.670000002</v>
      </c>
      <c r="L1786" s="85"/>
      <c r="M1786" s="85"/>
    </row>
    <row r="1787" spans="1:13" hidden="1" x14ac:dyDescent="0.25">
      <c r="A1787" s="80">
        <f t="shared" si="27"/>
        <v>1785</v>
      </c>
      <c r="B1787" s="79" t="s">
        <v>983</v>
      </c>
      <c r="C1787" s="79" t="s">
        <v>984</v>
      </c>
      <c r="D1787" s="81">
        <v>41730</v>
      </c>
      <c r="E1787" s="81">
        <v>41730</v>
      </c>
      <c r="F1787" s="82">
        <v>0</v>
      </c>
      <c r="G1787" s="79" t="s">
        <v>145</v>
      </c>
      <c r="H1787" s="79" t="s">
        <v>1265</v>
      </c>
      <c r="I1787" s="84">
        <v>15879131.390000001</v>
      </c>
      <c r="J1787" s="84">
        <v>-4223848.93</v>
      </c>
      <c r="K1787" s="84">
        <v>11655282.460000001</v>
      </c>
      <c r="L1787" s="85"/>
      <c r="M1787" s="85"/>
    </row>
    <row r="1788" spans="1:13" hidden="1" x14ac:dyDescent="0.25">
      <c r="A1788" s="80">
        <f t="shared" si="27"/>
        <v>1786</v>
      </c>
      <c r="B1788" s="79" t="s">
        <v>983</v>
      </c>
      <c r="C1788" s="79" t="s">
        <v>984</v>
      </c>
      <c r="D1788" s="81">
        <v>41730</v>
      </c>
      <c r="E1788" s="81">
        <v>41730</v>
      </c>
      <c r="F1788" s="82">
        <v>0</v>
      </c>
      <c r="G1788" s="79" t="s">
        <v>145</v>
      </c>
      <c r="H1788" s="79" t="s">
        <v>1266</v>
      </c>
      <c r="I1788" s="84">
        <v>-717636.63</v>
      </c>
      <c r="J1788" s="84">
        <v>190891.33000000002</v>
      </c>
      <c r="K1788" s="84">
        <v>-526745.30000000005</v>
      </c>
      <c r="L1788" s="85"/>
      <c r="M1788" s="85"/>
    </row>
    <row r="1789" spans="1:13" hidden="1" x14ac:dyDescent="0.25">
      <c r="A1789" s="80">
        <f t="shared" si="27"/>
        <v>1787</v>
      </c>
      <c r="B1789" s="79" t="s">
        <v>983</v>
      </c>
      <c r="C1789" s="79" t="s">
        <v>984</v>
      </c>
      <c r="D1789" s="81">
        <v>41730</v>
      </c>
      <c r="E1789" s="81">
        <v>41730</v>
      </c>
      <c r="F1789" s="82">
        <v>0</v>
      </c>
      <c r="G1789" s="79" t="s">
        <v>145</v>
      </c>
      <c r="H1789" s="79" t="s">
        <v>1266</v>
      </c>
      <c r="I1789" s="84">
        <v>60442075.979999997</v>
      </c>
      <c r="J1789" s="84">
        <v>-16077592.23</v>
      </c>
      <c r="K1789" s="84">
        <v>44364483.75</v>
      </c>
      <c r="L1789" s="85"/>
      <c r="M1789" s="85"/>
    </row>
    <row r="1790" spans="1:13" hidden="1" x14ac:dyDescent="0.25">
      <c r="A1790" s="80">
        <f t="shared" si="27"/>
        <v>1788</v>
      </c>
      <c r="B1790" s="79" t="s">
        <v>983</v>
      </c>
      <c r="C1790" s="79" t="s">
        <v>984</v>
      </c>
      <c r="D1790" s="81">
        <v>41639</v>
      </c>
      <c r="E1790" s="81">
        <v>41639</v>
      </c>
      <c r="F1790" s="82">
        <v>0</v>
      </c>
      <c r="G1790" s="79" t="s">
        <v>145</v>
      </c>
      <c r="H1790" s="79" t="s">
        <v>1225</v>
      </c>
      <c r="I1790" s="84">
        <v>2620859.15</v>
      </c>
      <c r="J1790" s="84">
        <v>-728914.06</v>
      </c>
      <c r="K1790" s="84">
        <v>1891945.09</v>
      </c>
      <c r="L1790" s="85"/>
      <c r="M1790" s="85"/>
    </row>
    <row r="1791" spans="1:13" hidden="1" x14ac:dyDescent="0.25">
      <c r="A1791" s="80">
        <f t="shared" si="27"/>
        <v>1789</v>
      </c>
      <c r="B1791" s="79" t="s">
        <v>983</v>
      </c>
      <c r="C1791" s="79" t="s">
        <v>984</v>
      </c>
      <c r="D1791" s="81">
        <v>41639</v>
      </c>
      <c r="E1791" s="81">
        <v>41639</v>
      </c>
      <c r="F1791" s="82">
        <v>0</v>
      </c>
      <c r="G1791" s="79" t="s">
        <v>145</v>
      </c>
      <c r="H1791" s="79" t="s">
        <v>1226</v>
      </c>
      <c r="I1791" s="84">
        <v>17066171.239999998</v>
      </c>
      <c r="J1791" s="84">
        <v>-4746448.09</v>
      </c>
      <c r="K1791" s="84">
        <v>12319723.15</v>
      </c>
      <c r="L1791" s="85"/>
      <c r="M1791" s="85"/>
    </row>
    <row r="1792" spans="1:13" hidden="1" x14ac:dyDescent="0.25">
      <c r="A1792" s="80">
        <f t="shared" si="27"/>
        <v>1790</v>
      </c>
      <c r="B1792" s="79" t="s">
        <v>983</v>
      </c>
      <c r="C1792" s="79" t="s">
        <v>984</v>
      </c>
      <c r="D1792" s="81">
        <v>41639</v>
      </c>
      <c r="E1792" s="81">
        <v>41639</v>
      </c>
      <c r="F1792" s="82">
        <v>0</v>
      </c>
      <c r="G1792" s="79" t="s">
        <v>145</v>
      </c>
      <c r="H1792" s="79" t="s">
        <v>1227</v>
      </c>
      <c r="I1792" s="84">
        <v>4048449.35</v>
      </c>
      <c r="J1792" s="84">
        <v>-1125955.83</v>
      </c>
      <c r="K1792" s="84">
        <v>2922493.52</v>
      </c>
      <c r="L1792" s="85"/>
      <c r="M1792" s="85"/>
    </row>
    <row r="1793" spans="1:13" hidden="1" x14ac:dyDescent="0.25">
      <c r="A1793" s="80">
        <f t="shared" si="27"/>
        <v>1791</v>
      </c>
      <c r="B1793" s="79" t="s">
        <v>983</v>
      </c>
      <c r="C1793" s="79" t="s">
        <v>984</v>
      </c>
      <c r="D1793" s="81">
        <v>41639</v>
      </c>
      <c r="E1793" s="81">
        <v>41639</v>
      </c>
      <c r="F1793" s="82">
        <v>0</v>
      </c>
      <c r="G1793" s="79" t="s">
        <v>145</v>
      </c>
      <c r="H1793" s="79" t="s">
        <v>1228</v>
      </c>
      <c r="I1793" s="84">
        <v>881100.57</v>
      </c>
      <c r="J1793" s="84">
        <v>-245051.94</v>
      </c>
      <c r="K1793" s="84">
        <v>636048.63</v>
      </c>
      <c r="L1793" s="85"/>
      <c r="M1793" s="85"/>
    </row>
    <row r="1794" spans="1:13" hidden="1" x14ac:dyDescent="0.25">
      <c r="A1794" s="80">
        <f t="shared" si="27"/>
        <v>1792</v>
      </c>
      <c r="B1794" s="79" t="s">
        <v>983</v>
      </c>
      <c r="C1794" s="79" t="s">
        <v>984</v>
      </c>
      <c r="D1794" s="81">
        <v>41639</v>
      </c>
      <c r="E1794" s="81">
        <v>41639</v>
      </c>
      <c r="F1794" s="82">
        <v>0</v>
      </c>
      <c r="G1794" s="79" t="s">
        <v>145</v>
      </c>
      <c r="H1794" s="79" t="s">
        <v>1229</v>
      </c>
      <c r="I1794" s="84">
        <v>10990014.720000001</v>
      </c>
      <c r="J1794" s="84">
        <v>-3056545.81</v>
      </c>
      <c r="K1794" s="84">
        <v>7933468.9100000001</v>
      </c>
      <c r="L1794" s="85"/>
      <c r="M1794" s="85"/>
    </row>
    <row r="1795" spans="1:13" hidden="1" x14ac:dyDescent="0.25">
      <c r="A1795" s="80">
        <f t="shared" si="27"/>
        <v>1793</v>
      </c>
      <c r="B1795" s="79" t="s">
        <v>983</v>
      </c>
      <c r="C1795" s="79" t="s">
        <v>984</v>
      </c>
      <c r="D1795" s="81">
        <v>41639</v>
      </c>
      <c r="E1795" s="81">
        <v>41639</v>
      </c>
      <c r="F1795" s="82">
        <v>0</v>
      </c>
      <c r="G1795" s="79" t="s">
        <v>145</v>
      </c>
      <c r="H1795" s="79" t="s">
        <v>1230</v>
      </c>
      <c r="I1795" s="84">
        <v>-1649622.32</v>
      </c>
      <c r="J1795" s="84">
        <v>458793.4</v>
      </c>
      <c r="K1795" s="84">
        <v>-1190828.92</v>
      </c>
      <c r="L1795" s="85"/>
      <c r="M1795" s="85"/>
    </row>
    <row r="1796" spans="1:13" hidden="1" x14ac:dyDescent="0.25">
      <c r="A1796" s="80">
        <f t="shared" si="27"/>
        <v>1794</v>
      </c>
      <c r="B1796" s="79" t="s">
        <v>983</v>
      </c>
      <c r="C1796" s="79" t="s">
        <v>1231</v>
      </c>
      <c r="D1796" s="81">
        <v>41730</v>
      </c>
      <c r="E1796" s="81">
        <v>41730</v>
      </c>
      <c r="F1796" s="82">
        <v>0</v>
      </c>
      <c r="G1796" s="79" t="s">
        <v>145</v>
      </c>
      <c r="H1796" s="79" t="s">
        <v>1232</v>
      </c>
      <c r="I1796" s="84">
        <v>9102497.4299999997</v>
      </c>
      <c r="J1796" s="84">
        <v>-2445653.84</v>
      </c>
      <c r="K1796" s="84">
        <v>6656843.5899999999</v>
      </c>
      <c r="L1796" s="85"/>
      <c r="M1796" s="85"/>
    </row>
    <row r="1797" spans="1:13" hidden="1" x14ac:dyDescent="0.25">
      <c r="A1797" s="80">
        <f t="shared" ref="A1797:A1860" si="28">A1796+1</f>
        <v>1795</v>
      </c>
      <c r="B1797" s="79" t="s">
        <v>983</v>
      </c>
      <c r="C1797" s="79" t="s">
        <v>1176</v>
      </c>
      <c r="D1797" s="81">
        <v>42095</v>
      </c>
      <c r="E1797" s="81">
        <v>42095</v>
      </c>
      <c r="F1797" s="82">
        <v>0</v>
      </c>
      <c r="G1797" s="79" t="s">
        <v>145</v>
      </c>
      <c r="H1797" s="79" t="s">
        <v>1233</v>
      </c>
      <c r="I1797" s="84">
        <v>522196.41</v>
      </c>
      <c r="J1797" s="84">
        <v>-125323.51</v>
      </c>
      <c r="K1797" s="84">
        <v>396872.9</v>
      </c>
      <c r="L1797" s="85"/>
      <c r="M1797" s="85"/>
    </row>
    <row r="1798" spans="1:13" hidden="1" x14ac:dyDescent="0.25">
      <c r="A1798" s="80">
        <f t="shared" si="28"/>
        <v>1796</v>
      </c>
      <c r="B1798" s="79" t="s">
        <v>983</v>
      </c>
      <c r="C1798" s="79" t="s">
        <v>1234</v>
      </c>
      <c r="D1798" s="81">
        <v>42461</v>
      </c>
      <c r="E1798" s="81">
        <v>42461</v>
      </c>
      <c r="F1798" s="82">
        <v>0</v>
      </c>
      <c r="G1798" s="79" t="s">
        <v>145</v>
      </c>
      <c r="H1798" s="79" t="s">
        <v>1235</v>
      </c>
      <c r="I1798" s="84">
        <v>236528.65</v>
      </c>
      <c r="J1798" s="84">
        <v>-49383.61</v>
      </c>
      <c r="K1798" s="84">
        <v>187145.04</v>
      </c>
      <c r="L1798" s="85"/>
      <c r="M1798" s="85"/>
    </row>
    <row r="1799" spans="1:13" hidden="1" x14ac:dyDescent="0.25">
      <c r="A1799" s="80">
        <f t="shared" si="28"/>
        <v>1797</v>
      </c>
      <c r="B1799" s="79" t="s">
        <v>983</v>
      </c>
      <c r="C1799" s="79" t="s">
        <v>1231</v>
      </c>
      <c r="D1799" s="81">
        <v>41730</v>
      </c>
      <c r="E1799" s="81">
        <v>41730</v>
      </c>
      <c r="F1799" s="82">
        <v>0</v>
      </c>
      <c r="G1799" s="79" t="s">
        <v>145</v>
      </c>
      <c r="H1799" s="79" t="s">
        <v>1236</v>
      </c>
      <c r="I1799" s="84">
        <v>-6916886.8700000001</v>
      </c>
      <c r="J1799" s="84">
        <v>1858425.24</v>
      </c>
      <c r="K1799" s="84">
        <v>-5058461.63</v>
      </c>
      <c r="L1799" s="85"/>
      <c r="M1799" s="85"/>
    </row>
    <row r="1800" spans="1:13" hidden="1" x14ac:dyDescent="0.25">
      <c r="A1800" s="80">
        <f t="shared" si="28"/>
        <v>1798</v>
      </c>
      <c r="B1800" s="79" t="s">
        <v>983</v>
      </c>
      <c r="C1800" s="79" t="s">
        <v>1176</v>
      </c>
      <c r="D1800" s="81">
        <v>42095</v>
      </c>
      <c r="E1800" s="81">
        <v>42095</v>
      </c>
      <c r="F1800" s="82">
        <v>0</v>
      </c>
      <c r="G1800" s="79" t="s">
        <v>145</v>
      </c>
      <c r="H1800" s="79" t="s">
        <v>1237</v>
      </c>
      <c r="I1800" s="84">
        <v>1324306.25</v>
      </c>
      <c r="J1800" s="84">
        <v>-317824.31999999995</v>
      </c>
      <c r="K1800" s="84">
        <v>1006481.93</v>
      </c>
      <c r="L1800" s="85"/>
      <c r="M1800" s="85"/>
    </row>
    <row r="1801" spans="1:13" hidden="1" x14ac:dyDescent="0.25">
      <c r="A1801" s="80">
        <f t="shared" si="28"/>
        <v>1799</v>
      </c>
      <c r="B1801" s="79" t="s">
        <v>983</v>
      </c>
      <c r="C1801" s="79" t="s">
        <v>1234</v>
      </c>
      <c r="D1801" s="81">
        <v>42461</v>
      </c>
      <c r="E1801" s="81">
        <v>42461</v>
      </c>
      <c r="F1801" s="82">
        <v>0</v>
      </c>
      <c r="G1801" s="79" t="s">
        <v>145</v>
      </c>
      <c r="H1801" s="79" t="s">
        <v>1238</v>
      </c>
      <c r="I1801" s="84">
        <v>-644239.88</v>
      </c>
      <c r="J1801" s="84">
        <v>134507.57</v>
      </c>
      <c r="K1801" s="84">
        <v>-509732.31</v>
      </c>
      <c r="L1801" s="85"/>
      <c r="M1801" s="85"/>
    </row>
    <row r="1802" spans="1:13" hidden="1" x14ac:dyDescent="0.25">
      <c r="A1802" s="80">
        <f t="shared" si="28"/>
        <v>1800</v>
      </c>
      <c r="B1802" s="79" t="s">
        <v>983</v>
      </c>
      <c r="C1802" s="79" t="s">
        <v>1240</v>
      </c>
      <c r="D1802" s="81">
        <v>42826</v>
      </c>
      <c r="E1802" s="81">
        <v>42826</v>
      </c>
      <c r="F1802" s="82">
        <v>0</v>
      </c>
      <c r="G1802" s="79" t="s">
        <v>145</v>
      </c>
      <c r="H1802" s="79" t="s">
        <v>1239</v>
      </c>
      <c r="I1802" s="84">
        <v>154441.54</v>
      </c>
      <c r="J1802" s="84">
        <v>-26982.04</v>
      </c>
      <c r="K1802" s="84">
        <v>127459.5</v>
      </c>
      <c r="L1802" s="85"/>
      <c r="M1802" s="85"/>
    </row>
    <row r="1803" spans="1:13" hidden="1" x14ac:dyDescent="0.25">
      <c r="A1803" s="80">
        <f t="shared" si="28"/>
        <v>1801</v>
      </c>
      <c r="B1803" s="79" t="s">
        <v>983</v>
      </c>
      <c r="C1803" s="79" t="s">
        <v>1240</v>
      </c>
      <c r="D1803" s="81">
        <v>42826</v>
      </c>
      <c r="E1803" s="81">
        <v>42826</v>
      </c>
      <c r="F1803" s="82">
        <v>0</v>
      </c>
      <c r="G1803" s="79" t="s">
        <v>145</v>
      </c>
      <c r="H1803" s="79" t="s">
        <v>1241</v>
      </c>
      <c r="I1803" s="84">
        <v>-13795.44</v>
      </c>
      <c r="J1803" s="84">
        <v>2410.16</v>
      </c>
      <c r="K1803" s="84">
        <v>-11385.28</v>
      </c>
      <c r="L1803" s="85"/>
      <c r="M1803" s="85"/>
    </row>
    <row r="1804" spans="1:13" hidden="1" x14ac:dyDescent="0.25">
      <c r="A1804" s="80">
        <f t="shared" si="28"/>
        <v>1802</v>
      </c>
      <c r="B1804" s="79" t="s">
        <v>983</v>
      </c>
      <c r="C1804" s="79" t="s">
        <v>1242</v>
      </c>
      <c r="D1804" s="81">
        <v>43191</v>
      </c>
      <c r="E1804" s="81">
        <v>43191</v>
      </c>
      <c r="F1804" s="82">
        <v>0</v>
      </c>
      <c r="G1804" s="79" t="s">
        <v>145</v>
      </c>
      <c r="H1804" s="79" t="s">
        <v>1243</v>
      </c>
      <c r="I1804" s="84">
        <v>426614.92</v>
      </c>
      <c r="J1804" s="84">
        <v>-58593.36</v>
      </c>
      <c r="K1804" s="84">
        <v>368021.56</v>
      </c>
      <c r="L1804" s="85"/>
      <c r="M1804" s="85"/>
    </row>
    <row r="1805" spans="1:13" hidden="1" x14ac:dyDescent="0.25">
      <c r="A1805" s="80">
        <f t="shared" si="28"/>
        <v>1803</v>
      </c>
      <c r="B1805" s="79" t="s">
        <v>983</v>
      </c>
      <c r="C1805" s="79" t="s">
        <v>1242</v>
      </c>
      <c r="D1805" s="81">
        <v>43191</v>
      </c>
      <c r="E1805" s="81">
        <v>43191</v>
      </c>
      <c r="F1805" s="82">
        <v>0</v>
      </c>
      <c r="G1805" s="79" t="s">
        <v>145</v>
      </c>
      <c r="H1805" s="79" t="s">
        <v>1244</v>
      </c>
      <c r="I1805" s="84">
        <v>1410440.41</v>
      </c>
      <c r="J1805" s="84">
        <v>-193716.75</v>
      </c>
      <c r="K1805" s="84">
        <v>1216723.6599999999</v>
      </c>
      <c r="L1805" s="85"/>
      <c r="M1805" s="85"/>
    </row>
    <row r="1806" spans="1:13" hidden="1" x14ac:dyDescent="0.25">
      <c r="A1806" s="80">
        <f t="shared" si="28"/>
        <v>1804</v>
      </c>
      <c r="B1806" s="79" t="s">
        <v>983</v>
      </c>
      <c r="C1806" s="79" t="s">
        <v>1245</v>
      </c>
      <c r="D1806" s="81">
        <v>43556</v>
      </c>
      <c r="E1806" s="81">
        <v>43556</v>
      </c>
      <c r="F1806" s="82">
        <v>0</v>
      </c>
      <c r="G1806" s="79" t="s">
        <v>145</v>
      </c>
      <c r="H1806" s="79" t="s">
        <v>1246</v>
      </c>
      <c r="I1806" s="84">
        <v>504277.31</v>
      </c>
      <c r="J1806" s="84">
        <v>-48511.08</v>
      </c>
      <c r="K1806" s="84">
        <v>455766.23</v>
      </c>
      <c r="L1806" s="85"/>
      <c r="M1806" s="85"/>
    </row>
    <row r="1807" spans="1:13" hidden="1" x14ac:dyDescent="0.25">
      <c r="A1807" s="80">
        <f t="shared" si="28"/>
        <v>1805</v>
      </c>
      <c r="B1807" s="79" t="s">
        <v>983</v>
      </c>
      <c r="C1807" s="79" t="s">
        <v>1245</v>
      </c>
      <c r="D1807" s="81">
        <v>43556</v>
      </c>
      <c r="E1807" s="81">
        <v>43556</v>
      </c>
      <c r="F1807" s="82">
        <v>0</v>
      </c>
      <c r="G1807" s="79" t="s">
        <v>145</v>
      </c>
      <c r="H1807" s="79" t="s">
        <v>1247</v>
      </c>
      <c r="I1807" s="84">
        <v>1762596.07</v>
      </c>
      <c r="J1807" s="84">
        <v>-169560.32000000001</v>
      </c>
      <c r="K1807" s="84">
        <v>1593035.75</v>
      </c>
      <c r="L1807" s="85"/>
      <c r="M1807" s="85"/>
    </row>
    <row r="1808" spans="1:13" hidden="1" x14ac:dyDescent="0.25">
      <c r="A1808" s="80">
        <f t="shared" si="28"/>
        <v>1806</v>
      </c>
      <c r="B1808" s="79" t="s">
        <v>983</v>
      </c>
      <c r="C1808" s="79" t="s">
        <v>1248</v>
      </c>
      <c r="D1808" s="81">
        <v>43922</v>
      </c>
      <c r="E1808" s="81">
        <v>43922</v>
      </c>
      <c r="F1808" s="82">
        <v>0</v>
      </c>
      <c r="G1808" s="79" t="s">
        <v>145</v>
      </c>
      <c r="H1808" s="79" t="s">
        <v>1249</v>
      </c>
      <c r="I1808" s="84">
        <v>872354.33</v>
      </c>
      <c r="J1808" s="84">
        <v>-44197.67</v>
      </c>
      <c r="K1808" s="84">
        <v>828156.66</v>
      </c>
      <c r="L1808" s="85"/>
      <c r="M1808" s="85"/>
    </row>
    <row r="1809" spans="1:13" hidden="1" x14ac:dyDescent="0.25">
      <c r="A1809" s="80">
        <f t="shared" si="28"/>
        <v>1807</v>
      </c>
      <c r="B1809" s="79" t="s">
        <v>983</v>
      </c>
      <c r="C1809" s="79" t="s">
        <v>1248</v>
      </c>
      <c r="D1809" s="81">
        <v>43922</v>
      </c>
      <c r="E1809" s="81">
        <v>43922</v>
      </c>
      <c r="F1809" s="82">
        <v>0</v>
      </c>
      <c r="G1809" s="79" t="s">
        <v>145</v>
      </c>
      <c r="H1809" s="79" t="s">
        <v>1250</v>
      </c>
      <c r="I1809" s="84">
        <v>-1714876.27</v>
      </c>
      <c r="J1809" s="84">
        <v>86883.89</v>
      </c>
      <c r="K1809" s="84">
        <v>-1627992.38</v>
      </c>
      <c r="L1809" s="85"/>
      <c r="M1809" s="85"/>
    </row>
    <row r="1810" spans="1:13" hidden="1" x14ac:dyDescent="0.25">
      <c r="A1810" s="80">
        <f t="shared" si="28"/>
        <v>1808</v>
      </c>
      <c r="B1810" s="79" t="s">
        <v>983</v>
      </c>
      <c r="C1810" s="79" t="s">
        <v>984</v>
      </c>
      <c r="D1810" s="81">
        <v>41639</v>
      </c>
      <c r="E1810" s="81">
        <v>41639</v>
      </c>
      <c r="F1810" s="82">
        <v>0</v>
      </c>
      <c r="G1810" s="79" t="s">
        <v>145</v>
      </c>
      <c r="H1810" s="79" t="s">
        <v>1267</v>
      </c>
      <c r="I1810" s="84">
        <v>328598517.88999999</v>
      </c>
      <c r="J1810" s="84">
        <v>-91389907.469999999</v>
      </c>
      <c r="K1810" s="84">
        <v>237208610.41999999</v>
      </c>
      <c r="L1810" s="85"/>
      <c r="M1810" s="85"/>
    </row>
    <row r="1811" spans="1:13" hidden="1" x14ac:dyDescent="0.25">
      <c r="A1811" s="80">
        <f t="shared" si="28"/>
        <v>1809</v>
      </c>
      <c r="B1811" s="79" t="s">
        <v>983</v>
      </c>
      <c r="C1811" s="79" t="s">
        <v>984</v>
      </c>
      <c r="D1811" s="81">
        <v>41730</v>
      </c>
      <c r="E1811" s="81">
        <v>41730</v>
      </c>
      <c r="F1811" s="82">
        <v>0</v>
      </c>
      <c r="G1811" s="79" t="s">
        <v>145</v>
      </c>
      <c r="H1811" s="79" t="s">
        <v>1268</v>
      </c>
      <c r="I1811" s="84">
        <v>5174614.3099999996</v>
      </c>
      <c r="J1811" s="84">
        <v>-1376447.3800000001</v>
      </c>
      <c r="K1811" s="84">
        <v>3798166.93</v>
      </c>
      <c r="L1811" s="85"/>
      <c r="M1811" s="85"/>
    </row>
    <row r="1812" spans="1:13" hidden="1" x14ac:dyDescent="0.25">
      <c r="A1812" s="80">
        <f t="shared" si="28"/>
        <v>1810</v>
      </c>
      <c r="B1812" s="79" t="s">
        <v>983</v>
      </c>
      <c r="C1812" s="79" t="s">
        <v>984</v>
      </c>
      <c r="D1812" s="81">
        <v>41730</v>
      </c>
      <c r="E1812" s="81">
        <v>41730</v>
      </c>
      <c r="F1812" s="82">
        <v>0</v>
      </c>
      <c r="G1812" s="79" t="s">
        <v>145</v>
      </c>
      <c r="H1812" s="79" t="s">
        <v>1269</v>
      </c>
      <c r="I1812" s="84">
        <v>1388569.58</v>
      </c>
      <c r="J1812" s="84">
        <v>-369359.49</v>
      </c>
      <c r="K1812" s="84">
        <v>1019210.09</v>
      </c>
      <c r="L1812" s="85"/>
      <c r="M1812" s="85"/>
    </row>
    <row r="1813" spans="1:13" hidden="1" x14ac:dyDescent="0.25">
      <c r="A1813" s="80">
        <f t="shared" si="28"/>
        <v>1811</v>
      </c>
      <c r="B1813" s="79" t="s">
        <v>983</v>
      </c>
      <c r="C1813" s="79" t="s">
        <v>1221</v>
      </c>
      <c r="D1813" s="81">
        <v>42186</v>
      </c>
      <c r="E1813" s="81">
        <v>42186</v>
      </c>
      <c r="F1813" s="82">
        <v>0</v>
      </c>
      <c r="G1813" s="79" t="s">
        <v>145</v>
      </c>
      <c r="H1813" s="79" t="s">
        <v>1270</v>
      </c>
      <c r="I1813" s="84">
        <v>661055</v>
      </c>
      <c r="J1813" s="84">
        <v>-153699.76</v>
      </c>
      <c r="K1813" s="84">
        <v>507355.24</v>
      </c>
      <c r="L1813" s="85"/>
      <c r="M1813" s="85"/>
    </row>
    <row r="1814" spans="1:13" hidden="1" x14ac:dyDescent="0.25">
      <c r="A1814" s="80">
        <f t="shared" si="28"/>
        <v>1812</v>
      </c>
      <c r="B1814" s="79" t="s">
        <v>983</v>
      </c>
      <c r="C1814" s="79" t="s">
        <v>1234</v>
      </c>
      <c r="D1814" s="81">
        <v>42461</v>
      </c>
      <c r="E1814" s="81">
        <v>42461</v>
      </c>
      <c r="F1814" s="82">
        <v>0</v>
      </c>
      <c r="G1814" s="79" t="s">
        <v>145</v>
      </c>
      <c r="H1814" s="79" t="s">
        <v>1271</v>
      </c>
      <c r="I1814" s="84">
        <v>-36982</v>
      </c>
      <c r="J1814" s="84">
        <v>7721.3</v>
      </c>
      <c r="K1814" s="84">
        <v>-29260.7</v>
      </c>
      <c r="L1814" s="85"/>
      <c r="M1814" s="85"/>
    </row>
    <row r="1815" spans="1:13" hidden="1" x14ac:dyDescent="0.25">
      <c r="A1815" s="80">
        <f t="shared" si="28"/>
        <v>1813</v>
      </c>
      <c r="B1815" s="79" t="s">
        <v>983</v>
      </c>
      <c r="C1815" s="79" t="s">
        <v>984</v>
      </c>
      <c r="D1815" s="81">
        <v>41639</v>
      </c>
      <c r="E1815" s="81">
        <v>41639</v>
      </c>
      <c r="F1815" s="82">
        <v>0</v>
      </c>
      <c r="G1815" s="79" t="s">
        <v>145</v>
      </c>
      <c r="H1815" s="79" t="s">
        <v>1225</v>
      </c>
      <c r="I1815" s="84">
        <v>7261294.9199999999</v>
      </c>
      <c r="J1815" s="84">
        <v>-2019513.26</v>
      </c>
      <c r="K1815" s="84">
        <v>5241781.66</v>
      </c>
      <c r="L1815" s="85"/>
      <c r="M1815" s="85"/>
    </row>
    <row r="1816" spans="1:13" hidden="1" x14ac:dyDescent="0.25">
      <c r="A1816" s="80">
        <f t="shared" si="28"/>
        <v>1814</v>
      </c>
      <c r="B1816" s="79" t="s">
        <v>983</v>
      </c>
      <c r="C1816" s="79" t="s">
        <v>984</v>
      </c>
      <c r="D1816" s="81">
        <v>41639</v>
      </c>
      <c r="E1816" s="81">
        <v>41639</v>
      </c>
      <c r="F1816" s="82">
        <v>0</v>
      </c>
      <c r="G1816" s="79" t="s">
        <v>145</v>
      </c>
      <c r="H1816" s="79" t="s">
        <v>1226</v>
      </c>
      <c r="I1816" s="84">
        <v>47283159.960000001</v>
      </c>
      <c r="J1816" s="84">
        <v>-13150405.079999998</v>
      </c>
      <c r="K1816" s="84">
        <v>34132754.880000003</v>
      </c>
      <c r="L1816" s="85"/>
      <c r="M1816" s="85"/>
    </row>
    <row r="1817" spans="1:13" hidden="1" x14ac:dyDescent="0.25">
      <c r="A1817" s="80">
        <f t="shared" si="28"/>
        <v>1815</v>
      </c>
      <c r="B1817" s="79" t="s">
        <v>983</v>
      </c>
      <c r="C1817" s="79" t="s">
        <v>984</v>
      </c>
      <c r="D1817" s="81">
        <v>41639</v>
      </c>
      <c r="E1817" s="81">
        <v>41639</v>
      </c>
      <c r="F1817" s="82">
        <v>0</v>
      </c>
      <c r="G1817" s="79" t="s">
        <v>145</v>
      </c>
      <c r="H1817" s="79" t="s">
        <v>1227</v>
      </c>
      <c r="I1817" s="84">
        <v>11216545.029999999</v>
      </c>
      <c r="J1817" s="84">
        <v>-3119548.49</v>
      </c>
      <c r="K1817" s="84">
        <v>8096996.54</v>
      </c>
      <c r="L1817" s="85"/>
      <c r="M1817" s="85"/>
    </row>
    <row r="1818" spans="1:13" hidden="1" x14ac:dyDescent="0.25">
      <c r="A1818" s="80">
        <f t="shared" si="28"/>
        <v>1816</v>
      </c>
      <c r="B1818" s="79" t="s">
        <v>983</v>
      </c>
      <c r="C1818" s="79" t="s">
        <v>984</v>
      </c>
      <c r="D1818" s="81">
        <v>41639</v>
      </c>
      <c r="E1818" s="81">
        <v>41639</v>
      </c>
      <c r="F1818" s="82">
        <v>0</v>
      </c>
      <c r="G1818" s="79" t="s">
        <v>145</v>
      </c>
      <c r="H1818" s="79" t="s">
        <v>1228</v>
      </c>
      <c r="I1818" s="84">
        <v>2441157.92</v>
      </c>
      <c r="J1818" s="84">
        <v>-678935.49</v>
      </c>
      <c r="K1818" s="84">
        <v>1762222.43</v>
      </c>
      <c r="L1818" s="85"/>
      <c r="M1818" s="85"/>
    </row>
    <row r="1819" spans="1:13" hidden="1" x14ac:dyDescent="0.25">
      <c r="A1819" s="80">
        <f t="shared" si="28"/>
        <v>1817</v>
      </c>
      <c r="B1819" s="79" t="s">
        <v>983</v>
      </c>
      <c r="C1819" s="79" t="s">
        <v>984</v>
      </c>
      <c r="D1819" s="81">
        <v>41639</v>
      </c>
      <c r="E1819" s="81">
        <v>41639</v>
      </c>
      <c r="F1819" s="82">
        <v>0</v>
      </c>
      <c r="G1819" s="79" t="s">
        <v>145</v>
      </c>
      <c r="H1819" s="79" t="s">
        <v>1229</v>
      </c>
      <c r="I1819" s="84">
        <v>30448693.879999999</v>
      </c>
      <c r="J1819" s="84">
        <v>-8468398.879999999</v>
      </c>
      <c r="K1819" s="84">
        <v>21980295</v>
      </c>
      <c r="L1819" s="85"/>
      <c r="M1819" s="85"/>
    </row>
    <row r="1820" spans="1:13" hidden="1" x14ac:dyDescent="0.25">
      <c r="A1820" s="80">
        <f t="shared" si="28"/>
        <v>1818</v>
      </c>
      <c r="B1820" s="79" t="s">
        <v>983</v>
      </c>
      <c r="C1820" s="79" t="s">
        <v>984</v>
      </c>
      <c r="D1820" s="81">
        <v>41639</v>
      </c>
      <c r="E1820" s="81">
        <v>41639</v>
      </c>
      <c r="F1820" s="82">
        <v>0</v>
      </c>
      <c r="G1820" s="79" t="s">
        <v>145</v>
      </c>
      <c r="H1820" s="79" t="s">
        <v>1230</v>
      </c>
      <c r="I1820" s="84">
        <v>-4570407.4400000004</v>
      </c>
      <c r="J1820" s="84">
        <v>1271122.9300000002</v>
      </c>
      <c r="K1820" s="84">
        <v>-3299284.51</v>
      </c>
      <c r="L1820" s="85"/>
      <c r="M1820" s="85"/>
    </row>
    <row r="1821" spans="1:13" hidden="1" x14ac:dyDescent="0.25">
      <c r="A1821" s="80">
        <f t="shared" si="28"/>
        <v>1819</v>
      </c>
      <c r="B1821" s="79" t="s">
        <v>983</v>
      </c>
      <c r="C1821" s="79" t="s">
        <v>1231</v>
      </c>
      <c r="D1821" s="81">
        <v>41730</v>
      </c>
      <c r="E1821" s="81">
        <v>41730</v>
      </c>
      <c r="F1821" s="82">
        <v>0</v>
      </c>
      <c r="G1821" s="79" t="s">
        <v>145</v>
      </c>
      <c r="H1821" s="79" t="s">
        <v>1232</v>
      </c>
      <c r="I1821" s="84">
        <v>25219179.829999998</v>
      </c>
      <c r="J1821" s="84">
        <v>-6775874.9399999995</v>
      </c>
      <c r="K1821" s="84">
        <v>18443304.890000001</v>
      </c>
      <c r="L1821" s="85"/>
      <c r="M1821" s="85"/>
    </row>
    <row r="1822" spans="1:13" hidden="1" x14ac:dyDescent="0.25">
      <c r="A1822" s="80">
        <f t="shared" si="28"/>
        <v>1820</v>
      </c>
      <c r="B1822" s="79" t="s">
        <v>983</v>
      </c>
      <c r="C1822" s="79" t="s">
        <v>1176</v>
      </c>
      <c r="D1822" s="81">
        <v>42095</v>
      </c>
      <c r="E1822" s="81">
        <v>42095</v>
      </c>
      <c r="F1822" s="82">
        <v>0</v>
      </c>
      <c r="G1822" s="79" t="s">
        <v>145</v>
      </c>
      <c r="H1822" s="79" t="s">
        <v>1233</v>
      </c>
      <c r="I1822" s="84">
        <v>1446785.93</v>
      </c>
      <c r="J1822" s="84">
        <v>-347218.62</v>
      </c>
      <c r="K1822" s="84">
        <v>1099567.31</v>
      </c>
      <c r="L1822" s="85"/>
      <c r="M1822" s="85"/>
    </row>
    <row r="1823" spans="1:13" hidden="1" x14ac:dyDescent="0.25">
      <c r="A1823" s="80">
        <f t="shared" si="28"/>
        <v>1821</v>
      </c>
      <c r="B1823" s="79" t="s">
        <v>983</v>
      </c>
      <c r="C1823" s="79" t="s">
        <v>1234</v>
      </c>
      <c r="D1823" s="81">
        <v>42461</v>
      </c>
      <c r="E1823" s="81">
        <v>42461</v>
      </c>
      <c r="F1823" s="82">
        <v>0</v>
      </c>
      <c r="G1823" s="79" t="s">
        <v>145</v>
      </c>
      <c r="H1823" s="79" t="s">
        <v>1235</v>
      </c>
      <c r="I1823" s="84">
        <v>655321.11</v>
      </c>
      <c r="J1823" s="84">
        <v>-136821.16</v>
      </c>
      <c r="K1823" s="84">
        <v>518499.95</v>
      </c>
      <c r="L1823" s="85"/>
      <c r="M1823" s="85"/>
    </row>
    <row r="1824" spans="1:13" hidden="1" x14ac:dyDescent="0.25">
      <c r="A1824" s="80">
        <f t="shared" si="28"/>
        <v>1822</v>
      </c>
      <c r="B1824" s="79" t="s">
        <v>983</v>
      </c>
      <c r="C1824" s="79" t="s">
        <v>1231</v>
      </c>
      <c r="D1824" s="81">
        <v>41730</v>
      </c>
      <c r="E1824" s="81">
        <v>41730</v>
      </c>
      <c r="F1824" s="82">
        <v>0</v>
      </c>
      <c r="G1824" s="79" t="s">
        <v>145</v>
      </c>
      <c r="H1824" s="79" t="s">
        <v>1236</v>
      </c>
      <c r="I1824" s="84">
        <v>-19163775.129999999</v>
      </c>
      <c r="J1824" s="84">
        <v>5148912.2299999995</v>
      </c>
      <c r="K1824" s="84">
        <v>-14014862.9</v>
      </c>
      <c r="L1824" s="85"/>
      <c r="M1824" s="85"/>
    </row>
    <row r="1825" spans="1:13" hidden="1" x14ac:dyDescent="0.25">
      <c r="A1825" s="80">
        <f t="shared" si="28"/>
        <v>1823</v>
      </c>
      <c r="B1825" s="79" t="s">
        <v>983</v>
      </c>
      <c r="C1825" s="79" t="s">
        <v>1176</v>
      </c>
      <c r="D1825" s="81">
        <v>42095</v>
      </c>
      <c r="E1825" s="81">
        <v>42095</v>
      </c>
      <c r="F1825" s="82">
        <v>0</v>
      </c>
      <c r="G1825" s="79" t="s">
        <v>145</v>
      </c>
      <c r="H1825" s="79" t="s">
        <v>1237</v>
      </c>
      <c r="I1825" s="84">
        <v>3669093.85</v>
      </c>
      <c r="J1825" s="84">
        <v>-880557.12</v>
      </c>
      <c r="K1825" s="84">
        <v>2788536.73</v>
      </c>
      <c r="L1825" s="85"/>
      <c r="M1825" s="85"/>
    </row>
    <row r="1826" spans="1:13" hidden="1" x14ac:dyDescent="0.25">
      <c r="A1826" s="80">
        <f t="shared" si="28"/>
        <v>1824</v>
      </c>
      <c r="B1826" s="79" t="s">
        <v>983</v>
      </c>
      <c r="C1826" s="79" t="s">
        <v>1234</v>
      </c>
      <c r="D1826" s="81">
        <v>42461</v>
      </c>
      <c r="E1826" s="81">
        <v>42461</v>
      </c>
      <c r="F1826" s="82">
        <v>0</v>
      </c>
      <c r="G1826" s="79" t="s">
        <v>145</v>
      </c>
      <c r="H1826" s="79" t="s">
        <v>1238</v>
      </c>
      <c r="I1826" s="84">
        <v>-1784916.87</v>
      </c>
      <c r="J1826" s="84">
        <v>372663.75</v>
      </c>
      <c r="K1826" s="84">
        <v>-1412253.12</v>
      </c>
      <c r="L1826" s="85"/>
      <c r="M1826" s="85"/>
    </row>
    <row r="1827" spans="1:13" hidden="1" x14ac:dyDescent="0.25">
      <c r="A1827" s="80">
        <f t="shared" si="28"/>
        <v>1825</v>
      </c>
      <c r="B1827" s="79" t="s">
        <v>983</v>
      </c>
      <c r="C1827" s="79" t="s">
        <v>1240</v>
      </c>
      <c r="D1827" s="81">
        <v>42826</v>
      </c>
      <c r="E1827" s="81">
        <v>42826</v>
      </c>
      <c r="F1827" s="82">
        <v>0</v>
      </c>
      <c r="G1827" s="79" t="s">
        <v>145</v>
      </c>
      <c r="H1827" s="79" t="s">
        <v>1239</v>
      </c>
      <c r="I1827" s="84">
        <v>426552.84</v>
      </c>
      <c r="J1827" s="84">
        <v>-74521.84</v>
      </c>
      <c r="K1827" s="84">
        <v>352031</v>
      </c>
      <c r="L1827" s="85"/>
      <c r="M1827" s="85"/>
    </row>
    <row r="1828" spans="1:13" hidden="1" x14ac:dyDescent="0.25">
      <c r="A1828" s="80">
        <f t="shared" si="28"/>
        <v>1826</v>
      </c>
      <c r="B1828" s="79" t="s">
        <v>983</v>
      </c>
      <c r="C1828" s="79" t="s">
        <v>1240</v>
      </c>
      <c r="D1828" s="81">
        <v>42826</v>
      </c>
      <c r="E1828" s="81">
        <v>42826</v>
      </c>
      <c r="F1828" s="82">
        <v>0</v>
      </c>
      <c r="G1828" s="79" t="s">
        <v>145</v>
      </c>
      <c r="H1828" s="79" t="s">
        <v>1241</v>
      </c>
      <c r="I1828" s="84">
        <v>-39449.11</v>
      </c>
      <c r="J1828" s="84">
        <v>6892.04</v>
      </c>
      <c r="K1828" s="84">
        <v>-32557.07</v>
      </c>
      <c r="L1828" s="85"/>
      <c r="M1828" s="85"/>
    </row>
    <row r="1829" spans="1:13" hidden="1" x14ac:dyDescent="0.25">
      <c r="A1829" s="80">
        <f t="shared" si="28"/>
        <v>1827</v>
      </c>
      <c r="B1829" s="79" t="s">
        <v>983</v>
      </c>
      <c r="C1829" s="79" t="s">
        <v>1242</v>
      </c>
      <c r="D1829" s="81">
        <v>43191</v>
      </c>
      <c r="E1829" s="81">
        <v>43191</v>
      </c>
      <c r="F1829" s="82">
        <v>0</v>
      </c>
      <c r="G1829" s="79" t="s">
        <v>145</v>
      </c>
      <c r="H1829" s="79" t="s">
        <v>1243</v>
      </c>
      <c r="I1829" s="84">
        <v>1178269.79</v>
      </c>
      <c r="J1829" s="84">
        <v>-161829.29999999999</v>
      </c>
      <c r="K1829" s="84">
        <v>1016440.49</v>
      </c>
      <c r="L1829" s="85"/>
      <c r="M1829" s="85"/>
    </row>
    <row r="1830" spans="1:13" hidden="1" x14ac:dyDescent="0.25">
      <c r="A1830" s="80">
        <f t="shared" si="28"/>
        <v>1828</v>
      </c>
      <c r="B1830" s="79" t="s">
        <v>983</v>
      </c>
      <c r="C1830" s="79" t="s">
        <v>1242</v>
      </c>
      <c r="D1830" s="81">
        <v>43191</v>
      </c>
      <c r="E1830" s="81">
        <v>43191</v>
      </c>
      <c r="F1830" s="82">
        <v>0</v>
      </c>
      <c r="G1830" s="79" t="s">
        <v>145</v>
      </c>
      <c r="H1830" s="79" t="s">
        <v>1244</v>
      </c>
      <c r="I1830" s="84">
        <v>3895502.12</v>
      </c>
      <c r="J1830" s="84">
        <v>-535027.19999999995</v>
      </c>
      <c r="K1830" s="84">
        <v>3360474.92</v>
      </c>
      <c r="L1830" s="85"/>
      <c r="M1830" s="85"/>
    </row>
    <row r="1831" spans="1:13" hidden="1" x14ac:dyDescent="0.25">
      <c r="A1831" s="80">
        <f t="shared" si="28"/>
        <v>1829</v>
      </c>
      <c r="B1831" s="79" t="s">
        <v>983</v>
      </c>
      <c r="C1831" s="79" t="s">
        <v>1245</v>
      </c>
      <c r="D1831" s="81">
        <v>43556</v>
      </c>
      <c r="E1831" s="81">
        <v>43556</v>
      </c>
      <c r="F1831" s="82">
        <v>0</v>
      </c>
      <c r="G1831" s="79" t="s">
        <v>145</v>
      </c>
      <c r="H1831" s="79" t="s">
        <v>1246</v>
      </c>
      <c r="I1831" s="84">
        <v>1392765.88</v>
      </c>
      <c r="J1831" s="84">
        <v>-133982.96</v>
      </c>
      <c r="K1831" s="84">
        <v>1258782.92</v>
      </c>
      <c r="L1831" s="85"/>
      <c r="M1831" s="85"/>
    </row>
    <row r="1832" spans="1:13" hidden="1" x14ac:dyDescent="0.25">
      <c r="A1832" s="80">
        <f t="shared" si="28"/>
        <v>1830</v>
      </c>
      <c r="B1832" s="79" t="s">
        <v>983</v>
      </c>
      <c r="C1832" s="79" t="s">
        <v>1245</v>
      </c>
      <c r="D1832" s="81">
        <v>43556</v>
      </c>
      <c r="E1832" s="81">
        <v>43556</v>
      </c>
      <c r="F1832" s="82">
        <v>0</v>
      </c>
      <c r="G1832" s="79" t="s">
        <v>145</v>
      </c>
      <c r="H1832" s="79" t="s">
        <v>1247</v>
      </c>
      <c r="I1832" s="84">
        <v>4868122.4800000004</v>
      </c>
      <c r="J1832" s="84">
        <v>-468309.46</v>
      </c>
      <c r="K1832" s="84">
        <v>4399813.0199999996</v>
      </c>
      <c r="L1832" s="85"/>
      <c r="M1832" s="85"/>
    </row>
    <row r="1833" spans="1:13" hidden="1" x14ac:dyDescent="0.25">
      <c r="A1833" s="80">
        <f t="shared" si="28"/>
        <v>1831</v>
      </c>
      <c r="B1833" s="79" t="s">
        <v>983</v>
      </c>
      <c r="C1833" s="79" t="s">
        <v>1248</v>
      </c>
      <c r="D1833" s="81">
        <v>43922</v>
      </c>
      <c r="E1833" s="81">
        <v>43922</v>
      </c>
      <c r="F1833" s="82">
        <v>0</v>
      </c>
      <c r="G1833" s="79" t="s">
        <v>145</v>
      </c>
      <c r="H1833" s="79" t="s">
        <v>1249</v>
      </c>
      <c r="I1833" s="84">
        <v>2409359.5699999998</v>
      </c>
      <c r="J1833" s="84">
        <v>-122069.75999999999</v>
      </c>
      <c r="K1833" s="84">
        <v>2287289.81</v>
      </c>
      <c r="L1833" s="85"/>
      <c r="M1833" s="85"/>
    </row>
    <row r="1834" spans="1:13" hidden="1" x14ac:dyDescent="0.25">
      <c r="A1834" s="80">
        <f t="shared" si="28"/>
        <v>1832</v>
      </c>
      <c r="B1834" s="79" t="s">
        <v>983</v>
      </c>
      <c r="C1834" s="79" t="s">
        <v>1248</v>
      </c>
      <c r="D1834" s="81">
        <v>43922</v>
      </c>
      <c r="E1834" s="81">
        <v>43922</v>
      </c>
      <c r="F1834" s="82">
        <v>0</v>
      </c>
      <c r="G1834" s="79" t="s">
        <v>145</v>
      </c>
      <c r="H1834" s="79" t="s">
        <v>1250</v>
      </c>
      <c r="I1834" s="84">
        <v>-4736324.9800000004</v>
      </c>
      <c r="J1834" s="84">
        <v>239965.03</v>
      </c>
      <c r="K1834" s="84">
        <v>-4496359.95</v>
      </c>
      <c r="L1834" s="85"/>
      <c r="M1834" s="85"/>
    </row>
    <row r="1835" spans="1:13" hidden="1" x14ac:dyDescent="0.25">
      <c r="A1835" s="80">
        <f t="shared" si="28"/>
        <v>1833</v>
      </c>
      <c r="B1835" s="79" t="s">
        <v>983</v>
      </c>
      <c r="C1835" s="79" t="s">
        <v>984</v>
      </c>
      <c r="D1835" s="81">
        <v>41639</v>
      </c>
      <c r="E1835" s="81">
        <v>41639</v>
      </c>
      <c r="F1835" s="82">
        <v>0</v>
      </c>
      <c r="G1835" s="79" t="s">
        <v>145</v>
      </c>
      <c r="H1835" s="79" t="s">
        <v>1272</v>
      </c>
      <c r="I1835" s="84">
        <v>5504046.1299999999</v>
      </c>
      <c r="J1835" s="84">
        <v>-1530786.76</v>
      </c>
      <c r="K1835" s="84">
        <v>3973259.37</v>
      </c>
      <c r="L1835" s="85"/>
      <c r="M1835" s="85"/>
    </row>
    <row r="1836" spans="1:13" hidden="1" x14ac:dyDescent="0.25">
      <c r="A1836" s="80">
        <f t="shared" si="28"/>
        <v>1834</v>
      </c>
      <c r="B1836" s="79" t="s">
        <v>983</v>
      </c>
      <c r="C1836" s="79" t="s">
        <v>984</v>
      </c>
      <c r="D1836" s="81">
        <v>41730</v>
      </c>
      <c r="E1836" s="81">
        <v>41730</v>
      </c>
      <c r="F1836" s="82">
        <v>0</v>
      </c>
      <c r="G1836" s="79" t="s">
        <v>145</v>
      </c>
      <c r="H1836" s="79" t="s">
        <v>1273</v>
      </c>
      <c r="I1836" s="84">
        <v>727186.58</v>
      </c>
      <c r="J1836" s="84">
        <v>-193431.63</v>
      </c>
      <c r="K1836" s="84">
        <v>533754.94999999995</v>
      </c>
      <c r="L1836" s="85"/>
      <c r="M1836" s="85"/>
    </row>
    <row r="1837" spans="1:13" hidden="1" x14ac:dyDescent="0.25">
      <c r="A1837" s="80">
        <f t="shared" si="28"/>
        <v>1835</v>
      </c>
      <c r="B1837" s="79" t="s">
        <v>983</v>
      </c>
      <c r="C1837" s="79" t="s">
        <v>1221</v>
      </c>
      <c r="D1837" s="81">
        <v>42186</v>
      </c>
      <c r="E1837" s="81">
        <v>42186</v>
      </c>
      <c r="F1837" s="82">
        <v>0</v>
      </c>
      <c r="G1837" s="79" t="s">
        <v>145</v>
      </c>
      <c r="H1837" s="79" t="s">
        <v>1274</v>
      </c>
      <c r="I1837" s="84">
        <v>2253893.06</v>
      </c>
      <c r="J1837" s="84">
        <v>-524045.4</v>
      </c>
      <c r="K1837" s="84">
        <v>1729847.66</v>
      </c>
      <c r="L1837" s="85"/>
      <c r="M1837" s="85"/>
    </row>
    <row r="1838" spans="1:13" hidden="1" x14ac:dyDescent="0.25">
      <c r="A1838" s="80">
        <f t="shared" si="28"/>
        <v>1836</v>
      </c>
      <c r="B1838" s="79" t="s">
        <v>983</v>
      </c>
      <c r="C1838" s="79" t="s">
        <v>1234</v>
      </c>
      <c r="D1838" s="81">
        <v>42461</v>
      </c>
      <c r="E1838" s="81">
        <v>42461</v>
      </c>
      <c r="F1838" s="82">
        <v>0</v>
      </c>
      <c r="G1838" s="79" t="s">
        <v>145</v>
      </c>
      <c r="H1838" s="79" t="s">
        <v>1275</v>
      </c>
      <c r="I1838" s="84">
        <v>-7859</v>
      </c>
      <c r="J1838" s="84">
        <v>1640.8500000000001</v>
      </c>
      <c r="K1838" s="84">
        <v>-6218.15</v>
      </c>
      <c r="L1838" s="85"/>
      <c r="M1838" s="85"/>
    </row>
    <row r="1839" spans="1:13" hidden="1" x14ac:dyDescent="0.25">
      <c r="A1839" s="80">
        <f t="shared" si="28"/>
        <v>1837</v>
      </c>
      <c r="B1839" s="79" t="s">
        <v>983</v>
      </c>
      <c r="C1839" s="79" t="s">
        <v>984</v>
      </c>
      <c r="D1839" s="81">
        <v>41639</v>
      </c>
      <c r="E1839" s="81">
        <v>41639</v>
      </c>
      <c r="F1839" s="82">
        <v>0</v>
      </c>
      <c r="G1839" s="79" t="s">
        <v>145</v>
      </c>
      <c r="H1839" s="79" t="s">
        <v>1276</v>
      </c>
      <c r="I1839" s="84">
        <v>346144738.5</v>
      </c>
      <c r="J1839" s="84">
        <v>-96269867.049999997</v>
      </c>
      <c r="K1839" s="84">
        <v>249874871.44999999</v>
      </c>
      <c r="L1839" s="85"/>
      <c r="M1839" s="85"/>
    </row>
    <row r="1840" spans="1:13" hidden="1" x14ac:dyDescent="0.25">
      <c r="A1840" s="80">
        <f t="shared" si="28"/>
        <v>1838</v>
      </c>
      <c r="B1840" s="79" t="s">
        <v>983</v>
      </c>
      <c r="C1840" s="79" t="s">
        <v>984</v>
      </c>
      <c r="D1840" s="81">
        <v>41730</v>
      </c>
      <c r="E1840" s="81">
        <v>41730</v>
      </c>
      <c r="F1840" s="82">
        <v>0</v>
      </c>
      <c r="G1840" s="79" t="s">
        <v>145</v>
      </c>
      <c r="H1840" s="79" t="s">
        <v>1277</v>
      </c>
      <c r="I1840" s="84">
        <v>7400112.8899999997</v>
      </c>
      <c r="J1840" s="84">
        <v>-1968430.03</v>
      </c>
      <c r="K1840" s="84">
        <v>5431682.8600000003</v>
      </c>
      <c r="L1840" s="85"/>
      <c r="M1840" s="85"/>
    </row>
    <row r="1841" spans="1:13" hidden="1" x14ac:dyDescent="0.25">
      <c r="A1841" s="80">
        <f t="shared" si="28"/>
        <v>1839</v>
      </c>
      <c r="B1841" s="79" t="s">
        <v>983</v>
      </c>
      <c r="C1841" s="79" t="s">
        <v>984</v>
      </c>
      <c r="D1841" s="81">
        <v>41730</v>
      </c>
      <c r="E1841" s="81">
        <v>41730</v>
      </c>
      <c r="F1841" s="82">
        <v>0</v>
      </c>
      <c r="G1841" s="79" t="s">
        <v>145</v>
      </c>
      <c r="H1841" s="79" t="s">
        <v>1278</v>
      </c>
      <c r="I1841" s="84">
        <v>5989974.8099999996</v>
      </c>
      <c r="J1841" s="84">
        <v>-1593333.28</v>
      </c>
      <c r="K1841" s="84">
        <v>4396641.53</v>
      </c>
      <c r="L1841" s="85"/>
      <c r="M1841" s="85"/>
    </row>
    <row r="1842" spans="1:13" hidden="1" x14ac:dyDescent="0.25">
      <c r="A1842" s="80">
        <f t="shared" si="28"/>
        <v>1840</v>
      </c>
      <c r="B1842" s="79" t="s">
        <v>983</v>
      </c>
      <c r="C1842" s="79" t="s">
        <v>1221</v>
      </c>
      <c r="D1842" s="81">
        <v>42186</v>
      </c>
      <c r="E1842" s="81">
        <v>42186</v>
      </c>
      <c r="F1842" s="82">
        <v>0</v>
      </c>
      <c r="G1842" s="79" t="s">
        <v>145</v>
      </c>
      <c r="H1842" s="79" t="s">
        <v>1279</v>
      </c>
      <c r="I1842" s="84">
        <v>1473239.02</v>
      </c>
      <c r="J1842" s="84">
        <v>-342538.06</v>
      </c>
      <c r="K1842" s="84">
        <v>1130700.96</v>
      </c>
      <c r="L1842" s="85"/>
      <c r="M1842" s="85"/>
    </row>
    <row r="1843" spans="1:13" hidden="1" x14ac:dyDescent="0.25">
      <c r="A1843" s="80">
        <f t="shared" si="28"/>
        <v>1841</v>
      </c>
      <c r="B1843" s="79" t="s">
        <v>983</v>
      </c>
      <c r="C1843" s="79" t="s">
        <v>984</v>
      </c>
      <c r="D1843" s="81">
        <v>41639</v>
      </c>
      <c r="E1843" s="81">
        <v>41639</v>
      </c>
      <c r="F1843" s="82">
        <v>0</v>
      </c>
      <c r="G1843" s="79" t="s">
        <v>145</v>
      </c>
      <c r="H1843" s="79" t="s">
        <v>1225</v>
      </c>
      <c r="I1843" s="84">
        <v>7690924.6600000001</v>
      </c>
      <c r="J1843" s="84">
        <v>-2139002.0099999998</v>
      </c>
      <c r="K1843" s="84">
        <v>5551922.6500000004</v>
      </c>
      <c r="L1843" s="85"/>
      <c r="M1843" s="85"/>
    </row>
    <row r="1844" spans="1:13" hidden="1" x14ac:dyDescent="0.25">
      <c r="A1844" s="80">
        <f t="shared" si="28"/>
        <v>1842</v>
      </c>
      <c r="B1844" s="79" t="s">
        <v>983</v>
      </c>
      <c r="C1844" s="79" t="s">
        <v>984</v>
      </c>
      <c r="D1844" s="81">
        <v>41639</v>
      </c>
      <c r="E1844" s="81">
        <v>41639</v>
      </c>
      <c r="F1844" s="82">
        <v>0</v>
      </c>
      <c r="G1844" s="79" t="s">
        <v>145</v>
      </c>
      <c r="H1844" s="79" t="s">
        <v>1226</v>
      </c>
      <c r="I1844" s="84">
        <v>50080767.299999997</v>
      </c>
      <c r="J1844" s="84">
        <v>-13928476.350000001</v>
      </c>
      <c r="K1844" s="84">
        <v>36152290.950000003</v>
      </c>
      <c r="L1844" s="85"/>
      <c r="M1844" s="85"/>
    </row>
    <row r="1845" spans="1:13" hidden="1" x14ac:dyDescent="0.25">
      <c r="A1845" s="80">
        <f t="shared" si="28"/>
        <v>1843</v>
      </c>
      <c r="B1845" s="79" t="s">
        <v>983</v>
      </c>
      <c r="C1845" s="79" t="s">
        <v>984</v>
      </c>
      <c r="D1845" s="81">
        <v>41639</v>
      </c>
      <c r="E1845" s="81">
        <v>41639</v>
      </c>
      <c r="F1845" s="82">
        <v>0</v>
      </c>
      <c r="G1845" s="79" t="s">
        <v>145</v>
      </c>
      <c r="H1845" s="79" t="s">
        <v>1227</v>
      </c>
      <c r="I1845" s="84">
        <v>11880195.439999999</v>
      </c>
      <c r="J1845" s="84">
        <v>-3304123.11</v>
      </c>
      <c r="K1845" s="84">
        <v>8576072.3300000001</v>
      </c>
      <c r="L1845" s="85"/>
      <c r="M1845" s="85"/>
    </row>
    <row r="1846" spans="1:13" hidden="1" x14ac:dyDescent="0.25">
      <c r="A1846" s="80">
        <f t="shared" si="28"/>
        <v>1844</v>
      </c>
      <c r="B1846" s="79" t="s">
        <v>983</v>
      </c>
      <c r="C1846" s="79" t="s">
        <v>984</v>
      </c>
      <c r="D1846" s="81">
        <v>41639</v>
      </c>
      <c r="E1846" s="81">
        <v>41639</v>
      </c>
      <c r="F1846" s="82">
        <v>0</v>
      </c>
      <c r="G1846" s="79" t="s">
        <v>145</v>
      </c>
      <c r="H1846" s="79" t="s">
        <v>1228</v>
      </c>
      <c r="I1846" s="84">
        <v>2585594.15</v>
      </c>
      <c r="J1846" s="84">
        <v>-719106.12</v>
      </c>
      <c r="K1846" s="84">
        <v>1866488.03</v>
      </c>
      <c r="L1846" s="85"/>
      <c r="M1846" s="85"/>
    </row>
    <row r="1847" spans="1:13" hidden="1" x14ac:dyDescent="0.25">
      <c r="A1847" s="80">
        <f t="shared" si="28"/>
        <v>1845</v>
      </c>
      <c r="B1847" s="79" t="s">
        <v>983</v>
      </c>
      <c r="C1847" s="79" t="s">
        <v>984</v>
      </c>
      <c r="D1847" s="81">
        <v>41639</v>
      </c>
      <c r="E1847" s="81">
        <v>41639</v>
      </c>
      <c r="F1847" s="82">
        <v>0</v>
      </c>
      <c r="G1847" s="79" t="s">
        <v>145</v>
      </c>
      <c r="H1847" s="79" t="s">
        <v>1229</v>
      </c>
      <c r="I1847" s="84">
        <v>32250254.719999999</v>
      </c>
      <c r="J1847" s="84">
        <v>-8969449.4399999995</v>
      </c>
      <c r="K1847" s="84">
        <v>23280805.280000001</v>
      </c>
      <c r="L1847" s="85"/>
      <c r="M1847" s="85"/>
    </row>
    <row r="1848" spans="1:13" hidden="1" x14ac:dyDescent="0.25">
      <c r="A1848" s="80">
        <f t="shared" si="28"/>
        <v>1846</v>
      </c>
      <c r="B1848" s="79" t="s">
        <v>983</v>
      </c>
      <c r="C1848" s="79" t="s">
        <v>984</v>
      </c>
      <c r="D1848" s="81">
        <v>41639</v>
      </c>
      <c r="E1848" s="81">
        <v>41639</v>
      </c>
      <c r="F1848" s="82">
        <v>0</v>
      </c>
      <c r="G1848" s="79" t="s">
        <v>145</v>
      </c>
      <c r="H1848" s="79" t="s">
        <v>1230</v>
      </c>
      <c r="I1848" s="84">
        <v>-4840825.18</v>
      </c>
      <c r="J1848" s="84">
        <v>1346331.5899999999</v>
      </c>
      <c r="K1848" s="84">
        <v>-3494493.59</v>
      </c>
      <c r="L1848" s="85"/>
      <c r="M1848" s="85"/>
    </row>
    <row r="1849" spans="1:13" hidden="1" x14ac:dyDescent="0.25">
      <c r="A1849" s="80">
        <f t="shared" si="28"/>
        <v>1847</v>
      </c>
      <c r="B1849" s="79" t="s">
        <v>983</v>
      </c>
      <c r="C1849" s="79" t="s">
        <v>1231</v>
      </c>
      <c r="D1849" s="81">
        <v>41730</v>
      </c>
      <c r="E1849" s="81">
        <v>41730</v>
      </c>
      <c r="F1849" s="82">
        <v>0</v>
      </c>
      <c r="G1849" s="79" t="s">
        <v>145</v>
      </c>
      <c r="H1849" s="79" t="s">
        <v>1232</v>
      </c>
      <c r="I1849" s="84">
        <v>26711325.52</v>
      </c>
      <c r="J1849" s="84">
        <v>-7176783.8100000005</v>
      </c>
      <c r="K1849" s="84">
        <v>19534541.710000001</v>
      </c>
      <c r="L1849" s="85"/>
      <c r="M1849" s="85"/>
    </row>
    <row r="1850" spans="1:13" hidden="1" x14ac:dyDescent="0.25">
      <c r="A1850" s="80">
        <f t="shared" si="28"/>
        <v>1848</v>
      </c>
      <c r="B1850" s="79" t="s">
        <v>983</v>
      </c>
      <c r="C1850" s="79" t="s">
        <v>1176</v>
      </c>
      <c r="D1850" s="81">
        <v>42095</v>
      </c>
      <c r="E1850" s="81">
        <v>42095</v>
      </c>
      <c r="F1850" s="82">
        <v>0</v>
      </c>
      <c r="G1850" s="79" t="s">
        <v>145</v>
      </c>
      <c r="H1850" s="79" t="s">
        <v>1233</v>
      </c>
      <c r="I1850" s="84">
        <v>1532388.06</v>
      </c>
      <c r="J1850" s="84">
        <v>-367762.53</v>
      </c>
      <c r="K1850" s="84">
        <v>1164625.53</v>
      </c>
      <c r="L1850" s="85"/>
      <c r="M1850" s="85"/>
    </row>
    <row r="1851" spans="1:13" hidden="1" x14ac:dyDescent="0.25">
      <c r="A1851" s="80">
        <f t="shared" si="28"/>
        <v>1849</v>
      </c>
      <c r="B1851" s="79" t="s">
        <v>983</v>
      </c>
      <c r="C1851" s="79" t="s">
        <v>1234</v>
      </c>
      <c r="D1851" s="81">
        <v>42461</v>
      </c>
      <c r="E1851" s="81">
        <v>42461</v>
      </c>
      <c r="F1851" s="82">
        <v>0</v>
      </c>
      <c r="G1851" s="79" t="s">
        <v>145</v>
      </c>
      <c r="H1851" s="79" t="s">
        <v>1235</v>
      </c>
      <c r="I1851" s="84">
        <v>694094.56</v>
      </c>
      <c r="J1851" s="84">
        <v>-144916.47999999998</v>
      </c>
      <c r="K1851" s="84">
        <v>549178.07999999996</v>
      </c>
      <c r="L1851" s="85"/>
      <c r="M1851" s="85"/>
    </row>
    <row r="1852" spans="1:13" hidden="1" x14ac:dyDescent="0.25">
      <c r="A1852" s="80">
        <f t="shared" si="28"/>
        <v>1850</v>
      </c>
      <c r="B1852" s="79" t="s">
        <v>983</v>
      </c>
      <c r="C1852" s="79" t="s">
        <v>1231</v>
      </c>
      <c r="D1852" s="81">
        <v>41730</v>
      </c>
      <c r="E1852" s="81">
        <v>41730</v>
      </c>
      <c r="F1852" s="82">
        <v>0</v>
      </c>
      <c r="G1852" s="79" t="s">
        <v>145</v>
      </c>
      <c r="H1852" s="79" t="s">
        <v>1236</v>
      </c>
      <c r="I1852" s="84">
        <v>-20297640.079999998</v>
      </c>
      <c r="J1852" s="84">
        <v>5453558.4500000002</v>
      </c>
      <c r="K1852" s="84">
        <v>-14844081.630000001</v>
      </c>
      <c r="L1852" s="85"/>
      <c r="M1852" s="85"/>
    </row>
    <row r="1853" spans="1:13" hidden="1" x14ac:dyDescent="0.25">
      <c r="A1853" s="80">
        <f t="shared" si="28"/>
        <v>1851</v>
      </c>
      <c r="B1853" s="79" t="s">
        <v>983</v>
      </c>
      <c r="C1853" s="79" t="s">
        <v>1176</v>
      </c>
      <c r="D1853" s="81">
        <v>42095</v>
      </c>
      <c r="E1853" s="81">
        <v>42095</v>
      </c>
      <c r="F1853" s="82">
        <v>0</v>
      </c>
      <c r="G1853" s="79" t="s">
        <v>145</v>
      </c>
      <c r="H1853" s="79" t="s">
        <v>1237</v>
      </c>
      <c r="I1853" s="84">
        <v>3886183.48</v>
      </c>
      <c r="J1853" s="84">
        <v>-932657.16</v>
      </c>
      <c r="K1853" s="84">
        <v>2953526.32</v>
      </c>
      <c r="L1853" s="85"/>
      <c r="M1853" s="85"/>
    </row>
    <row r="1854" spans="1:13" hidden="1" x14ac:dyDescent="0.25">
      <c r="A1854" s="80">
        <f t="shared" si="28"/>
        <v>1852</v>
      </c>
      <c r="B1854" s="79" t="s">
        <v>983</v>
      </c>
      <c r="C1854" s="79" t="s">
        <v>1234</v>
      </c>
      <c r="D1854" s="81">
        <v>42461</v>
      </c>
      <c r="E1854" s="81">
        <v>42461</v>
      </c>
      <c r="F1854" s="82">
        <v>0</v>
      </c>
      <c r="G1854" s="79" t="s">
        <v>145</v>
      </c>
      <c r="H1854" s="79" t="s">
        <v>1238</v>
      </c>
      <c r="I1854" s="84">
        <v>-1890525.22</v>
      </c>
      <c r="J1854" s="84">
        <v>394713.15</v>
      </c>
      <c r="K1854" s="84">
        <v>-1495812.07</v>
      </c>
      <c r="L1854" s="85"/>
      <c r="M1854" s="85"/>
    </row>
    <row r="1855" spans="1:13" hidden="1" x14ac:dyDescent="0.25">
      <c r="A1855" s="80">
        <f t="shared" si="28"/>
        <v>1853</v>
      </c>
      <c r="B1855" s="79" t="s">
        <v>983</v>
      </c>
      <c r="C1855" s="79" t="s">
        <v>1240</v>
      </c>
      <c r="D1855" s="81">
        <v>42826</v>
      </c>
      <c r="E1855" s="81">
        <v>42826</v>
      </c>
      <c r="F1855" s="82">
        <v>0</v>
      </c>
      <c r="G1855" s="79" t="s">
        <v>145</v>
      </c>
      <c r="H1855" s="79" t="s">
        <v>1239</v>
      </c>
      <c r="I1855" s="84">
        <v>455970.28</v>
      </c>
      <c r="J1855" s="84">
        <v>-79661.279999999999</v>
      </c>
      <c r="K1855" s="84">
        <v>376309</v>
      </c>
      <c r="L1855" s="85"/>
      <c r="M1855" s="85"/>
    </row>
    <row r="1856" spans="1:13" hidden="1" x14ac:dyDescent="0.25">
      <c r="A1856" s="80">
        <f t="shared" si="28"/>
        <v>1854</v>
      </c>
      <c r="B1856" s="79" t="s">
        <v>983</v>
      </c>
      <c r="C1856" s="79" t="s">
        <v>1240</v>
      </c>
      <c r="D1856" s="81">
        <v>42826</v>
      </c>
      <c r="E1856" s="81">
        <v>42826</v>
      </c>
      <c r="F1856" s="82">
        <v>0</v>
      </c>
      <c r="G1856" s="79" t="s">
        <v>145</v>
      </c>
      <c r="H1856" s="79" t="s">
        <v>1241</v>
      </c>
      <c r="I1856" s="84">
        <v>-37952.26</v>
      </c>
      <c r="J1856" s="84">
        <v>6630.52</v>
      </c>
      <c r="K1856" s="84">
        <v>-31321.74</v>
      </c>
      <c r="L1856" s="85"/>
      <c r="M1856" s="85"/>
    </row>
    <row r="1857" spans="1:13" hidden="1" x14ac:dyDescent="0.25">
      <c r="A1857" s="80">
        <f t="shared" si="28"/>
        <v>1855</v>
      </c>
      <c r="B1857" s="79" t="s">
        <v>983</v>
      </c>
      <c r="C1857" s="79" t="s">
        <v>1242</v>
      </c>
      <c r="D1857" s="81">
        <v>43191</v>
      </c>
      <c r="E1857" s="81">
        <v>43191</v>
      </c>
      <c r="F1857" s="82">
        <v>0</v>
      </c>
      <c r="G1857" s="79" t="s">
        <v>145</v>
      </c>
      <c r="H1857" s="79" t="s">
        <v>1243</v>
      </c>
      <c r="I1857" s="84">
        <v>1259529.77</v>
      </c>
      <c r="J1857" s="84">
        <v>-172989.94</v>
      </c>
      <c r="K1857" s="84">
        <v>1086539.83</v>
      </c>
      <c r="L1857" s="85"/>
      <c r="M1857" s="85"/>
    </row>
    <row r="1858" spans="1:13" hidden="1" x14ac:dyDescent="0.25">
      <c r="A1858" s="80">
        <f t="shared" si="28"/>
        <v>1856</v>
      </c>
      <c r="B1858" s="79" t="s">
        <v>983</v>
      </c>
      <c r="C1858" s="79" t="s">
        <v>1242</v>
      </c>
      <c r="D1858" s="81">
        <v>43191</v>
      </c>
      <c r="E1858" s="81">
        <v>43191</v>
      </c>
      <c r="F1858" s="82">
        <v>0</v>
      </c>
      <c r="G1858" s="79" t="s">
        <v>145</v>
      </c>
      <c r="H1858" s="79" t="s">
        <v>1244</v>
      </c>
      <c r="I1858" s="84">
        <v>4164157.43</v>
      </c>
      <c r="J1858" s="84">
        <v>-571925.64</v>
      </c>
      <c r="K1858" s="84">
        <v>3592231.79</v>
      </c>
      <c r="L1858" s="85"/>
      <c r="M1858" s="85"/>
    </row>
    <row r="1859" spans="1:13" hidden="1" x14ac:dyDescent="0.25">
      <c r="A1859" s="80">
        <f t="shared" si="28"/>
        <v>1857</v>
      </c>
      <c r="B1859" s="79" t="s">
        <v>983</v>
      </c>
      <c r="C1859" s="79" t="s">
        <v>1245</v>
      </c>
      <c r="D1859" s="81">
        <v>43556</v>
      </c>
      <c r="E1859" s="81">
        <v>43556</v>
      </c>
      <c r="F1859" s="82">
        <v>0</v>
      </c>
      <c r="G1859" s="79" t="s">
        <v>145</v>
      </c>
      <c r="H1859" s="79" t="s">
        <v>1246</v>
      </c>
      <c r="I1859" s="84">
        <v>1488818.72</v>
      </c>
      <c r="J1859" s="84">
        <v>-143223.16</v>
      </c>
      <c r="K1859" s="84">
        <v>1345595.56</v>
      </c>
      <c r="L1859" s="85"/>
      <c r="M1859" s="85"/>
    </row>
    <row r="1860" spans="1:13" hidden="1" x14ac:dyDescent="0.25">
      <c r="A1860" s="80">
        <f t="shared" si="28"/>
        <v>1858</v>
      </c>
      <c r="B1860" s="79" t="s">
        <v>983</v>
      </c>
      <c r="C1860" s="79" t="s">
        <v>1245</v>
      </c>
      <c r="D1860" s="81">
        <v>43556</v>
      </c>
      <c r="E1860" s="81">
        <v>43556</v>
      </c>
      <c r="F1860" s="82">
        <v>0</v>
      </c>
      <c r="G1860" s="79" t="s">
        <v>145</v>
      </c>
      <c r="H1860" s="79" t="s">
        <v>1247</v>
      </c>
      <c r="I1860" s="84">
        <v>5203855.07</v>
      </c>
      <c r="J1860" s="84">
        <v>-500606.68</v>
      </c>
      <c r="K1860" s="84">
        <v>4703248.3899999997</v>
      </c>
      <c r="L1860" s="85"/>
      <c r="M1860" s="85"/>
    </row>
    <row r="1861" spans="1:13" hidden="1" x14ac:dyDescent="0.25">
      <c r="A1861" s="80">
        <f t="shared" ref="A1861:A1924" si="29">A1860+1</f>
        <v>1859</v>
      </c>
      <c r="B1861" s="79" t="s">
        <v>983</v>
      </c>
      <c r="C1861" s="79" t="s">
        <v>1248</v>
      </c>
      <c r="D1861" s="81">
        <v>43922</v>
      </c>
      <c r="E1861" s="81">
        <v>43922</v>
      </c>
      <c r="F1861" s="82">
        <v>0</v>
      </c>
      <c r="G1861" s="79" t="s">
        <v>145</v>
      </c>
      <c r="H1861" s="79" t="s">
        <v>1249</v>
      </c>
      <c r="I1861" s="84">
        <v>2575522.31</v>
      </c>
      <c r="J1861" s="84">
        <v>-130488.36</v>
      </c>
      <c r="K1861" s="84">
        <v>2445033.9500000002</v>
      </c>
      <c r="L1861" s="85"/>
      <c r="M1861" s="85"/>
    </row>
    <row r="1862" spans="1:13" hidden="1" x14ac:dyDescent="0.25">
      <c r="A1862" s="80">
        <f t="shared" si="29"/>
        <v>1860</v>
      </c>
      <c r="B1862" s="79" t="s">
        <v>983</v>
      </c>
      <c r="C1862" s="79" t="s">
        <v>1248</v>
      </c>
      <c r="D1862" s="81">
        <v>43922</v>
      </c>
      <c r="E1862" s="81">
        <v>43922</v>
      </c>
      <c r="F1862" s="82">
        <v>0</v>
      </c>
      <c r="G1862" s="79" t="s">
        <v>145</v>
      </c>
      <c r="H1862" s="79" t="s">
        <v>1250</v>
      </c>
      <c r="I1862" s="84">
        <v>-5062968.0999999996</v>
      </c>
      <c r="J1862" s="84">
        <v>256514.35</v>
      </c>
      <c r="K1862" s="84">
        <v>-4806453.75</v>
      </c>
      <c r="L1862" s="85"/>
      <c r="M1862" s="85"/>
    </row>
    <row r="1863" spans="1:13" hidden="1" x14ac:dyDescent="0.25">
      <c r="A1863" s="80">
        <f t="shared" si="29"/>
        <v>1861</v>
      </c>
      <c r="B1863" s="79" t="s">
        <v>983</v>
      </c>
      <c r="C1863" s="79" t="s">
        <v>984</v>
      </c>
      <c r="D1863" s="81">
        <v>41639</v>
      </c>
      <c r="E1863" s="81">
        <v>41639</v>
      </c>
      <c r="F1863" s="82">
        <v>0</v>
      </c>
      <c r="G1863" s="79" t="s">
        <v>145</v>
      </c>
      <c r="H1863" s="79" t="s">
        <v>1280</v>
      </c>
      <c r="I1863" s="84">
        <v>220936347.87</v>
      </c>
      <c r="J1863" s="84">
        <v>-61446876.020000003</v>
      </c>
      <c r="K1863" s="84">
        <v>159489471.84999999</v>
      </c>
      <c r="L1863" s="85"/>
      <c r="M1863" s="85"/>
    </row>
    <row r="1864" spans="1:13" hidden="1" x14ac:dyDescent="0.25">
      <c r="A1864" s="80">
        <f t="shared" si="29"/>
        <v>1862</v>
      </c>
      <c r="B1864" s="79" t="s">
        <v>983</v>
      </c>
      <c r="C1864" s="79" t="s">
        <v>984</v>
      </c>
      <c r="D1864" s="81">
        <v>41730</v>
      </c>
      <c r="E1864" s="81">
        <v>41730</v>
      </c>
      <c r="F1864" s="82">
        <v>0</v>
      </c>
      <c r="G1864" s="79" t="s">
        <v>145</v>
      </c>
      <c r="H1864" s="79" t="s">
        <v>1281</v>
      </c>
      <c r="I1864" s="84">
        <v>-2327446.7000000002</v>
      </c>
      <c r="J1864" s="84">
        <v>619100.80999999994</v>
      </c>
      <c r="K1864" s="84">
        <v>-1708345.89</v>
      </c>
      <c r="L1864" s="85"/>
      <c r="M1864" s="85"/>
    </row>
    <row r="1865" spans="1:13" hidden="1" x14ac:dyDescent="0.25">
      <c r="A1865" s="80">
        <f t="shared" si="29"/>
        <v>1863</v>
      </c>
      <c r="B1865" s="79" t="s">
        <v>983</v>
      </c>
      <c r="C1865" s="79" t="s">
        <v>1221</v>
      </c>
      <c r="D1865" s="81">
        <v>42186</v>
      </c>
      <c r="E1865" s="81">
        <v>42186</v>
      </c>
      <c r="F1865" s="82">
        <v>0</v>
      </c>
      <c r="G1865" s="79" t="s">
        <v>145</v>
      </c>
      <c r="H1865" s="79" t="s">
        <v>1282</v>
      </c>
      <c r="I1865" s="84">
        <v>5371686.7199999997</v>
      </c>
      <c r="J1865" s="84">
        <v>-1248953.54</v>
      </c>
      <c r="K1865" s="84">
        <v>4122733.18</v>
      </c>
      <c r="L1865" s="85"/>
      <c r="M1865" s="85"/>
    </row>
    <row r="1866" spans="1:13" hidden="1" x14ac:dyDescent="0.25">
      <c r="A1866" s="80">
        <f t="shared" si="29"/>
        <v>1864</v>
      </c>
      <c r="B1866" s="79" t="s">
        <v>983</v>
      </c>
      <c r="C1866" s="79" t="s">
        <v>984</v>
      </c>
      <c r="D1866" s="81">
        <v>41639</v>
      </c>
      <c r="E1866" s="81">
        <v>41639</v>
      </c>
      <c r="F1866" s="82">
        <v>0</v>
      </c>
      <c r="G1866" s="79" t="s">
        <v>145</v>
      </c>
      <c r="H1866" s="79" t="s">
        <v>1225</v>
      </c>
      <c r="I1866" s="84">
        <v>4882200.9000000004</v>
      </c>
      <c r="J1866" s="84">
        <v>-1357839.02</v>
      </c>
      <c r="K1866" s="84">
        <v>3524361.88</v>
      </c>
      <c r="L1866" s="85"/>
      <c r="M1866" s="85"/>
    </row>
    <row r="1867" spans="1:13" hidden="1" x14ac:dyDescent="0.25">
      <c r="A1867" s="80">
        <f t="shared" si="29"/>
        <v>1865</v>
      </c>
      <c r="B1867" s="79" t="s">
        <v>983</v>
      </c>
      <c r="C1867" s="79" t="s">
        <v>984</v>
      </c>
      <c r="D1867" s="81">
        <v>41639</v>
      </c>
      <c r="E1867" s="81">
        <v>41639</v>
      </c>
      <c r="F1867" s="82">
        <v>0</v>
      </c>
      <c r="G1867" s="79" t="s">
        <v>145</v>
      </c>
      <c r="H1867" s="79" t="s">
        <v>1226</v>
      </c>
      <c r="I1867" s="84">
        <v>31791283.609999999</v>
      </c>
      <c r="J1867" s="84">
        <v>-8841800.2699999996</v>
      </c>
      <c r="K1867" s="84">
        <v>22949483.34</v>
      </c>
      <c r="L1867" s="85"/>
      <c r="M1867" s="85"/>
    </row>
    <row r="1868" spans="1:13" hidden="1" x14ac:dyDescent="0.25">
      <c r="A1868" s="80">
        <f t="shared" si="29"/>
        <v>1866</v>
      </c>
      <c r="B1868" s="79" t="s">
        <v>983</v>
      </c>
      <c r="C1868" s="79" t="s">
        <v>984</v>
      </c>
      <c r="D1868" s="81">
        <v>41639</v>
      </c>
      <c r="E1868" s="81">
        <v>41639</v>
      </c>
      <c r="F1868" s="82">
        <v>0</v>
      </c>
      <c r="G1868" s="79" t="s">
        <v>145</v>
      </c>
      <c r="H1868" s="79" t="s">
        <v>1227</v>
      </c>
      <c r="I1868" s="84">
        <v>7541551.04</v>
      </c>
      <c r="J1868" s="84">
        <v>-2097458.2000000002</v>
      </c>
      <c r="K1868" s="84">
        <v>5444092.8399999999</v>
      </c>
      <c r="L1868" s="85"/>
      <c r="M1868" s="85"/>
    </row>
    <row r="1869" spans="1:13" hidden="1" x14ac:dyDescent="0.25">
      <c r="A1869" s="80">
        <f t="shared" si="29"/>
        <v>1867</v>
      </c>
      <c r="B1869" s="79" t="s">
        <v>983</v>
      </c>
      <c r="C1869" s="79" t="s">
        <v>984</v>
      </c>
      <c r="D1869" s="81">
        <v>41639</v>
      </c>
      <c r="E1869" s="81">
        <v>41639</v>
      </c>
      <c r="F1869" s="82">
        <v>0</v>
      </c>
      <c r="G1869" s="79" t="s">
        <v>145</v>
      </c>
      <c r="H1869" s="79" t="s">
        <v>1228</v>
      </c>
      <c r="I1869" s="84">
        <v>1641335.81</v>
      </c>
      <c r="J1869" s="84">
        <v>-456488.76</v>
      </c>
      <c r="K1869" s="84">
        <v>1184847.05</v>
      </c>
      <c r="L1869" s="85"/>
      <c r="M1869" s="85"/>
    </row>
    <row r="1870" spans="1:13" hidden="1" x14ac:dyDescent="0.25">
      <c r="A1870" s="80">
        <f t="shared" si="29"/>
        <v>1868</v>
      </c>
      <c r="B1870" s="79" t="s">
        <v>983</v>
      </c>
      <c r="C1870" s="79" t="s">
        <v>984</v>
      </c>
      <c r="D1870" s="81">
        <v>41639</v>
      </c>
      <c r="E1870" s="81">
        <v>41639</v>
      </c>
      <c r="F1870" s="82">
        <v>0</v>
      </c>
      <c r="G1870" s="79" t="s">
        <v>145</v>
      </c>
      <c r="H1870" s="79" t="s">
        <v>1229</v>
      </c>
      <c r="I1870" s="84">
        <v>20472469.760000002</v>
      </c>
      <c r="J1870" s="84">
        <v>-5693808.7599999998</v>
      </c>
      <c r="K1870" s="84">
        <v>14778661</v>
      </c>
      <c r="L1870" s="85"/>
      <c r="M1870" s="85"/>
    </row>
    <row r="1871" spans="1:13" hidden="1" x14ac:dyDescent="0.25">
      <c r="A1871" s="80">
        <f t="shared" si="29"/>
        <v>1869</v>
      </c>
      <c r="B1871" s="79" t="s">
        <v>983</v>
      </c>
      <c r="C1871" s="79" t="s">
        <v>984</v>
      </c>
      <c r="D1871" s="81">
        <v>41639</v>
      </c>
      <c r="E1871" s="81">
        <v>41639</v>
      </c>
      <c r="F1871" s="82">
        <v>0</v>
      </c>
      <c r="G1871" s="79" t="s">
        <v>145</v>
      </c>
      <c r="H1871" s="79" t="s">
        <v>1230</v>
      </c>
      <c r="I1871" s="84">
        <v>-3072957.04</v>
      </c>
      <c r="J1871" s="84">
        <v>854651.65</v>
      </c>
      <c r="K1871" s="84">
        <v>-2218305.39</v>
      </c>
      <c r="L1871" s="85"/>
      <c r="M1871" s="85"/>
    </row>
    <row r="1872" spans="1:13" hidden="1" x14ac:dyDescent="0.25">
      <c r="A1872" s="80">
        <f t="shared" si="29"/>
        <v>1870</v>
      </c>
      <c r="B1872" s="79" t="s">
        <v>983</v>
      </c>
      <c r="C1872" s="79" t="s">
        <v>1231</v>
      </c>
      <c r="D1872" s="81">
        <v>41730</v>
      </c>
      <c r="E1872" s="81">
        <v>41730</v>
      </c>
      <c r="F1872" s="82">
        <v>0</v>
      </c>
      <c r="G1872" s="79" t="s">
        <v>145</v>
      </c>
      <c r="H1872" s="79" t="s">
        <v>1232</v>
      </c>
      <c r="I1872" s="84">
        <v>16956356.120000001</v>
      </c>
      <c r="J1872" s="84">
        <v>-4555824.1400000006</v>
      </c>
      <c r="K1872" s="84">
        <v>12400531.98</v>
      </c>
      <c r="L1872" s="85"/>
      <c r="M1872" s="85"/>
    </row>
    <row r="1873" spans="1:13" hidden="1" x14ac:dyDescent="0.25">
      <c r="A1873" s="80">
        <f t="shared" si="29"/>
        <v>1871</v>
      </c>
      <c r="B1873" s="79" t="s">
        <v>983</v>
      </c>
      <c r="C1873" s="79" t="s">
        <v>1176</v>
      </c>
      <c r="D1873" s="81">
        <v>42095</v>
      </c>
      <c r="E1873" s="81">
        <v>42095</v>
      </c>
      <c r="F1873" s="82">
        <v>0</v>
      </c>
      <c r="G1873" s="79" t="s">
        <v>145</v>
      </c>
      <c r="H1873" s="79" t="s">
        <v>1233</v>
      </c>
      <c r="I1873" s="84">
        <v>972760.32</v>
      </c>
      <c r="J1873" s="84">
        <v>-233455.73</v>
      </c>
      <c r="K1873" s="84">
        <v>739304.59</v>
      </c>
      <c r="L1873" s="85"/>
      <c r="M1873" s="85"/>
    </row>
    <row r="1874" spans="1:13" hidden="1" x14ac:dyDescent="0.25">
      <c r="A1874" s="80">
        <f t="shared" si="29"/>
        <v>1872</v>
      </c>
      <c r="B1874" s="79" t="s">
        <v>983</v>
      </c>
      <c r="C1874" s="79" t="s">
        <v>1234</v>
      </c>
      <c r="D1874" s="81">
        <v>42461</v>
      </c>
      <c r="E1874" s="81">
        <v>42461</v>
      </c>
      <c r="F1874" s="82">
        <v>0</v>
      </c>
      <c r="G1874" s="79" t="s">
        <v>145</v>
      </c>
      <c r="H1874" s="79" t="s">
        <v>1235</v>
      </c>
      <c r="I1874" s="84">
        <v>440611.41</v>
      </c>
      <c r="J1874" s="84">
        <v>-91993.010000000009</v>
      </c>
      <c r="K1874" s="84">
        <v>348618.4</v>
      </c>
      <c r="L1874" s="85"/>
      <c r="M1874" s="85"/>
    </row>
    <row r="1875" spans="1:13" hidden="1" x14ac:dyDescent="0.25">
      <c r="A1875" s="80">
        <f t="shared" si="29"/>
        <v>1873</v>
      </c>
      <c r="B1875" s="79" t="s">
        <v>983</v>
      </c>
      <c r="C1875" s="79" t="s">
        <v>1231</v>
      </c>
      <c r="D1875" s="81">
        <v>41730</v>
      </c>
      <c r="E1875" s="81">
        <v>41730</v>
      </c>
      <c r="F1875" s="82">
        <v>0</v>
      </c>
      <c r="G1875" s="79" t="s">
        <v>145</v>
      </c>
      <c r="H1875" s="79" t="s">
        <v>1236</v>
      </c>
      <c r="I1875" s="84">
        <v>-12884947</v>
      </c>
      <c r="J1875" s="84">
        <v>3461920.2800000003</v>
      </c>
      <c r="K1875" s="84">
        <v>-9423026.7200000007</v>
      </c>
      <c r="L1875" s="85"/>
      <c r="M1875" s="85"/>
    </row>
    <row r="1876" spans="1:13" hidden="1" x14ac:dyDescent="0.25">
      <c r="A1876" s="80">
        <f t="shared" si="29"/>
        <v>1874</v>
      </c>
      <c r="B1876" s="79" t="s">
        <v>983</v>
      </c>
      <c r="C1876" s="79" t="s">
        <v>1176</v>
      </c>
      <c r="D1876" s="81">
        <v>42095</v>
      </c>
      <c r="E1876" s="81">
        <v>42095</v>
      </c>
      <c r="F1876" s="82">
        <v>0</v>
      </c>
      <c r="G1876" s="79" t="s">
        <v>145</v>
      </c>
      <c r="H1876" s="79" t="s">
        <v>1237</v>
      </c>
      <c r="I1876" s="84">
        <v>2466950.2400000002</v>
      </c>
      <c r="J1876" s="84">
        <v>-592050.97</v>
      </c>
      <c r="K1876" s="84">
        <v>1874899.27</v>
      </c>
      <c r="L1876" s="85"/>
      <c r="M1876" s="85"/>
    </row>
    <row r="1877" spans="1:13" hidden="1" x14ac:dyDescent="0.25">
      <c r="A1877" s="80">
        <f t="shared" si="29"/>
        <v>1875</v>
      </c>
      <c r="B1877" s="79" t="s">
        <v>983</v>
      </c>
      <c r="C1877" s="79" t="s">
        <v>1234</v>
      </c>
      <c r="D1877" s="81">
        <v>42461</v>
      </c>
      <c r="E1877" s="81">
        <v>42461</v>
      </c>
      <c r="F1877" s="82">
        <v>0</v>
      </c>
      <c r="G1877" s="79" t="s">
        <v>145</v>
      </c>
      <c r="H1877" s="79" t="s">
        <v>1238</v>
      </c>
      <c r="I1877" s="84">
        <v>-1200105.8799999999</v>
      </c>
      <c r="J1877" s="84">
        <v>250563.99</v>
      </c>
      <c r="K1877" s="84">
        <v>-949541.89</v>
      </c>
      <c r="L1877" s="85"/>
      <c r="M1877" s="85"/>
    </row>
    <row r="1878" spans="1:13" hidden="1" x14ac:dyDescent="0.25">
      <c r="A1878" s="80">
        <f t="shared" si="29"/>
        <v>1876</v>
      </c>
      <c r="B1878" s="79" t="s">
        <v>983</v>
      </c>
      <c r="C1878" s="79" t="s">
        <v>1240</v>
      </c>
      <c r="D1878" s="81">
        <v>42826</v>
      </c>
      <c r="E1878" s="81">
        <v>42826</v>
      </c>
      <c r="F1878" s="82">
        <v>0</v>
      </c>
      <c r="G1878" s="79" t="s">
        <v>145</v>
      </c>
      <c r="H1878" s="79" t="s">
        <v>1239</v>
      </c>
      <c r="I1878" s="84">
        <v>286820.01</v>
      </c>
      <c r="J1878" s="84">
        <v>-50109.52</v>
      </c>
      <c r="K1878" s="84">
        <v>236710.49</v>
      </c>
      <c r="L1878" s="85"/>
      <c r="M1878" s="85"/>
    </row>
    <row r="1879" spans="1:13" hidden="1" x14ac:dyDescent="0.25">
      <c r="A1879" s="80">
        <f t="shared" si="29"/>
        <v>1877</v>
      </c>
      <c r="B1879" s="79" t="s">
        <v>983</v>
      </c>
      <c r="C1879" s="79" t="s">
        <v>1240</v>
      </c>
      <c r="D1879" s="81">
        <v>42826</v>
      </c>
      <c r="E1879" s="81">
        <v>42826</v>
      </c>
      <c r="F1879" s="82">
        <v>0</v>
      </c>
      <c r="G1879" s="79" t="s">
        <v>145</v>
      </c>
      <c r="H1879" s="79" t="s">
        <v>1241</v>
      </c>
      <c r="I1879" s="84">
        <v>-26502.77</v>
      </c>
      <c r="J1879" s="84">
        <v>4630.24</v>
      </c>
      <c r="K1879" s="84">
        <v>-21872.53</v>
      </c>
      <c r="L1879" s="85"/>
      <c r="M1879" s="85"/>
    </row>
    <row r="1880" spans="1:13" hidden="1" x14ac:dyDescent="0.25">
      <c r="A1880" s="80">
        <f t="shared" si="29"/>
        <v>1878</v>
      </c>
      <c r="B1880" s="79" t="s">
        <v>983</v>
      </c>
      <c r="C1880" s="79" t="s">
        <v>1242</v>
      </c>
      <c r="D1880" s="81">
        <v>43191</v>
      </c>
      <c r="E1880" s="81">
        <v>43191</v>
      </c>
      <c r="F1880" s="82">
        <v>0</v>
      </c>
      <c r="G1880" s="79" t="s">
        <v>145</v>
      </c>
      <c r="H1880" s="79" t="s">
        <v>1243</v>
      </c>
      <c r="I1880" s="84">
        <v>792284.86</v>
      </c>
      <c r="J1880" s="84">
        <v>-108816.26999999999</v>
      </c>
      <c r="K1880" s="84">
        <v>683468.59</v>
      </c>
      <c r="L1880" s="85"/>
      <c r="M1880" s="85"/>
    </row>
    <row r="1881" spans="1:13" hidden="1" x14ac:dyDescent="0.25">
      <c r="A1881" s="80">
        <f t="shared" si="29"/>
        <v>1879</v>
      </c>
      <c r="B1881" s="79" t="s">
        <v>983</v>
      </c>
      <c r="C1881" s="79" t="s">
        <v>1242</v>
      </c>
      <c r="D1881" s="81">
        <v>43191</v>
      </c>
      <c r="E1881" s="81">
        <v>43191</v>
      </c>
      <c r="F1881" s="82">
        <v>0</v>
      </c>
      <c r="G1881" s="79" t="s">
        <v>145</v>
      </c>
      <c r="H1881" s="79" t="s">
        <v>1244</v>
      </c>
      <c r="I1881" s="84">
        <v>2619389.34</v>
      </c>
      <c r="J1881" s="84">
        <v>-359759.67</v>
      </c>
      <c r="K1881" s="84">
        <v>2259629.67</v>
      </c>
      <c r="L1881" s="85"/>
      <c r="M1881" s="85"/>
    </row>
    <row r="1882" spans="1:13" hidden="1" x14ac:dyDescent="0.25">
      <c r="A1882" s="80">
        <f t="shared" si="29"/>
        <v>1880</v>
      </c>
      <c r="B1882" s="79" t="s">
        <v>983</v>
      </c>
      <c r="C1882" s="79" t="s">
        <v>1245</v>
      </c>
      <c r="D1882" s="81">
        <v>43556</v>
      </c>
      <c r="E1882" s="81">
        <v>43556</v>
      </c>
      <c r="F1882" s="82">
        <v>0</v>
      </c>
      <c r="G1882" s="79" t="s">
        <v>145</v>
      </c>
      <c r="H1882" s="79" t="s">
        <v>1246</v>
      </c>
      <c r="I1882" s="84">
        <v>936515.01</v>
      </c>
      <c r="J1882" s="84">
        <v>-90092</v>
      </c>
      <c r="K1882" s="84">
        <v>846423.01</v>
      </c>
      <c r="L1882" s="85"/>
      <c r="M1882" s="85"/>
    </row>
    <row r="1883" spans="1:13" hidden="1" x14ac:dyDescent="0.25">
      <c r="A1883" s="80">
        <f t="shared" si="29"/>
        <v>1881</v>
      </c>
      <c r="B1883" s="79" t="s">
        <v>983</v>
      </c>
      <c r="C1883" s="79" t="s">
        <v>1245</v>
      </c>
      <c r="D1883" s="81">
        <v>43556</v>
      </c>
      <c r="E1883" s="81">
        <v>43556</v>
      </c>
      <c r="F1883" s="82">
        <v>0</v>
      </c>
      <c r="G1883" s="79" t="s">
        <v>145</v>
      </c>
      <c r="H1883" s="79" t="s">
        <v>1247</v>
      </c>
      <c r="I1883" s="84">
        <v>3273392.69</v>
      </c>
      <c r="J1883" s="84">
        <v>-314897.74</v>
      </c>
      <c r="K1883" s="84">
        <v>2958494.95</v>
      </c>
      <c r="L1883" s="85"/>
      <c r="M1883" s="85"/>
    </row>
    <row r="1884" spans="1:13" hidden="1" x14ac:dyDescent="0.25">
      <c r="A1884" s="80">
        <f t="shared" si="29"/>
        <v>1882</v>
      </c>
      <c r="B1884" s="79" t="s">
        <v>983</v>
      </c>
      <c r="C1884" s="79" t="s">
        <v>1248</v>
      </c>
      <c r="D1884" s="81">
        <v>43922</v>
      </c>
      <c r="E1884" s="81">
        <v>43922</v>
      </c>
      <c r="F1884" s="82">
        <v>0</v>
      </c>
      <c r="G1884" s="79" t="s">
        <v>145</v>
      </c>
      <c r="H1884" s="79" t="s">
        <v>1249</v>
      </c>
      <c r="I1884" s="84">
        <v>1620086.62</v>
      </c>
      <c r="J1884" s="84">
        <v>-82081.39</v>
      </c>
      <c r="K1884" s="84">
        <v>1538005.23</v>
      </c>
      <c r="L1884" s="85"/>
      <c r="M1884" s="85"/>
    </row>
    <row r="1885" spans="1:13" hidden="1" x14ac:dyDescent="0.25">
      <c r="A1885" s="80">
        <f t="shared" si="29"/>
        <v>1883</v>
      </c>
      <c r="B1885" s="79" t="s">
        <v>983</v>
      </c>
      <c r="C1885" s="79" t="s">
        <v>1248</v>
      </c>
      <c r="D1885" s="81">
        <v>43922</v>
      </c>
      <c r="E1885" s="81">
        <v>43922</v>
      </c>
      <c r="F1885" s="82">
        <v>0</v>
      </c>
      <c r="G1885" s="79" t="s">
        <v>145</v>
      </c>
      <c r="H1885" s="79" t="s">
        <v>1250</v>
      </c>
      <c r="I1885" s="84">
        <v>-3184770.25</v>
      </c>
      <c r="J1885" s="84">
        <v>161355.79999999999</v>
      </c>
      <c r="K1885" s="84">
        <v>-3023414.45</v>
      </c>
      <c r="L1885" s="85"/>
      <c r="M1885" s="85"/>
    </row>
    <row r="1886" spans="1:13" hidden="1" x14ac:dyDescent="0.25">
      <c r="A1886" s="80">
        <f t="shared" si="29"/>
        <v>1884</v>
      </c>
      <c r="B1886" s="79" t="s">
        <v>983</v>
      </c>
      <c r="C1886" s="79" t="s">
        <v>984</v>
      </c>
      <c r="D1886" s="81">
        <v>41639</v>
      </c>
      <c r="E1886" s="81">
        <v>41639</v>
      </c>
      <c r="F1886" s="82">
        <v>0</v>
      </c>
      <c r="G1886" s="79" t="s">
        <v>145</v>
      </c>
      <c r="H1886" s="79" t="s">
        <v>1283</v>
      </c>
      <c r="I1886" s="84">
        <v>80215730.75</v>
      </c>
      <c r="J1886" s="84">
        <v>-23834150.479999997</v>
      </c>
      <c r="K1886" s="84">
        <v>56381580.270000003</v>
      </c>
      <c r="L1886" s="85"/>
      <c r="M1886" s="85"/>
    </row>
    <row r="1887" spans="1:13" hidden="1" x14ac:dyDescent="0.25">
      <c r="A1887" s="80">
        <f t="shared" si="29"/>
        <v>1885</v>
      </c>
      <c r="B1887" s="79" t="s">
        <v>983</v>
      </c>
      <c r="C1887" s="79" t="s">
        <v>984</v>
      </c>
      <c r="D1887" s="81">
        <v>41730</v>
      </c>
      <c r="E1887" s="81">
        <v>41730</v>
      </c>
      <c r="F1887" s="82">
        <v>0</v>
      </c>
      <c r="G1887" s="79" t="s">
        <v>145</v>
      </c>
      <c r="H1887" s="79" t="s">
        <v>1284</v>
      </c>
      <c r="I1887" s="84">
        <v>-448909.78</v>
      </c>
      <c r="J1887" s="84">
        <v>119409.98999999999</v>
      </c>
      <c r="K1887" s="84">
        <v>-329499.78999999998</v>
      </c>
      <c r="L1887" s="85"/>
      <c r="M1887" s="85"/>
    </row>
    <row r="1888" spans="1:13" hidden="1" x14ac:dyDescent="0.25">
      <c r="A1888" s="80">
        <f t="shared" si="29"/>
        <v>1886</v>
      </c>
      <c r="B1888" s="79" t="s">
        <v>983</v>
      </c>
      <c r="C1888" s="79" t="s">
        <v>1221</v>
      </c>
      <c r="D1888" s="81">
        <v>42186</v>
      </c>
      <c r="E1888" s="81">
        <v>42186</v>
      </c>
      <c r="F1888" s="82">
        <v>0</v>
      </c>
      <c r="G1888" s="79" t="s">
        <v>145</v>
      </c>
      <c r="H1888" s="79" t="s">
        <v>1283</v>
      </c>
      <c r="I1888" s="84">
        <v>767488.34</v>
      </c>
      <c r="J1888" s="84">
        <v>-178446.22</v>
      </c>
      <c r="K1888" s="84">
        <v>589042.12</v>
      </c>
      <c r="L1888" s="85"/>
      <c r="M1888" s="85"/>
    </row>
    <row r="1889" spans="1:13" hidden="1" x14ac:dyDescent="0.25">
      <c r="A1889" s="80">
        <f t="shared" si="29"/>
        <v>1887</v>
      </c>
      <c r="B1889" s="79" t="s">
        <v>983</v>
      </c>
      <c r="C1889" s="79" t="s">
        <v>984</v>
      </c>
      <c r="D1889" s="81">
        <v>41639</v>
      </c>
      <c r="E1889" s="81">
        <v>41639</v>
      </c>
      <c r="F1889" s="82">
        <v>0</v>
      </c>
      <c r="G1889" s="79" t="s">
        <v>145</v>
      </c>
      <c r="H1889" s="79" t="s">
        <v>1285</v>
      </c>
      <c r="I1889" s="84">
        <v>221078560.25</v>
      </c>
      <c r="J1889" s="84">
        <v>-62355381.720000006</v>
      </c>
      <c r="K1889" s="84">
        <v>158723178.53</v>
      </c>
      <c r="L1889" s="85"/>
      <c r="M1889" s="85"/>
    </row>
    <row r="1890" spans="1:13" hidden="1" x14ac:dyDescent="0.25">
      <c r="A1890" s="80">
        <f t="shared" si="29"/>
        <v>1888</v>
      </c>
      <c r="B1890" s="79" t="s">
        <v>983</v>
      </c>
      <c r="C1890" s="79" t="s">
        <v>984</v>
      </c>
      <c r="D1890" s="81">
        <v>41730</v>
      </c>
      <c r="E1890" s="81">
        <v>41730</v>
      </c>
      <c r="F1890" s="82">
        <v>0</v>
      </c>
      <c r="G1890" s="79" t="s">
        <v>145</v>
      </c>
      <c r="H1890" s="79" t="s">
        <v>1286</v>
      </c>
      <c r="I1890" s="84">
        <v>-2958341.15</v>
      </c>
      <c r="J1890" s="84">
        <v>786918.72</v>
      </c>
      <c r="K1890" s="84">
        <v>-2171422.4300000002</v>
      </c>
      <c r="L1890" s="85"/>
      <c r="M1890" s="85"/>
    </row>
    <row r="1891" spans="1:13" hidden="1" x14ac:dyDescent="0.25">
      <c r="A1891" s="80">
        <f t="shared" si="29"/>
        <v>1889</v>
      </c>
      <c r="B1891" s="79" t="s">
        <v>983</v>
      </c>
      <c r="C1891" s="79" t="s">
        <v>984</v>
      </c>
      <c r="D1891" s="81">
        <v>41730</v>
      </c>
      <c r="E1891" s="81">
        <v>41730</v>
      </c>
      <c r="F1891" s="82">
        <v>0</v>
      </c>
      <c r="G1891" s="79" t="s">
        <v>145</v>
      </c>
      <c r="H1891" s="79" t="s">
        <v>1287</v>
      </c>
      <c r="I1891" s="84">
        <v>52695831.490000002</v>
      </c>
      <c r="J1891" s="84">
        <v>-14017091.199999999</v>
      </c>
      <c r="K1891" s="84">
        <v>38678740.289999999</v>
      </c>
      <c r="L1891" s="85"/>
      <c r="M1891" s="85"/>
    </row>
    <row r="1892" spans="1:13" hidden="1" x14ac:dyDescent="0.25">
      <c r="A1892" s="80">
        <f t="shared" si="29"/>
        <v>1890</v>
      </c>
      <c r="B1892" s="79" t="s">
        <v>983</v>
      </c>
      <c r="C1892" s="79" t="s">
        <v>1224</v>
      </c>
      <c r="D1892" s="81">
        <v>42642</v>
      </c>
      <c r="E1892" s="81">
        <v>42642</v>
      </c>
      <c r="F1892" s="82">
        <v>0</v>
      </c>
      <c r="G1892" s="79" t="s">
        <v>145</v>
      </c>
      <c r="H1892" s="79" t="s">
        <v>1288</v>
      </c>
      <c r="I1892" s="84">
        <v>2770667.13</v>
      </c>
      <c r="J1892" s="84">
        <v>-519225.82</v>
      </c>
      <c r="K1892" s="84">
        <v>2251441.31</v>
      </c>
      <c r="L1892" s="85"/>
      <c r="M1892" s="85"/>
    </row>
    <row r="1893" spans="1:13" hidden="1" x14ac:dyDescent="0.25">
      <c r="A1893" s="80">
        <f t="shared" si="29"/>
        <v>1891</v>
      </c>
      <c r="B1893" s="79" t="s">
        <v>983</v>
      </c>
      <c r="C1893" s="79" t="s">
        <v>984</v>
      </c>
      <c r="D1893" s="81">
        <v>41639</v>
      </c>
      <c r="E1893" s="81">
        <v>41639</v>
      </c>
      <c r="F1893" s="82">
        <v>0</v>
      </c>
      <c r="G1893" s="79" t="s">
        <v>145</v>
      </c>
      <c r="H1893" s="79" t="s">
        <v>1225</v>
      </c>
      <c r="I1893" s="84">
        <v>4885343.4800000004</v>
      </c>
      <c r="J1893" s="84">
        <v>-1358713.04</v>
      </c>
      <c r="K1893" s="84">
        <v>3526630.44</v>
      </c>
      <c r="L1893" s="85"/>
      <c r="M1893" s="85"/>
    </row>
    <row r="1894" spans="1:13" hidden="1" x14ac:dyDescent="0.25">
      <c r="A1894" s="80">
        <f t="shared" si="29"/>
        <v>1892</v>
      </c>
      <c r="B1894" s="79" t="s">
        <v>983</v>
      </c>
      <c r="C1894" s="79" t="s">
        <v>984</v>
      </c>
      <c r="D1894" s="81">
        <v>41639</v>
      </c>
      <c r="E1894" s="81">
        <v>41639</v>
      </c>
      <c r="F1894" s="82">
        <v>0</v>
      </c>
      <c r="G1894" s="79" t="s">
        <v>145</v>
      </c>
      <c r="H1894" s="79" t="s">
        <v>1226</v>
      </c>
      <c r="I1894" s="84">
        <v>31811747.030000001</v>
      </c>
      <c r="J1894" s="84">
        <v>-8847491.5600000005</v>
      </c>
      <c r="K1894" s="84">
        <v>22964255.469999999</v>
      </c>
      <c r="L1894" s="85"/>
      <c r="M1894" s="85"/>
    </row>
    <row r="1895" spans="1:13" hidden="1" x14ac:dyDescent="0.25">
      <c r="A1895" s="80">
        <f t="shared" si="29"/>
        <v>1893</v>
      </c>
      <c r="B1895" s="79" t="s">
        <v>983</v>
      </c>
      <c r="C1895" s="79" t="s">
        <v>984</v>
      </c>
      <c r="D1895" s="81">
        <v>41639</v>
      </c>
      <c r="E1895" s="81">
        <v>41639</v>
      </c>
      <c r="F1895" s="82">
        <v>0</v>
      </c>
      <c r="G1895" s="79" t="s">
        <v>145</v>
      </c>
      <c r="H1895" s="79" t="s">
        <v>1227</v>
      </c>
      <c r="I1895" s="84">
        <v>7546405.3899999997</v>
      </c>
      <c r="J1895" s="84">
        <v>-2098808.29</v>
      </c>
      <c r="K1895" s="84">
        <v>5447597.0999999996</v>
      </c>
      <c r="L1895" s="85"/>
      <c r="M1895" s="85"/>
    </row>
    <row r="1896" spans="1:13" hidden="1" x14ac:dyDescent="0.25">
      <c r="A1896" s="80">
        <f t="shared" si="29"/>
        <v>1894</v>
      </c>
      <c r="B1896" s="79" t="s">
        <v>983</v>
      </c>
      <c r="C1896" s="79" t="s">
        <v>984</v>
      </c>
      <c r="D1896" s="81">
        <v>41639</v>
      </c>
      <c r="E1896" s="81">
        <v>41639</v>
      </c>
      <c r="F1896" s="82">
        <v>0</v>
      </c>
      <c r="G1896" s="79" t="s">
        <v>145</v>
      </c>
      <c r="H1896" s="79" t="s">
        <v>1228</v>
      </c>
      <c r="I1896" s="84">
        <v>1642392.31</v>
      </c>
      <c r="J1896" s="84">
        <v>-456782.6</v>
      </c>
      <c r="K1896" s="84">
        <v>1185609.71</v>
      </c>
      <c r="L1896" s="85"/>
      <c r="M1896" s="85"/>
    </row>
    <row r="1897" spans="1:13" hidden="1" x14ac:dyDescent="0.25">
      <c r="A1897" s="80">
        <f t="shared" si="29"/>
        <v>1895</v>
      </c>
      <c r="B1897" s="79" t="s">
        <v>983</v>
      </c>
      <c r="C1897" s="79" t="s">
        <v>984</v>
      </c>
      <c r="D1897" s="81">
        <v>41639</v>
      </c>
      <c r="E1897" s="81">
        <v>41639</v>
      </c>
      <c r="F1897" s="82">
        <v>0</v>
      </c>
      <c r="G1897" s="79" t="s">
        <v>145</v>
      </c>
      <c r="H1897" s="79" t="s">
        <v>1229</v>
      </c>
      <c r="I1897" s="84">
        <v>20485647.489999998</v>
      </c>
      <c r="J1897" s="84">
        <v>-5697473.75</v>
      </c>
      <c r="K1897" s="84">
        <v>14788173.74</v>
      </c>
      <c r="L1897" s="85"/>
      <c r="M1897" s="85"/>
    </row>
    <row r="1898" spans="1:13" hidden="1" x14ac:dyDescent="0.25">
      <c r="A1898" s="80">
        <f t="shared" si="29"/>
        <v>1896</v>
      </c>
      <c r="B1898" s="79" t="s">
        <v>983</v>
      </c>
      <c r="C1898" s="79" t="s">
        <v>984</v>
      </c>
      <c r="D1898" s="81">
        <v>41639</v>
      </c>
      <c r="E1898" s="81">
        <v>41639</v>
      </c>
      <c r="F1898" s="82">
        <v>0</v>
      </c>
      <c r="G1898" s="79" t="s">
        <v>145</v>
      </c>
      <c r="H1898" s="79" t="s">
        <v>1230</v>
      </c>
      <c r="I1898" s="84">
        <v>-3074935.04</v>
      </c>
      <c r="J1898" s="84">
        <v>855201.77</v>
      </c>
      <c r="K1898" s="84">
        <v>-2219733.27</v>
      </c>
      <c r="L1898" s="85"/>
      <c r="M1898" s="85"/>
    </row>
    <row r="1899" spans="1:13" hidden="1" x14ac:dyDescent="0.25">
      <c r="A1899" s="80">
        <f t="shared" si="29"/>
        <v>1897</v>
      </c>
      <c r="B1899" s="79" t="s">
        <v>983</v>
      </c>
      <c r="C1899" s="79" t="s">
        <v>1231</v>
      </c>
      <c r="D1899" s="81">
        <v>41730</v>
      </c>
      <c r="E1899" s="81">
        <v>41730</v>
      </c>
      <c r="F1899" s="82">
        <v>0</v>
      </c>
      <c r="G1899" s="79" t="s">
        <v>145</v>
      </c>
      <c r="H1899" s="79" t="s">
        <v>1232</v>
      </c>
      <c r="I1899" s="84">
        <v>16967270.59</v>
      </c>
      <c r="J1899" s="84">
        <v>-4558756.6500000004</v>
      </c>
      <c r="K1899" s="84">
        <v>12408513.939999999</v>
      </c>
      <c r="L1899" s="85"/>
      <c r="M1899" s="85"/>
    </row>
    <row r="1900" spans="1:13" hidden="1" x14ac:dyDescent="0.25">
      <c r="A1900" s="80">
        <f t="shared" si="29"/>
        <v>1898</v>
      </c>
      <c r="B1900" s="79" t="s">
        <v>983</v>
      </c>
      <c r="C1900" s="79" t="s">
        <v>1176</v>
      </c>
      <c r="D1900" s="81">
        <v>42095</v>
      </c>
      <c r="E1900" s="81">
        <v>42095</v>
      </c>
      <c r="F1900" s="82">
        <v>0</v>
      </c>
      <c r="G1900" s="79" t="s">
        <v>145</v>
      </c>
      <c r="H1900" s="79" t="s">
        <v>1233</v>
      </c>
      <c r="I1900" s="84">
        <v>973386.47</v>
      </c>
      <c r="J1900" s="84">
        <v>-233606.03</v>
      </c>
      <c r="K1900" s="84">
        <v>739780.44</v>
      </c>
      <c r="L1900" s="85"/>
      <c r="M1900" s="85"/>
    </row>
    <row r="1901" spans="1:13" hidden="1" x14ac:dyDescent="0.25">
      <c r="A1901" s="80">
        <f t="shared" si="29"/>
        <v>1899</v>
      </c>
      <c r="B1901" s="79" t="s">
        <v>983</v>
      </c>
      <c r="C1901" s="79" t="s">
        <v>1234</v>
      </c>
      <c r="D1901" s="81">
        <v>42461</v>
      </c>
      <c r="E1901" s="81">
        <v>42461</v>
      </c>
      <c r="F1901" s="82">
        <v>0</v>
      </c>
      <c r="G1901" s="79" t="s">
        <v>145</v>
      </c>
      <c r="H1901" s="79" t="s">
        <v>1235</v>
      </c>
      <c r="I1901" s="84">
        <v>440895.02</v>
      </c>
      <c r="J1901" s="84">
        <v>-92052.239999999991</v>
      </c>
      <c r="K1901" s="84">
        <v>348842.78</v>
      </c>
      <c r="L1901" s="85"/>
      <c r="M1901" s="85"/>
    </row>
    <row r="1902" spans="1:13" hidden="1" x14ac:dyDescent="0.25">
      <c r="A1902" s="80">
        <f t="shared" si="29"/>
        <v>1900</v>
      </c>
      <c r="B1902" s="79" t="s">
        <v>983</v>
      </c>
      <c r="C1902" s="79" t="s">
        <v>1231</v>
      </c>
      <c r="D1902" s="81">
        <v>41730</v>
      </c>
      <c r="E1902" s="81">
        <v>41730</v>
      </c>
      <c r="F1902" s="82">
        <v>0</v>
      </c>
      <c r="G1902" s="79" t="s">
        <v>145</v>
      </c>
      <c r="H1902" s="79" t="s">
        <v>1236</v>
      </c>
      <c r="I1902" s="84">
        <v>-12893240.779999999</v>
      </c>
      <c r="J1902" s="84">
        <v>3464148.63</v>
      </c>
      <c r="K1902" s="84">
        <v>-9429092.1500000004</v>
      </c>
      <c r="L1902" s="85"/>
      <c r="M1902" s="85"/>
    </row>
    <row r="1903" spans="1:13" hidden="1" x14ac:dyDescent="0.25">
      <c r="A1903" s="80">
        <f t="shared" si="29"/>
        <v>1901</v>
      </c>
      <c r="B1903" s="79" t="s">
        <v>983</v>
      </c>
      <c r="C1903" s="79" t="s">
        <v>1176</v>
      </c>
      <c r="D1903" s="81">
        <v>42095</v>
      </c>
      <c r="E1903" s="81">
        <v>42095</v>
      </c>
      <c r="F1903" s="82">
        <v>0</v>
      </c>
      <c r="G1903" s="79" t="s">
        <v>145</v>
      </c>
      <c r="H1903" s="79" t="s">
        <v>1237</v>
      </c>
      <c r="I1903" s="84">
        <v>2468538.17</v>
      </c>
      <c r="J1903" s="84">
        <v>-592432.07000000007</v>
      </c>
      <c r="K1903" s="84">
        <v>1876106.1</v>
      </c>
      <c r="L1903" s="85"/>
      <c r="M1903" s="85"/>
    </row>
    <row r="1904" spans="1:13" hidden="1" x14ac:dyDescent="0.25">
      <c r="A1904" s="80">
        <f t="shared" si="29"/>
        <v>1902</v>
      </c>
      <c r="B1904" s="79" t="s">
        <v>983</v>
      </c>
      <c r="C1904" s="79" t="s">
        <v>1234</v>
      </c>
      <c r="D1904" s="81">
        <v>42461</v>
      </c>
      <c r="E1904" s="81">
        <v>42461</v>
      </c>
      <c r="F1904" s="82">
        <v>0</v>
      </c>
      <c r="G1904" s="79" t="s">
        <v>145</v>
      </c>
      <c r="H1904" s="79" t="s">
        <v>1238</v>
      </c>
      <c r="I1904" s="84">
        <v>-1200878.3600000001</v>
      </c>
      <c r="J1904" s="84">
        <v>250725.31</v>
      </c>
      <c r="K1904" s="84">
        <v>-950153.05</v>
      </c>
      <c r="L1904" s="85"/>
      <c r="M1904" s="85"/>
    </row>
    <row r="1905" spans="1:13" hidden="1" x14ac:dyDescent="0.25">
      <c r="A1905" s="80">
        <f t="shared" si="29"/>
        <v>1903</v>
      </c>
      <c r="B1905" s="79" t="s">
        <v>983</v>
      </c>
      <c r="C1905" s="79" t="s">
        <v>1240</v>
      </c>
      <c r="D1905" s="81">
        <v>42826</v>
      </c>
      <c r="E1905" s="81">
        <v>42826</v>
      </c>
      <c r="F1905" s="82">
        <v>0</v>
      </c>
      <c r="G1905" s="79" t="s">
        <v>145</v>
      </c>
      <c r="H1905" s="79" t="s">
        <v>1239</v>
      </c>
      <c r="I1905" s="84">
        <v>286820.01</v>
      </c>
      <c r="J1905" s="84">
        <v>-50109.52</v>
      </c>
      <c r="K1905" s="84">
        <v>236710.49</v>
      </c>
      <c r="L1905" s="85"/>
      <c r="M1905" s="85"/>
    </row>
    <row r="1906" spans="1:13" hidden="1" x14ac:dyDescent="0.25">
      <c r="A1906" s="80">
        <f t="shared" si="29"/>
        <v>1904</v>
      </c>
      <c r="B1906" s="79" t="s">
        <v>983</v>
      </c>
      <c r="C1906" s="79" t="s">
        <v>1240</v>
      </c>
      <c r="D1906" s="81">
        <v>42826</v>
      </c>
      <c r="E1906" s="81">
        <v>42826</v>
      </c>
      <c r="F1906" s="82">
        <v>0</v>
      </c>
      <c r="G1906" s="79" t="s">
        <v>145</v>
      </c>
      <c r="H1906" s="79" t="s">
        <v>1241</v>
      </c>
      <c r="I1906" s="84">
        <v>-26689.040000000001</v>
      </c>
      <c r="J1906" s="84">
        <v>4662.76</v>
      </c>
      <c r="K1906" s="84">
        <v>-22026.28</v>
      </c>
      <c r="L1906" s="85"/>
      <c r="M1906" s="85"/>
    </row>
    <row r="1907" spans="1:13" hidden="1" x14ac:dyDescent="0.25">
      <c r="A1907" s="80">
        <f t="shared" si="29"/>
        <v>1905</v>
      </c>
      <c r="B1907" s="79" t="s">
        <v>983</v>
      </c>
      <c r="C1907" s="79" t="s">
        <v>1242</v>
      </c>
      <c r="D1907" s="81">
        <v>43191</v>
      </c>
      <c r="E1907" s="81">
        <v>43191</v>
      </c>
      <c r="F1907" s="82">
        <v>0</v>
      </c>
      <c r="G1907" s="79" t="s">
        <v>145</v>
      </c>
      <c r="H1907" s="79" t="s">
        <v>1243</v>
      </c>
      <c r="I1907" s="84">
        <v>792284.86</v>
      </c>
      <c r="J1907" s="84">
        <v>-108816.26999999999</v>
      </c>
      <c r="K1907" s="84">
        <v>683468.59</v>
      </c>
      <c r="L1907" s="85"/>
      <c r="M1907" s="85"/>
    </row>
    <row r="1908" spans="1:13" hidden="1" x14ac:dyDescent="0.25">
      <c r="A1908" s="80">
        <f t="shared" si="29"/>
        <v>1906</v>
      </c>
      <c r="B1908" s="79" t="s">
        <v>983</v>
      </c>
      <c r="C1908" s="79" t="s">
        <v>1242</v>
      </c>
      <c r="D1908" s="81">
        <v>43191</v>
      </c>
      <c r="E1908" s="81">
        <v>43191</v>
      </c>
      <c r="F1908" s="82">
        <v>0</v>
      </c>
      <c r="G1908" s="79" t="s">
        <v>145</v>
      </c>
      <c r="H1908" s="79" t="s">
        <v>1244</v>
      </c>
      <c r="I1908" s="84">
        <v>2619389.34</v>
      </c>
      <c r="J1908" s="84">
        <v>-359759.67</v>
      </c>
      <c r="K1908" s="84">
        <v>2259629.67</v>
      </c>
      <c r="L1908" s="85"/>
      <c r="M1908" s="85"/>
    </row>
    <row r="1909" spans="1:13" hidden="1" x14ac:dyDescent="0.25">
      <c r="A1909" s="80">
        <f t="shared" si="29"/>
        <v>1907</v>
      </c>
      <c r="B1909" s="79" t="s">
        <v>983</v>
      </c>
      <c r="C1909" s="79" t="s">
        <v>1245</v>
      </c>
      <c r="D1909" s="81">
        <v>43556</v>
      </c>
      <c r="E1909" s="81">
        <v>43556</v>
      </c>
      <c r="F1909" s="82">
        <v>0</v>
      </c>
      <c r="G1909" s="79" t="s">
        <v>145</v>
      </c>
      <c r="H1909" s="79" t="s">
        <v>1246</v>
      </c>
      <c r="I1909" s="84">
        <v>936515.01</v>
      </c>
      <c r="J1909" s="84">
        <v>-90092</v>
      </c>
      <c r="K1909" s="84">
        <v>846423.01</v>
      </c>
      <c r="L1909" s="85"/>
      <c r="M1909" s="85"/>
    </row>
    <row r="1910" spans="1:13" hidden="1" x14ac:dyDescent="0.25">
      <c r="A1910" s="80">
        <f t="shared" si="29"/>
        <v>1908</v>
      </c>
      <c r="B1910" s="79" t="s">
        <v>983</v>
      </c>
      <c r="C1910" s="79" t="s">
        <v>1245</v>
      </c>
      <c r="D1910" s="81">
        <v>43556</v>
      </c>
      <c r="E1910" s="81">
        <v>43556</v>
      </c>
      <c r="F1910" s="82">
        <v>0</v>
      </c>
      <c r="G1910" s="79" t="s">
        <v>145</v>
      </c>
      <c r="H1910" s="79" t="s">
        <v>1247</v>
      </c>
      <c r="I1910" s="84">
        <v>3273392.69</v>
      </c>
      <c r="J1910" s="84">
        <v>-314897.74</v>
      </c>
      <c r="K1910" s="84">
        <v>2958494.95</v>
      </c>
      <c r="L1910" s="85"/>
      <c r="M1910" s="85"/>
    </row>
    <row r="1911" spans="1:13" hidden="1" x14ac:dyDescent="0.25">
      <c r="A1911" s="80">
        <f t="shared" si="29"/>
        <v>1909</v>
      </c>
      <c r="B1911" s="79" t="s">
        <v>983</v>
      </c>
      <c r="C1911" s="79" t="s">
        <v>1248</v>
      </c>
      <c r="D1911" s="81">
        <v>43922</v>
      </c>
      <c r="E1911" s="81">
        <v>43922</v>
      </c>
      <c r="F1911" s="82">
        <v>0</v>
      </c>
      <c r="G1911" s="79" t="s">
        <v>145</v>
      </c>
      <c r="H1911" s="79" t="s">
        <v>1249</v>
      </c>
      <c r="I1911" s="84">
        <v>1620086.62</v>
      </c>
      <c r="J1911" s="84">
        <v>-82081.39</v>
      </c>
      <c r="K1911" s="84">
        <v>1538005.23</v>
      </c>
      <c r="L1911" s="85"/>
      <c r="M1911" s="85"/>
    </row>
    <row r="1912" spans="1:13" hidden="1" x14ac:dyDescent="0.25">
      <c r="A1912" s="80">
        <f t="shared" si="29"/>
        <v>1910</v>
      </c>
      <c r="B1912" s="79" t="s">
        <v>983</v>
      </c>
      <c r="C1912" s="79" t="s">
        <v>1248</v>
      </c>
      <c r="D1912" s="81">
        <v>43922</v>
      </c>
      <c r="E1912" s="81">
        <v>43922</v>
      </c>
      <c r="F1912" s="82">
        <v>0</v>
      </c>
      <c r="G1912" s="79" t="s">
        <v>145</v>
      </c>
      <c r="H1912" s="79" t="s">
        <v>1250</v>
      </c>
      <c r="I1912" s="84">
        <v>-3184770.25</v>
      </c>
      <c r="J1912" s="84">
        <v>161355.79999999999</v>
      </c>
      <c r="K1912" s="84">
        <v>-3023414.45</v>
      </c>
      <c r="L1912" s="85"/>
      <c r="M1912" s="85"/>
    </row>
    <row r="1913" spans="1:13" hidden="1" x14ac:dyDescent="0.25">
      <c r="A1913" s="80">
        <f t="shared" si="29"/>
        <v>1911</v>
      </c>
      <c r="B1913" s="79" t="s">
        <v>983</v>
      </c>
      <c r="C1913" s="79" t="s">
        <v>987</v>
      </c>
      <c r="D1913" s="81">
        <v>41639</v>
      </c>
      <c r="E1913" s="81">
        <v>41639</v>
      </c>
      <c r="F1913" s="82">
        <v>0</v>
      </c>
      <c r="G1913" s="79" t="s">
        <v>145</v>
      </c>
      <c r="H1913" s="79" t="s">
        <v>1289</v>
      </c>
      <c r="I1913" s="84">
        <v>169228943.03</v>
      </c>
      <c r="J1913" s="84">
        <v>-74083699.260000005</v>
      </c>
      <c r="K1913" s="84">
        <v>95145243.769999996</v>
      </c>
      <c r="L1913" s="85"/>
      <c r="M1913" s="85"/>
    </row>
    <row r="1914" spans="1:13" hidden="1" x14ac:dyDescent="0.25">
      <c r="A1914" s="80">
        <f t="shared" si="29"/>
        <v>1912</v>
      </c>
      <c r="B1914" s="79" t="s">
        <v>983</v>
      </c>
      <c r="C1914" s="79" t="s">
        <v>987</v>
      </c>
      <c r="D1914" s="81">
        <v>41730</v>
      </c>
      <c r="E1914" s="81">
        <v>41730</v>
      </c>
      <c r="F1914" s="82">
        <v>0</v>
      </c>
      <c r="G1914" s="79" t="s">
        <v>145</v>
      </c>
      <c r="H1914" s="79" t="s">
        <v>1290</v>
      </c>
      <c r="I1914" s="84">
        <v>3620203.3</v>
      </c>
      <c r="J1914" s="84">
        <v>-1492080.71</v>
      </c>
      <c r="K1914" s="84">
        <v>2128122.59</v>
      </c>
      <c r="L1914" s="85"/>
      <c r="M1914" s="85"/>
    </row>
    <row r="1915" spans="1:13" hidden="1" x14ac:dyDescent="0.25">
      <c r="A1915" s="80">
        <f t="shared" si="29"/>
        <v>1913</v>
      </c>
      <c r="B1915" s="79" t="s">
        <v>983</v>
      </c>
      <c r="C1915" s="79" t="s">
        <v>1221</v>
      </c>
      <c r="D1915" s="81">
        <v>42186</v>
      </c>
      <c r="E1915" s="81">
        <v>42186</v>
      </c>
      <c r="F1915" s="82">
        <v>0</v>
      </c>
      <c r="G1915" s="79" t="s">
        <v>145</v>
      </c>
      <c r="H1915" s="79" t="s">
        <v>1291</v>
      </c>
      <c r="I1915" s="84">
        <v>8011991.8099999996</v>
      </c>
      <c r="J1915" s="84">
        <v>-1862842.3599999999</v>
      </c>
      <c r="K1915" s="84">
        <v>6149149.4500000002</v>
      </c>
      <c r="L1915" s="85"/>
      <c r="M1915" s="85"/>
    </row>
    <row r="1916" spans="1:13" hidden="1" x14ac:dyDescent="0.25">
      <c r="A1916" s="80">
        <f t="shared" si="29"/>
        <v>1914</v>
      </c>
      <c r="B1916" s="79" t="s">
        <v>983</v>
      </c>
      <c r="C1916" s="79" t="s">
        <v>1292</v>
      </c>
      <c r="D1916" s="81">
        <v>42642</v>
      </c>
      <c r="E1916" s="81">
        <v>42642</v>
      </c>
      <c r="F1916" s="82">
        <v>0</v>
      </c>
      <c r="G1916" s="79" t="s">
        <v>145</v>
      </c>
      <c r="H1916" s="79" t="s">
        <v>1289</v>
      </c>
      <c r="I1916" s="84">
        <v>243563.15</v>
      </c>
      <c r="J1916" s="84">
        <v>-81211.98</v>
      </c>
      <c r="K1916" s="84">
        <v>162351.17000000001</v>
      </c>
      <c r="L1916" s="85"/>
      <c r="M1916" s="85"/>
    </row>
    <row r="1917" spans="1:13" hidden="1" x14ac:dyDescent="0.25">
      <c r="A1917" s="80">
        <f t="shared" si="29"/>
        <v>1915</v>
      </c>
      <c r="B1917" s="79" t="s">
        <v>983</v>
      </c>
      <c r="C1917" s="79" t="s">
        <v>1293</v>
      </c>
      <c r="D1917" s="81">
        <v>42725</v>
      </c>
      <c r="E1917" s="81">
        <v>42725</v>
      </c>
      <c r="F1917" s="82">
        <v>0</v>
      </c>
      <c r="G1917" s="79" t="s">
        <v>145</v>
      </c>
      <c r="H1917" s="79" t="s">
        <v>1289</v>
      </c>
      <c r="I1917" s="84">
        <v>8450</v>
      </c>
      <c r="J1917" s="84">
        <v>-2860.95</v>
      </c>
      <c r="K1917" s="84">
        <v>5589.05</v>
      </c>
      <c r="L1917" s="85"/>
      <c r="M1917" s="85"/>
    </row>
    <row r="1918" spans="1:13" hidden="1" x14ac:dyDescent="0.25">
      <c r="A1918" s="80">
        <f t="shared" si="29"/>
        <v>1916</v>
      </c>
      <c r="B1918" s="79" t="s">
        <v>983</v>
      </c>
      <c r="C1918" s="79" t="s">
        <v>987</v>
      </c>
      <c r="D1918" s="81">
        <v>41639</v>
      </c>
      <c r="E1918" s="81">
        <v>41639</v>
      </c>
      <c r="F1918" s="82">
        <v>0</v>
      </c>
      <c r="G1918" s="79" t="s">
        <v>145</v>
      </c>
      <c r="H1918" s="79" t="s">
        <v>1294</v>
      </c>
      <c r="I1918" s="84">
        <v>3739582.49</v>
      </c>
      <c r="J1918" s="84">
        <v>-1595108.71</v>
      </c>
      <c r="K1918" s="84">
        <v>2144473.7799999998</v>
      </c>
      <c r="L1918" s="85"/>
      <c r="M1918" s="85"/>
    </row>
    <row r="1919" spans="1:13" hidden="1" x14ac:dyDescent="0.25">
      <c r="A1919" s="80">
        <f t="shared" si="29"/>
        <v>1917</v>
      </c>
      <c r="B1919" s="79" t="s">
        <v>983</v>
      </c>
      <c r="C1919" s="79" t="s">
        <v>987</v>
      </c>
      <c r="D1919" s="81">
        <v>41639</v>
      </c>
      <c r="E1919" s="81">
        <v>41639</v>
      </c>
      <c r="F1919" s="82">
        <v>0</v>
      </c>
      <c r="G1919" s="79" t="s">
        <v>145</v>
      </c>
      <c r="H1919" s="79" t="s">
        <v>1226</v>
      </c>
      <c r="I1919" s="84">
        <v>24350929.010000002</v>
      </c>
      <c r="J1919" s="84">
        <v>-10386822.25</v>
      </c>
      <c r="K1919" s="84">
        <v>13964106.76</v>
      </c>
      <c r="L1919" s="85"/>
      <c r="M1919" s="85"/>
    </row>
    <row r="1920" spans="1:13" hidden="1" x14ac:dyDescent="0.25">
      <c r="A1920" s="80">
        <f t="shared" si="29"/>
        <v>1918</v>
      </c>
      <c r="B1920" s="79" t="s">
        <v>983</v>
      </c>
      <c r="C1920" s="79" t="s">
        <v>987</v>
      </c>
      <c r="D1920" s="81">
        <v>41639</v>
      </c>
      <c r="E1920" s="81">
        <v>41639</v>
      </c>
      <c r="F1920" s="82">
        <v>0</v>
      </c>
      <c r="G1920" s="79" t="s">
        <v>145</v>
      </c>
      <c r="H1920" s="79" t="s">
        <v>1227</v>
      </c>
      <c r="I1920" s="84">
        <v>5776544.7999999998</v>
      </c>
      <c r="J1920" s="84">
        <v>-2463969.39</v>
      </c>
      <c r="K1920" s="84">
        <v>3312575.41</v>
      </c>
      <c r="L1920" s="85"/>
      <c r="M1920" s="85"/>
    </row>
    <row r="1921" spans="1:13" hidden="1" x14ac:dyDescent="0.25">
      <c r="A1921" s="80">
        <f t="shared" si="29"/>
        <v>1919</v>
      </c>
      <c r="B1921" s="79" t="s">
        <v>983</v>
      </c>
      <c r="C1921" s="79" t="s">
        <v>987</v>
      </c>
      <c r="D1921" s="81">
        <v>41639</v>
      </c>
      <c r="E1921" s="81">
        <v>41639</v>
      </c>
      <c r="F1921" s="82">
        <v>0</v>
      </c>
      <c r="G1921" s="79" t="s">
        <v>145</v>
      </c>
      <c r="H1921" s="79" t="s">
        <v>1228</v>
      </c>
      <c r="I1921" s="84">
        <v>1257201.58</v>
      </c>
      <c r="J1921" s="84">
        <v>-536255.91</v>
      </c>
      <c r="K1921" s="84">
        <v>720945.67</v>
      </c>
      <c r="L1921" s="85"/>
      <c r="M1921" s="85"/>
    </row>
    <row r="1922" spans="1:13" hidden="1" x14ac:dyDescent="0.25">
      <c r="A1922" s="80">
        <f t="shared" si="29"/>
        <v>1920</v>
      </c>
      <c r="B1922" s="79" t="s">
        <v>983</v>
      </c>
      <c r="C1922" s="79" t="s">
        <v>987</v>
      </c>
      <c r="D1922" s="81">
        <v>41639</v>
      </c>
      <c r="E1922" s="81">
        <v>41639</v>
      </c>
      <c r="F1922" s="82">
        <v>0</v>
      </c>
      <c r="G1922" s="79" t="s">
        <v>145</v>
      </c>
      <c r="H1922" s="79" t="s">
        <v>1229</v>
      </c>
      <c r="I1922" s="84">
        <v>15681142.789999999</v>
      </c>
      <c r="J1922" s="84">
        <v>-6688748.6200000001</v>
      </c>
      <c r="K1922" s="84">
        <v>8992394.1699999999</v>
      </c>
      <c r="L1922" s="85"/>
      <c r="M1922" s="85"/>
    </row>
    <row r="1923" spans="1:13" hidden="1" x14ac:dyDescent="0.25">
      <c r="A1923" s="80">
        <f t="shared" si="29"/>
        <v>1921</v>
      </c>
      <c r="B1923" s="79" t="s">
        <v>983</v>
      </c>
      <c r="C1923" s="79" t="s">
        <v>987</v>
      </c>
      <c r="D1923" s="81">
        <v>41639</v>
      </c>
      <c r="E1923" s="81">
        <v>41639</v>
      </c>
      <c r="F1923" s="82">
        <v>0</v>
      </c>
      <c r="G1923" s="79" t="s">
        <v>145</v>
      </c>
      <c r="H1923" s="79" t="s">
        <v>1230</v>
      </c>
      <c r="I1923" s="84">
        <v>-2353769.66</v>
      </c>
      <c r="J1923" s="84">
        <v>1003994.03</v>
      </c>
      <c r="K1923" s="84">
        <v>-1349775.63</v>
      </c>
      <c r="L1923" s="85"/>
      <c r="M1923" s="85"/>
    </row>
    <row r="1924" spans="1:13" hidden="1" x14ac:dyDescent="0.25">
      <c r="A1924" s="80">
        <f t="shared" si="29"/>
        <v>1922</v>
      </c>
      <c r="B1924" s="79" t="s">
        <v>983</v>
      </c>
      <c r="C1924" s="79" t="s">
        <v>987</v>
      </c>
      <c r="D1924" s="81">
        <v>41730</v>
      </c>
      <c r="E1924" s="81">
        <v>41730</v>
      </c>
      <c r="F1924" s="82">
        <v>0</v>
      </c>
      <c r="G1924" s="79" t="s">
        <v>145</v>
      </c>
      <c r="H1924" s="79" t="s">
        <v>1232</v>
      </c>
      <c r="I1924" s="84">
        <v>12987931.82</v>
      </c>
      <c r="J1924" s="84">
        <v>-5359144.79</v>
      </c>
      <c r="K1924" s="84">
        <v>7628787.0300000003</v>
      </c>
      <c r="L1924" s="85"/>
      <c r="M1924" s="85"/>
    </row>
    <row r="1925" spans="1:13" hidden="1" x14ac:dyDescent="0.25">
      <c r="A1925" s="80">
        <f t="shared" ref="A1925:A1988" si="30">A1924+1</f>
        <v>1923</v>
      </c>
      <c r="B1925" s="79" t="s">
        <v>983</v>
      </c>
      <c r="C1925" s="79" t="s">
        <v>987</v>
      </c>
      <c r="D1925" s="81">
        <v>42095</v>
      </c>
      <c r="E1925" s="81">
        <v>42095</v>
      </c>
      <c r="F1925" s="82">
        <v>0</v>
      </c>
      <c r="G1925" s="79" t="s">
        <v>145</v>
      </c>
      <c r="H1925" s="79" t="s">
        <v>1233</v>
      </c>
      <c r="I1925" s="84">
        <v>745097.87</v>
      </c>
      <c r="J1925" s="84">
        <v>-271960.15999999997</v>
      </c>
      <c r="K1925" s="84">
        <v>473137.71</v>
      </c>
      <c r="L1925" s="85"/>
      <c r="M1925" s="85"/>
    </row>
    <row r="1926" spans="1:13" hidden="1" x14ac:dyDescent="0.25">
      <c r="A1926" s="80">
        <f t="shared" si="30"/>
        <v>1924</v>
      </c>
      <c r="B1926" s="79" t="s">
        <v>983</v>
      </c>
      <c r="C1926" s="79" t="s">
        <v>1295</v>
      </c>
      <c r="D1926" s="81">
        <v>42461</v>
      </c>
      <c r="E1926" s="81">
        <v>42461</v>
      </c>
      <c r="F1926" s="82">
        <v>0</v>
      </c>
      <c r="G1926" s="79" t="s">
        <v>145</v>
      </c>
      <c r="H1926" s="79" t="s">
        <v>1235</v>
      </c>
      <c r="I1926" s="84">
        <v>337491.78</v>
      </c>
      <c r="J1926" s="84">
        <v>-123340.83</v>
      </c>
      <c r="K1926" s="84">
        <v>214150.95</v>
      </c>
      <c r="L1926" s="85"/>
      <c r="M1926" s="85"/>
    </row>
    <row r="1927" spans="1:13" hidden="1" x14ac:dyDescent="0.25">
      <c r="A1927" s="80">
        <f t="shared" si="30"/>
        <v>1925</v>
      </c>
      <c r="B1927" s="79" t="s">
        <v>983</v>
      </c>
      <c r="C1927" s="79" t="s">
        <v>987</v>
      </c>
      <c r="D1927" s="81">
        <v>41730</v>
      </c>
      <c r="E1927" s="81">
        <v>41730</v>
      </c>
      <c r="F1927" s="82">
        <v>0</v>
      </c>
      <c r="G1927" s="79" t="s">
        <v>145</v>
      </c>
      <c r="H1927" s="79" t="s">
        <v>1236</v>
      </c>
      <c r="I1927" s="84">
        <v>-9869385.3800000008</v>
      </c>
      <c r="J1927" s="84">
        <v>4072354.71</v>
      </c>
      <c r="K1927" s="84">
        <v>-5797030.6699999999</v>
      </c>
      <c r="L1927" s="85"/>
      <c r="M1927" s="85"/>
    </row>
    <row r="1928" spans="1:13" hidden="1" x14ac:dyDescent="0.25">
      <c r="A1928" s="80">
        <f t="shared" si="30"/>
        <v>1926</v>
      </c>
      <c r="B1928" s="79" t="s">
        <v>983</v>
      </c>
      <c r="C1928" s="79" t="s">
        <v>987</v>
      </c>
      <c r="D1928" s="81">
        <v>42095</v>
      </c>
      <c r="E1928" s="81">
        <v>42095</v>
      </c>
      <c r="F1928" s="82">
        <v>0</v>
      </c>
      <c r="G1928" s="79" t="s">
        <v>145</v>
      </c>
      <c r="H1928" s="79" t="s">
        <v>1237</v>
      </c>
      <c r="I1928" s="84">
        <v>1889591.22</v>
      </c>
      <c r="J1928" s="84">
        <v>-689699.4</v>
      </c>
      <c r="K1928" s="84">
        <v>1199891.82</v>
      </c>
      <c r="L1928" s="85"/>
      <c r="M1928" s="85"/>
    </row>
    <row r="1929" spans="1:13" hidden="1" x14ac:dyDescent="0.25">
      <c r="A1929" s="80">
        <f t="shared" si="30"/>
        <v>1927</v>
      </c>
      <c r="B1929" s="79" t="s">
        <v>983</v>
      </c>
      <c r="C1929" s="79" t="s">
        <v>1295</v>
      </c>
      <c r="D1929" s="81">
        <v>42461</v>
      </c>
      <c r="E1929" s="81">
        <v>42461</v>
      </c>
      <c r="F1929" s="82">
        <v>0</v>
      </c>
      <c r="G1929" s="79" t="s">
        <v>145</v>
      </c>
      <c r="H1929" s="79" t="s">
        <v>1238</v>
      </c>
      <c r="I1929" s="84">
        <v>-919236.01</v>
      </c>
      <c r="J1929" s="84">
        <v>336134.58</v>
      </c>
      <c r="K1929" s="84">
        <v>-583101.43000000005</v>
      </c>
      <c r="L1929" s="85"/>
      <c r="M1929" s="85"/>
    </row>
    <row r="1930" spans="1:13" hidden="1" x14ac:dyDescent="0.25">
      <c r="A1930" s="80">
        <f t="shared" si="30"/>
        <v>1928</v>
      </c>
      <c r="B1930" s="79" t="s">
        <v>983</v>
      </c>
      <c r="C1930" s="79" t="s">
        <v>987</v>
      </c>
      <c r="D1930" s="81">
        <v>42826</v>
      </c>
      <c r="E1930" s="81">
        <v>41639</v>
      </c>
      <c r="F1930" s="82">
        <v>0</v>
      </c>
      <c r="G1930" s="79" t="s">
        <v>145</v>
      </c>
      <c r="H1930" s="79" t="s">
        <v>1239</v>
      </c>
      <c r="I1930" s="84">
        <v>220630.78</v>
      </c>
      <c r="J1930" s="84">
        <v>-64478.69</v>
      </c>
      <c r="K1930" s="84">
        <v>156152.09</v>
      </c>
      <c r="L1930" s="85"/>
      <c r="M1930" s="85"/>
    </row>
    <row r="1931" spans="1:13" hidden="1" x14ac:dyDescent="0.25">
      <c r="A1931" s="80">
        <f t="shared" si="30"/>
        <v>1929</v>
      </c>
      <c r="B1931" s="79" t="s">
        <v>983</v>
      </c>
      <c r="C1931" s="79" t="s">
        <v>1296</v>
      </c>
      <c r="D1931" s="81">
        <v>42826</v>
      </c>
      <c r="E1931" s="81">
        <v>42826</v>
      </c>
      <c r="F1931" s="82">
        <v>0</v>
      </c>
      <c r="G1931" s="79" t="s">
        <v>145</v>
      </c>
      <c r="H1931" s="79" t="s">
        <v>1241</v>
      </c>
      <c r="I1931" s="84">
        <v>-19440.89</v>
      </c>
      <c r="J1931" s="84">
        <v>6286.9000000000005</v>
      </c>
      <c r="K1931" s="84">
        <v>-13153.99</v>
      </c>
      <c r="L1931" s="85"/>
      <c r="M1931" s="85"/>
    </row>
    <row r="1932" spans="1:13" hidden="1" x14ac:dyDescent="0.25">
      <c r="A1932" s="80">
        <f t="shared" si="30"/>
        <v>1930</v>
      </c>
      <c r="B1932" s="79" t="s">
        <v>983</v>
      </c>
      <c r="C1932" s="79" t="s">
        <v>1242</v>
      </c>
      <c r="D1932" s="81">
        <v>43191</v>
      </c>
      <c r="E1932" s="81">
        <v>43191</v>
      </c>
      <c r="F1932" s="82">
        <v>0</v>
      </c>
      <c r="G1932" s="79" t="s">
        <v>145</v>
      </c>
      <c r="H1932" s="79" t="s">
        <v>1243</v>
      </c>
      <c r="I1932" s="84">
        <v>609449.88</v>
      </c>
      <c r="J1932" s="84">
        <v>-83704.799999999988</v>
      </c>
      <c r="K1932" s="84">
        <v>525745.07999999996</v>
      </c>
      <c r="L1932" s="85"/>
      <c r="M1932" s="85"/>
    </row>
    <row r="1933" spans="1:13" hidden="1" x14ac:dyDescent="0.25">
      <c r="A1933" s="80">
        <f t="shared" si="30"/>
        <v>1931</v>
      </c>
      <c r="B1933" s="79" t="s">
        <v>983</v>
      </c>
      <c r="C1933" s="79" t="s">
        <v>1242</v>
      </c>
      <c r="D1933" s="81">
        <v>43191</v>
      </c>
      <c r="E1933" s="81">
        <v>43191</v>
      </c>
      <c r="F1933" s="82">
        <v>0</v>
      </c>
      <c r="G1933" s="79" t="s">
        <v>145</v>
      </c>
      <c r="H1933" s="79" t="s">
        <v>1244</v>
      </c>
      <c r="I1933" s="84">
        <v>2014914.9</v>
      </c>
      <c r="J1933" s="84">
        <v>-276738.21000000002</v>
      </c>
      <c r="K1933" s="84">
        <v>1738176.69</v>
      </c>
      <c r="L1933" s="85"/>
      <c r="M1933" s="85"/>
    </row>
    <row r="1934" spans="1:13" hidden="1" x14ac:dyDescent="0.25">
      <c r="A1934" s="80">
        <f t="shared" si="30"/>
        <v>1932</v>
      </c>
      <c r="B1934" s="79" t="s">
        <v>983</v>
      </c>
      <c r="C1934" s="79" t="s">
        <v>1297</v>
      </c>
      <c r="D1934" s="81">
        <v>43556</v>
      </c>
      <c r="E1934" s="81">
        <v>43556</v>
      </c>
      <c r="F1934" s="82">
        <v>0</v>
      </c>
      <c r="G1934" s="79" t="s">
        <v>145</v>
      </c>
      <c r="H1934" s="79" t="s">
        <v>1246</v>
      </c>
      <c r="I1934" s="84">
        <v>720396.15</v>
      </c>
      <c r="J1934" s="84">
        <v>-140375.03</v>
      </c>
      <c r="K1934" s="84">
        <v>580021.12</v>
      </c>
      <c r="L1934" s="85"/>
      <c r="M1934" s="85"/>
    </row>
    <row r="1935" spans="1:13" hidden="1" x14ac:dyDescent="0.25">
      <c r="A1935" s="80">
        <f t="shared" si="30"/>
        <v>1933</v>
      </c>
      <c r="B1935" s="79" t="s">
        <v>983</v>
      </c>
      <c r="C1935" s="79" t="s">
        <v>1297</v>
      </c>
      <c r="D1935" s="81">
        <v>43556</v>
      </c>
      <c r="E1935" s="81">
        <v>43556</v>
      </c>
      <c r="F1935" s="82">
        <v>0</v>
      </c>
      <c r="G1935" s="79" t="s">
        <v>145</v>
      </c>
      <c r="H1935" s="79" t="s">
        <v>1247</v>
      </c>
      <c r="I1935" s="84">
        <v>2517994.4</v>
      </c>
      <c r="J1935" s="84">
        <v>-490651.62</v>
      </c>
      <c r="K1935" s="84">
        <v>2027342.78</v>
      </c>
      <c r="L1935" s="85"/>
      <c r="M1935" s="85"/>
    </row>
    <row r="1936" spans="1:13" hidden="1" x14ac:dyDescent="0.25">
      <c r="A1936" s="80">
        <f t="shared" si="30"/>
        <v>1934</v>
      </c>
      <c r="B1936" s="79" t="s">
        <v>983</v>
      </c>
      <c r="C1936" s="79" t="s">
        <v>1298</v>
      </c>
      <c r="D1936" s="81">
        <v>43922</v>
      </c>
      <c r="E1936" s="81">
        <v>43922</v>
      </c>
      <c r="F1936" s="82">
        <v>0</v>
      </c>
      <c r="G1936" s="79" t="s">
        <v>145</v>
      </c>
      <c r="H1936" s="79" t="s">
        <v>1249</v>
      </c>
      <c r="I1936" s="84">
        <v>1246220.47</v>
      </c>
      <c r="J1936" s="84">
        <v>-135293.35</v>
      </c>
      <c r="K1936" s="84">
        <v>1110927.1200000001</v>
      </c>
      <c r="L1936" s="85"/>
      <c r="M1936" s="85"/>
    </row>
    <row r="1937" spans="1:13" hidden="1" x14ac:dyDescent="0.25">
      <c r="A1937" s="80">
        <f t="shared" si="30"/>
        <v>1935</v>
      </c>
      <c r="B1937" s="79" t="s">
        <v>983</v>
      </c>
      <c r="C1937" s="79" t="s">
        <v>1298</v>
      </c>
      <c r="D1937" s="81">
        <v>43922</v>
      </c>
      <c r="E1937" s="81">
        <v>43922</v>
      </c>
      <c r="F1937" s="82">
        <v>0</v>
      </c>
      <c r="G1937" s="79" t="s">
        <v>145</v>
      </c>
      <c r="H1937" s="79" t="s">
        <v>1250</v>
      </c>
      <c r="I1937" s="84">
        <v>-2449823.2599999998</v>
      </c>
      <c r="J1937" s="84">
        <v>265959.99</v>
      </c>
      <c r="K1937" s="84">
        <v>-2183863.27</v>
      </c>
      <c r="L1937" s="85"/>
      <c r="M1937" s="85"/>
    </row>
    <row r="1938" spans="1:13" hidden="1" x14ac:dyDescent="0.25">
      <c r="A1938" s="80">
        <f t="shared" si="30"/>
        <v>1936</v>
      </c>
      <c r="B1938" s="79" t="s">
        <v>983</v>
      </c>
      <c r="C1938" s="79" t="s">
        <v>987</v>
      </c>
      <c r="D1938" s="81">
        <v>41639</v>
      </c>
      <c r="E1938" s="81">
        <v>41639</v>
      </c>
      <c r="F1938" s="82">
        <v>0</v>
      </c>
      <c r="G1938" s="79" t="s">
        <v>145</v>
      </c>
      <c r="H1938" s="79" t="s">
        <v>1299</v>
      </c>
      <c r="I1938" s="84">
        <v>32739519.23</v>
      </c>
      <c r="J1938" s="84">
        <v>-14344794.939999999</v>
      </c>
      <c r="K1938" s="84">
        <v>18394724.289999999</v>
      </c>
      <c r="L1938" s="85"/>
      <c r="M1938" s="85"/>
    </row>
    <row r="1939" spans="1:13" hidden="1" x14ac:dyDescent="0.25">
      <c r="A1939" s="80">
        <f t="shared" si="30"/>
        <v>1937</v>
      </c>
      <c r="B1939" s="79" t="s">
        <v>983</v>
      </c>
      <c r="C1939" s="79" t="s">
        <v>987</v>
      </c>
      <c r="D1939" s="81">
        <v>41730</v>
      </c>
      <c r="E1939" s="81">
        <v>41730</v>
      </c>
      <c r="F1939" s="82">
        <v>0</v>
      </c>
      <c r="G1939" s="79" t="s">
        <v>145</v>
      </c>
      <c r="H1939" s="79" t="s">
        <v>1300</v>
      </c>
      <c r="I1939" s="84">
        <v>-761213.91</v>
      </c>
      <c r="J1939" s="84">
        <v>313737.25</v>
      </c>
      <c r="K1939" s="84">
        <v>-447476.66</v>
      </c>
      <c r="L1939" s="85"/>
      <c r="M1939" s="85"/>
    </row>
    <row r="1940" spans="1:13" hidden="1" x14ac:dyDescent="0.25">
      <c r="A1940" s="80">
        <f t="shared" si="30"/>
        <v>1938</v>
      </c>
      <c r="B1940" s="79" t="s">
        <v>983</v>
      </c>
      <c r="C1940" s="79" t="s">
        <v>987</v>
      </c>
      <c r="D1940" s="81">
        <v>41730</v>
      </c>
      <c r="E1940" s="81">
        <v>41730</v>
      </c>
      <c r="F1940" s="82">
        <v>0</v>
      </c>
      <c r="G1940" s="79" t="s">
        <v>145</v>
      </c>
      <c r="H1940" s="79" t="s">
        <v>1301</v>
      </c>
      <c r="I1940" s="84">
        <v>-510192.51</v>
      </c>
      <c r="J1940" s="84">
        <v>210277.80000000002</v>
      </c>
      <c r="K1940" s="84">
        <v>-299914.71000000002</v>
      </c>
      <c r="L1940" s="85"/>
      <c r="M1940" s="85"/>
    </row>
    <row r="1941" spans="1:13" hidden="1" x14ac:dyDescent="0.25">
      <c r="A1941" s="80">
        <f t="shared" si="30"/>
        <v>1939</v>
      </c>
      <c r="B1941" s="79" t="s">
        <v>983</v>
      </c>
      <c r="C1941" s="79" t="s">
        <v>1302</v>
      </c>
      <c r="D1941" s="81">
        <v>42451</v>
      </c>
      <c r="E1941" s="81">
        <v>42451</v>
      </c>
      <c r="F1941" s="82">
        <v>0</v>
      </c>
      <c r="G1941" s="79" t="s">
        <v>145</v>
      </c>
      <c r="H1941" s="79" t="s">
        <v>1303</v>
      </c>
      <c r="I1941" s="84">
        <v>-35709.550000000003</v>
      </c>
      <c r="J1941" s="84">
        <v>7106.17</v>
      </c>
      <c r="K1941" s="84">
        <v>-28603.38</v>
      </c>
      <c r="L1941" s="85"/>
      <c r="M1941" s="85"/>
    </row>
    <row r="1942" spans="1:13" hidden="1" x14ac:dyDescent="0.25">
      <c r="A1942" s="80">
        <f t="shared" si="30"/>
        <v>1940</v>
      </c>
      <c r="B1942" s="79" t="s">
        <v>983</v>
      </c>
      <c r="C1942" s="79" t="s">
        <v>1292</v>
      </c>
      <c r="D1942" s="81">
        <v>42642</v>
      </c>
      <c r="E1942" s="81">
        <v>42642</v>
      </c>
      <c r="F1942" s="82">
        <v>0</v>
      </c>
      <c r="G1942" s="79" t="s">
        <v>145</v>
      </c>
      <c r="H1942" s="79" t="s">
        <v>1304</v>
      </c>
      <c r="I1942" s="84">
        <v>217805.5</v>
      </c>
      <c r="J1942" s="84">
        <v>-72623.539999999994</v>
      </c>
      <c r="K1942" s="84">
        <v>145181.96</v>
      </c>
      <c r="L1942" s="85"/>
      <c r="M1942" s="85"/>
    </row>
    <row r="1943" spans="1:13" hidden="1" x14ac:dyDescent="0.25">
      <c r="A1943" s="80">
        <f t="shared" si="30"/>
        <v>1941</v>
      </c>
      <c r="B1943" s="79" t="s">
        <v>983</v>
      </c>
      <c r="C1943" s="79" t="s">
        <v>987</v>
      </c>
      <c r="D1943" s="81">
        <v>41639</v>
      </c>
      <c r="E1943" s="81">
        <v>41639</v>
      </c>
      <c r="F1943" s="82">
        <v>0</v>
      </c>
      <c r="G1943" s="79" t="s">
        <v>145</v>
      </c>
      <c r="H1943" s="79" t="s">
        <v>1294</v>
      </c>
      <c r="I1943" s="84">
        <v>723470.41</v>
      </c>
      <c r="J1943" s="84">
        <v>-308594.32999999996</v>
      </c>
      <c r="K1943" s="84">
        <v>414876.08</v>
      </c>
      <c r="L1943" s="85"/>
      <c r="M1943" s="85"/>
    </row>
    <row r="1944" spans="1:13" hidden="1" x14ac:dyDescent="0.25">
      <c r="A1944" s="80">
        <f t="shared" si="30"/>
        <v>1942</v>
      </c>
      <c r="B1944" s="79" t="s">
        <v>983</v>
      </c>
      <c r="C1944" s="79" t="s">
        <v>987</v>
      </c>
      <c r="D1944" s="81">
        <v>41639</v>
      </c>
      <c r="E1944" s="81">
        <v>41639</v>
      </c>
      <c r="F1944" s="82">
        <v>0</v>
      </c>
      <c r="G1944" s="79" t="s">
        <v>145</v>
      </c>
      <c r="H1944" s="79" t="s">
        <v>1226</v>
      </c>
      <c r="I1944" s="84">
        <v>4711000.93</v>
      </c>
      <c r="J1944" s="84">
        <v>-2009464.5699999998</v>
      </c>
      <c r="K1944" s="84">
        <v>2701536.36</v>
      </c>
      <c r="L1944" s="85"/>
      <c r="M1944" s="85"/>
    </row>
    <row r="1945" spans="1:13" hidden="1" x14ac:dyDescent="0.25">
      <c r="A1945" s="80">
        <f t="shared" si="30"/>
        <v>1943</v>
      </c>
      <c r="B1945" s="79" t="s">
        <v>983</v>
      </c>
      <c r="C1945" s="79" t="s">
        <v>987</v>
      </c>
      <c r="D1945" s="81">
        <v>41639</v>
      </c>
      <c r="E1945" s="81">
        <v>41639</v>
      </c>
      <c r="F1945" s="82">
        <v>0</v>
      </c>
      <c r="G1945" s="79" t="s">
        <v>145</v>
      </c>
      <c r="H1945" s="79" t="s">
        <v>1227</v>
      </c>
      <c r="I1945" s="84">
        <v>1117547.01</v>
      </c>
      <c r="J1945" s="84">
        <v>-476686.62</v>
      </c>
      <c r="K1945" s="84">
        <v>640860.39</v>
      </c>
      <c r="L1945" s="85"/>
      <c r="M1945" s="85"/>
    </row>
    <row r="1946" spans="1:13" hidden="1" x14ac:dyDescent="0.25">
      <c r="A1946" s="80">
        <f t="shared" si="30"/>
        <v>1944</v>
      </c>
      <c r="B1946" s="79" t="s">
        <v>983</v>
      </c>
      <c r="C1946" s="79" t="s">
        <v>987</v>
      </c>
      <c r="D1946" s="81">
        <v>41639</v>
      </c>
      <c r="E1946" s="81">
        <v>41639</v>
      </c>
      <c r="F1946" s="82">
        <v>0</v>
      </c>
      <c r="G1946" s="79" t="s">
        <v>145</v>
      </c>
      <c r="H1946" s="79" t="s">
        <v>1228</v>
      </c>
      <c r="I1946" s="84">
        <v>243221.84</v>
      </c>
      <c r="J1946" s="84">
        <v>-103745.62</v>
      </c>
      <c r="K1946" s="84">
        <v>139476.22</v>
      </c>
      <c r="L1946" s="85"/>
      <c r="M1946" s="85"/>
    </row>
    <row r="1947" spans="1:13" hidden="1" x14ac:dyDescent="0.25">
      <c r="A1947" s="80">
        <f t="shared" si="30"/>
        <v>1945</v>
      </c>
      <c r="B1947" s="79" t="s">
        <v>983</v>
      </c>
      <c r="C1947" s="79" t="s">
        <v>987</v>
      </c>
      <c r="D1947" s="81">
        <v>41639</v>
      </c>
      <c r="E1947" s="81">
        <v>41639</v>
      </c>
      <c r="F1947" s="82">
        <v>0</v>
      </c>
      <c r="G1947" s="79" t="s">
        <v>145</v>
      </c>
      <c r="H1947" s="79" t="s">
        <v>1229</v>
      </c>
      <c r="I1947" s="84">
        <v>3033719.1</v>
      </c>
      <c r="J1947" s="84">
        <v>-1294024.5900000001</v>
      </c>
      <c r="K1947" s="84">
        <v>1739694.51</v>
      </c>
      <c r="L1947" s="85"/>
      <c r="M1947" s="85"/>
    </row>
    <row r="1948" spans="1:13" hidden="1" x14ac:dyDescent="0.25">
      <c r="A1948" s="80">
        <f t="shared" si="30"/>
        <v>1946</v>
      </c>
      <c r="B1948" s="79" t="s">
        <v>983</v>
      </c>
      <c r="C1948" s="79" t="s">
        <v>987</v>
      </c>
      <c r="D1948" s="81">
        <v>41639</v>
      </c>
      <c r="E1948" s="81">
        <v>41639</v>
      </c>
      <c r="F1948" s="82">
        <v>0</v>
      </c>
      <c r="G1948" s="79" t="s">
        <v>145</v>
      </c>
      <c r="H1948" s="79" t="s">
        <v>1230</v>
      </c>
      <c r="I1948" s="84">
        <v>-455367.06</v>
      </c>
      <c r="J1948" s="84">
        <v>194235.58000000002</v>
      </c>
      <c r="K1948" s="84">
        <v>-261131.48</v>
      </c>
      <c r="L1948" s="85"/>
      <c r="M1948" s="85"/>
    </row>
    <row r="1949" spans="1:13" hidden="1" x14ac:dyDescent="0.25">
      <c r="A1949" s="80">
        <f t="shared" si="30"/>
        <v>1947</v>
      </c>
      <c r="B1949" s="79" t="s">
        <v>983</v>
      </c>
      <c r="C1949" s="79" t="s">
        <v>987</v>
      </c>
      <c r="D1949" s="81">
        <v>41730</v>
      </c>
      <c r="E1949" s="81">
        <v>41730</v>
      </c>
      <c r="F1949" s="82">
        <v>0</v>
      </c>
      <c r="G1949" s="79" t="s">
        <v>145</v>
      </c>
      <c r="H1949" s="79" t="s">
        <v>1232</v>
      </c>
      <c r="I1949" s="84">
        <v>2512682.7400000002</v>
      </c>
      <c r="J1949" s="84">
        <v>-1036795.6</v>
      </c>
      <c r="K1949" s="84">
        <v>1475887.14</v>
      </c>
      <c r="L1949" s="85"/>
      <c r="M1949" s="85"/>
    </row>
    <row r="1950" spans="1:13" hidden="1" x14ac:dyDescent="0.25">
      <c r="A1950" s="80">
        <f t="shared" si="30"/>
        <v>1948</v>
      </c>
      <c r="B1950" s="79" t="s">
        <v>983</v>
      </c>
      <c r="C1950" s="79" t="s">
        <v>987</v>
      </c>
      <c r="D1950" s="81">
        <v>42095</v>
      </c>
      <c r="E1950" s="81">
        <v>42095</v>
      </c>
      <c r="F1950" s="82">
        <v>0</v>
      </c>
      <c r="G1950" s="79" t="s">
        <v>145</v>
      </c>
      <c r="H1950" s="79" t="s">
        <v>1233</v>
      </c>
      <c r="I1950" s="84">
        <v>144148.78</v>
      </c>
      <c r="J1950" s="84">
        <v>-52614.19</v>
      </c>
      <c r="K1950" s="84">
        <v>91534.59</v>
      </c>
      <c r="L1950" s="85"/>
      <c r="M1950" s="85"/>
    </row>
    <row r="1951" spans="1:13" hidden="1" x14ac:dyDescent="0.25">
      <c r="A1951" s="80">
        <f t="shared" si="30"/>
        <v>1949</v>
      </c>
      <c r="B1951" s="79" t="s">
        <v>983</v>
      </c>
      <c r="C1951" s="79" t="s">
        <v>1295</v>
      </c>
      <c r="D1951" s="81">
        <v>42461</v>
      </c>
      <c r="E1951" s="81">
        <v>42461</v>
      </c>
      <c r="F1951" s="82">
        <v>0</v>
      </c>
      <c r="G1951" s="79" t="s">
        <v>145</v>
      </c>
      <c r="H1951" s="79" t="s">
        <v>1235</v>
      </c>
      <c r="I1951" s="84">
        <v>65292.13</v>
      </c>
      <c r="J1951" s="84">
        <v>-23861.870000000003</v>
      </c>
      <c r="K1951" s="84">
        <v>41430.26</v>
      </c>
      <c r="L1951" s="85"/>
      <c r="M1951" s="85"/>
    </row>
    <row r="1952" spans="1:13" hidden="1" x14ac:dyDescent="0.25">
      <c r="A1952" s="80">
        <f t="shared" si="30"/>
        <v>1950</v>
      </c>
      <c r="B1952" s="79" t="s">
        <v>983</v>
      </c>
      <c r="C1952" s="79" t="s">
        <v>987</v>
      </c>
      <c r="D1952" s="81">
        <v>41730</v>
      </c>
      <c r="E1952" s="81">
        <v>41730</v>
      </c>
      <c r="F1952" s="82">
        <v>0</v>
      </c>
      <c r="G1952" s="79" t="s">
        <v>145</v>
      </c>
      <c r="H1952" s="79" t="s">
        <v>1236</v>
      </c>
      <c r="I1952" s="84">
        <v>-1909359.75</v>
      </c>
      <c r="J1952" s="84">
        <v>787849.48</v>
      </c>
      <c r="K1952" s="84">
        <v>-1121510.27</v>
      </c>
      <c r="L1952" s="85"/>
      <c r="M1952" s="85"/>
    </row>
    <row r="1953" spans="1:13" hidden="1" x14ac:dyDescent="0.25">
      <c r="A1953" s="80">
        <f t="shared" si="30"/>
        <v>1951</v>
      </c>
      <c r="B1953" s="79" t="s">
        <v>983</v>
      </c>
      <c r="C1953" s="79" t="s">
        <v>987</v>
      </c>
      <c r="D1953" s="81">
        <v>42095</v>
      </c>
      <c r="E1953" s="81">
        <v>42095</v>
      </c>
      <c r="F1953" s="82">
        <v>0</v>
      </c>
      <c r="G1953" s="79" t="s">
        <v>145</v>
      </c>
      <c r="H1953" s="79" t="s">
        <v>1237</v>
      </c>
      <c r="I1953" s="84">
        <v>365565.76</v>
      </c>
      <c r="J1953" s="84">
        <v>-133431.23000000001</v>
      </c>
      <c r="K1953" s="84">
        <v>232134.53</v>
      </c>
      <c r="L1953" s="85"/>
      <c r="M1953" s="85"/>
    </row>
    <row r="1954" spans="1:13" hidden="1" x14ac:dyDescent="0.25">
      <c r="A1954" s="80">
        <f t="shared" si="30"/>
        <v>1952</v>
      </c>
      <c r="B1954" s="79" t="s">
        <v>983</v>
      </c>
      <c r="C1954" s="79" t="s">
        <v>1295</v>
      </c>
      <c r="D1954" s="81">
        <v>42461</v>
      </c>
      <c r="E1954" s="81">
        <v>42461</v>
      </c>
      <c r="F1954" s="82">
        <v>0</v>
      </c>
      <c r="G1954" s="79" t="s">
        <v>145</v>
      </c>
      <c r="H1954" s="79" t="s">
        <v>1238</v>
      </c>
      <c r="I1954" s="84">
        <v>-177838.05</v>
      </c>
      <c r="J1954" s="84">
        <v>65029.58</v>
      </c>
      <c r="K1954" s="84">
        <v>-112808.47</v>
      </c>
      <c r="L1954" s="85"/>
      <c r="M1954" s="85"/>
    </row>
    <row r="1955" spans="1:13" hidden="1" x14ac:dyDescent="0.25">
      <c r="A1955" s="80">
        <f t="shared" si="30"/>
        <v>1953</v>
      </c>
      <c r="B1955" s="79" t="s">
        <v>983</v>
      </c>
      <c r="C1955" s="79" t="s">
        <v>1296</v>
      </c>
      <c r="D1955" s="81">
        <v>42826</v>
      </c>
      <c r="E1955" s="81">
        <v>42826</v>
      </c>
      <c r="F1955" s="82">
        <v>0</v>
      </c>
      <c r="G1955" s="79" t="s">
        <v>145</v>
      </c>
      <c r="H1955" s="79" t="s">
        <v>1239</v>
      </c>
      <c r="I1955" s="84">
        <v>44126.17</v>
      </c>
      <c r="J1955" s="84">
        <v>-14269.76</v>
      </c>
      <c r="K1955" s="84">
        <v>29856.41</v>
      </c>
      <c r="L1955" s="85"/>
      <c r="M1955" s="85"/>
    </row>
    <row r="1956" spans="1:13" hidden="1" x14ac:dyDescent="0.25">
      <c r="A1956" s="80">
        <f t="shared" si="30"/>
        <v>1954</v>
      </c>
      <c r="B1956" s="79" t="s">
        <v>983</v>
      </c>
      <c r="C1956" s="79" t="s">
        <v>1296</v>
      </c>
      <c r="D1956" s="81">
        <v>42826</v>
      </c>
      <c r="E1956" s="81">
        <v>42826</v>
      </c>
      <c r="F1956" s="82">
        <v>0</v>
      </c>
      <c r="G1956" s="79" t="s">
        <v>145</v>
      </c>
      <c r="H1956" s="79" t="s">
        <v>1241</v>
      </c>
      <c r="I1956" s="84">
        <v>-2439.11</v>
      </c>
      <c r="J1956" s="84">
        <v>788.76</v>
      </c>
      <c r="K1956" s="84">
        <v>-1650.35</v>
      </c>
      <c r="L1956" s="85"/>
      <c r="M1956" s="85"/>
    </row>
    <row r="1957" spans="1:13" hidden="1" x14ac:dyDescent="0.25">
      <c r="A1957" s="80">
        <f t="shared" si="30"/>
        <v>1955</v>
      </c>
      <c r="B1957" s="79" t="s">
        <v>983</v>
      </c>
      <c r="C1957" s="79" t="s">
        <v>1242</v>
      </c>
      <c r="D1957" s="81">
        <v>43191</v>
      </c>
      <c r="E1957" s="81">
        <v>43191</v>
      </c>
      <c r="F1957" s="82">
        <v>0</v>
      </c>
      <c r="G1957" s="79" t="s">
        <v>145</v>
      </c>
      <c r="H1957" s="79" t="s">
        <v>1243</v>
      </c>
      <c r="I1957" s="84">
        <v>121889.98</v>
      </c>
      <c r="J1957" s="84">
        <v>-16740.96</v>
      </c>
      <c r="K1957" s="84">
        <v>105149.02</v>
      </c>
      <c r="L1957" s="85"/>
      <c r="M1957" s="85"/>
    </row>
    <row r="1958" spans="1:13" hidden="1" x14ac:dyDescent="0.25">
      <c r="A1958" s="80">
        <f t="shared" si="30"/>
        <v>1956</v>
      </c>
      <c r="B1958" s="79" t="s">
        <v>983</v>
      </c>
      <c r="C1958" s="79" t="s">
        <v>1242</v>
      </c>
      <c r="D1958" s="81">
        <v>43191</v>
      </c>
      <c r="E1958" s="81">
        <v>43191</v>
      </c>
      <c r="F1958" s="82">
        <v>0</v>
      </c>
      <c r="G1958" s="79" t="s">
        <v>145</v>
      </c>
      <c r="H1958" s="79" t="s">
        <v>1244</v>
      </c>
      <c r="I1958" s="84">
        <v>402983</v>
      </c>
      <c r="J1958" s="84">
        <v>-55347.65</v>
      </c>
      <c r="K1958" s="84">
        <v>347635.35</v>
      </c>
      <c r="L1958" s="85"/>
      <c r="M1958" s="85"/>
    </row>
    <row r="1959" spans="1:13" hidden="1" x14ac:dyDescent="0.25">
      <c r="A1959" s="80">
        <f t="shared" si="30"/>
        <v>1957</v>
      </c>
      <c r="B1959" s="79" t="s">
        <v>983</v>
      </c>
      <c r="C1959" s="79" t="s">
        <v>1297</v>
      </c>
      <c r="D1959" s="81">
        <v>43556</v>
      </c>
      <c r="E1959" s="81">
        <v>43556</v>
      </c>
      <c r="F1959" s="82">
        <v>0</v>
      </c>
      <c r="G1959" s="79" t="s">
        <v>145</v>
      </c>
      <c r="H1959" s="79" t="s">
        <v>1246</v>
      </c>
      <c r="I1959" s="84">
        <v>144079.23000000001</v>
      </c>
      <c r="J1959" s="84">
        <v>-28075</v>
      </c>
      <c r="K1959" s="84">
        <v>116004.23</v>
      </c>
      <c r="L1959" s="85"/>
      <c r="M1959" s="85"/>
    </row>
    <row r="1960" spans="1:13" hidden="1" x14ac:dyDescent="0.25">
      <c r="A1960" s="80">
        <f t="shared" si="30"/>
        <v>1958</v>
      </c>
      <c r="B1960" s="79" t="s">
        <v>983</v>
      </c>
      <c r="C1960" s="79" t="s">
        <v>1297</v>
      </c>
      <c r="D1960" s="81">
        <v>43556</v>
      </c>
      <c r="E1960" s="81">
        <v>43556</v>
      </c>
      <c r="F1960" s="82">
        <v>0</v>
      </c>
      <c r="G1960" s="79" t="s">
        <v>145</v>
      </c>
      <c r="H1960" s="79" t="s">
        <v>1247</v>
      </c>
      <c r="I1960" s="84">
        <v>503598.88</v>
      </c>
      <c r="J1960" s="84">
        <v>-98130.32</v>
      </c>
      <c r="K1960" s="84">
        <v>405468.56</v>
      </c>
      <c r="L1960" s="85"/>
      <c r="M1960" s="85"/>
    </row>
    <row r="1961" spans="1:13" hidden="1" x14ac:dyDescent="0.25">
      <c r="A1961" s="80">
        <f t="shared" si="30"/>
        <v>1959</v>
      </c>
      <c r="B1961" s="79" t="s">
        <v>983</v>
      </c>
      <c r="C1961" s="79" t="s">
        <v>1298</v>
      </c>
      <c r="D1961" s="81">
        <v>43922</v>
      </c>
      <c r="E1961" s="81">
        <v>43922</v>
      </c>
      <c r="F1961" s="82">
        <v>0</v>
      </c>
      <c r="G1961" s="79" t="s">
        <v>145</v>
      </c>
      <c r="H1961" s="79" t="s">
        <v>1249</v>
      </c>
      <c r="I1961" s="84">
        <v>249244.09</v>
      </c>
      <c r="J1961" s="84">
        <v>-27058.67</v>
      </c>
      <c r="K1961" s="84">
        <v>222185.42</v>
      </c>
      <c r="L1961" s="85"/>
      <c r="M1961" s="85"/>
    </row>
    <row r="1962" spans="1:13" hidden="1" x14ac:dyDescent="0.25">
      <c r="A1962" s="80">
        <f t="shared" si="30"/>
        <v>1960</v>
      </c>
      <c r="B1962" s="79" t="s">
        <v>983</v>
      </c>
      <c r="C1962" s="79" t="s">
        <v>1298</v>
      </c>
      <c r="D1962" s="81">
        <v>43922</v>
      </c>
      <c r="E1962" s="81">
        <v>43922</v>
      </c>
      <c r="F1962" s="82">
        <v>0</v>
      </c>
      <c r="G1962" s="79" t="s">
        <v>145</v>
      </c>
      <c r="H1962" s="79" t="s">
        <v>1250</v>
      </c>
      <c r="I1962" s="84">
        <v>-489964.66</v>
      </c>
      <c r="J1962" s="84">
        <v>53192</v>
      </c>
      <c r="K1962" s="84">
        <v>-436772.66</v>
      </c>
      <c r="L1962" s="85"/>
      <c r="M1962" s="85"/>
    </row>
    <row r="1963" spans="1:13" hidden="1" x14ac:dyDescent="0.25">
      <c r="A1963" s="80">
        <f t="shared" si="30"/>
        <v>1961</v>
      </c>
      <c r="B1963" s="79" t="s">
        <v>983</v>
      </c>
      <c r="C1963" s="79" t="s">
        <v>987</v>
      </c>
      <c r="D1963" s="81">
        <v>41639</v>
      </c>
      <c r="E1963" s="81">
        <v>41639</v>
      </c>
      <c r="F1963" s="82">
        <v>0</v>
      </c>
      <c r="G1963" s="79" t="s">
        <v>145</v>
      </c>
      <c r="H1963" s="79" t="s">
        <v>1305</v>
      </c>
      <c r="I1963" s="84">
        <v>95591484.030000001</v>
      </c>
      <c r="J1963" s="84">
        <v>-41535820.560000002</v>
      </c>
      <c r="K1963" s="84">
        <v>54055663.469999999</v>
      </c>
      <c r="L1963" s="85"/>
      <c r="M1963" s="85"/>
    </row>
    <row r="1964" spans="1:13" hidden="1" x14ac:dyDescent="0.25">
      <c r="A1964" s="80">
        <f t="shared" si="30"/>
        <v>1962</v>
      </c>
      <c r="B1964" s="79" t="s">
        <v>983</v>
      </c>
      <c r="C1964" s="79" t="s">
        <v>987</v>
      </c>
      <c r="D1964" s="81">
        <v>41730</v>
      </c>
      <c r="E1964" s="81">
        <v>41730</v>
      </c>
      <c r="F1964" s="82">
        <v>0</v>
      </c>
      <c r="G1964" s="79" t="s">
        <v>145</v>
      </c>
      <c r="H1964" s="79" t="s">
        <v>1306</v>
      </c>
      <c r="I1964" s="84">
        <v>7049210.3700000001</v>
      </c>
      <c r="J1964" s="84">
        <v>-2905359.17</v>
      </c>
      <c r="K1964" s="84">
        <v>4143851.2</v>
      </c>
      <c r="L1964" s="85"/>
      <c r="M1964" s="85"/>
    </row>
    <row r="1965" spans="1:13" hidden="1" x14ac:dyDescent="0.25">
      <c r="A1965" s="80">
        <f t="shared" si="30"/>
        <v>1963</v>
      </c>
      <c r="B1965" s="79" t="s">
        <v>983</v>
      </c>
      <c r="C1965" s="79" t="s">
        <v>987</v>
      </c>
      <c r="D1965" s="81">
        <v>41730</v>
      </c>
      <c r="E1965" s="81">
        <v>41730</v>
      </c>
      <c r="F1965" s="82">
        <v>0</v>
      </c>
      <c r="G1965" s="79" t="s">
        <v>145</v>
      </c>
      <c r="H1965" s="79" t="s">
        <v>1307</v>
      </c>
      <c r="I1965" s="84">
        <v>1366384.21</v>
      </c>
      <c r="J1965" s="84">
        <v>-563160.5</v>
      </c>
      <c r="K1965" s="84">
        <v>803223.71</v>
      </c>
      <c r="L1965" s="85"/>
      <c r="M1965" s="85"/>
    </row>
    <row r="1966" spans="1:13" hidden="1" x14ac:dyDescent="0.25">
      <c r="A1966" s="80">
        <f t="shared" si="30"/>
        <v>1964</v>
      </c>
      <c r="B1966" s="79" t="s">
        <v>983</v>
      </c>
      <c r="C1966" s="79" t="s">
        <v>1221</v>
      </c>
      <c r="D1966" s="81">
        <v>42186</v>
      </c>
      <c r="E1966" s="81">
        <v>42186</v>
      </c>
      <c r="F1966" s="82">
        <v>0</v>
      </c>
      <c r="G1966" s="79" t="s">
        <v>145</v>
      </c>
      <c r="H1966" s="79" t="s">
        <v>1308</v>
      </c>
      <c r="I1966" s="84">
        <v>222720.02</v>
      </c>
      <c r="J1966" s="84">
        <v>-51783.920000000006</v>
      </c>
      <c r="K1966" s="84">
        <v>170936.1</v>
      </c>
      <c r="L1966" s="85"/>
      <c r="M1966" s="85"/>
    </row>
    <row r="1967" spans="1:13" hidden="1" x14ac:dyDescent="0.25">
      <c r="A1967" s="80">
        <f t="shared" si="30"/>
        <v>1965</v>
      </c>
      <c r="B1967" s="79" t="s">
        <v>983</v>
      </c>
      <c r="C1967" s="79" t="s">
        <v>1292</v>
      </c>
      <c r="D1967" s="81">
        <v>42642</v>
      </c>
      <c r="E1967" s="81">
        <v>42642</v>
      </c>
      <c r="F1967" s="82">
        <v>0</v>
      </c>
      <c r="G1967" s="79" t="s">
        <v>145</v>
      </c>
      <c r="H1967" s="79" t="s">
        <v>1309</v>
      </c>
      <c r="I1967" s="84">
        <v>43682.5</v>
      </c>
      <c r="J1967" s="84">
        <v>-14565.18</v>
      </c>
      <c r="K1967" s="84">
        <v>29117.32</v>
      </c>
      <c r="L1967" s="85"/>
      <c r="M1967" s="85"/>
    </row>
    <row r="1968" spans="1:13" hidden="1" x14ac:dyDescent="0.25">
      <c r="A1968" s="80">
        <f t="shared" si="30"/>
        <v>1966</v>
      </c>
      <c r="B1968" s="79" t="s">
        <v>983</v>
      </c>
      <c r="C1968" s="79" t="s">
        <v>987</v>
      </c>
      <c r="D1968" s="81">
        <v>41639</v>
      </c>
      <c r="E1968" s="81">
        <v>41639</v>
      </c>
      <c r="F1968" s="82">
        <v>0</v>
      </c>
      <c r="G1968" s="79" t="s">
        <v>145</v>
      </c>
      <c r="H1968" s="79" t="s">
        <v>1294</v>
      </c>
      <c r="I1968" s="84">
        <v>2130291</v>
      </c>
      <c r="J1968" s="84">
        <v>-908669.79</v>
      </c>
      <c r="K1968" s="84">
        <v>1221621.21</v>
      </c>
      <c r="L1968" s="85"/>
      <c r="M1968" s="85"/>
    </row>
    <row r="1969" spans="1:13" hidden="1" x14ac:dyDescent="0.25">
      <c r="A1969" s="80">
        <f t="shared" si="30"/>
        <v>1967</v>
      </c>
      <c r="B1969" s="79" t="s">
        <v>983</v>
      </c>
      <c r="C1969" s="79" t="s">
        <v>987</v>
      </c>
      <c r="D1969" s="81">
        <v>41639</v>
      </c>
      <c r="E1969" s="81">
        <v>41639</v>
      </c>
      <c r="F1969" s="82">
        <v>0</v>
      </c>
      <c r="G1969" s="79" t="s">
        <v>145</v>
      </c>
      <c r="H1969" s="79" t="s">
        <v>1226</v>
      </c>
      <c r="I1969" s="84">
        <v>13871753.060000001</v>
      </c>
      <c r="J1969" s="84">
        <v>-5916958.3700000001</v>
      </c>
      <c r="K1969" s="84">
        <v>7954794.6900000004</v>
      </c>
      <c r="L1969" s="85"/>
      <c r="M1969" s="85"/>
    </row>
    <row r="1970" spans="1:13" hidden="1" x14ac:dyDescent="0.25">
      <c r="A1970" s="80">
        <f t="shared" si="30"/>
        <v>1968</v>
      </c>
      <c r="B1970" s="79" t="s">
        <v>983</v>
      </c>
      <c r="C1970" s="79" t="s">
        <v>987</v>
      </c>
      <c r="D1970" s="81">
        <v>41639</v>
      </c>
      <c r="E1970" s="81">
        <v>41639</v>
      </c>
      <c r="F1970" s="82">
        <v>0</v>
      </c>
      <c r="G1970" s="79" t="s">
        <v>145</v>
      </c>
      <c r="H1970" s="79" t="s">
        <v>1227</v>
      </c>
      <c r="I1970" s="84">
        <v>3290667.18</v>
      </c>
      <c r="J1970" s="84">
        <v>-1403625.1</v>
      </c>
      <c r="K1970" s="84">
        <v>1887042.08</v>
      </c>
      <c r="L1970" s="85"/>
      <c r="M1970" s="85"/>
    </row>
    <row r="1971" spans="1:13" hidden="1" x14ac:dyDescent="0.25">
      <c r="A1971" s="80">
        <f t="shared" si="30"/>
        <v>1969</v>
      </c>
      <c r="B1971" s="79" t="s">
        <v>983</v>
      </c>
      <c r="C1971" s="79" t="s">
        <v>987</v>
      </c>
      <c r="D1971" s="81">
        <v>41639</v>
      </c>
      <c r="E1971" s="81">
        <v>41639</v>
      </c>
      <c r="F1971" s="82">
        <v>0</v>
      </c>
      <c r="G1971" s="79" t="s">
        <v>145</v>
      </c>
      <c r="H1971" s="79" t="s">
        <v>1228</v>
      </c>
      <c r="I1971" s="84">
        <v>716177.6</v>
      </c>
      <c r="J1971" s="84">
        <v>-305483.59999999998</v>
      </c>
      <c r="K1971" s="84">
        <v>410694</v>
      </c>
      <c r="L1971" s="85"/>
      <c r="M1971" s="85"/>
    </row>
    <row r="1972" spans="1:13" hidden="1" x14ac:dyDescent="0.25">
      <c r="A1972" s="80">
        <f t="shared" si="30"/>
        <v>1970</v>
      </c>
      <c r="B1972" s="79" t="s">
        <v>983</v>
      </c>
      <c r="C1972" s="79" t="s">
        <v>987</v>
      </c>
      <c r="D1972" s="81">
        <v>41639</v>
      </c>
      <c r="E1972" s="81">
        <v>41639</v>
      </c>
      <c r="F1972" s="82">
        <v>0</v>
      </c>
      <c r="G1972" s="79" t="s">
        <v>145</v>
      </c>
      <c r="H1972" s="79" t="s">
        <v>1229</v>
      </c>
      <c r="I1972" s="84">
        <v>8932921.6300000008</v>
      </c>
      <c r="J1972" s="84">
        <v>-3810313.33</v>
      </c>
      <c r="K1972" s="84">
        <v>5122608.3</v>
      </c>
      <c r="L1972" s="85"/>
      <c r="M1972" s="85"/>
    </row>
    <row r="1973" spans="1:13" hidden="1" x14ac:dyDescent="0.25">
      <c r="A1973" s="80">
        <f t="shared" si="30"/>
        <v>1971</v>
      </c>
      <c r="B1973" s="79" t="s">
        <v>983</v>
      </c>
      <c r="C1973" s="79" t="s">
        <v>987</v>
      </c>
      <c r="D1973" s="81">
        <v>41639</v>
      </c>
      <c r="E1973" s="81">
        <v>41639</v>
      </c>
      <c r="F1973" s="82">
        <v>0</v>
      </c>
      <c r="G1973" s="79" t="s">
        <v>145</v>
      </c>
      <c r="H1973" s="79" t="s">
        <v>1230</v>
      </c>
      <c r="I1973" s="84">
        <v>-1340848.7</v>
      </c>
      <c r="J1973" s="84">
        <v>571935.35</v>
      </c>
      <c r="K1973" s="84">
        <v>-768913.35</v>
      </c>
      <c r="L1973" s="85"/>
      <c r="M1973" s="85"/>
    </row>
    <row r="1974" spans="1:13" hidden="1" x14ac:dyDescent="0.25">
      <c r="A1974" s="80">
        <f t="shared" si="30"/>
        <v>1972</v>
      </c>
      <c r="B1974" s="79" t="s">
        <v>983</v>
      </c>
      <c r="C1974" s="79" t="s">
        <v>987</v>
      </c>
      <c r="D1974" s="81">
        <v>41730</v>
      </c>
      <c r="E1974" s="81">
        <v>41730</v>
      </c>
      <c r="F1974" s="82">
        <v>0</v>
      </c>
      <c r="G1974" s="79" t="s">
        <v>145</v>
      </c>
      <c r="H1974" s="79" t="s">
        <v>1232</v>
      </c>
      <c r="I1974" s="84">
        <v>7398706.75</v>
      </c>
      <c r="J1974" s="84">
        <v>-3052891.05</v>
      </c>
      <c r="K1974" s="84">
        <v>4345815.7</v>
      </c>
      <c r="L1974" s="85"/>
      <c r="M1974" s="85"/>
    </row>
    <row r="1975" spans="1:13" hidden="1" x14ac:dyDescent="0.25">
      <c r="A1975" s="80">
        <f t="shared" si="30"/>
        <v>1973</v>
      </c>
      <c r="B1975" s="79" t="s">
        <v>983</v>
      </c>
      <c r="C1975" s="79" t="s">
        <v>987</v>
      </c>
      <c r="D1975" s="81">
        <v>42095</v>
      </c>
      <c r="E1975" s="81">
        <v>42095</v>
      </c>
      <c r="F1975" s="82">
        <v>0</v>
      </c>
      <c r="G1975" s="79" t="s">
        <v>145</v>
      </c>
      <c r="H1975" s="79" t="s">
        <v>1233</v>
      </c>
      <c r="I1975" s="84">
        <v>424452.54</v>
      </c>
      <c r="J1975" s="84">
        <v>-154924.86000000002</v>
      </c>
      <c r="K1975" s="84">
        <v>269527.67999999999</v>
      </c>
      <c r="L1975" s="85"/>
      <c r="M1975" s="85"/>
    </row>
    <row r="1976" spans="1:13" hidden="1" x14ac:dyDescent="0.25">
      <c r="A1976" s="80">
        <f t="shared" si="30"/>
        <v>1974</v>
      </c>
      <c r="B1976" s="79" t="s">
        <v>983</v>
      </c>
      <c r="C1976" s="79" t="s">
        <v>1295</v>
      </c>
      <c r="D1976" s="81">
        <v>42461</v>
      </c>
      <c r="E1976" s="81">
        <v>42461</v>
      </c>
      <c r="F1976" s="82">
        <v>0</v>
      </c>
      <c r="G1976" s="79" t="s">
        <v>145</v>
      </c>
      <c r="H1976" s="79" t="s">
        <v>1235</v>
      </c>
      <c r="I1976" s="84">
        <v>192255.62</v>
      </c>
      <c r="J1976" s="84">
        <v>-70262.37</v>
      </c>
      <c r="K1976" s="84">
        <v>121993.25</v>
      </c>
      <c r="L1976" s="85"/>
      <c r="M1976" s="85"/>
    </row>
    <row r="1977" spans="1:13" hidden="1" x14ac:dyDescent="0.25">
      <c r="A1977" s="80">
        <f t="shared" si="30"/>
        <v>1975</v>
      </c>
      <c r="B1977" s="79" t="s">
        <v>983</v>
      </c>
      <c r="C1977" s="79" t="s">
        <v>987</v>
      </c>
      <c r="D1977" s="81">
        <v>41730</v>
      </c>
      <c r="E1977" s="81">
        <v>41730</v>
      </c>
      <c r="F1977" s="82">
        <v>0</v>
      </c>
      <c r="G1977" s="79" t="s">
        <v>145</v>
      </c>
      <c r="H1977" s="79" t="s">
        <v>1236</v>
      </c>
      <c r="I1977" s="84">
        <v>-5622195.2300000004</v>
      </c>
      <c r="J1977" s="84">
        <v>2319858.0699999998</v>
      </c>
      <c r="K1977" s="84">
        <v>-3302337.16</v>
      </c>
      <c r="L1977" s="85"/>
      <c r="M1977" s="85"/>
    </row>
    <row r="1978" spans="1:13" hidden="1" x14ac:dyDescent="0.25">
      <c r="A1978" s="80">
        <f t="shared" si="30"/>
        <v>1976</v>
      </c>
      <c r="B1978" s="79" t="s">
        <v>983</v>
      </c>
      <c r="C1978" s="79" t="s">
        <v>987</v>
      </c>
      <c r="D1978" s="81">
        <v>42095</v>
      </c>
      <c r="E1978" s="81">
        <v>42095</v>
      </c>
      <c r="F1978" s="82">
        <v>0</v>
      </c>
      <c r="G1978" s="79" t="s">
        <v>145</v>
      </c>
      <c r="H1978" s="79" t="s">
        <v>1237</v>
      </c>
      <c r="I1978" s="84">
        <v>1076424.77</v>
      </c>
      <c r="J1978" s="84">
        <v>-392894.25</v>
      </c>
      <c r="K1978" s="84">
        <v>683530.52</v>
      </c>
      <c r="L1978" s="85"/>
      <c r="M1978" s="85"/>
    </row>
    <row r="1979" spans="1:13" hidden="1" x14ac:dyDescent="0.25">
      <c r="A1979" s="80">
        <f t="shared" si="30"/>
        <v>1977</v>
      </c>
      <c r="B1979" s="79" t="s">
        <v>983</v>
      </c>
      <c r="C1979" s="79" t="s">
        <v>1295</v>
      </c>
      <c r="D1979" s="81">
        <v>42461</v>
      </c>
      <c r="E1979" s="81">
        <v>42461</v>
      </c>
      <c r="F1979" s="82">
        <v>0</v>
      </c>
      <c r="G1979" s="79" t="s">
        <v>145</v>
      </c>
      <c r="H1979" s="79" t="s">
        <v>1238</v>
      </c>
      <c r="I1979" s="84">
        <v>-523652.09</v>
      </c>
      <c r="J1979" s="84">
        <v>191482.47999999998</v>
      </c>
      <c r="K1979" s="84">
        <v>-332169.61</v>
      </c>
      <c r="L1979" s="85"/>
      <c r="M1979" s="85"/>
    </row>
    <row r="1980" spans="1:13" hidden="1" x14ac:dyDescent="0.25">
      <c r="A1980" s="80">
        <f t="shared" si="30"/>
        <v>1978</v>
      </c>
      <c r="B1980" s="79" t="s">
        <v>983</v>
      </c>
      <c r="C1980" s="79" t="s">
        <v>1296</v>
      </c>
      <c r="D1980" s="81">
        <v>42826</v>
      </c>
      <c r="E1980" s="81">
        <v>42826</v>
      </c>
      <c r="F1980" s="82">
        <v>0</v>
      </c>
      <c r="G1980" s="79" t="s">
        <v>145</v>
      </c>
      <c r="H1980" s="79" t="s">
        <v>1239</v>
      </c>
      <c r="I1980" s="84">
        <v>125024.1</v>
      </c>
      <c r="J1980" s="84">
        <v>-40430.959999999999</v>
      </c>
      <c r="K1980" s="84">
        <v>84593.14</v>
      </c>
      <c r="L1980" s="85"/>
      <c r="M1980" s="85"/>
    </row>
    <row r="1981" spans="1:13" hidden="1" x14ac:dyDescent="0.25">
      <c r="A1981" s="80">
        <f t="shared" si="30"/>
        <v>1979</v>
      </c>
      <c r="B1981" s="79" t="s">
        <v>983</v>
      </c>
      <c r="C1981" s="79" t="s">
        <v>1296</v>
      </c>
      <c r="D1981" s="81">
        <v>42826</v>
      </c>
      <c r="E1981" s="81">
        <v>42826</v>
      </c>
      <c r="F1981" s="82">
        <v>0</v>
      </c>
      <c r="G1981" s="79" t="s">
        <v>145</v>
      </c>
      <c r="H1981" s="79" t="s">
        <v>1241</v>
      </c>
      <c r="I1981" s="84">
        <v>-11680.05</v>
      </c>
      <c r="J1981" s="84">
        <v>3777.16</v>
      </c>
      <c r="K1981" s="84">
        <v>-7902.89</v>
      </c>
      <c r="L1981" s="85"/>
      <c r="M1981" s="85"/>
    </row>
    <row r="1982" spans="1:13" hidden="1" x14ac:dyDescent="0.25">
      <c r="A1982" s="80">
        <f t="shared" si="30"/>
        <v>1980</v>
      </c>
      <c r="B1982" s="79" t="s">
        <v>983</v>
      </c>
      <c r="C1982" s="79" t="s">
        <v>1310</v>
      </c>
      <c r="D1982" s="81">
        <v>43191</v>
      </c>
      <c r="E1982" s="81">
        <v>43191</v>
      </c>
      <c r="F1982" s="82">
        <v>0</v>
      </c>
      <c r="G1982" s="79" t="s">
        <v>145</v>
      </c>
      <c r="H1982" s="79" t="s">
        <v>1243</v>
      </c>
      <c r="I1982" s="84">
        <v>345354.94</v>
      </c>
      <c r="J1982" s="84">
        <v>-91553.38</v>
      </c>
      <c r="K1982" s="84">
        <v>253801.56</v>
      </c>
      <c r="L1982" s="85"/>
      <c r="M1982" s="85"/>
    </row>
    <row r="1983" spans="1:13" hidden="1" x14ac:dyDescent="0.25">
      <c r="A1983" s="80">
        <f t="shared" si="30"/>
        <v>1981</v>
      </c>
      <c r="B1983" s="79" t="s">
        <v>983</v>
      </c>
      <c r="C1983" s="79" t="s">
        <v>1310</v>
      </c>
      <c r="D1983" s="81">
        <v>43191</v>
      </c>
      <c r="E1983" s="81">
        <v>43191</v>
      </c>
      <c r="F1983" s="82">
        <v>0</v>
      </c>
      <c r="G1983" s="79" t="s">
        <v>145</v>
      </c>
      <c r="H1983" s="79" t="s">
        <v>1244</v>
      </c>
      <c r="I1983" s="84">
        <v>1141785.08</v>
      </c>
      <c r="J1983" s="84">
        <v>-302686.52999999997</v>
      </c>
      <c r="K1983" s="84">
        <v>839098.55</v>
      </c>
      <c r="L1983" s="85"/>
      <c r="M1983" s="85"/>
    </row>
    <row r="1984" spans="1:13" hidden="1" x14ac:dyDescent="0.25">
      <c r="A1984" s="80">
        <f t="shared" si="30"/>
        <v>1982</v>
      </c>
      <c r="B1984" s="79" t="s">
        <v>983</v>
      </c>
      <c r="C1984" s="79" t="s">
        <v>1297</v>
      </c>
      <c r="D1984" s="81">
        <v>43556</v>
      </c>
      <c r="E1984" s="81">
        <v>43556</v>
      </c>
      <c r="F1984" s="82">
        <v>0</v>
      </c>
      <c r="G1984" s="79" t="s">
        <v>145</v>
      </c>
      <c r="H1984" s="79" t="s">
        <v>1246</v>
      </c>
      <c r="I1984" s="84">
        <v>408224.49</v>
      </c>
      <c r="J1984" s="84">
        <v>-79545.86</v>
      </c>
      <c r="K1984" s="84">
        <v>328678.63</v>
      </c>
      <c r="L1984" s="85"/>
      <c r="M1984" s="85"/>
    </row>
    <row r="1985" spans="1:13" hidden="1" x14ac:dyDescent="0.25">
      <c r="A1985" s="80">
        <f t="shared" si="30"/>
        <v>1983</v>
      </c>
      <c r="B1985" s="79" t="s">
        <v>983</v>
      </c>
      <c r="C1985" s="79" t="s">
        <v>1297</v>
      </c>
      <c r="D1985" s="81">
        <v>43556</v>
      </c>
      <c r="E1985" s="81">
        <v>43556</v>
      </c>
      <c r="F1985" s="82">
        <v>0</v>
      </c>
      <c r="G1985" s="79" t="s">
        <v>145</v>
      </c>
      <c r="H1985" s="79" t="s">
        <v>1247</v>
      </c>
      <c r="I1985" s="84">
        <v>1426863.49</v>
      </c>
      <c r="J1985" s="84">
        <v>-278035.92</v>
      </c>
      <c r="K1985" s="84">
        <v>1148827.57</v>
      </c>
      <c r="L1985" s="85"/>
      <c r="M1985" s="85"/>
    </row>
    <row r="1986" spans="1:13" hidden="1" x14ac:dyDescent="0.25">
      <c r="A1986" s="80">
        <f t="shared" si="30"/>
        <v>1984</v>
      </c>
      <c r="B1986" s="79" t="s">
        <v>983</v>
      </c>
      <c r="C1986" s="79" t="s">
        <v>1298</v>
      </c>
      <c r="D1986" s="81">
        <v>43922</v>
      </c>
      <c r="E1986" s="81">
        <v>43922</v>
      </c>
      <c r="F1986" s="82">
        <v>0</v>
      </c>
      <c r="G1986" s="79" t="s">
        <v>145</v>
      </c>
      <c r="H1986" s="79" t="s">
        <v>1249</v>
      </c>
      <c r="I1986" s="84">
        <v>706191.6</v>
      </c>
      <c r="J1986" s="84">
        <v>-76666.23</v>
      </c>
      <c r="K1986" s="84">
        <v>629525.37</v>
      </c>
      <c r="L1986" s="85"/>
      <c r="M1986" s="85"/>
    </row>
    <row r="1987" spans="1:13" hidden="1" x14ac:dyDescent="0.25">
      <c r="A1987" s="80">
        <f t="shared" si="30"/>
        <v>1985</v>
      </c>
      <c r="B1987" s="79" t="s">
        <v>983</v>
      </c>
      <c r="C1987" s="79" t="s">
        <v>1298</v>
      </c>
      <c r="D1987" s="81">
        <v>43922</v>
      </c>
      <c r="E1987" s="81">
        <v>43922</v>
      </c>
      <c r="F1987" s="82">
        <v>0</v>
      </c>
      <c r="G1987" s="79" t="s">
        <v>145</v>
      </c>
      <c r="H1987" s="79" t="s">
        <v>1250</v>
      </c>
      <c r="I1987" s="84">
        <v>-1388233.19</v>
      </c>
      <c r="J1987" s="84">
        <v>150710.66</v>
      </c>
      <c r="K1987" s="84">
        <v>-1237522.53</v>
      </c>
      <c r="L1987" s="85"/>
      <c r="M1987" s="85"/>
    </row>
    <row r="1988" spans="1:13" hidden="1" x14ac:dyDescent="0.25">
      <c r="A1988" s="80">
        <f t="shared" si="30"/>
        <v>1986</v>
      </c>
      <c r="B1988" s="79" t="s">
        <v>983</v>
      </c>
      <c r="C1988" s="79" t="s">
        <v>984</v>
      </c>
      <c r="D1988" s="81">
        <v>41639</v>
      </c>
      <c r="E1988" s="81">
        <v>41639</v>
      </c>
      <c r="F1988" s="82">
        <v>0</v>
      </c>
      <c r="G1988" s="79" t="s">
        <v>145</v>
      </c>
      <c r="H1988" s="79" t="s">
        <v>1311</v>
      </c>
      <c r="I1988" s="84">
        <v>1495675825.8</v>
      </c>
      <c r="J1988" s="84">
        <v>-425856073.32999998</v>
      </c>
      <c r="K1988" s="84">
        <v>1069819752.47</v>
      </c>
      <c r="L1988" s="85"/>
      <c r="M1988" s="85"/>
    </row>
    <row r="1989" spans="1:13" hidden="1" x14ac:dyDescent="0.25">
      <c r="A1989" s="80">
        <f t="shared" ref="A1989:A2052" si="31">A1988+1</f>
        <v>1987</v>
      </c>
      <c r="B1989" s="79" t="s">
        <v>983</v>
      </c>
      <c r="C1989" s="79" t="s">
        <v>984</v>
      </c>
      <c r="D1989" s="81">
        <v>41730</v>
      </c>
      <c r="E1989" s="81">
        <v>41730</v>
      </c>
      <c r="F1989" s="82">
        <v>0</v>
      </c>
      <c r="G1989" s="79" t="s">
        <v>145</v>
      </c>
      <c r="H1989" s="79" t="s">
        <v>1312</v>
      </c>
      <c r="I1989" s="84">
        <v>51225030.200000003</v>
      </c>
      <c r="J1989" s="84">
        <v>-13625858.050000001</v>
      </c>
      <c r="K1989" s="84">
        <v>37599172.149999999</v>
      </c>
      <c r="L1989" s="85"/>
      <c r="M1989" s="85"/>
    </row>
    <row r="1990" spans="1:13" hidden="1" x14ac:dyDescent="0.25">
      <c r="A1990" s="80">
        <f t="shared" si="31"/>
        <v>1988</v>
      </c>
      <c r="B1990" s="79" t="s">
        <v>983</v>
      </c>
      <c r="C1990" s="79" t="s">
        <v>984</v>
      </c>
      <c r="D1990" s="81">
        <v>41730</v>
      </c>
      <c r="E1990" s="81">
        <v>41730</v>
      </c>
      <c r="F1990" s="82">
        <v>0</v>
      </c>
      <c r="G1990" s="79" t="s">
        <v>145</v>
      </c>
      <c r="H1990" s="79" t="s">
        <v>1313</v>
      </c>
      <c r="I1990" s="84">
        <v>20772589.460000001</v>
      </c>
      <c r="J1990" s="84">
        <v>-5525508.8000000007</v>
      </c>
      <c r="K1990" s="84">
        <v>15247080.66</v>
      </c>
      <c r="L1990" s="85"/>
      <c r="M1990" s="85"/>
    </row>
    <row r="1991" spans="1:13" hidden="1" x14ac:dyDescent="0.25">
      <c r="A1991" s="80">
        <f t="shared" si="31"/>
        <v>1989</v>
      </c>
      <c r="B1991" s="79" t="s">
        <v>983</v>
      </c>
      <c r="C1991" s="79" t="s">
        <v>1221</v>
      </c>
      <c r="D1991" s="81">
        <v>42186</v>
      </c>
      <c r="E1991" s="81">
        <v>42186</v>
      </c>
      <c r="F1991" s="82">
        <v>0</v>
      </c>
      <c r="G1991" s="79" t="s">
        <v>145</v>
      </c>
      <c r="H1991" s="79" t="s">
        <v>1314</v>
      </c>
      <c r="I1991" s="84">
        <v>1878487.47</v>
      </c>
      <c r="J1991" s="84">
        <v>-436761.06</v>
      </c>
      <c r="K1991" s="84">
        <v>1441726.41</v>
      </c>
      <c r="L1991" s="85"/>
      <c r="M1991" s="85"/>
    </row>
    <row r="1992" spans="1:13" hidden="1" x14ac:dyDescent="0.25">
      <c r="A1992" s="80">
        <f t="shared" si="31"/>
        <v>1990</v>
      </c>
      <c r="B1992" s="79" t="s">
        <v>983</v>
      </c>
      <c r="C1992" s="79" t="s">
        <v>984</v>
      </c>
      <c r="D1992" s="81">
        <v>41639</v>
      </c>
      <c r="E1992" s="81">
        <v>41639</v>
      </c>
      <c r="F1992" s="82">
        <v>0</v>
      </c>
      <c r="G1992" s="79" t="s">
        <v>145</v>
      </c>
      <c r="H1992" s="79" t="s">
        <v>1225</v>
      </c>
      <c r="I1992" s="84">
        <v>33097195.059999999</v>
      </c>
      <c r="J1992" s="84">
        <v>-9205000.7200000007</v>
      </c>
      <c r="K1992" s="84">
        <v>23892194.34</v>
      </c>
      <c r="L1992" s="85"/>
      <c r="M1992" s="85"/>
    </row>
    <row r="1993" spans="1:13" hidden="1" x14ac:dyDescent="0.25">
      <c r="A1993" s="80">
        <f t="shared" si="31"/>
        <v>1991</v>
      </c>
      <c r="B1993" s="79" t="s">
        <v>983</v>
      </c>
      <c r="C1993" s="79" t="s">
        <v>984</v>
      </c>
      <c r="D1993" s="81">
        <v>41639</v>
      </c>
      <c r="E1993" s="81">
        <v>41639</v>
      </c>
      <c r="F1993" s="82">
        <v>0</v>
      </c>
      <c r="G1993" s="79" t="s">
        <v>145</v>
      </c>
      <c r="H1993" s="79" t="s">
        <v>1226</v>
      </c>
      <c r="I1993" s="84">
        <v>215518029</v>
      </c>
      <c r="J1993" s="84">
        <v>-59939931.740000002</v>
      </c>
      <c r="K1993" s="84">
        <v>155578097.25999999</v>
      </c>
      <c r="L1993" s="85"/>
      <c r="M1993" s="85"/>
    </row>
    <row r="1994" spans="1:13" hidden="1" x14ac:dyDescent="0.25">
      <c r="A1994" s="80">
        <f t="shared" si="31"/>
        <v>1992</v>
      </c>
      <c r="B1994" s="79" t="s">
        <v>983</v>
      </c>
      <c r="C1994" s="79" t="s">
        <v>984</v>
      </c>
      <c r="D1994" s="81">
        <v>41639</v>
      </c>
      <c r="E1994" s="81">
        <v>41639</v>
      </c>
      <c r="F1994" s="82">
        <v>0</v>
      </c>
      <c r="G1994" s="79" t="s">
        <v>145</v>
      </c>
      <c r="H1994" s="79" t="s">
        <v>1227</v>
      </c>
      <c r="I1994" s="84">
        <v>51125340.990000002</v>
      </c>
      <c r="J1994" s="84">
        <v>-14218993.489999998</v>
      </c>
      <c r="K1994" s="84">
        <v>36906347.5</v>
      </c>
      <c r="L1994" s="85"/>
      <c r="M1994" s="85"/>
    </row>
    <row r="1995" spans="1:13" hidden="1" x14ac:dyDescent="0.25">
      <c r="A1995" s="80">
        <f t="shared" si="31"/>
        <v>1993</v>
      </c>
      <c r="B1995" s="79" t="s">
        <v>983</v>
      </c>
      <c r="C1995" s="79" t="s">
        <v>984</v>
      </c>
      <c r="D1995" s="81">
        <v>41639</v>
      </c>
      <c r="E1995" s="81">
        <v>41639</v>
      </c>
      <c r="F1995" s="82">
        <v>0</v>
      </c>
      <c r="G1995" s="79" t="s">
        <v>145</v>
      </c>
      <c r="H1995" s="79" t="s">
        <v>1228</v>
      </c>
      <c r="I1995" s="84">
        <v>11126869.359999999</v>
      </c>
      <c r="J1995" s="84">
        <v>-3094607.89</v>
      </c>
      <c r="K1995" s="84">
        <v>8032261.4699999997</v>
      </c>
      <c r="L1995" s="85"/>
      <c r="M1995" s="85"/>
    </row>
    <row r="1996" spans="1:13" hidden="1" x14ac:dyDescent="0.25">
      <c r="A1996" s="80">
        <f t="shared" si="31"/>
        <v>1994</v>
      </c>
      <c r="B1996" s="79" t="s">
        <v>983</v>
      </c>
      <c r="C1996" s="79" t="s">
        <v>984</v>
      </c>
      <c r="D1996" s="81">
        <v>41639</v>
      </c>
      <c r="E1996" s="81">
        <v>41639</v>
      </c>
      <c r="F1996" s="82">
        <v>0</v>
      </c>
      <c r="G1996" s="79" t="s">
        <v>145</v>
      </c>
      <c r="H1996" s="79" t="s">
        <v>1229</v>
      </c>
      <c r="I1996" s="84">
        <v>138786039.09999999</v>
      </c>
      <c r="J1996" s="84">
        <v>-38599210.230000004</v>
      </c>
      <c r="K1996" s="84">
        <v>100186828.87</v>
      </c>
      <c r="L1996" s="85"/>
      <c r="M1996" s="85"/>
    </row>
    <row r="1997" spans="1:13" hidden="1" x14ac:dyDescent="0.25">
      <c r="A1997" s="80">
        <f t="shared" si="31"/>
        <v>1995</v>
      </c>
      <c r="B1997" s="79" t="s">
        <v>983</v>
      </c>
      <c r="C1997" s="79" t="s">
        <v>984</v>
      </c>
      <c r="D1997" s="81">
        <v>41639</v>
      </c>
      <c r="E1997" s="81">
        <v>41639</v>
      </c>
      <c r="F1997" s="82">
        <v>0</v>
      </c>
      <c r="G1997" s="79" t="s">
        <v>145</v>
      </c>
      <c r="H1997" s="79" t="s">
        <v>1230</v>
      </c>
      <c r="I1997" s="84">
        <v>-20832051.079999998</v>
      </c>
      <c r="J1997" s="84">
        <v>5793815.5899999999</v>
      </c>
      <c r="K1997" s="84">
        <v>-15038235.49</v>
      </c>
      <c r="L1997" s="85"/>
      <c r="M1997" s="85"/>
    </row>
    <row r="1998" spans="1:13" hidden="1" x14ac:dyDescent="0.25">
      <c r="A1998" s="80">
        <f t="shared" si="31"/>
        <v>1996</v>
      </c>
      <c r="B1998" s="79" t="s">
        <v>983</v>
      </c>
      <c r="C1998" s="79" t="s">
        <v>1231</v>
      </c>
      <c r="D1998" s="81">
        <v>41730</v>
      </c>
      <c r="E1998" s="81">
        <v>41730</v>
      </c>
      <c r="F1998" s="82">
        <v>0</v>
      </c>
      <c r="G1998" s="79" t="s">
        <v>145</v>
      </c>
      <c r="H1998" s="79" t="s">
        <v>1232</v>
      </c>
      <c r="I1998" s="84">
        <v>114949760.89</v>
      </c>
      <c r="J1998" s="84">
        <v>-30884636.599999998</v>
      </c>
      <c r="K1998" s="84">
        <v>84065124.290000007</v>
      </c>
      <c r="L1998" s="85"/>
      <c r="M1998" s="85"/>
    </row>
    <row r="1999" spans="1:13" hidden="1" x14ac:dyDescent="0.25">
      <c r="A1999" s="80">
        <f t="shared" si="31"/>
        <v>1997</v>
      </c>
      <c r="B1999" s="79" t="s">
        <v>983</v>
      </c>
      <c r="C1999" s="79" t="s">
        <v>1176</v>
      </c>
      <c r="D1999" s="81">
        <v>42095</v>
      </c>
      <c r="E1999" s="81">
        <v>42095</v>
      </c>
      <c r="F1999" s="82">
        <v>0</v>
      </c>
      <c r="G1999" s="79" t="s">
        <v>145</v>
      </c>
      <c r="H1999" s="79" t="s">
        <v>1233</v>
      </c>
      <c r="I1999" s="84">
        <v>6594492.6699999999</v>
      </c>
      <c r="J1999" s="84">
        <v>-1582632.6</v>
      </c>
      <c r="K1999" s="84">
        <v>5011860.07</v>
      </c>
      <c r="L1999" s="85"/>
      <c r="M1999" s="85"/>
    </row>
    <row r="2000" spans="1:13" hidden="1" x14ac:dyDescent="0.25">
      <c r="A2000" s="80">
        <f t="shared" si="31"/>
        <v>1998</v>
      </c>
      <c r="B2000" s="79" t="s">
        <v>983</v>
      </c>
      <c r="C2000" s="79" t="s">
        <v>1234</v>
      </c>
      <c r="D2000" s="81">
        <v>42461</v>
      </c>
      <c r="E2000" s="81">
        <v>42461</v>
      </c>
      <c r="F2000" s="82">
        <v>0</v>
      </c>
      <c r="G2000" s="79" t="s">
        <v>145</v>
      </c>
      <c r="H2000" s="79" t="s">
        <v>1235</v>
      </c>
      <c r="I2000" s="84">
        <v>2986972.86</v>
      </c>
      <c r="J2000" s="84">
        <v>-623634.9</v>
      </c>
      <c r="K2000" s="84">
        <v>2363337.96</v>
      </c>
      <c r="L2000" s="85"/>
      <c r="M2000" s="85"/>
    </row>
    <row r="2001" spans="1:13" hidden="1" x14ac:dyDescent="0.25">
      <c r="A2001" s="80">
        <f t="shared" si="31"/>
        <v>1999</v>
      </c>
      <c r="B2001" s="79" t="s">
        <v>983</v>
      </c>
      <c r="C2001" s="79" t="s">
        <v>1231</v>
      </c>
      <c r="D2001" s="81">
        <v>41730</v>
      </c>
      <c r="E2001" s="81">
        <v>41730</v>
      </c>
      <c r="F2001" s="82">
        <v>0</v>
      </c>
      <c r="G2001" s="79" t="s">
        <v>145</v>
      </c>
      <c r="H2001" s="79" t="s">
        <v>1236</v>
      </c>
      <c r="I2001" s="84">
        <v>-87349048.709999993</v>
      </c>
      <c r="J2001" s="84">
        <v>23468892.920000002</v>
      </c>
      <c r="K2001" s="84">
        <v>-63880155.789999999</v>
      </c>
      <c r="L2001" s="85"/>
      <c r="M2001" s="85"/>
    </row>
    <row r="2002" spans="1:13" hidden="1" x14ac:dyDescent="0.25">
      <c r="A2002" s="80">
        <f t="shared" si="31"/>
        <v>2000</v>
      </c>
      <c r="B2002" s="79" t="s">
        <v>983</v>
      </c>
      <c r="C2002" s="79" t="s">
        <v>1176</v>
      </c>
      <c r="D2002" s="81">
        <v>42095</v>
      </c>
      <c r="E2002" s="81">
        <v>42095</v>
      </c>
      <c r="F2002" s="82">
        <v>0</v>
      </c>
      <c r="G2002" s="79" t="s">
        <v>145</v>
      </c>
      <c r="H2002" s="79" t="s">
        <v>1237</v>
      </c>
      <c r="I2002" s="84">
        <v>16723837.310000001</v>
      </c>
      <c r="J2002" s="84">
        <v>-4013605.2</v>
      </c>
      <c r="K2002" s="84">
        <v>12710232.109999999</v>
      </c>
      <c r="L2002" s="85"/>
      <c r="M2002" s="85"/>
    </row>
    <row r="2003" spans="1:13" hidden="1" x14ac:dyDescent="0.25">
      <c r="A2003" s="80">
        <f t="shared" si="31"/>
        <v>2001</v>
      </c>
      <c r="B2003" s="79" t="s">
        <v>983</v>
      </c>
      <c r="C2003" s="79" t="s">
        <v>1234</v>
      </c>
      <c r="D2003" s="81">
        <v>42461</v>
      </c>
      <c r="E2003" s="81">
        <v>42461</v>
      </c>
      <c r="F2003" s="82">
        <v>0</v>
      </c>
      <c r="G2003" s="79" t="s">
        <v>145</v>
      </c>
      <c r="H2003" s="79" t="s">
        <v>1238</v>
      </c>
      <c r="I2003" s="84">
        <v>-8135703.3799999999</v>
      </c>
      <c r="J2003" s="84">
        <v>1698612.2</v>
      </c>
      <c r="K2003" s="84">
        <v>-6437091.1799999997</v>
      </c>
      <c r="L2003" s="85"/>
      <c r="M2003" s="85"/>
    </row>
    <row r="2004" spans="1:13" hidden="1" x14ac:dyDescent="0.25">
      <c r="A2004" s="80">
        <f t="shared" si="31"/>
        <v>2002</v>
      </c>
      <c r="B2004" s="79" t="s">
        <v>983</v>
      </c>
      <c r="C2004" s="79" t="s">
        <v>1240</v>
      </c>
      <c r="D2004" s="81">
        <v>42826</v>
      </c>
      <c r="E2004" s="81">
        <v>42826</v>
      </c>
      <c r="F2004" s="82">
        <v>0</v>
      </c>
      <c r="G2004" s="79" t="s">
        <v>145</v>
      </c>
      <c r="H2004" s="79" t="s">
        <v>1239</v>
      </c>
      <c r="I2004" s="84">
        <v>1948905.25</v>
      </c>
      <c r="J2004" s="84">
        <v>-340487.67999999999</v>
      </c>
      <c r="K2004" s="84">
        <v>1608417.57</v>
      </c>
      <c r="L2004" s="85"/>
      <c r="M2004" s="85"/>
    </row>
    <row r="2005" spans="1:13" hidden="1" x14ac:dyDescent="0.25">
      <c r="A2005" s="80">
        <f t="shared" si="31"/>
        <v>2003</v>
      </c>
      <c r="B2005" s="79" t="s">
        <v>983</v>
      </c>
      <c r="C2005" s="79" t="s">
        <v>1240</v>
      </c>
      <c r="D2005" s="81">
        <v>42826</v>
      </c>
      <c r="E2005" s="81">
        <v>42826</v>
      </c>
      <c r="F2005" s="82">
        <v>0</v>
      </c>
      <c r="G2005" s="79" t="s">
        <v>145</v>
      </c>
      <c r="H2005" s="79" t="s">
        <v>1241</v>
      </c>
      <c r="I2005" s="84">
        <v>-175534.34</v>
      </c>
      <c r="J2005" s="84">
        <v>30667.11</v>
      </c>
      <c r="K2005" s="84">
        <v>-144867.23000000001</v>
      </c>
      <c r="L2005" s="85"/>
      <c r="M2005" s="85"/>
    </row>
    <row r="2006" spans="1:13" hidden="1" x14ac:dyDescent="0.25">
      <c r="A2006" s="80">
        <f t="shared" si="31"/>
        <v>2004</v>
      </c>
      <c r="B2006" s="79" t="s">
        <v>983</v>
      </c>
      <c r="C2006" s="79" t="s">
        <v>1310</v>
      </c>
      <c r="D2006" s="81">
        <v>43191</v>
      </c>
      <c r="E2006" s="81">
        <v>43191</v>
      </c>
      <c r="F2006" s="82">
        <v>0</v>
      </c>
      <c r="G2006" s="79" t="s">
        <v>145</v>
      </c>
      <c r="H2006" s="79" t="s">
        <v>1243</v>
      </c>
      <c r="I2006" s="84">
        <v>5383474.0099999998</v>
      </c>
      <c r="J2006" s="84">
        <v>-1427155.67</v>
      </c>
      <c r="K2006" s="84">
        <v>3956318.34</v>
      </c>
      <c r="L2006" s="85"/>
      <c r="M2006" s="85"/>
    </row>
    <row r="2007" spans="1:13" hidden="1" x14ac:dyDescent="0.25">
      <c r="A2007" s="80">
        <f t="shared" si="31"/>
        <v>2005</v>
      </c>
      <c r="B2007" s="79" t="s">
        <v>983</v>
      </c>
      <c r="C2007" s="79" t="s">
        <v>1310</v>
      </c>
      <c r="D2007" s="81">
        <v>43191</v>
      </c>
      <c r="E2007" s="81">
        <v>43191</v>
      </c>
      <c r="F2007" s="82">
        <v>0</v>
      </c>
      <c r="G2007" s="79" t="s">
        <v>145</v>
      </c>
      <c r="H2007" s="79" t="s">
        <v>1244</v>
      </c>
      <c r="I2007" s="84">
        <v>17798414.68</v>
      </c>
      <c r="J2007" s="84">
        <v>-4718348.8499999996</v>
      </c>
      <c r="K2007" s="84">
        <v>13080065.83</v>
      </c>
      <c r="L2007" s="85"/>
      <c r="M2007" s="85"/>
    </row>
    <row r="2008" spans="1:13" hidden="1" x14ac:dyDescent="0.25">
      <c r="A2008" s="80">
        <f t="shared" si="31"/>
        <v>2006</v>
      </c>
      <c r="B2008" s="79" t="s">
        <v>983</v>
      </c>
      <c r="C2008" s="79" t="s">
        <v>1245</v>
      </c>
      <c r="D2008" s="81">
        <v>43556</v>
      </c>
      <c r="E2008" s="81">
        <v>43556</v>
      </c>
      <c r="F2008" s="82">
        <v>0</v>
      </c>
      <c r="G2008" s="79" t="s">
        <v>145</v>
      </c>
      <c r="H2008" s="79" t="s">
        <v>1246</v>
      </c>
      <c r="I2008" s="84">
        <v>6363499.3099999996</v>
      </c>
      <c r="J2008" s="84">
        <v>-612163.52</v>
      </c>
      <c r="K2008" s="84">
        <v>5751335.79</v>
      </c>
      <c r="L2008" s="85"/>
      <c r="M2008" s="85"/>
    </row>
    <row r="2009" spans="1:13" hidden="1" x14ac:dyDescent="0.25">
      <c r="A2009" s="80">
        <f t="shared" si="31"/>
        <v>2007</v>
      </c>
      <c r="B2009" s="79" t="s">
        <v>983</v>
      </c>
      <c r="C2009" s="79" t="s">
        <v>1245</v>
      </c>
      <c r="D2009" s="81">
        <v>43556</v>
      </c>
      <c r="E2009" s="81">
        <v>43556</v>
      </c>
      <c r="F2009" s="82">
        <v>0</v>
      </c>
      <c r="G2009" s="79" t="s">
        <v>145</v>
      </c>
      <c r="H2009" s="79" t="s">
        <v>1247</v>
      </c>
      <c r="I2009" s="84">
        <v>22242283.789999999</v>
      </c>
      <c r="J2009" s="84">
        <v>-2139689.7999999998</v>
      </c>
      <c r="K2009" s="84">
        <v>20102593.989999998</v>
      </c>
      <c r="L2009" s="85"/>
      <c r="M2009" s="85"/>
    </row>
    <row r="2010" spans="1:13" hidden="1" x14ac:dyDescent="0.25">
      <c r="A2010" s="80">
        <f t="shared" si="31"/>
        <v>2008</v>
      </c>
      <c r="B2010" s="79" t="s">
        <v>983</v>
      </c>
      <c r="C2010" s="79" t="s">
        <v>1248</v>
      </c>
      <c r="D2010" s="81">
        <v>43922</v>
      </c>
      <c r="E2010" s="81">
        <v>43922</v>
      </c>
      <c r="F2010" s="82">
        <v>0</v>
      </c>
      <c r="G2010" s="79" t="s">
        <v>145</v>
      </c>
      <c r="H2010" s="79" t="s">
        <v>1249</v>
      </c>
      <c r="I2010" s="84">
        <v>11008280.85</v>
      </c>
      <c r="J2010" s="84">
        <v>-557732.52</v>
      </c>
      <c r="K2010" s="84">
        <v>10450548.33</v>
      </c>
      <c r="L2010" s="85"/>
      <c r="M2010" s="85"/>
    </row>
    <row r="2011" spans="1:13" hidden="1" x14ac:dyDescent="0.25">
      <c r="A2011" s="80">
        <f t="shared" si="31"/>
        <v>2009</v>
      </c>
      <c r="B2011" s="79" t="s">
        <v>983</v>
      </c>
      <c r="C2011" s="79" t="s">
        <v>1248</v>
      </c>
      <c r="D2011" s="81">
        <v>43922</v>
      </c>
      <c r="E2011" s="81">
        <v>43922</v>
      </c>
      <c r="F2011" s="82">
        <v>0</v>
      </c>
      <c r="G2011" s="79" t="s">
        <v>145</v>
      </c>
      <c r="H2011" s="79" t="s">
        <v>1250</v>
      </c>
      <c r="I2011" s="84">
        <v>-21640105.550000001</v>
      </c>
      <c r="J2011" s="84">
        <v>1096391.96</v>
      </c>
      <c r="K2011" s="84">
        <v>-20543713.59</v>
      </c>
      <c r="L2011" s="85"/>
      <c r="M2011" s="85"/>
    </row>
    <row r="2012" spans="1:13" hidden="1" x14ac:dyDescent="0.25">
      <c r="A2012" s="80">
        <f t="shared" si="31"/>
        <v>2010</v>
      </c>
      <c r="B2012" s="79" t="s">
        <v>983</v>
      </c>
      <c r="C2012" s="79" t="s">
        <v>984</v>
      </c>
      <c r="D2012" s="81">
        <v>41639</v>
      </c>
      <c r="E2012" s="81">
        <v>41639</v>
      </c>
      <c r="F2012" s="82">
        <v>0</v>
      </c>
      <c r="G2012" s="79" t="s">
        <v>145</v>
      </c>
      <c r="H2012" s="79" t="s">
        <v>1315</v>
      </c>
      <c r="I2012" s="84">
        <v>33000581.559999999</v>
      </c>
      <c r="J2012" s="84">
        <v>-10142486.32</v>
      </c>
      <c r="K2012" s="84">
        <v>22858095.239999998</v>
      </c>
      <c r="L2012" s="85"/>
      <c r="M2012" s="85"/>
    </row>
    <row r="2013" spans="1:13" hidden="1" x14ac:dyDescent="0.25">
      <c r="A2013" s="80">
        <f t="shared" si="31"/>
        <v>2011</v>
      </c>
      <c r="B2013" s="79" t="s">
        <v>983</v>
      </c>
      <c r="C2013" s="79" t="s">
        <v>984</v>
      </c>
      <c r="D2013" s="81">
        <v>41730</v>
      </c>
      <c r="E2013" s="81">
        <v>41730</v>
      </c>
      <c r="F2013" s="82">
        <v>0</v>
      </c>
      <c r="G2013" s="79" t="s">
        <v>145</v>
      </c>
      <c r="H2013" s="79" t="s">
        <v>1316</v>
      </c>
      <c r="I2013" s="84">
        <v>-322270.87</v>
      </c>
      <c r="J2013" s="84">
        <v>85724.03</v>
      </c>
      <c r="K2013" s="84">
        <v>-236546.84</v>
      </c>
      <c r="L2013" s="85"/>
      <c r="M2013" s="85"/>
    </row>
    <row r="2014" spans="1:13" hidden="1" x14ac:dyDescent="0.25">
      <c r="A2014" s="80">
        <f t="shared" si="31"/>
        <v>2012</v>
      </c>
      <c r="B2014" s="79" t="s">
        <v>983</v>
      </c>
      <c r="C2014" s="79" t="s">
        <v>984</v>
      </c>
      <c r="D2014" s="81">
        <v>41639</v>
      </c>
      <c r="E2014" s="81">
        <v>41639</v>
      </c>
      <c r="F2014" s="82">
        <v>0</v>
      </c>
      <c r="G2014" s="79" t="s">
        <v>145</v>
      </c>
      <c r="H2014" s="79" t="s">
        <v>1317</v>
      </c>
      <c r="I2014" s="84">
        <v>33879747.469999999</v>
      </c>
      <c r="J2014" s="84">
        <v>-9780791.879999999</v>
      </c>
      <c r="K2014" s="84">
        <v>24098955.59</v>
      </c>
      <c r="L2014" s="85"/>
      <c r="M2014" s="85"/>
    </row>
    <row r="2015" spans="1:13" hidden="1" x14ac:dyDescent="0.25">
      <c r="A2015" s="80">
        <f t="shared" si="31"/>
        <v>2013</v>
      </c>
      <c r="B2015" s="79" t="s">
        <v>983</v>
      </c>
      <c r="C2015" s="79" t="s">
        <v>984</v>
      </c>
      <c r="D2015" s="81">
        <v>41730</v>
      </c>
      <c r="E2015" s="81">
        <v>41730</v>
      </c>
      <c r="F2015" s="82">
        <v>0</v>
      </c>
      <c r="G2015" s="79" t="s">
        <v>145</v>
      </c>
      <c r="H2015" s="79" t="s">
        <v>1318</v>
      </c>
      <c r="I2015" s="84">
        <v>208792.47</v>
      </c>
      <c r="J2015" s="84">
        <v>-55538.78</v>
      </c>
      <c r="K2015" s="84">
        <v>153253.69</v>
      </c>
      <c r="L2015" s="85"/>
      <c r="M2015" s="85"/>
    </row>
    <row r="2016" spans="1:13" hidden="1" x14ac:dyDescent="0.25">
      <c r="A2016" s="80">
        <f t="shared" si="31"/>
        <v>2014</v>
      </c>
      <c r="B2016" s="79" t="s">
        <v>983</v>
      </c>
      <c r="C2016" s="79" t="s">
        <v>987</v>
      </c>
      <c r="D2016" s="81">
        <v>41639</v>
      </c>
      <c r="E2016" s="81">
        <v>41639</v>
      </c>
      <c r="F2016" s="82">
        <v>0</v>
      </c>
      <c r="G2016" s="79" t="s">
        <v>145</v>
      </c>
      <c r="H2016" s="79" t="s">
        <v>1319</v>
      </c>
      <c r="I2016" s="84">
        <v>59426709.450000003</v>
      </c>
      <c r="J2016" s="84">
        <v>-26467743.59</v>
      </c>
      <c r="K2016" s="84">
        <v>32958965.859999999</v>
      </c>
      <c r="L2016" s="85"/>
      <c r="M2016" s="85"/>
    </row>
    <row r="2017" spans="1:13" hidden="1" x14ac:dyDescent="0.25">
      <c r="A2017" s="80">
        <f t="shared" si="31"/>
        <v>2015</v>
      </c>
      <c r="B2017" s="79" t="s">
        <v>983</v>
      </c>
      <c r="C2017" s="79" t="s">
        <v>987</v>
      </c>
      <c r="D2017" s="81">
        <v>41730</v>
      </c>
      <c r="E2017" s="81">
        <v>41730</v>
      </c>
      <c r="F2017" s="82">
        <v>0</v>
      </c>
      <c r="G2017" s="79" t="s">
        <v>145</v>
      </c>
      <c r="H2017" s="79" t="s">
        <v>1320</v>
      </c>
      <c r="I2017" s="84">
        <v>607230.88</v>
      </c>
      <c r="J2017" s="84">
        <v>-250272.54</v>
      </c>
      <c r="K2017" s="84">
        <v>356958.34</v>
      </c>
      <c r="L2017" s="85"/>
      <c r="M2017" s="85"/>
    </row>
    <row r="2018" spans="1:13" hidden="1" x14ac:dyDescent="0.25">
      <c r="A2018" s="80">
        <f t="shared" si="31"/>
        <v>2016</v>
      </c>
      <c r="B2018" s="79" t="s">
        <v>983</v>
      </c>
      <c r="C2018" s="79" t="s">
        <v>987</v>
      </c>
      <c r="D2018" s="81">
        <v>41639</v>
      </c>
      <c r="E2018" s="81">
        <v>41639</v>
      </c>
      <c r="F2018" s="82">
        <v>0</v>
      </c>
      <c r="G2018" s="79" t="s">
        <v>145</v>
      </c>
      <c r="H2018" s="79" t="s">
        <v>1294</v>
      </c>
      <c r="I2018" s="84">
        <v>1313197.8400000001</v>
      </c>
      <c r="J2018" s="84">
        <v>-560140.96</v>
      </c>
      <c r="K2018" s="84">
        <v>753056.88</v>
      </c>
      <c r="L2018" s="85"/>
      <c r="M2018" s="85"/>
    </row>
    <row r="2019" spans="1:13" hidden="1" x14ac:dyDescent="0.25">
      <c r="A2019" s="80">
        <f t="shared" si="31"/>
        <v>2017</v>
      </c>
      <c r="B2019" s="79" t="s">
        <v>983</v>
      </c>
      <c r="C2019" s="79" t="s">
        <v>987</v>
      </c>
      <c r="D2019" s="81">
        <v>41639</v>
      </c>
      <c r="E2019" s="81">
        <v>41639</v>
      </c>
      <c r="F2019" s="82">
        <v>0</v>
      </c>
      <c r="G2019" s="79" t="s">
        <v>145</v>
      </c>
      <c r="H2019" s="79" t="s">
        <v>1226</v>
      </c>
      <c r="I2019" s="84">
        <v>8551111.6300000008</v>
      </c>
      <c r="J2019" s="84">
        <v>-3647453.31</v>
      </c>
      <c r="K2019" s="84">
        <v>4903658.32</v>
      </c>
      <c r="L2019" s="85"/>
      <c r="M2019" s="85"/>
    </row>
    <row r="2020" spans="1:13" hidden="1" x14ac:dyDescent="0.25">
      <c r="A2020" s="80">
        <f t="shared" si="31"/>
        <v>2018</v>
      </c>
      <c r="B2020" s="79" t="s">
        <v>983</v>
      </c>
      <c r="C2020" s="79" t="s">
        <v>987</v>
      </c>
      <c r="D2020" s="81">
        <v>41639</v>
      </c>
      <c r="E2020" s="81">
        <v>41639</v>
      </c>
      <c r="F2020" s="82">
        <v>0</v>
      </c>
      <c r="G2020" s="79" t="s">
        <v>145</v>
      </c>
      <c r="H2020" s="79" t="s">
        <v>1227</v>
      </c>
      <c r="I2020" s="84">
        <v>2028500.82</v>
      </c>
      <c r="J2020" s="84">
        <v>-865251.49</v>
      </c>
      <c r="K2020" s="84">
        <v>1163249.33</v>
      </c>
      <c r="L2020" s="85"/>
      <c r="M2020" s="85"/>
    </row>
    <row r="2021" spans="1:13" hidden="1" x14ac:dyDescent="0.25">
      <c r="A2021" s="80">
        <f t="shared" si="31"/>
        <v>2019</v>
      </c>
      <c r="B2021" s="79" t="s">
        <v>983</v>
      </c>
      <c r="C2021" s="79" t="s">
        <v>987</v>
      </c>
      <c r="D2021" s="81">
        <v>41639</v>
      </c>
      <c r="E2021" s="81">
        <v>41639</v>
      </c>
      <c r="F2021" s="82">
        <v>0</v>
      </c>
      <c r="G2021" s="79" t="s">
        <v>145</v>
      </c>
      <c r="H2021" s="79" t="s">
        <v>1228</v>
      </c>
      <c r="I2021" s="84">
        <v>441480.94</v>
      </c>
      <c r="J2021" s="84">
        <v>-188312.5</v>
      </c>
      <c r="K2021" s="84">
        <v>253168.44</v>
      </c>
      <c r="L2021" s="85"/>
      <c r="M2021" s="85"/>
    </row>
    <row r="2022" spans="1:13" hidden="1" x14ac:dyDescent="0.25">
      <c r="A2022" s="80">
        <f t="shared" si="31"/>
        <v>2020</v>
      </c>
      <c r="B2022" s="79" t="s">
        <v>983</v>
      </c>
      <c r="C2022" s="79" t="s">
        <v>987</v>
      </c>
      <c r="D2022" s="81">
        <v>41639</v>
      </c>
      <c r="E2022" s="81">
        <v>41639</v>
      </c>
      <c r="F2022" s="82">
        <v>0</v>
      </c>
      <c r="G2022" s="79" t="s">
        <v>145</v>
      </c>
      <c r="H2022" s="79" t="s">
        <v>1229</v>
      </c>
      <c r="I2022" s="84">
        <v>5506615.4800000004</v>
      </c>
      <c r="J2022" s="84">
        <v>-2348831.79</v>
      </c>
      <c r="K2022" s="84">
        <v>3157783.69</v>
      </c>
      <c r="L2022" s="85"/>
      <c r="M2022" s="85"/>
    </row>
    <row r="2023" spans="1:13" hidden="1" x14ac:dyDescent="0.25">
      <c r="A2023" s="80">
        <f t="shared" si="31"/>
        <v>2021</v>
      </c>
      <c r="B2023" s="79" t="s">
        <v>983</v>
      </c>
      <c r="C2023" s="79" t="s">
        <v>987</v>
      </c>
      <c r="D2023" s="81">
        <v>41639</v>
      </c>
      <c r="E2023" s="81">
        <v>41639</v>
      </c>
      <c r="F2023" s="82">
        <v>0</v>
      </c>
      <c r="G2023" s="79" t="s">
        <v>145</v>
      </c>
      <c r="H2023" s="79" t="s">
        <v>1230</v>
      </c>
      <c r="I2023" s="84">
        <v>-826553.56</v>
      </c>
      <c r="J2023" s="84">
        <v>352564.16000000003</v>
      </c>
      <c r="K2023" s="84">
        <v>-473989.4</v>
      </c>
      <c r="L2023" s="85"/>
      <c r="M2023" s="85"/>
    </row>
    <row r="2024" spans="1:13" hidden="1" x14ac:dyDescent="0.25">
      <c r="A2024" s="80">
        <f t="shared" si="31"/>
        <v>2022</v>
      </c>
      <c r="B2024" s="79" t="s">
        <v>983</v>
      </c>
      <c r="C2024" s="79" t="s">
        <v>987</v>
      </c>
      <c r="D2024" s="81">
        <v>41730</v>
      </c>
      <c r="E2024" s="81">
        <v>41730</v>
      </c>
      <c r="F2024" s="82">
        <v>0</v>
      </c>
      <c r="G2024" s="79" t="s">
        <v>145</v>
      </c>
      <c r="H2024" s="79" t="s">
        <v>1232</v>
      </c>
      <c r="I2024" s="84">
        <v>4560863.16</v>
      </c>
      <c r="J2024" s="84">
        <v>-1881925.96</v>
      </c>
      <c r="K2024" s="84">
        <v>2678937.2000000002</v>
      </c>
      <c r="L2024" s="85"/>
      <c r="M2024" s="85"/>
    </row>
    <row r="2025" spans="1:13" hidden="1" x14ac:dyDescent="0.25">
      <c r="A2025" s="80">
        <f t="shared" si="31"/>
        <v>2023</v>
      </c>
      <c r="B2025" s="79" t="s">
        <v>983</v>
      </c>
      <c r="C2025" s="79" t="s">
        <v>987</v>
      </c>
      <c r="D2025" s="81">
        <v>42095</v>
      </c>
      <c r="E2025" s="81">
        <v>42095</v>
      </c>
      <c r="F2025" s="82">
        <v>0</v>
      </c>
      <c r="G2025" s="79" t="s">
        <v>145</v>
      </c>
      <c r="H2025" s="79" t="s">
        <v>1233</v>
      </c>
      <c r="I2025" s="84">
        <v>261649.77</v>
      </c>
      <c r="J2025" s="84">
        <v>-95501.989999999991</v>
      </c>
      <c r="K2025" s="84">
        <v>166147.78</v>
      </c>
      <c r="L2025" s="85"/>
      <c r="M2025" s="85"/>
    </row>
    <row r="2026" spans="1:13" hidden="1" x14ac:dyDescent="0.25">
      <c r="A2026" s="80">
        <f t="shared" si="31"/>
        <v>2024</v>
      </c>
      <c r="B2026" s="79" t="s">
        <v>983</v>
      </c>
      <c r="C2026" s="79" t="s">
        <v>1295</v>
      </c>
      <c r="D2026" s="81">
        <v>42461</v>
      </c>
      <c r="E2026" s="81">
        <v>42461</v>
      </c>
      <c r="F2026" s="82">
        <v>0</v>
      </c>
      <c r="G2026" s="79" t="s">
        <v>145</v>
      </c>
      <c r="H2026" s="79" t="s">
        <v>1235</v>
      </c>
      <c r="I2026" s="84">
        <v>118514.15</v>
      </c>
      <c r="J2026" s="84">
        <v>-43312.56</v>
      </c>
      <c r="K2026" s="84">
        <v>75201.59</v>
      </c>
      <c r="L2026" s="85"/>
      <c r="M2026" s="85"/>
    </row>
    <row r="2027" spans="1:13" hidden="1" x14ac:dyDescent="0.25">
      <c r="A2027" s="80">
        <f t="shared" si="31"/>
        <v>2025</v>
      </c>
      <c r="B2027" s="79" t="s">
        <v>983</v>
      </c>
      <c r="C2027" s="79" t="s">
        <v>987</v>
      </c>
      <c r="D2027" s="81">
        <v>41730</v>
      </c>
      <c r="E2027" s="81">
        <v>41730</v>
      </c>
      <c r="F2027" s="82">
        <v>0</v>
      </c>
      <c r="G2027" s="79" t="s">
        <v>145</v>
      </c>
      <c r="H2027" s="79" t="s">
        <v>1236</v>
      </c>
      <c r="I2027" s="84">
        <v>-3465749.34</v>
      </c>
      <c r="J2027" s="84">
        <v>1430054.67</v>
      </c>
      <c r="K2027" s="84">
        <v>-2035694.67</v>
      </c>
      <c r="L2027" s="85"/>
      <c r="M2027" s="85"/>
    </row>
    <row r="2028" spans="1:13" hidden="1" x14ac:dyDescent="0.25">
      <c r="A2028" s="80">
        <f t="shared" si="31"/>
        <v>2026</v>
      </c>
      <c r="B2028" s="79" t="s">
        <v>983</v>
      </c>
      <c r="C2028" s="79" t="s">
        <v>987</v>
      </c>
      <c r="D2028" s="81">
        <v>42095</v>
      </c>
      <c r="E2028" s="81">
        <v>42095</v>
      </c>
      <c r="F2028" s="82">
        <v>0</v>
      </c>
      <c r="G2028" s="79" t="s">
        <v>145</v>
      </c>
      <c r="H2028" s="79" t="s">
        <v>1237</v>
      </c>
      <c r="I2028" s="84">
        <v>663551.91</v>
      </c>
      <c r="J2028" s="84">
        <v>-242195.96</v>
      </c>
      <c r="K2028" s="84">
        <v>421355.95</v>
      </c>
      <c r="L2028" s="85"/>
      <c r="M2028" s="85"/>
    </row>
    <row r="2029" spans="1:13" hidden="1" x14ac:dyDescent="0.25">
      <c r="A2029" s="80">
        <f t="shared" si="31"/>
        <v>2027</v>
      </c>
      <c r="B2029" s="79" t="s">
        <v>983</v>
      </c>
      <c r="C2029" s="79" t="s">
        <v>1295</v>
      </c>
      <c r="D2029" s="81">
        <v>42461</v>
      </c>
      <c r="E2029" s="81">
        <v>42461</v>
      </c>
      <c r="F2029" s="82">
        <v>0</v>
      </c>
      <c r="G2029" s="79" t="s">
        <v>145</v>
      </c>
      <c r="H2029" s="79" t="s">
        <v>1238</v>
      </c>
      <c r="I2029" s="84">
        <v>-322800.42</v>
      </c>
      <c r="J2029" s="84">
        <v>118037.56</v>
      </c>
      <c r="K2029" s="84">
        <v>-204762.86</v>
      </c>
      <c r="L2029" s="85"/>
      <c r="M2029" s="85"/>
    </row>
    <row r="2030" spans="1:13" hidden="1" x14ac:dyDescent="0.25">
      <c r="A2030" s="80">
        <f t="shared" si="31"/>
        <v>2028</v>
      </c>
      <c r="B2030" s="79" t="s">
        <v>983</v>
      </c>
      <c r="C2030" s="79" t="s">
        <v>1296</v>
      </c>
      <c r="D2030" s="81">
        <v>42826</v>
      </c>
      <c r="E2030" s="81">
        <v>42826</v>
      </c>
      <c r="F2030" s="82">
        <v>0</v>
      </c>
      <c r="G2030" s="79" t="s">
        <v>145</v>
      </c>
      <c r="H2030" s="79" t="s">
        <v>1239</v>
      </c>
      <c r="I2030" s="84">
        <v>80897.960000000006</v>
      </c>
      <c r="J2030" s="84">
        <v>-26161.22</v>
      </c>
      <c r="K2030" s="84">
        <v>54736.74</v>
      </c>
      <c r="L2030" s="85"/>
      <c r="M2030" s="85"/>
    </row>
    <row r="2031" spans="1:13" hidden="1" x14ac:dyDescent="0.25">
      <c r="A2031" s="80">
        <f t="shared" si="31"/>
        <v>2029</v>
      </c>
      <c r="B2031" s="79" t="s">
        <v>983</v>
      </c>
      <c r="C2031" s="79" t="s">
        <v>1296</v>
      </c>
      <c r="D2031" s="81">
        <v>42826</v>
      </c>
      <c r="E2031" s="81">
        <v>42826</v>
      </c>
      <c r="F2031" s="82">
        <v>0</v>
      </c>
      <c r="G2031" s="79" t="s">
        <v>145</v>
      </c>
      <c r="H2031" s="79" t="s">
        <v>1241</v>
      </c>
      <c r="I2031" s="84">
        <v>-3691.35</v>
      </c>
      <c r="J2031" s="84">
        <v>1193.72</v>
      </c>
      <c r="K2031" s="84">
        <v>-2497.63</v>
      </c>
      <c r="L2031" s="85"/>
      <c r="M2031" s="85"/>
    </row>
    <row r="2032" spans="1:13" hidden="1" x14ac:dyDescent="0.25">
      <c r="A2032" s="80">
        <f t="shared" si="31"/>
        <v>2030</v>
      </c>
      <c r="B2032" s="79" t="s">
        <v>983</v>
      </c>
      <c r="C2032" s="79" t="s">
        <v>1310</v>
      </c>
      <c r="D2032" s="81">
        <v>43191</v>
      </c>
      <c r="E2032" s="81">
        <v>43191</v>
      </c>
      <c r="F2032" s="82">
        <v>0</v>
      </c>
      <c r="G2032" s="79" t="s">
        <v>145</v>
      </c>
      <c r="H2032" s="79" t="s">
        <v>1243</v>
      </c>
      <c r="I2032" s="84">
        <v>223464.95999999999</v>
      </c>
      <c r="J2032" s="84">
        <v>-59240.430000000008</v>
      </c>
      <c r="K2032" s="84">
        <v>164224.53</v>
      </c>
      <c r="L2032" s="85"/>
      <c r="M2032" s="85"/>
    </row>
    <row r="2033" spans="1:13" hidden="1" x14ac:dyDescent="0.25">
      <c r="A2033" s="80">
        <f t="shared" si="31"/>
        <v>2031</v>
      </c>
      <c r="B2033" s="79" t="s">
        <v>983</v>
      </c>
      <c r="C2033" s="79" t="s">
        <v>1310</v>
      </c>
      <c r="D2033" s="81">
        <v>43191</v>
      </c>
      <c r="E2033" s="81">
        <v>43191</v>
      </c>
      <c r="F2033" s="82">
        <v>0</v>
      </c>
      <c r="G2033" s="79" t="s">
        <v>145</v>
      </c>
      <c r="H2033" s="79" t="s">
        <v>1244</v>
      </c>
      <c r="I2033" s="84">
        <v>738802.12</v>
      </c>
      <c r="J2033" s="84">
        <v>-195855.99</v>
      </c>
      <c r="K2033" s="84">
        <v>542946.13</v>
      </c>
      <c r="L2033" s="85"/>
      <c r="M2033" s="85"/>
    </row>
    <row r="2034" spans="1:13" hidden="1" x14ac:dyDescent="0.25">
      <c r="A2034" s="80">
        <f t="shared" si="31"/>
        <v>2032</v>
      </c>
      <c r="B2034" s="79" t="s">
        <v>983</v>
      </c>
      <c r="C2034" s="79" t="s">
        <v>1297</v>
      </c>
      <c r="D2034" s="81">
        <v>43556</v>
      </c>
      <c r="E2034" s="81">
        <v>43556</v>
      </c>
      <c r="F2034" s="82">
        <v>0</v>
      </c>
      <c r="G2034" s="79" t="s">
        <v>145</v>
      </c>
      <c r="H2034" s="79" t="s">
        <v>1246</v>
      </c>
      <c r="I2034" s="84">
        <v>264145.26</v>
      </c>
      <c r="J2034" s="84">
        <v>-51470.84</v>
      </c>
      <c r="K2034" s="84">
        <v>212674.42</v>
      </c>
      <c r="L2034" s="85"/>
      <c r="M2034" s="85"/>
    </row>
    <row r="2035" spans="1:13" hidden="1" x14ac:dyDescent="0.25">
      <c r="A2035" s="80">
        <f t="shared" si="31"/>
        <v>2033</v>
      </c>
      <c r="B2035" s="79" t="s">
        <v>983</v>
      </c>
      <c r="C2035" s="79" t="s">
        <v>1297</v>
      </c>
      <c r="D2035" s="81">
        <v>43556</v>
      </c>
      <c r="E2035" s="81">
        <v>43556</v>
      </c>
      <c r="F2035" s="82">
        <v>0</v>
      </c>
      <c r="G2035" s="79" t="s">
        <v>145</v>
      </c>
      <c r="H2035" s="79" t="s">
        <v>1247</v>
      </c>
      <c r="I2035" s="84">
        <v>923264.63</v>
      </c>
      <c r="J2035" s="84">
        <v>-179905.6</v>
      </c>
      <c r="K2035" s="84">
        <v>743359.03</v>
      </c>
      <c r="L2035" s="85"/>
      <c r="M2035" s="85"/>
    </row>
    <row r="2036" spans="1:13" hidden="1" x14ac:dyDescent="0.25">
      <c r="A2036" s="80">
        <f t="shared" si="31"/>
        <v>2034</v>
      </c>
      <c r="B2036" s="79" t="s">
        <v>983</v>
      </c>
      <c r="C2036" s="79" t="s">
        <v>1298</v>
      </c>
      <c r="D2036" s="81">
        <v>43922</v>
      </c>
      <c r="E2036" s="81">
        <v>43922</v>
      </c>
      <c r="F2036" s="82">
        <v>0</v>
      </c>
      <c r="G2036" s="79" t="s">
        <v>145</v>
      </c>
      <c r="H2036" s="79" t="s">
        <v>1249</v>
      </c>
      <c r="I2036" s="84">
        <v>456947.51</v>
      </c>
      <c r="J2036" s="84">
        <v>-49607.56</v>
      </c>
      <c r="K2036" s="84">
        <v>407339.95</v>
      </c>
      <c r="L2036" s="85"/>
      <c r="M2036" s="85"/>
    </row>
    <row r="2037" spans="1:13" hidden="1" x14ac:dyDescent="0.25">
      <c r="A2037" s="80">
        <f t="shared" si="31"/>
        <v>2035</v>
      </c>
      <c r="B2037" s="79" t="s">
        <v>983</v>
      </c>
      <c r="C2037" s="79" t="s">
        <v>1298</v>
      </c>
      <c r="D2037" s="81">
        <v>43922</v>
      </c>
      <c r="E2037" s="81">
        <v>43922</v>
      </c>
      <c r="F2037" s="82">
        <v>0</v>
      </c>
      <c r="G2037" s="79" t="s">
        <v>145</v>
      </c>
      <c r="H2037" s="79" t="s">
        <v>1250</v>
      </c>
      <c r="I2037" s="84">
        <v>-898268.53</v>
      </c>
      <c r="J2037" s="84">
        <v>97518.66</v>
      </c>
      <c r="K2037" s="84">
        <v>-800749.87</v>
      </c>
      <c r="L2037" s="85"/>
      <c r="M2037" s="85"/>
    </row>
    <row r="2038" spans="1:13" hidden="1" x14ac:dyDescent="0.25">
      <c r="A2038" s="80">
        <f t="shared" si="31"/>
        <v>2036</v>
      </c>
      <c r="B2038" s="79" t="s">
        <v>983</v>
      </c>
      <c r="C2038" s="79" t="s">
        <v>987</v>
      </c>
      <c r="D2038" s="81">
        <v>41639</v>
      </c>
      <c r="E2038" s="81">
        <v>41639</v>
      </c>
      <c r="F2038" s="82">
        <v>0</v>
      </c>
      <c r="G2038" s="79" t="s">
        <v>145</v>
      </c>
      <c r="H2038" s="79" t="s">
        <v>1321</v>
      </c>
      <c r="I2038" s="84">
        <v>18446224.079999998</v>
      </c>
      <c r="J2038" s="84">
        <v>-7868186.5200000005</v>
      </c>
      <c r="K2038" s="84">
        <v>10578037.560000001</v>
      </c>
      <c r="L2038" s="85"/>
      <c r="M2038" s="85"/>
    </row>
    <row r="2039" spans="1:13" hidden="1" x14ac:dyDescent="0.25">
      <c r="A2039" s="80">
        <f t="shared" si="31"/>
        <v>2037</v>
      </c>
      <c r="B2039" s="79" t="s">
        <v>983</v>
      </c>
      <c r="C2039" s="79" t="s">
        <v>987</v>
      </c>
      <c r="D2039" s="81">
        <v>41730</v>
      </c>
      <c r="E2039" s="81">
        <v>41730</v>
      </c>
      <c r="F2039" s="82">
        <v>0</v>
      </c>
      <c r="G2039" s="79" t="s">
        <v>145</v>
      </c>
      <c r="H2039" s="79" t="s">
        <v>1322</v>
      </c>
      <c r="I2039" s="84">
        <v>3397836.07</v>
      </c>
      <c r="J2039" s="84">
        <v>-1400431.19</v>
      </c>
      <c r="K2039" s="84">
        <v>1997404.88</v>
      </c>
      <c r="L2039" s="85"/>
      <c r="M2039" s="85"/>
    </row>
    <row r="2040" spans="1:13" hidden="1" x14ac:dyDescent="0.25">
      <c r="A2040" s="80">
        <f t="shared" si="31"/>
        <v>2038</v>
      </c>
      <c r="B2040" s="79" t="s">
        <v>983</v>
      </c>
      <c r="C2040" s="79" t="s">
        <v>987</v>
      </c>
      <c r="D2040" s="81">
        <v>41730</v>
      </c>
      <c r="E2040" s="81">
        <v>41730</v>
      </c>
      <c r="F2040" s="82">
        <v>0</v>
      </c>
      <c r="G2040" s="79" t="s">
        <v>145</v>
      </c>
      <c r="H2040" s="79" t="s">
        <v>1323</v>
      </c>
      <c r="I2040" s="84">
        <v>289118.17</v>
      </c>
      <c r="J2040" s="84">
        <v>-119161.18</v>
      </c>
      <c r="K2040" s="84">
        <v>169956.99</v>
      </c>
      <c r="L2040" s="85"/>
      <c r="M2040" s="85"/>
    </row>
    <row r="2041" spans="1:13" hidden="1" x14ac:dyDescent="0.25">
      <c r="A2041" s="80">
        <f t="shared" si="31"/>
        <v>2039</v>
      </c>
      <c r="B2041" s="79" t="s">
        <v>983</v>
      </c>
      <c r="C2041" s="79" t="s">
        <v>1302</v>
      </c>
      <c r="D2041" s="81">
        <v>42272</v>
      </c>
      <c r="E2041" s="81">
        <v>42272</v>
      </c>
      <c r="F2041" s="82">
        <v>0</v>
      </c>
      <c r="G2041" s="79" t="s">
        <v>145</v>
      </c>
      <c r="H2041" s="79" t="s">
        <v>1324</v>
      </c>
      <c r="I2041" s="84">
        <v>-184701.56</v>
      </c>
      <c r="J2041" s="84">
        <v>40333.11</v>
      </c>
      <c r="K2041" s="84">
        <v>-144368.45000000001</v>
      </c>
      <c r="L2041" s="85"/>
      <c r="M2041" s="85"/>
    </row>
    <row r="2042" spans="1:13" hidden="1" x14ac:dyDescent="0.25">
      <c r="A2042" s="80">
        <f t="shared" si="31"/>
        <v>2040</v>
      </c>
      <c r="B2042" s="79" t="s">
        <v>983</v>
      </c>
      <c r="C2042" s="79" t="s">
        <v>987</v>
      </c>
      <c r="D2042" s="81">
        <v>41639</v>
      </c>
      <c r="E2042" s="81">
        <v>41639</v>
      </c>
      <c r="F2042" s="82">
        <v>0</v>
      </c>
      <c r="G2042" s="79" t="s">
        <v>145</v>
      </c>
      <c r="H2042" s="79" t="s">
        <v>1325</v>
      </c>
      <c r="I2042" s="84">
        <v>22808149.77</v>
      </c>
      <c r="J2042" s="84">
        <v>-9728753.9700000007</v>
      </c>
      <c r="K2042" s="84">
        <v>13079395.800000001</v>
      </c>
      <c r="L2042" s="85"/>
      <c r="M2042" s="85"/>
    </row>
    <row r="2043" spans="1:13" hidden="1" x14ac:dyDescent="0.25">
      <c r="A2043" s="80">
        <f t="shared" si="31"/>
        <v>2041</v>
      </c>
      <c r="B2043" s="79" t="s">
        <v>983</v>
      </c>
      <c r="C2043" s="79" t="s">
        <v>987</v>
      </c>
      <c r="D2043" s="81">
        <v>41730</v>
      </c>
      <c r="E2043" s="81">
        <v>41730</v>
      </c>
      <c r="F2043" s="82">
        <v>0</v>
      </c>
      <c r="G2043" s="79" t="s">
        <v>145</v>
      </c>
      <c r="H2043" s="79" t="s">
        <v>1326</v>
      </c>
      <c r="I2043" s="84">
        <v>2226089.5099999998</v>
      </c>
      <c r="J2043" s="84">
        <v>-917491.35</v>
      </c>
      <c r="K2043" s="84">
        <v>1308598.1599999999</v>
      </c>
      <c r="L2043" s="85"/>
      <c r="M2043" s="85"/>
    </row>
    <row r="2044" spans="1:13" hidden="1" x14ac:dyDescent="0.25">
      <c r="A2044" s="80">
        <f t="shared" si="31"/>
        <v>2042</v>
      </c>
      <c r="B2044" s="79" t="s">
        <v>983</v>
      </c>
      <c r="C2044" s="79" t="s">
        <v>987</v>
      </c>
      <c r="D2044" s="81">
        <v>41730</v>
      </c>
      <c r="E2044" s="81">
        <v>41730</v>
      </c>
      <c r="F2044" s="82">
        <v>0</v>
      </c>
      <c r="G2044" s="79" t="s">
        <v>145</v>
      </c>
      <c r="H2044" s="79" t="s">
        <v>1327</v>
      </c>
      <c r="I2044" s="84">
        <v>29987.759999999998</v>
      </c>
      <c r="J2044" s="84">
        <v>-12359.57</v>
      </c>
      <c r="K2044" s="84">
        <v>17628.189999999999</v>
      </c>
      <c r="L2044" s="85"/>
      <c r="M2044" s="85"/>
    </row>
    <row r="2045" spans="1:13" hidden="1" x14ac:dyDescent="0.25">
      <c r="A2045" s="80">
        <f t="shared" si="31"/>
        <v>2043</v>
      </c>
      <c r="B2045" s="79" t="s">
        <v>983</v>
      </c>
      <c r="C2045" s="79" t="s">
        <v>984</v>
      </c>
      <c r="D2045" s="81">
        <v>41639</v>
      </c>
      <c r="E2045" s="81">
        <v>41639</v>
      </c>
      <c r="F2045" s="82">
        <v>0</v>
      </c>
      <c r="G2045" s="79" t="s">
        <v>145</v>
      </c>
      <c r="H2045" s="79" t="s">
        <v>1328</v>
      </c>
      <c r="I2045" s="84">
        <v>18145578.539999999</v>
      </c>
      <c r="J2045" s="84">
        <v>-5046653.1500000004</v>
      </c>
      <c r="K2045" s="84">
        <v>13098925.390000001</v>
      </c>
      <c r="L2045" s="85"/>
      <c r="M2045" s="85"/>
    </row>
    <row r="2046" spans="1:13" hidden="1" x14ac:dyDescent="0.25">
      <c r="A2046" s="80">
        <f t="shared" si="31"/>
        <v>2044</v>
      </c>
      <c r="B2046" s="79" t="s">
        <v>983</v>
      </c>
      <c r="C2046" s="79" t="s">
        <v>984</v>
      </c>
      <c r="D2046" s="81">
        <v>41730</v>
      </c>
      <c r="E2046" s="81">
        <v>41730</v>
      </c>
      <c r="F2046" s="82">
        <v>0</v>
      </c>
      <c r="G2046" s="79" t="s">
        <v>145</v>
      </c>
      <c r="H2046" s="79" t="s">
        <v>1329</v>
      </c>
      <c r="I2046" s="84">
        <v>124785</v>
      </c>
      <c r="J2046" s="84">
        <v>-33192.81</v>
      </c>
      <c r="K2046" s="84">
        <v>91592.19</v>
      </c>
      <c r="L2046" s="85"/>
      <c r="M2046" s="85"/>
    </row>
    <row r="2047" spans="1:13" hidden="1" x14ac:dyDescent="0.25">
      <c r="A2047" s="80">
        <f t="shared" si="31"/>
        <v>2045</v>
      </c>
      <c r="B2047" s="79" t="s">
        <v>983</v>
      </c>
      <c r="C2047" s="79" t="s">
        <v>987</v>
      </c>
      <c r="D2047" s="81">
        <v>41639</v>
      </c>
      <c r="E2047" s="81">
        <v>41639</v>
      </c>
      <c r="F2047" s="82">
        <v>0</v>
      </c>
      <c r="G2047" s="79" t="s">
        <v>145</v>
      </c>
      <c r="H2047" s="79" t="s">
        <v>1330</v>
      </c>
      <c r="I2047" s="84">
        <v>9702325.9600000009</v>
      </c>
      <c r="J2047" s="84">
        <v>-4138500.62</v>
      </c>
      <c r="K2047" s="84">
        <v>5563825.3399999999</v>
      </c>
      <c r="L2047" s="85"/>
      <c r="M2047" s="85"/>
    </row>
    <row r="2048" spans="1:13" hidden="1" x14ac:dyDescent="0.25">
      <c r="A2048" s="80">
        <f t="shared" si="31"/>
        <v>2046</v>
      </c>
      <c r="B2048" s="79" t="s">
        <v>983</v>
      </c>
      <c r="C2048" s="79" t="s">
        <v>987</v>
      </c>
      <c r="D2048" s="81">
        <v>41730</v>
      </c>
      <c r="E2048" s="81">
        <v>41730</v>
      </c>
      <c r="F2048" s="82">
        <v>0</v>
      </c>
      <c r="G2048" s="79" t="s">
        <v>145</v>
      </c>
      <c r="H2048" s="79" t="s">
        <v>1331</v>
      </c>
      <c r="I2048" s="84">
        <v>-322985.69</v>
      </c>
      <c r="J2048" s="84">
        <v>133119.81</v>
      </c>
      <c r="K2048" s="84">
        <v>-189865.88</v>
      </c>
      <c r="L2048" s="85"/>
      <c r="M2048" s="85"/>
    </row>
    <row r="2049" spans="1:13" hidden="1" x14ac:dyDescent="0.25">
      <c r="A2049" s="80">
        <f t="shared" si="31"/>
        <v>2047</v>
      </c>
      <c r="B2049" s="79" t="s">
        <v>983</v>
      </c>
      <c r="C2049" s="79" t="s">
        <v>987</v>
      </c>
      <c r="D2049" s="81">
        <v>41639</v>
      </c>
      <c r="E2049" s="81">
        <v>41639</v>
      </c>
      <c r="F2049" s="82">
        <v>0</v>
      </c>
      <c r="G2049" s="79" t="s">
        <v>145</v>
      </c>
      <c r="H2049" s="79" t="s">
        <v>1332</v>
      </c>
      <c r="I2049" s="84">
        <v>13645174.039999999</v>
      </c>
      <c r="J2049" s="84">
        <v>-5820311.7199999997</v>
      </c>
      <c r="K2049" s="84">
        <v>7824862.3200000003</v>
      </c>
      <c r="L2049" s="85"/>
      <c r="M2049" s="85"/>
    </row>
    <row r="2050" spans="1:13" hidden="1" x14ac:dyDescent="0.25">
      <c r="A2050" s="80">
        <f t="shared" si="31"/>
        <v>2048</v>
      </c>
      <c r="B2050" s="79" t="s">
        <v>983</v>
      </c>
      <c r="C2050" s="79" t="s">
        <v>987</v>
      </c>
      <c r="D2050" s="81">
        <v>41730</v>
      </c>
      <c r="E2050" s="81">
        <v>41730</v>
      </c>
      <c r="F2050" s="82">
        <v>0</v>
      </c>
      <c r="G2050" s="79" t="s">
        <v>145</v>
      </c>
      <c r="H2050" s="79" t="s">
        <v>1333</v>
      </c>
      <c r="I2050" s="84">
        <v>6445122.2699999996</v>
      </c>
      <c r="J2050" s="84">
        <v>-2656381.9500000002</v>
      </c>
      <c r="K2050" s="84">
        <v>3788740.32</v>
      </c>
      <c r="L2050" s="85"/>
      <c r="M2050" s="85"/>
    </row>
    <row r="2051" spans="1:13" hidden="1" x14ac:dyDescent="0.25">
      <c r="A2051" s="80">
        <f t="shared" si="31"/>
        <v>2049</v>
      </c>
      <c r="B2051" s="79" t="s">
        <v>983</v>
      </c>
      <c r="C2051" s="79" t="s">
        <v>987</v>
      </c>
      <c r="D2051" s="81">
        <v>41813</v>
      </c>
      <c r="E2051" s="81">
        <v>41813</v>
      </c>
      <c r="F2051" s="86">
        <v>1</v>
      </c>
      <c r="G2051" s="79" t="s">
        <v>158</v>
      </c>
      <c r="H2051" s="79" t="s">
        <v>1334</v>
      </c>
      <c r="I2051" s="84">
        <v>10326875</v>
      </c>
      <c r="J2051" s="84">
        <v>-4141078.57</v>
      </c>
      <c r="K2051" s="84">
        <v>6185796.4299999997</v>
      </c>
      <c r="L2051" s="85"/>
      <c r="M2051" s="85"/>
    </row>
    <row r="2052" spans="1:13" hidden="1" x14ac:dyDescent="0.25">
      <c r="A2052" s="80">
        <f t="shared" si="31"/>
        <v>2050</v>
      </c>
      <c r="B2052" s="79" t="s">
        <v>983</v>
      </c>
      <c r="C2052" s="79" t="s">
        <v>987</v>
      </c>
      <c r="D2052" s="81">
        <v>41730</v>
      </c>
      <c r="E2052" s="81">
        <v>41730</v>
      </c>
      <c r="F2052" s="82">
        <v>0</v>
      </c>
      <c r="G2052" s="79" t="s">
        <v>145</v>
      </c>
      <c r="H2052" s="79" t="s">
        <v>1335</v>
      </c>
      <c r="I2052" s="84">
        <v>-32469.75</v>
      </c>
      <c r="J2052" s="84">
        <v>13382.54</v>
      </c>
      <c r="K2052" s="84">
        <v>-19087.21</v>
      </c>
      <c r="L2052" s="85"/>
      <c r="M2052" s="85"/>
    </row>
    <row r="2053" spans="1:13" hidden="1" x14ac:dyDescent="0.25">
      <c r="A2053" s="80">
        <f t="shared" ref="A2053:A2116" si="32">A2052+1</f>
        <v>2051</v>
      </c>
      <c r="B2053" s="79" t="s">
        <v>983</v>
      </c>
      <c r="C2053" s="79" t="s">
        <v>984</v>
      </c>
      <c r="D2053" s="81">
        <v>41639</v>
      </c>
      <c r="E2053" s="81">
        <v>41639</v>
      </c>
      <c r="F2053" s="82">
        <v>0</v>
      </c>
      <c r="G2053" s="79" t="s">
        <v>145</v>
      </c>
      <c r="H2053" s="79" t="s">
        <v>1336</v>
      </c>
      <c r="I2053" s="84">
        <v>44104906.219999999</v>
      </c>
      <c r="J2053" s="84">
        <v>-12266468.280000001</v>
      </c>
      <c r="K2053" s="84">
        <v>31838437.940000001</v>
      </c>
      <c r="L2053" s="85"/>
      <c r="M2053" s="85"/>
    </row>
    <row r="2054" spans="1:13" hidden="1" x14ac:dyDescent="0.25">
      <c r="A2054" s="80">
        <f t="shared" si="32"/>
        <v>2052</v>
      </c>
      <c r="B2054" s="79" t="s">
        <v>983</v>
      </c>
      <c r="C2054" s="79" t="s">
        <v>984</v>
      </c>
      <c r="D2054" s="81">
        <v>41730</v>
      </c>
      <c r="E2054" s="81">
        <v>41730</v>
      </c>
      <c r="F2054" s="82">
        <v>0</v>
      </c>
      <c r="G2054" s="79" t="s">
        <v>145</v>
      </c>
      <c r="H2054" s="79" t="s">
        <v>1337</v>
      </c>
      <c r="I2054" s="84">
        <v>3135287.22</v>
      </c>
      <c r="J2054" s="84">
        <v>-833986.39</v>
      </c>
      <c r="K2054" s="84">
        <v>2301300.83</v>
      </c>
      <c r="L2054" s="85"/>
      <c r="M2054" s="85"/>
    </row>
    <row r="2055" spans="1:13" hidden="1" x14ac:dyDescent="0.25">
      <c r="A2055" s="80">
        <f t="shared" si="32"/>
        <v>2053</v>
      </c>
      <c r="B2055" s="79" t="s">
        <v>983</v>
      </c>
      <c r="C2055" s="79" t="s">
        <v>984</v>
      </c>
      <c r="D2055" s="81">
        <v>41730</v>
      </c>
      <c r="E2055" s="81">
        <v>41730</v>
      </c>
      <c r="F2055" s="82">
        <v>0</v>
      </c>
      <c r="G2055" s="79" t="s">
        <v>145</v>
      </c>
      <c r="H2055" s="79" t="s">
        <v>1338</v>
      </c>
      <c r="I2055" s="84">
        <v>-625616.41</v>
      </c>
      <c r="J2055" s="84">
        <v>166413.94</v>
      </c>
      <c r="K2055" s="84">
        <v>-459202.47</v>
      </c>
      <c r="L2055" s="85"/>
      <c r="M2055" s="85"/>
    </row>
    <row r="2056" spans="1:13" hidden="1" x14ac:dyDescent="0.25">
      <c r="A2056" s="80">
        <f t="shared" si="32"/>
        <v>2054</v>
      </c>
      <c r="B2056" s="79" t="s">
        <v>983</v>
      </c>
      <c r="C2056" s="79" t="s">
        <v>1176</v>
      </c>
      <c r="D2056" s="81">
        <v>42095</v>
      </c>
      <c r="E2056" s="81">
        <v>42095</v>
      </c>
      <c r="F2056" s="82">
        <v>0</v>
      </c>
      <c r="G2056" s="79" t="s">
        <v>145</v>
      </c>
      <c r="H2056" s="79" t="s">
        <v>1339</v>
      </c>
      <c r="I2056" s="84">
        <v>6875000</v>
      </c>
      <c r="J2056" s="84">
        <v>-1649952.4200000002</v>
      </c>
      <c r="K2056" s="84">
        <v>5225047.58</v>
      </c>
      <c r="L2056" s="85"/>
      <c r="M2056" s="85"/>
    </row>
    <row r="2057" spans="1:13" hidden="1" x14ac:dyDescent="0.25">
      <c r="A2057" s="80">
        <f t="shared" si="32"/>
        <v>2055</v>
      </c>
      <c r="B2057" s="79" t="s">
        <v>983</v>
      </c>
      <c r="C2057" s="79" t="s">
        <v>984</v>
      </c>
      <c r="D2057" s="81">
        <v>41639</v>
      </c>
      <c r="E2057" s="81">
        <v>41639</v>
      </c>
      <c r="F2057" s="82">
        <v>0</v>
      </c>
      <c r="G2057" s="79" t="s">
        <v>145</v>
      </c>
      <c r="H2057" s="79" t="s">
        <v>1340</v>
      </c>
      <c r="I2057" s="84">
        <v>229962913.41</v>
      </c>
      <c r="J2057" s="84">
        <v>-63957346.840000004</v>
      </c>
      <c r="K2057" s="84">
        <v>166005566.56999999</v>
      </c>
      <c r="L2057" s="85"/>
      <c r="M2057" s="85"/>
    </row>
    <row r="2058" spans="1:13" hidden="1" x14ac:dyDescent="0.25">
      <c r="A2058" s="80">
        <f t="shared" si="32"/>
        <v>2056</v>
      </c>
      <c r="B2058" s="79" t="s">
        <v>983</v>
      </c>
      <c r="C2058" s="79" t="s">
        <v>984</v>
      </c>
      <c r="D2058" s="81">
        <v>41730</v>
      </c>
      <c r="E2058" s="81">
        <v>41730</v>
      </c>
      <c r="F2058" s="82">
        <v>0</v>
      </c>
      <c r="G2058" s="79" t="s">
        <v>145</v>
      </c>
      <c r="H2058" s="79" t="s">
        <v>1341</v>
      </c>
      <c r="I2058" s="84">
        <v>32608792.609999999</v>
      </c>
      <c r="J2058" s="84">
        <v>-8673938.8399999999</v>
      </c>
      <c r="K2058" s="84">
        <v>23934853.77</v>
      </c>
      <c r="L2058" s="85"/>
      <c r="M2058" s="85"/>
    </row>
    <row r="2059" spans="1:13" hidden="1" x14ac:dyDescent="0.25">
      <c r="A2059" s="80">
        <f t="shared" si="32"/>
        <v>2057</v>
      </c>
      <c r="B2059" s="79" t="s">
        <v>983</v>
      </c>
      <c r="C2059" s="79" t="s">
        <v>984</v>
      </c>
      <c r="D2059" s="81">
        <v>41730</v>
      </c>
      <c r="E2059" s="81">
        <v>41730</v>
      </c>
      <c r="F2059" s="82">
        <v>0</v>
      </c>
      <c r="G2059" s="79" t="s">
        <v>145</v>
      </c>
      <c r="H2059" s="79" t="s">
        <v>1342</v>
      </c>
      <c r="I2059" s="84">
        <v>60944873.219999999</v>
      </c>
      <c r="J2059" s="84">
        <v>-16211336.26</v>
      </c>
      <c r="K2059" s="84">
        <v>44733536.960000001</v>
      </c>
      <c r="L2059" s="85"/>
      <c r="M2059" s="85"/>
    </row>
    <row r="2060" spans="1:13" hidden="1" x14ac:dyDescent="0.25">
      <c r="A2060" s="80">
        <f t="shared" si="32"/>
        <v>2058</v>
      </c>
      <c r="B2060" s="79" t="s">
        <v>983</v>
      </c>
      <c r="C2060" s="79" t="s">
        <v>984</v>
      </c>
      <c r="D2060" s="81">
        <v>41639</v>
      </c>
      <c r="E2060" s="81">
        <v>41639</v>
      </c>
      <c r="F2060" s="82">
        <v>0</v>
      </c>
      <c r="G2060" s="79" t="s">
        <v>145</v>
      </c>
      <c r="H2060" s="79" t="s">
        <v>1225</v>
      </c>
      <c r="I2060" s="84">
        <v>5081667.88</v>
      </c>
      <c r="J2060" s="84">
        <v>-1413314.84</v>
      </c>
      <c r="K2060" s="84">
        <v>3668353.04</v>
      </c>
      <c r="L2060" s="85"/>
      <c r="M2060" s="85"/>
    </row>
    <row r="2061" spans="1:13" hidden="1" x14ac:dyDescent="0.25">
      <c r="A2061" s="80">
        <f t="shared" si="32"/>
        <v>2059</v>
      </c>
      <c r="B2061" s="79" t="s">
        <v>983</v>
      </c>
      <c r="C2061" s="79" t="s">
        <v>984</v>
      </c>
      <c r="D2061" s="81">
        <v>41639</v>
      </c>
      <c r="E2061" s="81">
        <v>41639</v>
      </c>
      <c r="F2061" s="82">
        <v>0</v>
      </c>
      <c r="G2061" s="79" t="s">
        <v>145</v>
      </c>
      <c r="H2061" s="79" t="s">
        <v>1226</v>
      </c>
      <c r="I2061" s="84">
        <v>33090146.870000001</v>
      </c>
      <c r="J2061" s="84">
        <v>-9203040.4800000004</v>
      </c>
      <c r="K2061" s="84">
        <v>23887106.390000001</v>
      </c>
      <c r="L2061" s="85"/>
      <c r="M2061" s="85"/>
    </row>
    <row r="2062" spans="1:13" hidden="1" x14ac:dyDescent="0.25">
      <c r="A2062" s="80">
        <f t="shared" si="32"/>
        <v>2060</v>
      </c>
      <c r="B2062" s="79" t="s">
        <v>983</v>
      </c>
      <c r="C2062" s="79" t="s">
        <v>984</v>
      </c>
      <c r="D2062" s="81">
        <v>41639</v>
      </c>
      <c r="E2062" s="81">
        <v>41639</v>
      </c>
      <c r="F2062" s="82">
        <v>0</v>
      </c>
      <c r="G2062" s="79" t="s">
        <v>145</v>
      </c>
      <c r="H2062" s="79" t="s">
        <v>1227</v>
      </c>
      <c r="I2062" s="84">
        <v>7849668.3099999996</v>
      </c>
      <c r="J2062" s="84">
        <v>-2183151.86</v>
      </c>
      <c r="K2062" s="84">
        <v>5666516.4500000002</v>
      </c>
      <c r="L2062" s="85"/>
      <c r="M2062" s="85"/>
    </row>
    <row r="2063" spans="1:13" hidden="1" x14ac:dyDescent="0.25">
      <c r="A2063" s="80">
        <f t="shared" si="32"/>
        <v>2061</v>
      </c>
      <c r="B2063" s="79" t="s">
        <v>983</v>
      </c>
      <c r="C2063" s="79" t="s">
        <v>984</v>
      </c>
      <c r="D2063" s="81">
        <v>41639</v>
      </c>
      <c r="E2063" s="81">
        <v>41639</v>
      </c>
      <c r="F2063" s="82">
        <v>0</v>
      </c>
      <c r="G2063" s="79" t="s">
        <v>145</v>
      </c>
      <c r="H2063" s="79" t="s">
        <v>1228</v>
      </c>
      <c r="I2063" s="84">
        <v>1708394.16</v>
      </c>
      <c r="J2063" s="84">
        <v>-475139.05</v>
      </c>
      <c r="K2063" s="84">
        <v>1233255.1100000001</v>
      </c>
      <c r="L2063" s="85"/>
      <c r="M2063" s="85"/>
    </row>
    <row r="2064" spans="1:13" hidden="1" x14ac:dyDescent="0.25">
      <c r="A2064" s="80">
        <f t="shared" si="32"/>
        <v>2062</v>
      </c>
      <c r="B2064" s="79" t="s">
        <v>983</v>
      </c>
      <c r="C2064" s="79" t="s">
        <v>984</v>
      </c>
      <c r="D2064" s="81">
        <v>41639</v>
      </c>
      <c r="E2064" s="81">
        <v>41639</v>
      </c>
      <c r="F2064" s="82">
        <v>0</v>
      </c>
      <c r="G2064" s="79" t="s">
        <v>145</v>
      </c>
      <c r="H2064" s="79" t="s">
        <v>1229</v>
      </c>
      <c r="I2064" s="84">
        <v>21308892.07</v>
      </c>
      <c r="J2064" s="84">
        <v>-5926434.7399999993</v>
      </c>
      <c r="K2064" s="84">
        <v>15382457.33</v>
      </c>
      <c r="L2064" s="85"/>
      <c r="M2064" s="85"/>
    </row>
    <row r="2065" spans="1:13" hidden="1" x14ac:dyDescent="0.25">
      <c r="A2065" s="80">
        <f t="shared" si="32"/>
        <v>2063</v>
      </c>
      <c r="B2065" s="79" t="s">
        <v>983</v>
      </c>
      <c r="C2065" s="79" t="s">
        <v>984</v>
      </c>
      <c r="D2065" s="81">
        <v>41639</v>
      </c>
      <c r="E2065" s="81">
        <v>41639</v>
      </c>
      <c r="F2065" s="82">
        <v>0</v>
      </c>
      <c r="G2065" s="79" t="s">
        <v>145</v>
      </c>
      <c r="H2065" s="79" t="s">
        <v>1230</v>
      </c>
      <c r="I2065" s="84">
        <v>-3198505.63</v>
      </c>
      <c r="J2065" s="84">
        <v>889569.26</v>
      </c>
      <c r="K2065" s="84">
        <v>-2308936.37</v>
      </c>
      <c r="L2065" s="85"/>
      <c r="M2065" s="85"/>
    </row>
    <row r="2066" spans="1:13" hidden="1" x14ac:dyDescent="0.25">
      <c r="A2066" s="80">
        <f t="shared" si="32"/>
        <v>2064</v>
      </c>
      <c r="B2066" s="79" t="s">
        <v>983</v>
      </c>
      <c r="C2066" s="79" t="s">
        <v>1231</v>
      </c>
      <c r="D2066" s="81">
        <v>41730</v>
      </c>
      <c r="E2066" s="81">
        <v>41730</v>
      </c>
      <c r="F2066" s="82">
        <v>0</v>
      </c>
      <c r="G2066" s="79" t="s">
        <v>145</v>
      </c>
      <c r="H2066" s="79" t="s">
        <v>1232</v>
      </c>
      <c r="I2066" s="84">
        <v>17649124.25</v>
      </c>
      <c r="J2066" s="84">
        <v>-4741956.72</v>
      </c>
      <c r="K2066" s="84">
        <v>12907167.529999999</v>
      </c>
      <c r="L2066" s="85"/>
      <c r="M2066" s="85"/>
    </row>
    <row r="2067" spans="1:13" hidden="1" x14ac:dyDescent="0.25">
      <c r="A2067" s="80">
        <f t="shared" si="32"/>
        <v>2065</v>
      </c>
      <c r="B2067" s="79" t="s">
        <v>983</v>
      </c>
      <c r="C2067" s="79" t="s">
        <v>1176</v>
      </c>
      <c r="D2067" s="81">
        <v>42095</v>
      </c>
      <c r="E2067" s="81">
        <v>42095</v>
      </c>
      <c r="F2067" s="82">
        <v>0</v>
      </c>
      <c r="G2067" s="79" t="s">
        <v>145</v>
      </c>
      <c r="H2067" s="79" t="s">
        <v>1233</v>
      </c>
      <c r="I2067" s="84">
        <v>1012503.37</v>
      </c>
      <c r="J2067" s="84">
        <v>-242993.82</v>
      </c>
      <c r="K2067" s="84">
        <v>769509.55</v>
      </c>
      <c r="L2067" s="85"/>
      <c r="M2067" s="85"/>
    </row>
    <row r="2068" spans="1:13" hidden="1" x14ac:dyDescent="0.25">
      <c r="A2068" s="80">
        <f t="shared" si="32"/>
        <v>2066</v>
      </c>
      <c r="B2068" s="79" t="s">
        <v>983</v>
      </c>
      <c r="C2068" s="79" t="s">
        <v>1234</v>
      </c>
      <c r="D2068" s="81">
        <v>42461</v>
      </c>
      <c r="E2068" s="81">
        <v>42461</v>
      </c>
      <c r="F2068" s="82">
        <v>0</v>
      </c>
      <c r="G2068" s="79" t="s">
        <v>145</v>
      </c>
      <c r="H2068" s="79" t="s">
        <v>1235</v>
      </c>
      <c r="I2068" s="84">
        <v>458613.02</v>
      </c>
      <c r="J2068" s="84">
        <v>-95751.510000000009</v>
      </c>
      <c r="K2068" s="84">
        <v>362861.51</v>
      </c>
      <c r="L2068" s="85"/>
      <c r="M2068" s="85"/>
    </row>
    <row r="2069" spans="1:13" hidden="1" x14ac:dyDescent="0.25">
      <c r="A2069" s="80">
        <f t="shared" si="32"/>
        <v>2067</v>
      </c>
      <c r="B2069" s="79" t="s">
        <v>983</v>
      </c>
      <c r="C2069" s="79" t="s">
        <v>1231</v>
      </c>
      <c r="D2069" s="81">
        <v>41730</v>
      </c>
      <c r="E2069" s="81">
        <v>41730</v>
      </c>
      <c r="F2069" s="82">
        <v>0</v>
      </c>
      <c r="G2069" s="79" t="s">
        <v>145</v>
      </c>
      <c r="H2069" s="79" t="s">
        <v>1236</v>
      </c>
      <c r="I2069" s="84">
        <v>-13411373.810000001</v>
      </c>
      <c r="J2069" s="84">
        <v>3603360.3099999996</v>
      </c>
      <c r="K2069" s="84">
        <v>-9808013.5</v>
      </c>
      <c r="L2069" s="85"/>
      <c r="M2069" s="85"/>
    </row>
    <row r="2070" spans="1:13" hidden="1" x14ac:dyDescent="0.25">
      <c r="A2070" s="80">
        <f t="shared" si="32"/>
        <v>2068</v>
      </c>
      <c r="B2070" s="79" t="s">
        <v>983</v>
      </c>
      <c r="C2070" s="79" t="s">
        <v>1176</v>
      </c>
      <c r="D2070" s="81">
        <v>42095</v>
      </c>
      <c r="E2070" s="81">
        <v>42095</v>
      </c>
      <c r="F2070" s="82">
        <v>0</v>
      </c>
      <c r="G2070" s="79" t="s">
        <v>145</v>
      </c>
      <c r="H2070" s="79" t="s">
        <v>1237</v>
      </c>
      <c r="I2070" s="84">
        <v>2567739.86</v>
      </c>
      <c r="J2070" s="84">
        <v>-616239.78</v>
      </c>
      <c r="K2070" s="84">
        <v>1951500.08</v>
      </c>
      <c r="L2070" s="85"/>
      <c r="M2070" s="85"/>
    </row>
    <row r="2071" spans="1:13" hidden="1" x14ac:dyDescent="0.25">
      <c r="A2071" s="80">
        <f t="shared" si="32"/>
        <v>2069</v>
      </c>
      <c r="B2071" s="79" t="s">
        <v>983</v>
      </c>
      <c r="C2071" s="79" t="s">
        <v>1234</v>
      </c>
      <c r="D2071" s="81">
        <v>42461</v>
      </c>
      <c r="E2071" s="81">
        <v>42461</v>
      </c>
      <c r="F2071" s="82">
        <v>0</v>
      </c>
      <c r="G2071" s="79" t="s">
        <v>145</v>
      </c>
      <c r="H2071" s="79" t="s">
        <v>1238</v>
      </c>
      <c r="I2071" s="84">
        <v>-1249137.3600000001</v>
      </c>
      <c r="J2071" s="84">
        <v>260801.05</v>
      </c>
      <c r="K2071" s="84">
        <v>-988336.31</v>
      </c>
      <c r="L2071" s="85"/>
      <c r="M2071" s="85"/>
    </row>
    <row r="2072" spans="1:13" hidden="1" x14ac:dyDescent="0.25">
      <c r="A2072" s="80">
        <f t="shared" si="32"/>
        <v>2070</v>
      </c>
      <c r="B2072" s="79" t="s">
        <v>983</v>
      </c>
      <c r="C2072" s="79" t="s">
        <v>1240</v>
      </c>
      <c r="D2072" s="81">
        <v>42826</v>
      </c>
      <c r="E2072" s="81">
        <v>42826</v>
      </c>
      <c r="F2072" s="82">
        <v>0</v>
      </c>
      <c r="G2072" s="79" t="s">
        <v>145</v>
      </c>
      <c r="H2072" s="79" t="s">
        <v>1239</v>
      </c>
      <c r="I2072" s="84">
        <v>301528.74</v>
      </c>
      <c r="J2072" s="84">
        <v>-52679.24</v>
      </c>
      <c r="K2072" s="84">
        <v>248849.5</v>
      </c>
      <c r="L2072" s="85"/>
      <c r="M2072" s="85"/>
    </row>
    <row r="2073" spans="1:13" hidden="1" x14ac:dyDescent="0.25">
      <c r="A2073" s="80">
        <f t="shared" si="32"/>
        <v>2071</v>
      </c>
      <c r="B2073" s="79" t="s">
        <v>983</v>
      </c>
      <c r="C2073" s="79" t="s">
        <v>1240</v>
      </c>
      <c r="D2073" s="81">
        <v>42826</v>
      </c>
      <c r="E2073" s="81">
        <v>42826</v>
      </c>
      <c r="F2073" s="82">
        <v>0</v>
      </c>
      <c r="G2073" s="79" t="s">
        <v>145</v>
      </c>
      <c r="H2073" s="79" t="s">
        <v>1241</v>
      </c>
      <c r="I2073" s="84">
        <v>-24844.58</v>
      </c>
      <c r="J2073" s="84">
        <v>4340.5200000000004</v>
      </c>
      <c r="K2073" s="84">
        <v>-20504.060000000001</v>
      </c>
      <c r="L2073" s="85"/>
      <c r="M2073" s="85"/>
    </row>
    <row r="2074" spans="1:13" hidden="1" x14ac:dyDescent="0.25">
      <c r="A2074" s="80">
        <f t="shared" si="32"/>
        <v>2072</v>
      </c>
      <c r="B2074" s="79" t="s">
        <v>983</v>
      </c>
      <c r="C2074" s="79" t="s">
        <v>1242</v>
      </c>
      <c r="D2074" s="81">
        <v>43191</v>
      </c>
      <c r="E2074" s="81">
        <v>43191</v>
      </c>
      <c r="F2074" s="82">
        <v>0</v>
      </c>
      <c r="G2074" s="79" t="s">
        <v>145</v>
      </c>
      <c r="H2074" s="79" t="s">
        <v>1243</v>
      </c>
      <c r="I2074" s="84">
        <v>832914.85</v>
      </c>
      <c r="J2074" s="84">
        <v>-114396.57</v>
      </c>
      <c r="K2074" s="84">
        <v>718518.28</v>
      </c>
      <c r="L2074" s="85"/>
      <c r="M2074" s="85"/>
    </row>
    <row r="2075" spans="1:13" hidden="1" x14ac:dyDescent="0.25">
      <c r="A2075" s="80">
        <f t="shared" si="32"/>
        <v>2073</v>
      </c>
      <c r="B2075" s="79" t="s">
        <v>983</v>
      </c>
      <c r="C2075" s="79" t="s">
        <v>1242</v>
      </c>
      <c r="D2075" s="81">
        <v>43191</v>
      </c>
      <c r="E2075" s="81">
        <v>43191</v>
      </c>
      <c r="F2075" s="82">
        <v>0</v>
      </c>
      <c r="G2075" s="79" t="s">
        <v>145</v>
      </c>
      <c r="H2075" s="79" t="s">
        <v>1244</v>
      </c>
      <c r="I2075" s="84">
        <v>2753716.98</v>
      </c>
      <c r="J2075" s="84">
        <v>-378208.89</v>
      </c>
      <c r="K2075" s="84">
        <v>2375508.09</v>
      </c>
      <c r="L2075" s="85"/>
      <c r="M2075" s="85"/>
    </row>
    <row r="2076" spans="1:13" hidden="1" x14ac:dyDescent="0.25">
      <c r="A2076" s="80">
        <f t="shared" si="32"/>
        <v>2074</v>
      </c>
      <c r="B2076" s="79" t="s">
        <v>983</v>
      </c>
      <c r="C2076" s="79" t="s">
        <v>1245</v>
      </c>
      <c r="D2076" s="81">
        <v>43556</v>
      </c>
      <c r="E2076" s="81">
        <v>43556</v>
      </c>
      <c r="F2076" s="82">
        <v>0</v>
      </c>
      <c r="G2076" s="79" t="s">
        <v>145</v>
      </c>
      <c r="H2076" s="79" t="s">
        <v>1246</v>
      </c>
      <c r="I2076" s="84">
        <v>984541.39</v>
      </c>
      <c r="J2076" s="84">
        <v>-94712.09</v>
      </c>
      <c r="K2076" s="84">
        <v>889829.3</v>
      </c>
      <c r="L2076" s="85"/>
      <c r="M2076" s="85"/>
    </row>
    <row r="2077" spans="1:13" hidden="1" x14ac:dyDescent="0.25">
      <c r="A2077" s="80">
        <f t="shared" si="32"/>
        <v>2075</v>
      </c>
      <c r="B2077" s="79" t="s">
        <v>983</v>
      </c>
      <c r="C2077" s="79" t="s">
        <v>1245</v>
      </c>
      <c r="D2077" s="81">
        <v>43556</v>
      </c>
      <c r="E2077" s="81">
        <v>43556</v>
      </c>
      <c r="F2077" s="82">
        <v>0</v>
      </c>
      <c r="G2077" s="79" t="s">
        <v>145</v>
      </c>
      <c r="H2077" s="79" t="s">
        <v>1247</v>
      </c>
      <c r="I2077" s="84">
        <v>3441259</v>
      </c>
      <c r="J2077" s="84">
        <v>-331046.34000000003</v>
      </c>
      <c r="K2077" s="84">
        <v>3110212.66</v>
      </c>
      <c r="L2077" s="85"/>
      <c r="M2077" s="85"/>
    </row>
    <row r="2078" spans="1:13" hidden="1" x14ac:dyDescent="0.25">
      <c r="A2078" s="80">
        <f t="shared" si="32"/>
        <v>2076</v>
      </c>
      <c r="B2078" s="79" t="s">
        <v>983</v>
      </c>
      <c r="C2078" s="79" t="s">
        <v>1248</v>
      </c>
      <c r="D2078" s="81">
        <v>43922</v>
      </c>
      <c r="E2078" s="81">
        <v>43922</v>
      </c>
      <c r="F2078" s="82">
        <v>0</v>
      </c>
      <c r="G2078" s="79" t="s">
        <v>145</v>
      </c>
      <c r="H2078" s="79" t="s">
        <v>1249</v>
      </c>
      <c r="I2078" s="84">
        <v>1703167.98</v>
      </c>
      <c r="J2078" s="84">
        <v>-86290.69</v>
      </c>
      <c r="K2078" s="84">
        <v>1616877.29</v>
      </c>
      <c r="L2078" s="85"/>
      <c r="M2078" s="85"/>
    </row>
    <row r="2079" spans="1:13" hidden="1" x14ac:dyDescent="0.25">
      <c r="A2079" s="80">
        <f t="shared" si="32"/>
        <v>2077</v>
      </c>
      <c r="B2079" s="79" t="s">
        <v>983</v>
      </c>
      <c r="C2079" s="79" t="s">
        <v>1248</v>
      </c>
      <c r="D2079" s="81">
        <v>43922</v>
      </c>
      <c r="E2079" s="81">
        <v>43922</v>
      </c>
      <c r="F2079" s="82">
        <v>0</v>
      </c>
      <c r="G2079" s="79" t="s">
        <v>145</v>
      </c>
      <c r="H2079" s="79" t="s">
        <v>1250</v>
      </c>
      <c r="I2079" s="84">
        <v>-3348091.79</v>
      </c>
      <c r="J2079" s="84">
        <v>169630.45</v>
      </c>
      <c r="K2079" s="84">
        <v>-3178461.34</v>
      </c>
      <c r="L2079" s="85"/>
      <c r="M2079" s="85"/>
    </row>
    <row r="2080" spans="1:13" hidden="1" x14ac:dyDescent="0.25">
      <c r="A2080" s="80">
        <f t="shared" si="32"/>
        <v>2078</v>
      </c>
      <c r="B2080" s="79" t="s">
        <v>983</v>
      </c>
      <c r="C2080" s="79" t="s">
        <v>984</v>
      </c>
      <c r="D2080" s="81">
        <v>41639</v>
      </c>
      <c r="E2080" s="81">
        <v>41639</v>
      </c>
      <c r="F2080" s="82">
        <v>0</v>
      </c>
      <c r="G2080" s="79" t="s">
        <v>145</v>
      </c>
      <c r="H2080" s="79" t="s">
        <v>1343</v>
      </c>
      <c r="I2080" s="84">
        <v>66509825.509999998</v>
      </c>
      <c r="J2080" s="84">
        <v>-18497730.41</v>
      </c>
      <c r="K2080" s="84">
        <v>48012095.100000001</v>
      </c>
      <c r="L2080" s="85"/>
      <c r="M2080" s="85"/>
    </row>
    <row r="2081" spans="1:13" hidden="1" x14ac:dyDescent="0.25">
      <c r="A2081" s="80">
        <f t="shared" si="32"/>
        <v>2079</v>
      </c>
      <c r="B2081" s="79" t="s">
        <v>983</v>
      </c>
      <c r="C2081" s="79" t="s">
        <v>984</v>
      </c>
      <c r="D2081" s="81">
        <v>41639</v>
      </c>
      <c r="E2081" s="81">
        <v>41639</v>
      </c>
      <c r="F2081" s="82">
        <v>0</v>
      </c>
      <c r="G2081" s="79" t="s">
        <v>145</v>
      </c>
      <c r="H2081" s="79" t="s">
        <v>1344</v>
      </c>
      <c r="I2081" s="84">
        <v>20521215.93</v>
      </c>
      <c r="J2081" s="84">
        <v>-5707366.0700000003</v>
      </c>
      <c r="K2081" s="84">
        <v>14813849.859999999</v>
      </c>
      <c r="L2081" s="85"/>
      <c r="M2081" s="85"/>
    </row>
    <row r="2082" spans="1:13" hidden="1" x14ac:dyDescent="0.25">
      <c r="A2082" s="80">
        <f t="shared" si="32"/>
        <v>2080</v>
      </c>
      <c r="B2082" s="79" t="s">
        <v>983</v>
      </c>
      <c r="C2082" s="79" t="s">
        <v>984</v>
      </c>
      <c r="D2082" s="81">
        <v>41730</v>
      </c>
      <c r="E2082" s="81">
        <v>41730</v>
      </c>
      <c r="F2082" s="82">
        <v>0</v>
      </c>
      <c r="G2082" s="79" t="s">
        <v>145</v>
      </c>
      <c r="H2082" s="79" t="s">
        <v>1345</v>
      </c>
      <c r="I2082" s="84">
        <v>23207875.73</v>
      </c>
      <c r="J2082" s="84">
        <v>-6173294.96</v>
      </c>
      <c r="K2082" s="84">
        <v>17034580.77</v>
      </c>
      <c r="L2082" s="85"/>
      <c r="M2082" s="85"/>
    </row>
    <row r="2083" spans="1:13" hidden="1" x14ac:dyDescent="0.25">
      <c r="A2083" s="80">
        <f t="shared" si="32"/>
        <v>2081</v>
      </c>
      <c r="B2083" s="79" t="s">
        <v>983</v>
      </c>
      <c r="C2083" s="79" t="s">
        <v>984</v>
      </c>
      <c r="D2083" s="81">
        <v>41730</v>
      </c>
      <c r="E2083" s="81">
        <v>41730</v>
      </c>
      <c r="F2083" s="82">
        <v>0</v>
      </c>
      <c r="G2083" s="79" t="s">
        <v>145</v>
      </c>
      <c r="H2083" s="79" t="s">
        <v>1346</v>
      </c>
      <c r="I2083" s="84">
        <v>-1843662.11</v>
      </c>
      <c r="J2083" s="84">
        <v>490414.12</v>
      </c>
      <c r="K2083" s="84">
        <v>-1353247.99</v>
      </c>
      <c r="L2083" s="85"/>
      <c r="M2083" s="85"/>
    </row>
    <row r="2084" spans="1:13" hidden="1" x14ac:dyDescent="0.25">
      <c r="A2084" s="80">
        <f t="shared" si="32"/>
        <v>2082</v>
      </c>
      <c r="B2084" s="79" t="s">
        <v>983</v>
      </c>
      <c r="C2084" s="79" t="s">
        <v>984</v>
      </c>
      <c r="D2084" s="81">
        <v>41639</v>
      </c>
      <c r="E2084" s="81">
        <v>41639</v>
      </c>
      <c r="F2084" s="82">
        <v>0</v>
      </c>
      <c r="G2084" s="79" t="s">
        <v>145</v>
      </c>
      <c r="H2084" s="79" t="s">
        <v>1347</v>
      </c>
      <c r="I2084" s="84">
        <v>135248292.78</v>
      </c>
      <c r="J2084" s="84">
        <v>-37615291.269999996</v>
      </c>
      <c r="K2084" s="84">
        <v>97633001.510000005</v>
      </c>
      <c r="L2084" s="85"/>
      <c r="M2084" s="85"/>
    </row>
    <row r="2085" spans="1:13" hidden="1" x14ac:dyDescent="0.25">
      <c r="A2085" s="80">
        <f t="shared" si="32"/>
        <v>2083</v>
      </c>
      <c r="B2085" s="79" t="s">
        <v>983</v>
      </c>
      <c r="C2085" s="79" t="s">
        <v>984</v>
      </c>
      <c r="D2085" s="81">
        <v>41730</v>
      </c>
      <c r="E2085" s="81">
        <v>41730</v>
      </c>
      <c r="F2085" s="82">
        <v>0</v>
      </c>
      <c r="G2085" s="79" t="s">
        <v>145</v>
      </c>
      <c r="H2085" s="79" t="s">
        <v>1348</v>
      </c>
      <c r="I2085" s="84">
        <v>650520</v>
      </c>
      <c r="J2085" s="84">
        <v>-173038.32</v>
      </c>
      <c r="K2085" s="84">
        <v>477481.68</v>
      </c>
      <c r="L2085" s="85"/>
      <c r="M2085" s="85"/>
    </row>
    <row r="2086" spans="1:13" hidden="1" x14ac:dyDescent="0.25">
      <c r="A2086" s="80">
        <f t="shared" si="32"/>
        <v>2084</v>
      </c>
      <c r="B2086" s="79" t="s">
        <v>983</v>
      </c>
      <c r="C2086" s="79" t="s">
        <v>984</v>
      </c>
      <c r="D2086" s="81">
        <v>41730</v>
      </c>
      <c r="E2086" s="81">
        <v>41730</v>
      </c>
      <c r="F2086" s="82">
        <v>0</v>
      </c>
      <c r="G2086" s="79" t="s">
        <v>145</v>
      </c>
      <c r="H2086" s="79" t="s">
        <v>1349</v>
      </c>
      <c r="I2086" s="84">
        <v>11710.33</v>
      </c>
      <c r="J2086" s="84">
        <v>-3114.9300000000003</v>
      </c>
      <c r="K2086" s="84">
        <v>8595.4</v>
      </c>
      <c r="L2086" s="85"/>
      <c r="M2086" s="85"/>
    </row>
    <row r="2087" spans="1:13" hidden="1" x14ac:dyDescent="0.25">
      <c r="A2087" s="80">
        <f t="shared" si="32"/>
        <v>2085</v>
      </c>
      <c r="B2087" s="79" t="s">
        <v>983</v>
      </c>
      <c r="C2087" s="79" t="s">
        <v>984</v>
      </c>
      <c r="D2087" s="81">
        <v>42272</v>
      </c>
      <c r="E2087" s="81">
        <v>42272</v>
      </c>
      <c r="F2087" s="82">
        <v>0</v>
      </c>
      <c r="G2087" s="79" t="s">
        <v>145</v>
      </c>
      <c r="H2087" s="79" t="s">
        <v>1350</v>
      </c>
      <c r="I2087" s="84">
        <v>-52800</v>
      </c>
      <c r="J2087" s="84">
        <v>11068.69</v>
      </c>
      <c r="K2087" s="84">
        <v>-41731.31</v>
      </c>
      <c r="L2087" s="85"/>
      <c r="M2087" s="85"/>
    </row>
    <row r="2088" spans="1:13" hidden="1" x14ac:dyDescent="0.25">
      <c r="A2088" s="80">
        <f t="shared" si="32"/>
        <v>2086</v>
      </c>
      <c r="B2088" s="79" t="s">
        <v>983</v>
      </c>
      <c r="C2088" s="79" t="s">
        <v>984</v>
      </c>
      <c r="D2088" s="81">
        <v>41639</v>
      </c>
      <c r="E2088" s="81">
        <v>41639</v>
      </c>
      <c r="F2088" s="82">
        <v>0</v>
      </c>
      <c r="G2088" s="79" t="s">
        <v>145</v>
      </c>
      <c r="H2088" s="79" t="s">
        <v>1225</v>
      </c>
      <c r="I2088" s="84">
        <v>2988685.85</v>
      </c>
      <c r="J2088" s="84">
        <v>-831214.11</v>
      </c>
      <c r="K2088" s="84">
        <v>2157471.7400000002</v>
      </c>
      <c r="L2088" s="85"/>
      <c r="M2088" s="85"/>
    </row>
    <row r="2089" spans="1:13" hidden="1" x14ac:dyDescent="0.25">
      <c r="A2089" s="80">
        <f t="shared" si="32"/>
        <v>2087</v>
      </c>
      <c r="B2089" s="79" t="s">
        <v>983</v>
      </c>
      <c r="C2089" s="79" t="s">
        <v>984</v>
      </c>
      <c r="D2089" s="81">
        <v>41639</v>
      </c>
      <c r="E2089" s="81">
        <v>41639</v>
      </c>
      <c r="F2089" s="82">
        <v>0</v>
      </c>
      <c r="G2089" s="79" t="s">
        <v>145</v>
      </c>
      <c r="H2089" s="79" t="s">
        <v>1226</v>
      </c>
      <c r="I2089" s="84">
        <v>19461337.510000002</v>
      </c>
      <c r="J2089" s="84">
        <v>-5412592.3799999999</v>
      </c>
      <c r="K2089" s="84">
        <v>14048745.130000001</v>
      </c>
      <c r="L2089" s="85"/>
      <c r="M2089" s="85"/>
    </row>
    <row r="2090" spans="1:13" hidden="1" x14ac:dyDescent="0.25">
      <c r="A2090" s="80">
        <f t="shared" si="32"/>
        <v>2088</v>
      </c>
      <c r="B2090" s="79" t="s">
        <v>983</v>
      </c>
      <c r="C2090" s="79" t="s">
        <v>984</v>
      </c>
      <c r="D2090" s="81">
        <v>41639</v>
      </c>
      <c r="E2090" s="81">
        <v>41639</v>
      </c>
      <c r="F2090" s="82">
        <v>0</v>
      </c>
      <c r="G2090" s="79" t="s">
        <v>145</v>
      </c>
      <c r="H2090" s="79" t="s">
        <v>1227</v>
      </c>
      <c r="I2090" s="84">
        <v>4616632.4000000004</v>
      </c>
      <c r="J2090" s="84">
        <v>-1283979.05</v>
      </c>
      <c r="K2090" s="84">
        <v>3332653.35</v>
      </c>
      <c r="L2090" s="85"/>
      <c r="M2090" s="85"/>
    </row>
    <row r="2091" spans="1:13" hidden="1" x14ac:dyDescent="0.25">
      <c r="A2091" s="80">
        <f t="shared" si="32"/>
        <v>2089</v>
      </c>
      <c r="B2091" s="79" t="s">
        <v>983</v>
      </c>
      <c r="C2091" s="79" t="s">
        <v>984</v>
      </c>
      <c r="D2091" s="81">
        <v>41639</v>
      </c>
      <c r="E2091" s="81">
        <v>41639</v>
      </c>
      <c r="F2091" s="82">
        <v>0</v>
      </c>
      <c r="G2091" s="79" t="s">
        <v>145</v>
      </c>
      <c r="H2091" s="79" t="s">
        <v>1228</v>
      </c>
      <c r="I2091" s="84">
        <v>1004759.37</v>
      </c>
      <c r="J2091" s="84">
        <v>-279443.95</v>
      </c>
      <c r="K2091" s="84">
        <v>725315.42</v>
      </c>
      <c r="L2091" s="85"/>
      <c r="M2091" s="85"/>
    </row>
    <row r="2092" spans="1:13" hidden="1" x14ac:dyDescent="0.25">
      <c r="A2092" s="80">
        <f t="shared" si="32"/>
        <v>2090</v>
      </c>
      <c r="B2092" s="79" t="s">
        <v>983</v>
      </c>
      <c r="C2092" s="79" t="s">
        <v>984</v>
      </c>
      <c r="D2092" s="81">
        <v>41639</v>
      </c>
      <c r="E2092" s="81">
        <v>41639</v>
      </c>
      <c r="F2092" s="82">
        <v>0</v>
      </c>
      <c r="G2092" s="79" t="s">
        <v>145</v>
      </c>
      <c r="H2092" s="79" t="s">
        <v>1229</v>
      </c>
      <c r="I2092" s="84">
        <v>12532417.65</v>
      </c>
      <c r="J2092" s="84">
        <v>-3485519.33</v>
      </c>
      <c r="K2092" s="84">
        <v>9046898.3200000003</v>
      </c>
      <c r="L2092" s="85"/>
      <c r="M2092" s="85"/>
    </row>
    <row r="2093" spans="1:13" hidden="1" x14ac:dyDescent="0.25">
      <c r="A2093" s="80">
        <f t="shared" si="32"/>
        <v>2091</v>
      </c>
      <c r="B2093" s="79" t="s">
        <v>983</v>
      </c>
      <c r="C2093" s="79" t="s">
        <v>984</v>
      </c>
      <c r="D2093" s="81">
        <v>41639</v>
      </c>
      <c r="E2093" s="81">
        <v>41639</v>
      </c>
      <c r="F2093" s="82">
        <v>0</v>
      </c>
      <c r="G2093" s="79" t="s">
        <v>145</v>
      </c>
      <c r="H2093" s="79" t="s">
        <v>1230</v>
      </c>
      <c r="I2093" s="84">
        <v>-1881139.96</v>
      </c>
      <c r="J2093" s="84">
        <v>523183.16000000003</v>
      </c>
      <c r="K2093" s="84">
        <v>-1357956.8</v>
      </c>
      <c r="L2093" s="85"/>
      <c r="M2093" s="85"/>
    </row>
    <row r="2094" spans="1:13" hidden="1" x14ac:dyDescent="0.25">
      <c r="A2094" s="80">
        <f t="shared" si="32"/>
        <v>2092</v>
      </c>
      <c r="B2094" s="79" t="s">
        <v>983</v>
      </c>
      <c r="C2094" s="79" t="s">
        <v>984</v>
      </c>
      <c r="D2094" s="81">
        <v>41730</v>
      </c>
      <c r="E2094" s="81">
        <v>41639</v>
      </c>
      <c r="F2094" s="82">
        <v>0</v>
      </c>
      <c r="G2094" s="79" t="s">
        <v>145</v>
      </c>
      <c r="H2094" s="79" t="s">
        <v>1232</v>
      </c>
      <c r="I2094" s="84">
        <v>0</v>
      </c>
      <c r="J2094" s="84">
        <v>0</v>
      </c>
      <c r="K2094" s="84">
        <v>0</v>
      </c>
      <c r="L2094" s="85"/>
      <c r="M2094" s="85"/>
    </row>
    <row r="2095" spans="1:13" hidden="1" x14ac:dyDescent="0.25">
      <c r="A2095" s="80">
        <f t="shared" si="32"/>
        <v>2093</v>
      </c>
      <c r="B2095" s="79" t="s">
        <v>983</v>
      </c>
      <c r="C2095" s="79" t="s">
        <v>1176</v>
      </c>
      <c r="D2095" s="81">
        <v>42095</v>
      </c>
      <c r="E2095" s="81">
        <v>42095</v>
      </c>
      <c r="F2095" s="82">
        <v>0</v>
      </c>
      <c r="G2095" s="79" t="s">
        <v>145</v>
      </c>
      <c r="H2095" s="79" t="s">
        <v>1233</v>
      </c>
      <c r="I2095" s="84">
        <v>595484.51</v>
      </c>
      <c r="J2095" s="84">
        <v>-142912.15</v>
      </c>
      <c r="K2095" s="84">
        <v>452572.36</v>
      </c>
      <c r="L2095" s="85"/>
      <c r="M2095" s="85"/>
    </row>
    <row r="2096" spans="1:13" hidden="1" x14ac:dyDescent="0.25">
      <c r="A2096" s="80">
        <f t="shared" si="32"/>
        <v>2094</v>
      </c>
      <c r="B2096" s="79" t="s">
        <v>983</v>
      </c>
      <c r="C2096" s="79" t="s">
        <v>1234</v>
      </c>
      <c r="D2096" s="81">
        <v>42461</v>
      </c>
      <c r="E2096" s="81">
        <v>42461</v>
      </c>
      <c r="F2096" s="82">
        <v>0</v>
      </c>
      <c r="G2096" s="79" t="s">
        <v>145</v>
      </c>
      <c r="H2096" s="79" t="s">
        <v>1235</v>
      </c>
      <c r="I2096" s="84">
        <v>269724.48</v>
      </c>
      <c r="J2096" s="84">
        <v>-56314.399999999994</v>
      </c>
      <c r="K2096" s="84">
        <v>213410.08</v>
      </c>
      <c r="L2096" s="85"/>
      <c r="M2096" s="85"/>
    </row>
    <row r="2097" spans="1:13" hidden="1" x14ac:dyDescent="0.25">
      <c r="A2097" s="80">
        <f t="shared" si="32"/>
        <v>2095</v>
      </c>
      <c r="B2097" s="79" t="s">
        <v>983</v>
      </c>
      <c r="C2097" s="79" t="s">
        <v>1231</v>
      </c>
      <c r="D2097" s="81">
        <v>41730</v>
      </c>
      <c r="E2097" s="81">
        <v>41730</v>
      </c>
      <c r="F2097" s="82">
        <v>0</v>
      </c>
      <c r="G2097" s="79" t="s">
        <v>145</v>
      </c>
      <c r="H2097" s="79" t="s">
        <v>1236</v>
      </c>
      <c r="I2097" s="84">
        <v>-7887643.21</v>
      </c>
      <c r="J2097" s="84">
        <v>2119247.4900000002</v>
      </c>
      <c r="K2097" s="84">
        <v>-5768395.7199999997</v>
      </c>
      <c r="L2097" s="85"/>
      <c r="M2097" s="85"/>
    </row>
    <row r="2098" spans="1:13" hidden="1" x14ac:dyDescent="0.25">
      <c r="A2098" s="80">
        <f t="shared" si="32"/>
        <v>2096</v>
      </c>
      <c r="B2098" s="79" t="s">
        <v>983</v>
      </c>
      <c r="C2098" s="79" t="s">
        <v>1176</v>
      </c>
      <c r="D2098" s="81">
        <v>42095</v>
      </c>
      <c r="E2098" s="81">
        <v>42095</v>
      </c>
      <c r="F2098" s="82">
        <v>0</v>
      </c>
      <c r="G2098" s="79" t="s">
        <v>145</v>
      </c>
      <c r="H2098" s="79" t="s">
        <v>1237</v>
      </c>
      <c r="I2098" s="84">
        <v>1510167.13</v>
      </c>
      <c r="J2098" s="84">
        <v>-362429.65</v>
      </c>
      <c r="K2098" s="84">
        <v>1147737.48</v>
      </c>
      <c r="L2098" s="85"/>
      <c r="M2098" s="85"/>
    </row>
    <row r="2099" spans="1:13" hidden="1" x14ac:dyDescent="0.25">
      <c r="A2099" s="80">
        <f t="shared" si="32"/>
        <v>2097</v>
      </c>
      <c r="B2099" s="79" t="s">
        <v>983</v>
      </c>
      <c r="C2099" s="79" t="s">
        <v>1231</v>
      </c>
      <c r="D2099" s="81">
        <v>41730</v>
      </c>
      <c r="E2099" s="81">
        <v>41730</v>
      </c>
      <c r="F2099" s="82">
        <v>0</v>
      </c>
      <c r="G2099" s="79" t="s">
        <v>145</v>
      </c>
      <c r="H2099" s="79" t="s">
        <v>1232</v>
      </c>
      <c r="I2099" s="84">
        <v>10379995.140000001</v>
      </c>
      <c r="J2099" s="84">
        <v>-2788891.21</v>
      </c>
      <c r="K2099" s="84">
        <v>7591103.9299999997</v>
      </c>
      <c r="L2099" s="85"/>
      <c r="M2099" s="85"/>
    </row>
    <row r="2100" spans="1:13" hidden="1" x14ac:dyDescent="0.25">
      <c r="A2100" s="80">
        <f t="shared" si="32"/>
        <v>2098</v>
      </c>
      <c r="B2100" s="79" t="s">
        <v>983</v>
      </c>
      <c r="C2100" s="79" t="s">
        <v>1234</v>
      </c>
      <c r="D2100" s="81">
        <v>42461</v>
      </c>
      <c r="E2100" s="81">
        <v>42461</v>
      </c>
      <c r="F2100" s="82">
        <v>0</v>
      </c>
      <c r="G2100" s="79" t="s">
        <v>145</v>
      </c>
      <c r="H2100" s="79" t="s">
        <v>1238</v>
      </c>
      <c r="I2100" s="84">
        <v>-734656.26</v>
      </c>
      <c r="J2100" s="84">
        <v>153385.14000000001</v>
      </c>
      <c r="K2100" s="84">
        <v>-581271.12</v>
      </c>
      <c r="L2100" s="85"/>
      <c r="M2100" s="85"/>
    </row>
    <row r="2101" spans="1:13" hidden="1" x14ac:dyDescent="0.25">
      <c r="A2101" s="80">
        <f t="shared" si="32"/>
        <v>2099</v>
      </c>
      <c r="B2101" s="79" t="s">
        <v>983</v>
      </c>
      <c r="C2101" s="79" t="s">
        <v>1240</v>
      </c>
      <c r="D2101" s="81">
        <v>42826</v>
      </c>
      <c r="E2101" s="81">
        <v>42826</v>
      </c>
      <c r="F2101" s="82">
        <v>0</v>
      </c>
      <c r="G2101" s="79" t="s">
        <v>145</v>
      </c>
      <c r="H2101" s="79" t="s">
        <v>1239</v>
      </c>
      <c r="I2101" s="84">
        <v>154441.54</v>
      </c>
      <c r="J2101" s="84">
        <v>-26982.04</v>
      </c>
      <c r="K2101" s="84">
        <v>127459.5</v>
      </c>
      <c r="L2101" s="85"/>
      <c r="M2101" s="85"/>
    </row>
    <row r="2102" spans="1:13" hidden="1" x14ac:dyDescent="0.25">
      <c r="A2102" s="80">
        <f t="shared" si="32"/>
        <v>2100</v>
      </c>
      <c r="B2102" s="79" t="s">
        <v>983</v>
      </c>
      <c r="C2102" s="79" t="s">
        <v>1240</v>
      </c>
      <c r="D2102" s="81">
        <v>42826</v>
      </c>
      <c r="E2102" s="81">
        <v>42826</v>
      </c>
      <c r="F2102" s="82">
        <v>0</v>
      </c>
      <c r="G2102" s="79" t="s">
        <v>145</v>
      </c>
      <c r="H2102" s="79" t="s">
        <v>1241</v>
      </c>
      <c r="I2102" s="84">
        <v>-15376.06</v>
      </c>
      <c r="J2102" s="84">
        <v>2686.32</v>
      </c>
      <c r="K2102" s="84">
        <v>-12689.74</v>
      </c>
      <c r="L2102" s="85"/>
      <c r="M2102" s="85"/>
    </row>
    <row r="2103" spans="1:13" hidden="1" x14ac:dyDescent="0.25">
      <c r="A2103" s="80">
        <f t="shared" si="32"/>
        <v>2101</v>
      </c>
      <c r="B2103" s="79" t="s">
        <v>983</v>
      </c>
      <c r="C2103" s="79" t="s">
        <v>1242</v>
      </c>
      <c r="D2103" s="81">
        <v>43191</v>
      </c>
      <c r="E2103" s="81">
        <v>43191</v>
      </c>
      <c r="F2103" s="82">
        <v>0</v>
      </c>
      <c r="G2103" s="79" t="s">
        <v>145</v>
      </c>
      <c r="H2103" s="79" t="s">
        <v>1243</v>
      </c>
      <c r="I2103" s="84">
        <v>487559.91</v>
      </c>
      <c r="J2103" s="84">
        <v>-66963.839999999997</v>
      </c>
      <c r="K2103" s="84">
        <v>420596.07</v>
      </c>
      <c r="L2103" s="85"/>
      <c r="M2103" s="85"/>
    </row>
    <row r="2104" spans="1:13" hidden="1" x14ac:dyDescent="0.25">
      <c r="A2104" s="80">
        <f t="shared" si="32"/>
        <v>2102</v>
      </c>
      <c r="B2104" s="79" t="s">
        <v>983</v>
      </c>
      <c r="C2104" s="79" t="s">
        <v>1242</v>
      </c>
      <c r="D2104" s="81">
        <v>43191</v>
      </c>
      <c r="E2104" s="81">
        <v>43191</v>
      </c>
      <c r="F2104" s="82">
        <v>0</v>
      </c>
      <c r="G2104" s="79" t="s">
        <v>145</v>
      </c>
      <c r="H2104" s="79" t="s">
        <v>1244</v>
      </c>
      <c r="I2104" s="84">
        <v>1611931.9</v>
      </c>
      <c r="J2104" s="84">
        <v>-221390.58000000002</v>
      </c>
      <c r="K2104" s="84">
        <v>1390541.32</v>
      </c>
      <c r="L2104" s="85"/>
      <c r="M2104" s="85"/>
    </row>
    <row r="2105" spans="1:13" hidden="1" x14ac:dyDescent="0.25">
      <c r="A2105" s="80">
        <f t="shared" si="32"/>
        <v>2103</v>
      </c>
      <c r="B2105" s="79" t="s">
        <v>983</v>
      </c>
      <c r="C2105" s="79" t="s">
        <v>1245</v>
      </c>
      <c r="D2105" s="81">
        <v>43556</v>
      </c>
      <c r="E2105" s="81">
        <v>43556</v>
      </c>
      <c r="F2105" s="82">
        <v>0</v>
      </c>
      <c r="G2105" s="79" t="s">
        <v>145</v>
      </c>
      <c r="H2105" s="79" t="s">
        <v>1246</v>
      </c>
      <c r="I2105" s="84">
        <v>576316.92000000004</v>
      </c>
      <c r="J2105" s="84">
        <v>-55441.22</v>
      </c>
      <c r="K2105" s="84">
        <v>520875.7</v>
      </c>
      <c r="L2105" s="85"/>
      <c r="M2105" s="85"/>
    </row>
    <row r="2106" spans="1:13" hidden="1" x14ac:dyDescent="0.25">
      <c r="A2106" s="80">
        <f t="shared" si="32"/>
        <v>2104</v>
      </c>
      <c r="B2106" s="79" t="s">
        <v>983</v>
      </c>
      <c r="C2106" s="79" t="s">
        <v>1245</v>
      </c>
      <c r="D2106" s="81">
        <v>43556</v>
      </c>
      <c r="E2106" s="81">
        <v>43556</v>
      </c>
      <c r="F2106" s="82">
        <v>0</v>
      </c>
      <c r="G2106" s="79" t="s">
        <v>145</v>
      </c>
      <c r="H2106" s="79" t="s">
        <v>1247</v>
      </c>
      <c r="I2106" s="84">
        <v>2014395.51</v>
      </c>
      <c r="J2106" s="84">
        <v>-193783.22</v>
      </c>
      <c r="K2106" s="84">
        <v>1820612.29</v>
      </c>
      <c r="L2106" s="85"/>
      <c r="M2106" s="85"/>
    </row>
    <row r="2107" spans="1:13" hidden="1" x14ac:dyDescent="0.25">
      <c r="A2107" s="80">
        <f t="shared" si="32"/>
        <v>2105</v>
      </c>
      <c r="B2107" s="79" t="s">
        <v>983</v>
      </c>
      <c r="C2107" s="79" t="s">
        <v>1248</v>
      </c>
      <c r="D2107" s="81">
        <v>43922</v>
      </c>
      <c r="E2107" s="81">
        <v>43922</v>
      </c>
      <c r="F2107" s="82">
        <v>0</v>
      </c>
      <c r="G2107" s="79" t="s">
        <v>145</v>
      </c>
      <c r="H2107" s="79" t="s">
        <v>1249</v>
      </c>
      <c r="I2107" s="84">
        <v>996976.38</v>
      </c>
      <c r="J2107" s="84">
        <v>-50511.62</v>
      </c>
      <c r="K2107" s="84">
        <v>946464.76</v>
      </c>
      <c r="L2107" s="85"/>
      <c r="M2107" s="85"/>
    </row>
    <row r="2108" spans="1:13" hidden="1" x14ac:dyDescent="0.25">
      <c r="A2108" s="80">
        <f t="shared" si="32"/>
        <v>2106</v>
      </c>
      <c r="B2108" s="79" t="s">
        <v>983</v>
      </c>
      <c r="C2108" s="79" t="s">
        <v>1248</v>
      </c>
      <c r="D2108" s="81">
        <v>43922</v>
      </c>
      <c r="E2108" s="81">
        <v>43922</v>
      </c>
      <c r="F2108" s="82">
        <v>0</v>
      </c>
      <c r="G2108" s="79" t="s">
        <v>145</v>
      </c>
      <c r="H2108" s="79" t="s">
        <v>1250</v>
      </c>
      <c r="I2108" s="84">
        <v>-1959858.6</v>
      </c>
      <c r="J2108" s="84">
        <v>99295.88</v>
      </c>
      <c r="K2108" s="84">
        <v>-1860562.72</v>
      </c>
      <c r="L2108" s="85"/>
      <c r="M2108" s="85"/>
    </row>
    <row r="2109" spans="1:13" hidden="1" x14ac:dyDescent="0.25">
      <c r="A2109" s="80">
        <f t="shared" si="32"/>
        <v>2107</v>
      </c>
      <c r="B2109" s="79" t="s">
        <v>983</v>
      </c>
      <c r="C2109" s="79" t="s">
        <v>984</v>
      </c>
      <c r="D2109" s="81">
        <v>41639</v>
      </c>
      <c r="E2109" s="81">
        <v>41639</v>
      </c>
      <c r="F2109" s="82">
        <v>0</v>
      </c>
      <c r="G2109" s="79" t="s">
        <v>145</v>
      </c>
      <c r="H2109" s="79" t="s">
        <v>1351</v>
      </c>
      <c r="I2109" s="84">
        <v>353970380.39999998</v>
      </c>
      <c r="J2109" s="84">
        <v>-98446336.670000002</v>
      </c>
      <c r="K2109" s="84">
        <v>255524043.72999999</v>
      </c>
      <c r="L2109" s="85"/>
      <c r="M2109" s="85"/>
    </row>
    <row r="2110" spans="1:13" hidden="1" x14ac:dyDescent="0.25">
      <c r="A2110" s="80">
        <f t="shared" si="32"/>
        <v>2108</v>
      </c>
      <c r="B2110" s="79" t="s">
        <v>983</v>
      </c>
      <c r="C2110" s="79" t="s">
        <v>984</v>
      </c>
      <c r="D2110" s="81">
        <v>41730</v>
      </c>
      <c r="E2110" s="81">
        <v>41730</v>
      </c>
      <c r="F2110" s="82">
        <v>0</v>
      </c>
      <c r="G2110" s="79" t="s">
        <v>145</v>
      </c>
      <c r="H2110" s="79" t="s">
        <v>1352</v>
      </c>
      <c r="I2110" s="84">
        <v>20554645.25</v>
      </c>
      <c r="J2110" s="84">
        <v>-5467535.6400000006</v>
      </c>
      <c r="K2110" s="84">
        <v>15087109.609999999</v>
      </c>
      <c r="L2110" s="85"/>
      <c r="M2110" s="85"/>
    </row>
    <row r="2111" spans="1:13" hidden="1" x14ac:dyDescent="0.25">
      <c r="A2111" s="80">
        <f t="shared" si="32"/>
        <v>2109</v>
      </c>
      <c r="B2111" s="79" t="s">
        <v>983</v>
      </c>
      <c r="C2111" s="79" t="s">
        <v>984</v>
      </c>
      <c r="D2111" s="81">
        <v>41730</v>
      </c>
      <c r="E2111" s="81">
        <v>41730</v>
      </c>
      <c r="F2111" s="82">
        <v>0</v>
      </c>
      <c r="G2111" s="79" t="s">
        <v>145</v>
      </c>
      <c r="H2111" s="79" t="s">
        <v>1353</v>
      </c>
      <c r="I2111" s="84">
        <v>1650180.06</v>
      </c>
      <c r="J2111" s="84">
        <v>-438947.88</v>
      </c>
      <c r="K2111" s="84">
        <v>1211232.18</v>
      </c>
      <c r="L2111" s="85"/>
      <c r="M2111" s="85"/>
    </row>
    <row r="2112" spans="1:13" hidden="1" x14ac:dyDescent="0.25">
      <c r="A2112" s="80">
        <f t="shared" si="32"/>
        <v>2110</v>
      </c>
      <c r="B2112" s="79" t="s">
        <v>983</v>
      </c>
      <c r="C2112" s="79" t="s">
        <v>1176</v>
      </c>
      <c r="D2112" s="81">
        <v>42451</v>
      </c>
      <c r="E2112" s="81">
        <v>42451</v>
      </c>
      <c r="F2112" s="82">
        <v>0</v>
      </c>
      <c r="G2112" s="79" t="s">
        <v>145</v>
      </c>
      <c r="H2112" s="79" t="s">
        <v>1354</v>
      </c>
      <c r="I2112" s="84">
        <v>596206.77</v>
      </c>
      <c r="J2112" s="84">
        <v>-119889.87000000001</v>
      </c>
      <c r="K2112" s="84">
        <v>476316.9</v>
      </c>
      <c r="L2112" s="85"/>
      <c r="M2112" s="85"/>
    </row>
    <row r="2113" spans="1:13" hidden="1" x14ac:dyDescent="0.25">
      <c r="A2113" s="80">
        <f t="shared" si="32"/>
        <v>2111</v>
      </c>
      <c r="B2113" s="79" t="s">
        <v>983</v>
      </c>
      <c r="C2113" s="79" t="s">
        <v>984</v>
      </c>
      <c r="D2113" s="81">
        <v>41639</v>
      </c>
      <c r="E2113" s="81">
        <v>41639</v>
      </c>
      <c r="F2113" s="82">
        <v>0</v>
      </c>
      <c r="G2113" s="79" t="s">
        <v>145</v>
      </c>
      <c r="H2113" s="79" t="s">
        <v>1225</v>
      </c>
      <c r="I2113" s="84">
        <v>7821956.5300000003</v>
      </c>
      <c r="J2113" s="84">
        <v>-2175444.63</v>
      </c>
      <c r="K2113" s="84">
        <v>5646511.9000000004</v>
      </c>
      <c r="L2113" s="85"/>
      <c r="M2113" s="85"/>
    </row>
    <row r="2114" spans="1:13" hidden="1" x14ac:dyDescent="0.25">
      <c r="A2114" s="80">
        <f t="shared" si="32"/>
        <v>2112</v>
      </c>
      <c r="B2114" s="79" t="s">
        <v>983</v>
      </c>
      <c r="C2114" s="79" t="s">
        <v>984</v>
      </c>
      <c r="D2114" s="81">
        <v>41639</v>
      </c>
      <c r="E2114" s="81">
        <v>41639</v>
      </c>
      <c r="F2114" s="82">
        <v>0</v>
      </c>
      <c r="G2114" s="79" t="s">
        <v>145</v>
      </c>
      <c r="H2114" s="79" t="s">
        <v>1226</v>
      </c>
      <c r="I2114" s="84">
        <v>50934003.670000002</v>
      </c>
      <c r="J2114" s="84">
        <v>-14165778.689999999</v>
      </c>
      <c r="K2114" s="84">
        <v>36768224.979999997</v>
      </c>
      <c r="L2114" s="85"/>
      <c r="M2114" s="85"/>
    </row>
    <row r="2115" spans="1:13" hidden="1" x14ac:dyDescent="0.25">
      <c r="A2115" s="80">
        <f t="shared" si="32"/>
        <v>2113</v>
      </c>
      <c r="B2115" s="79" t="s">
        <v>983</v>
      </c>
      <c r="C2115" s="79" t="s">
        <v>984</v>
      </c>
      <c r="D2115" s="81">
        <v>41639</v>
      </c>
      <c r="E2115" s="81">
        <v>41639</v>
      </c>
      <c r="F2115" s="82">
        <v>0</v>
      </c>
      <c r="G2115" s="79" t="s">
        <v>145</v>
      </c>
      <c r="H2115" s="79" t="s">
        <v>1227</v>
      </c>
      <c r="I2115" s="84">
        <v>12082600.779999999</v>
      </c>
      <c r="J2115" s="84">
        <v>-3360416.15</v>
      </c>
      <c r="K2115" s="84">
        <v>8722184.6300000008</v>
      </c>
      <c r="L2115" s="85"/>
      <c r="M2115" s="85"/>
    </row>
    <row r="2116" spans="1:13" hidden="1" x14ac:dyDescent="0.25">
      <c r="A2116" s="80">
        <f t="shared" si="32"/>
        <v>2114</v>
      </c>
      <c r="B2116" s="79" t="s">
        <v>983</v>
      </c>
      <c r="C2116" s="79" t="s">
        <v>984</v>
      </c>
      <c r="D2116" s="81">
        <v>41639</v>
      </c>
      <c r="E2116" s="81">
        <v>41639</v>
      </c>
      <c r="F2116" s="82">
        <v>0</v>
      </c>
      <c r="G2116" s="79" t="s">
        <v>145</v>
      </c>
      <c r="H2116" s="79" t="s">
        <v>1228</v>
      </c>
      <c r="I2116" s="84">
        <v>2629645.4500000002</v>
      </c>
      <c r="J2116" s="84">
        <v>-731357.71</v>
      </c>
      <c r="K2116" s="84">
        <v>1898287.74</v>
      </c>
      <c r="L2116" s="85"/>
      <c r="M2116" s="85"/>
    </row>
    <row r="2117" spans="1:13" hidden="1" x14ac:dyDescent="0.25">
      <c r="A2117" s="80">
        <f t="shared" ref="A2117:A2180" si="33">A2116+1</f>
        <v>2115</v>
      </c>
      <c r="B2117" s="79" t="s">
        <v>983</v>
      </c>
      <c r="C2117" s="79" t="s">
        <v>984</v>
      </c>
      <c r="D2117" s="81">
        <v>41639</v>
      </c>
      <c r="E2117" s="81">
        <v>41639</v>
      </c>
      <c r="F2117" s="82">
        <v>0</v>
      </c>
      <c r="G2117" s="79" t="s">
        <v>145</v>
      </c>
      <c r="H2117" s="79" t="s">
        <v>1229</v>
      </c>
      <c r="I2117" s="84">
        <v>32799708.969999999</v>
      </c>
      <c r="J2117" s="84">
        <v>-9122263.8200000003</v>
      </c>
      <c r="K2117" s="84">
        <v>23677445.149999999</v>
      </c>
      <c r="L2117" s="85"/>
      <c r="M2117" s="85"/>
    </row>
    <row r="2118" spans="1:13" hidden="1" x14ac:dyDescent="0.25">
      <c r="A2118" s="80">
        <f t="shared" si="33"/>
        <v>2116</v>
      </c>
      <c r="B2118" s="79" t="s">
        <v>983</v>
      </c>
      <c r="C2118" s="79" t="s">
        <v>984</v>
      </c>
      <c r="D2118" s="81">
        <v>41639</v>
      </c>
      <c r="E2118" s="81">
        <v>41639</v>
      </c>
      <c r="F2118" s="82">
        <v>0</v>
      </c>
      <c r="G2118" s="79" t="s">
        <v>145</v>
      </c>
      <c r="H2118" s="79" t="s">
        <v>1230</v>
      </c>
      <c r="I2118" s="84">
        <v>-4923299.32</v>
      </c>
      <c r="J2118" s="84">
        <v>1369269.3099999998</v>
      </c>
      <c r="K2118" s="84">
        <v>-3554030.01</v>
      </c>
      <c r="L2118" s="85"/>
      <c r="M2118" s="85"/>
    </row>
    <row r="2119" spans="1:13" hidden="1" x14ac:dyDescent="0.25">
      <c r="A2119" s="80">
        <f t="shared" si="33"/>
        <v>2117</v>
      </c>
      <c r="B2119" s="79" t="s">
        <v>983</v>
      </c>
      <c r="C2119" s="79" t="s">
        <v>1176</v>
      </c>
      <c r="D2119" s="81">
        <v>42095</v>
      </c>
      <c r="E2119" s="81">
        <v>42095</v>
      </c>
      <c r="F2119" s="82">
        <v>0</v>
      </c>
      <c r="G2119" s="79" t="s">
        <v>145</v>
      </c>
      <c r="H2119" s="79" t="s">
        <v>1233</v>
      </c>
      <c r="I2119" s="84">
        <v>1558495.67</v>
      </c>
      <c r="J2119" s="84">
        <v>-374028.18000000005</v>
      </c>
      <c r="K2119" s="84">
        <v>1184467.49</v>
      </c>
      <c r="L2119" s="85"/>
      <c r="M2119" s="85"/>
    </row>
    <row r="2120" spans="1:13" hidden="1" x14ac:dyDescent="0.25">
      <c r="A2120" s="80">
        <f t="shared" si="33"/>
        <v>2118</v>
      </c>
      <c r="B2120" s="79" t="s">
        <v>983</v>
      </c>
      <c r="C2120" s="79" t="s">
        <v>1234</v>
      </c>
      <c r="D2120" s="81">
        <v>42461</v>
      </c>
      <c r="E2120" s="81">
        <v>42461</v>
      </c>
      <c r="F2120" s="82">
        <v>0</v>
      </c>
      <c r="G2120" s="79" t="s">
        <v>145</v>
      </c>
      <c r="H2120" s="79" t="s">
        <v>1235</v>
      </c>
      <c r="I2120" s="84">
        <v>705920</v>
      </c>
      <c r="J2120" s="84">
        <v>-147385.45000000001</v>
      </c>
      <c r="K2120" s="84">
        <v>558534.55000000005</v>
      </c>
      <c r="L2120" s="85"/>
      <c r="M2120" s="85"/>
    </row>
    <row r="2121" spans="1:13" hidden="1" x14ac:dyDescent="0.25">
      <c r="A2121" s="80">
        <f t="shared" si="33"/>
        <v>2119</v>
      </c>
      <c r="B2121" s="79" t="s">
        <v>983</v>
      </c>
      <c r="C2121" s="79" t="s">
        <v>1231</v>
      </c>
      <c r="D2121" s="81">
        <v>41730</v>
      </c>
      <c r="E2121" s="81">
        <v>41730</v>
      </c>
      <c r="F2121" s="82">
        <v>0</v>
      </c>
      <c r="G2121" s="79" t="s">
        <v>145</v>
      </c>
      <c r="H2121" s="79" t="s">
        <v>1236</v>
      </c>
      <c r="I2121" s="84">
        <v>-20643455.16</v>
      </c>
      <c r="J2121" s="84">
        <v>5546471.8399999999</v>
      </c>
      <c r="K2121" s="84">
        <v>-15096983.32</v>
      </c>
      <c r="L2121" s="85"/>
      <c r="M2121" s="85"/>
    </row>
    <row r="2122" spans="1:13" hidden="1" x14ac:dyDescent="0.25">
      <c r="A2122" s="80">
        <f t="shared" si="33"/>
        <v>2120</v>
      </c>
      <c r="B2122" s="79" t="s">
        <v>983</v>
      </c>
      <c r="C2122" s="79" t="s">
        <v>1176</v>
      </c>
      <c r="D2122" s="81">
        <v>42095</v>
      </c>
      <c r="E2122" s="81">
        <v>42095</v>
      </c>
      <c r="F2122" s="82">
        <v>0</v>
      </c>
      <c r="G2122" s="79" t="s">
        <v>145</v>
      </c>
      <c r="H2122" s="79" t="s">
        <v>1237</v>
      </c>
      <c r="I2122" s="84">
        <v>3952393.19</v>
      </c>
      <c r="J2122" s="84">
        <v>-948547.02</v>
      </c>
      <c r="K2122" s="84">
        <v>3003846.17</v>
      </c>
      <c r="L2122" s="85"/>
      <c r="M2122" s="85"/>
    </row>
    <row r="2123" spans="1:13" hidden="1" x14ac:dyDescent="0.25">
      <c r="A2123" s="80">
        <f t="shared" si="33"/>
        <v>2121</v>
      </c>
      <c r="B2123" s="79" t="s">
        <v>983</v>
      </c>
      <c r="C2123" s="79" t="s">
        <v>1231</v>
      </c>
      <c r="D2123" s="81">
        <v>41730</v>
      </c>
      <c r="E2123" s="81">
        <v>41730</v>
      </c>
      <c r="F2123" s="82">
        <v>0</v>
      </c>
      <c r="G2123" s="79" t="s">
        <v>145</v>
      </c>
      <c r="H2123" s="79" t="s">
        <v>1232</v>
      </c>
      <c r="I2123" s="84">
        <v>27166411.870000001</v>
      </c>
      <c r="J2123" s="84">
        <v>-7299056.1500000004</v>
      </c>
      <c r="K2123" s="84">
        <v>19867355.719999999</v>
      </c>
      <c r="L2123" s="85"/>
      <c r="M2123" s="85"/>
    </row>
    <row r="2124" spans="1:13" hidden="1" x14ac:dyDescent="0.25">
      <c r="A2124" s="80">
        <f t="shared" si="33"/>
        <v>2122</v>
      </c>
      <c r="B2124" s="79" t="s">
        <v>983</v>
      </c>
      <c r="C2124" s="79" t="s">
        <v>1234</v>
      </c>
      <c r="D2124" s="81">
        <v>42461</v>
      </c>
      <c r="E2124" s="81">
        <v>42461</v>
      </c>
      <c r="F2124" s="82">
        <v>0</v>
      </c>
      <c r="G2124" s="79" t="s">
        <v>145</v>
      </c>
      <c r="H2124" s="79" t="s">
        <v>1238</v>
      </c>
      <c r="I2124" s="84">
        <v>-1922734.49</v>
      </c>
      <c r="J2124" s="84">
        <v>401437.98</v>
      </c>
      <c r="K2124" s="84">
        <v>-1521296.51</v>
      </c>
      <c r="L2124" s="85"/>
      <c r="M2124" s="85"/>
    </row>
    <row r="2125" spans="1:13" hidden="1" x14ac:dyDescent="0.25">
      <c r="A2125" s="80">
        <f t="shared" si="33"/>
        <v>2123</v>
      </c>
      <c r="B2125" s="79" t="s">
        <v>983</v>
      </c>
      <c r="C2125" s="79" t="s">
        <v>1240</v>
      </c>
      <c r="D2125" s="81">
        <v>42826</v>
      </c>
      <c r="E2125" s="81">
        <v>42826</v>
      </c>
      <c r="F2125" s="82">
        <v>0</v>
      </c>
      <c r="G2125" s="79" t="s">
        <v>145</v>
      </c>
      <c r="H2125" s="79" t="s">
        <v>1239</v>
      </c>
      <c r="I2125" s="84">
        <v>463324.63</v>
      </c>
      <c r="J2125" s="84">
        <v>-80946.12</v>
      </c>
      <c r="K2125" s="84">
        <v>382378.51</v>
      </c>
      <c r="L2125" s="85"/>
      <c r="M2125" s="85"/>
    </row>
    <row r="2126" spans="1:13" hidden="1" x14ac:dyDescent="0.25">
      <c r="A2126" s="80">
        <f t="shared" si="33"/>
        <v>2124</v>
      </c>
      <c r="B2126" s="79" t="s">
        <v>983</v>
      </c>
      <c r="C2126" s="79" t="s">
        <v>1240</v>
      </c>
      <c r="D2126" s="81">
        <v>42826</v>
      </c>
      <c r="E2126" s="81">
        <v>42826</v>
      </c>
      <c r="F2126" s="82">
        <v>0</v>
      </c>
      <c r="G2126" s="79" t="s">
        <v>145</v>
      </c>
      <c r="H2126" s="79" t="s">
        <v>1241</v>
      </c>
      <c r="I2126" s="84">
        <v>-38978.42</v>
      </c>
      <c r="J2126" s="84">
        <v>6809.8</v>
      </c>
      <c r="K2126" s="84">
        <v>-32168.62</v>
      </c>
      <c r="L2126" s="85"/>
      <c r="M2126" s="85"/>
    </row>
    <row r="2127" spans="1:13" hidden="1" x14ac:dyDescent="0.25">
      <c r="A2127" s="80">
        <f t="shared" si="33"/>
        <v>2125</v>
      </c>
      <c r="B2127" s="79" t="s">
        <v>983</v>
      </c>
      <c r="C2127" s="79" t="s">
        <v>1310</v>
      </c>
      <c r="D2127" s="81">
        <v>43191</v>
      </c>
      <c r="E2127" s="81">
        <v>43191</v>
      </c>
      <c r="F2127" s="82">
        <v>0</v>
      </c>
      <c r="G2127" s="79" t="s">
        <v>145</v>
      </c>
      <c r="H2127" s="79" t="s">
        <v>1243</v>
      </c>
      <c r="I2127" s="84">
        <v>1279844.76</v>
      </c>
      <c r="J2127" s="84">
        <v>-339286.06</v>
      </c>
      <c r="K2127" s="84">
        <v>940558.7</v>
      </c>
      <c r="L2127" s="85"/>
      <c r="M2127" s="85"/>
    </row>
    <row r="2128" spans="1:13" hidden="1" x14ac:dyDescent="0.25">
      <c r="A2128" s="80">
        <f t="shared" si="33"/>
        <v>2126</v>
      </c>
      <c r="B2128" s="79" t="s">
        <v>983</v>
      </c>
      <c r="C2128" s="79" t="s">
        <v>1310</v>
      </c>
      <c r="D2128" s="81">
        <v>43191</v>
      </c>
      <c r="E2128" s="81">
        <v>43191</v>
      </c>
      <c r="F2128" s="82">
        <v>0</v>
      </c>
      <c r="G2128" s="79" t="s">
        <v>145</v>
      </c>
      <c r="H2128" s="79" t="s">
        <v>1244</v>
      </c>
      <c r="I2128" s="84">
        <v>4231321.24</v>
      </c>
      <c r="J2128" s="84">
        <v>-1121720.67</v>
      </c>
      <c r="K2128" s="84">
        <v>3109600.57</v>
      </c>
      <c r="L2128" s="85"/>
      <c r="M2128" s="85"/>
    </row>
    <row r="2129" spans="1:13" hidden="1" x14ac:dyDescent="0.25">
      <c r="A2129" s="80">
        <f t="shared" si="33"/>
        <v>2127</v>
      </c>
      <c r="B2129" s="79" t="s">
        <v>983</v>
      </c>
      <c r="C2129" s="79" t="s">
        <v>1245</v>
      </c>
      <c r="D2129" s="81">
        <v>43556</v>
      </c>
      <c r="E2129" s="81">
        <v>43556</v>
      </c>
      <c r="F2129" s="82">
        <v>0</v>
      </c>
      <c r="G2129" s="79" t="s">
        <v>145</v>
      </c>
      <c r="H2129" s="79" t="s">
        <v>1246</v>
      </c>
      <c r="I2129" s="84">
        <v>1512831.92</v>
      </c>
      <c r="J2129" s="84">
        <v>-145533.22</v>
      </c>
      <c r="K2129" s="84">
        <v>1367298.7</v>
      </c>
      <c r="L2129" s="85"/>
      <c r="M2129" s="85"/>
    </row>
    <row r="2130" spans="1:13" hidden="1" x14ac:dyDescent="0.25">
      <c r="A2130" s="80">
        <f t="shared" si="33"/>
        <v>2128</v>
      </c>
      <c r="B2130" s="79" t="s">
        <v>983</v>
      </c>
      <c r="C2130" s="79" t="s">
        <v>1245</v>
      </c>
      <c r="D2130" s="81">
        <v>43556</v>
      </c>
      <c r="E2130" s="81">
        <v>43556</v>
      </c>
      <c r="F2130" s="82">
        <v>0</v>
      </c>
      <c r="G2130" s="79" t="s">
        <v>145</v>
      </c>
      <c r="H2130" s="79" t="s">
        <v>1247</v>
      </c>
      <c r="I2130" s="84">
        <v>5287788.21</v>
      </c>
      <c r="J2130" s="84">
        <v>-508680.98</v>
      </c>
      <c r="K2130" s="84">
        <v>4779107.2300000004</v>
      </c>
      <c r="L2130" s="85"/>
      <c r="M2130" s="85"/>
    </row>
    <row r="2131" spans="1:13" hidden="1" x14ac:dyDescent="0.25">
      <c r="A2131" s="80">
        <f t="shared" si="33"/>
        <v>2129</v>
      </c>
      <c r="B2131" s="79" t="s">
        <v>983</v>
      </c>
      <c r="C2131" s="79" t="s">
        <v>1248</v>
      </c>
      <c r="D2131" s="81">
        <v>43922</v>
      </c>
      <c r="E2131" s="81">
        <v>43922</v>
      </c>
      <c r="F2131" s="82">
        <v>0</v>
      </c>
      <c r="G2131" s="79" t="s">
        <v>145</v>
      </c>
      <c r="H2131" s="79" t="s">
        <v>1249</v>
      </c>
      <c r="I2131" s="84">
        <v>2617063</v>
      </c>
      <c r="J2131" s="84">
        <v>-132593.01999999999</v>
      </c>
      <c r="K2131" s="84">
        <v>2484469.98</v>
      </c>
      <c r="L2131" s="85"/>
      <c r="M2131" s="85"/>
    </row>
    <row r="2132" spans="1:13" hidden="1" x14ac:dyDescent="0.25">
      <c r="A2132" s="80">
        <f t="shared" si="33"/>
        <v>2130</v>
      </c>
      <c r="B2132" s="79" t="s">
        <v>983</v>
      </c>
      <c r="C2132" s="79" t="s">
        <v>1248</v>
      </c>
      <c r="D2132" s="81">
        <v>43922</v>
      </c>
      <c r="E2132" s="81">
        <v>43922</v>
      </c>
      <c r="F2132" s="82">
        <v>0</v>
      </c>
      <c r="G2132" s="79" t="s">
        <v>145</v>
      </c>
      <c r="H2132" s="79" t="s">
        <v>1250</v>
      </c>
      <c r="I2132" s="84">
        <v>-5144628.8499999996</v>
      </c>
      <c r="J2132" s="84">
        <v>260651.67</v>
      </c>
      <c r="K2132" s="84">
        <v>-4883977.18</v>
      </c>
      <c r="L2132" s="85"/>
      <c r="M2132" s="85"/>
    </row>
    <row r="2133" spans="1:13" hidden="1" x14ac:dyDescent="0.25">
      <c r="A2133" s="80">
        <f t="shared" si="33"/>
        <v>2131</v>
      </c>
      <c r="B2133" s="79" t="s">
        <v>983</v>
      </c>
      <c r="C2133" s="79" t="s">
        <v>987</v>
      </c>
      <c r="D2133" s="81">
        <v>41639</v>
      </c>
      <c r="E2133" s="81">
        <v>41639</v>
      </c>
      <c r="F2133" s="82">
        <v>0</v>
      </c>
      <c r="G2133" s="79" t="s">
        <v>145</v>
      </c>
      <c r="H2133" s="79" t="s">
        <v>1355</v>
      </c>
      <c r="I2133" s="84">
        <v>21170369.789999999</v>
      </c>
      <c r="J2133" s="84">
        <v>-9030163.4199999999</v>
      </c>
      <c r="K2133" s="84">
        <v>12140206.369999999</v>
      </c>
      <c r="L2133" s="85"/>
      <c r="M2133" s="85"/>
    </row>
    <row r="2134" spans="1:13" hidden="1" x14ac:dyDescent="0.25">
      <c r="A2134" s="80">
        <f t="shared" si="33"/>
        <v>2132</v>
      </c>
      <c r="B2134" s="79" t="s">
        <v>983</v>
      </c>
      <c r="C2134" s="79" t="s">
        <v>987</v>
      </c>
      <c r="D2134" s="81">
        <v>41730</v>
      </c>
      <c r="E2134" s="81">
        <v>41730</v>
      </c>
      <c r="F2134" s="82">
        <v>0</v>
      </c>
      <c r="G2134" s="79" t="s">
        <v>145</v>
      </c>
      <c r="H2134" s="79" t="s">
        <v>1356</v>
      </c>
      <c r="I2134" s="84">
        <v>125491.69</v>
      </c>
      <c r="J2134" s="84">
        <v>-51721.87</v>
      </c>
      <c r="K2134" s="84">
        <v>73769.820000000007</v>
      </c>
      <c r="L2134" s="85"/>
      <c r="M2134" s="85"/>
    </row>
    <row r="2135" spans="1:13" hidden="1" x14ac:dyDescent="0.25">
      <c r="A2135" s="80">
        <f t="shared" si="33"/>
        <v>2133</v>
      </c>
      <c r="B2135" s="79" t="s">
        <v>983</v>
      </c>
      <c r="C2135" s="79" t="s">
        <v>987</v>
      </c>
      <c r="D2135" s="81">
        <v>41730</v>
      </c>
      <c r="E2135" s="81">
        <v>41730</v>
      </c>
      <c r="F2135" s="82">
        <v>0</v>
      </c>
      <c r="G2135" s="79" t="s">
        <v>145</v>
      </c>
      <c r="H2135" s="79" t="s">
        <v>1357</v>
      </c>
      <c r="I2135" s="84">
        <v>62869.23</v>
      </c>
      <c r="J2135" s="84">
        <v>-25911.81</v>
      </c>
      <c r="K2135" s="84">
        <v>36957.42</v>
      </c>
      <c r="L2135" s="85"/>
      <c r="M2135" s="85"/>
    </row>
    <row r="2136" spans="1:13" hidden="1" x14ac:dyDescent="0.25">
      <c r="A2136" s="80">
        <f t="shared" si="33"/>
        <v>2134</v>
      </c>
      <c r="B2136" s="79" t="s">
        <v>983</v>
      </c>
      <c r="C2136" s="79" t="s">
        <v>984</v>
      </c>
      <c r="D2136" s="81">
        <v>41639</v>
      </c>
      <c r="E2136" s="81">
        <v>41639</v>
      </c>
      <c r="F2136" s="82">
        <v>0</v>
      </c>
      <c r="G2136" s="79" t="s">
        <v>145</v>
      </c>
      <c r="H2136" s="79" t="s">
        <v>1358</v>
      </c>
      <c r="I2136" s="84">
        <v>82614691.909999996</v>
      </c>
      <c r="J2136" s="84">
        <v>-22976820.160000004</v>
      </c>
      <c r="K2136" s="84">
        <v>59637871.75</v>
      </c>
      <c r="L2136" s="85"/>
      <c r="M2136" s="85"/>
    </row>
    <row r="2137" spans="1:13" hidden="1" x14ac:dyDescent="0.25">
      <c r="A2137" s="80">
        <f t="shared" si="33"/>
        <v>2135</v>
      </c>
      <c r="B2137" s="79" t="s">
        <v>983</v>
      </c>
      <c r="C2137" s="79" t="s">
        <v>984</v>
      </c>
      <c r="D2137" s="81">
        <v>41730</v>
      </c>
      <c r="E2137" s="81">
        <v>41730</v>
      </c>
      <c r="F2137" s="82">
        <v>0</v>
      </c>
      <c r="G2137" s="79" t="s">
        <v>145</v>
      </c>
      <c r="H2137" s="79" t="s">
        <v>1359</v>
      </c>
      <c r="I2137" s="84">
        <v>6770611.2199999997</v>
      </c>
      <c r="J2137" s="84">
        <v>-1800982.6099999999</v>
      </c>
      <c r="K2137" s="84">
        <v>4969628.6100000003</v>
      </c>
      <c r="L2137" s="85"/>
      <c r="M2137" s="85"/>
    </row>
    <row r="2138" spans="1:13" hidden="1" x14ac:dyDescent="0.25">
      <c r="A2138" s="80">
        <f t="shared" si="33"/>
        <v>2136</v>
      </c>
      <c r="B2138" s="79" t="s">
        <v>983</v>
      </c>
      <c r="C2138" s="79" t="s">
        <v>984</v>
      </c>
      <c r="D2138" s="81">
        <v>41730</v>
      </c>
      <c r="E2138" s="81">
        <v>41730</v>
      </c>
      <c r="F2138" s="82">
        <v>0</v>
      </c>
      <c r="G2138" s="79" t="s">
        <v>145</v>
      </c>
      <c r="H2138" s="79" t="s">
        <v>1360</v>
      </c>
      <c r="I2138" s="84">
        <v>955155.82</v>
      </c>
      <c r="J2138" s="84">
        <v>-254071.44</v>
      </c>
      <c r="K2138" s="84">
        <v>701084.38</v>
      </c>
      <c r="L2138" s="85"/>
      <c r="M2138" s="85"/>
    </row>
    <row r="2139" spans="1:13" hidden="1" x14ac:dyDescent="0.25">
      <c r="A2139" s="80">
        <f t="shared" si="33"/>
        <v>2137</v>
      </c>
      <c r="B2139" s="79" t="s">
        <v>983</v>
      </c>
      <c r="C2139" s="79" t="s">
        <v>1221</v>
      </c>
      <c r="D2139" s="81">
        <v>42186</v>
      </c>
      <c r="E2139" s="81">
        <v>42186</v>
      </c>
      <c r="F2139" s="82">
        <v>0</v>
      </c>
      <c r="G2139" s="79" t="s">
        <v>145</v>
      </c>
      <c r="H2139" s="79" t="s">
        <v>1361</v>
      </c>
      <c r="I2139" s="84">
        <v>10522269.869999999</v>
      </c>
      <c r="J2139" s="84">
        <v>-2446498.9899999998</v>
      </c>
      <c r="K2139" s="84">
        <v>8075770.8799999999</v>
      </c>
      <c r="L2139" s="85"/>
      <c r="M2139" s="85"/>
    </row>
    <row r="2140" spans="1:13" hidden="1" x14ac:dyDescent="0.25">
      <c r="A2140" s="80">
        <f t="shared" si="33"/>
        <v>2138</v>
      </c>
      <c r="B2140" s="79" t="s">
        <v>983</v>
      </c>
      <c r="C2140" s="79" t="s">
        <v>987</v>
      </c>
      <c r="D2140" s="81">
        <v>41639</v>
      </c>
      <c r="E2140" s="81">
        <v>41639</v>
      </c>
      <c r="F2140" s="82">
        <v>0</v>
      </c>
      <c r="G2140" s="79" t="s">
        <v>145</v>
      </c>
      <c r="H2140" s="79" t="s">
        <v>1362</v>
      </c>
      <c r="I2140" s="84">
        <v>50136742.409999996</v>
      </c>
      <c r="J2140" s="84">
        <v>-21920614.809999999</v>
      </c>
      <c r="K2140" s="84">
        <v>28216127.600000001</v>
      </c>
      <c r="L2140" s="85"/>
      <c r="M2140" s="85"/>
    </row>
    <row r="2141" spans="1:13" hidden="1" x14ac:dyDescent="0.25">
      <c r="A2141" s="80">
        <f t="shared" si="33"/>
        <v>2139</v>
      </c>
      <c r="B2141" s="79" t="s">
        <v>983</v>
      </c>
      <c r="C2141" s="79" t="s">
        <v>987</v>
      </c>
      <c r="D2141" s="81">
        <v>41730</v>
      </c>
      <c r="E2141" s="81">
        <v>41730</v>
      </c>
      <c r="F2141" s="82">
        <v>0</v>
      </c>
      <c r="G2141" s="79" t="s">
        <v>145</v>
      </c>
      <c r="H2141" s="79" t="s">
        <v>1363</v>
      </c>
      <c r="I2141" s="84">
        <v>5147349.79</v>
      </c>
      <c r="J2141" s="84">
        <v>-2121500.02</v>
      </c>
      <c r="K2141" s="84">
        <v>3025849.77</v>
      </c>
      <c r="L2141" s="85"/>
      <c r="M2141" s="85"/>
    </row>
    <row r="2142" spans="1:13" hidden="1" x14ac:dyDescent="0.25">
      <c r="A2142" s="80">
        <f t="shared" si="33"/>
        <v>2140</v>
      </c>
      <c r="B2142" s="79" t="s">
        <v>983</v>
      </c>
      <c r="C2142" s="79" t="s">
        <v>987</v>
      </c>
      <c r="D2142" s="81">
        <v>41730</v>
      </c>
      <c r="E2142" s="81">
        <v>41730</v>
      </c>
      <c r="F2142" s="82">
        <v>0</v>
      </c>
      <c r="G2142" s="79" t="s">
        <v>145</v>
      </c>
      <c r="H2142" s="79" t="s">
        <v>1364</v>
      </c>
      <c r="I2142" s="84">
        <v>5518644.96</v>
      </c>
      <c r="J2142" s="84">
        <v>-2274530.75</v>
      </c>
      <c r="K2142" s="84">
        <v>3244114.21</v>
      </c>
      <c r="L2142" s="85"/>
      <c r="M2142" s="85"/>
    </row>
    <row r="2143" spans="1:13" hidden="1" x14ac:dyDescent="0.25">
      <c r="A2143" s="80">
        <f t="shared" si="33"/>
        <v>2141</v>
      </c>
      <c r="B2143" s="79" t="s">
        <v>983</v>
      </c>
      <c r="C2143" s="79" t="s">
        <v>1221</v>
      </c>
      <c r="D2143" s="81">
        <v>42186</v>
      </c>
      <c r="E2143" s="81">
        <v>42186</v>
      </c>
      <c r="F2143" s="82">
        <v>0</v>
      </c>
      <c r="G2143" s="79" t="s">
        <v>145</v>
      </c>
      <c r="H2143" s="79" t="s">
        <v>1365</v>
      </c>
      <c r="I2143" s="84">
        <v>721989.84</v>
      </c>
      <c r="J2143" s="84">
        <v>-167867.51</v>
      </c>
      <c r="K2143" s="84">
        <v>554122.32999999996</v>
      </c>
      <c r="L2143" s="85"/>
      <c r="M2143" s="85"/>
    </row>
    <row r="2144" spans="1:13" hidden="1" x14ac:dyDescent="0.25">
      <c r="A2144" s="80">
        <f t="shared" si="33"/>
        <v>2142</v>
      </c>
      <c r="B2144" s="79" t="s">
        <v>983</v>
      </c>
      <c r="C2144" s="79" t="s">
        <v>1295</v>
      </c>
      <c r="D2144" s="81">
        <v>42461</v>
      </c>
      <c r="E2144" s="81">
        <v>42461</v>
      </c>
      <c r="F2144" s="82">
        <v>0</v>
      </c>
      <c r="G2144" s="79" t="s">
        <v>145</v>
      </c>
      <c r="H2144" s="79" t="s">
        <v>1362</v>
      </c>
      <c r="I2144" s="84">
        <v>-10000</v>
      </c>
      <c r="J2144" s="84">
        <v>3725.2999999999997</v>
      </c>
      <c r="K2144" s="84">
        <v>-6274.7</v>
      </c>
      <c r="L2144" s="85"/>
      <c r="M2144" s="85"/>
    </row>
    <row r="2145" spans="1:13" hidden="1" x14ac:dyDescent="0.25">
      <c r="A2145" s="80">
        <f t="shared" si="33"/>
        <v>2143</v>
      </c>
      <c r="B2145" s="79" t="s">
        <v>983</v>
      </c>
      <c r="C2145" s="79" t="s">
        <v>987</v>
      </c>
      <c r="D2145" s="81">
        <v>41639</v>
      </c>
      <c r="E2145" s="81">
        <v>41639</v>
      </c>
      <c r="F2145" s="82">
        <v>0</v>
      </c>
      <c r="G2145" s="79" t="s">
        <v>145</v>
      </c>
      <c r="H2145" s="79" t="s">
        <v>1294</v>
      </c>
      <c r="I2145" s="84">
        <v>1251957.8999999999</v>
      </c>
      <c r="J2145" s="84">
        <v>-534019.23</v>
      </c>
      <c r="K2145" s="84">
        <v>717938.67</v>
      </c>
      <c r="L2145" s="85"/>
      <c r="M2145" s="85"/>
    </row>
    <row r="2146" spans="1:13" hidden="1" x14ac:dyDescent="0.25">
      <c r="A2146" s="80">
        <f t="shared" si="33"/>
        <v>2144</v>
      </c>
      <c r="B2146" s="79" t="s">
        <v>983</v>
      </c>
      <c r="C2146" s="79" t="s">
        <v>987</v>
      </c>
      <c r="D2146" s="81">
        <v>41639</v>
      </c>
      <c r="E2146" s="81">
        <v>41639</v>
      </c>
      <c r="F2146" s="82">
        <v>0</v>
      </c>
      <c r="G2146" s="79" t="s">
        <v>145</v>
      </c>
      <c r="H2146" s="79" t="s">
        <v>1226</v>
      </c>
      <c r="I2146" s="84">
        <v>8152337.3499999996</v>
      </c>
      <c r="J2146" s="84">
        <v>-3477357.24</v>
      </c>
      <c r="K2146" s="84">
        <v>4674980.1100000003</v>
      </c>
      <c r="L2146" s="85"/>
      <c r="M2146" s="85"/>
    </row>
    <row r="2147" spans="1:13" hidden="1" x14ac:dyDescent="0.25">
      <c r="A2147" s="80">
        <f t="shared" si="33"/>
        <v>2145</v>
      </c>
      <c r="B2147" s="79" t="s">
        <v>983</v>
      </c>
      <c r="C2147" s="79" t="s">
        <v>987</v>
      </c>
      <c r="D2147" s="81">
        <v>41639</v>
      </c>
      <c r="E2147" s="81">
        <v>41639</v>
      </c>
      <c r="F2147" s="82">
        <v>0</v>
      </c>
      <c r="G2147" s="79" t="s">
        <v>145</v>
      </c>
      <c r="H2147" s="79" t="s">
        <v>1227</v>
      </c>
      <c r="I2147" s="84">
        <v>1933903.3</v>
      </c>
      <c r="J2147" s="84">
        <v>-824901.16999999993</v>
      </c>
      <c r="K2147" s="84">
        <v>1109002.1299999999</v>
      </c>
      <c r="L2147" s="85"/>
      <c r="M2147" s="85"/>
    </row>
    <row r="2148" spans="1:13" hidden="1" x14ac:dyDescent="0.25">
      <c r="A2148" s="80">
        <f t="shared" si="33"/>
        <v>2146</v>
      </c>
      <c r="B2148" s="79" t="s">
        <v>983</v>
      </c>
      <c r="C2148" s="79" t="s">
        <v>987</v>
      </c>
      <c r="D2148" s="81">
        <v>41639</v>
      </c>
      <c r="E2148" s="81">
        <v>41639</v>
      </c>
      <c r="F2148" s="82">
        <v>0</v>
      </c>
      <c r="G2148" s="79" t="s">
        <v>145</v>
      </c>
      <c r="H2148" s="79" t="s">
        <v>1228</v>
      </c>
      <c r="I2148" s="84">
        <v>420892.83</v>
      </c>
      <c r="J2148" s="84">
        <v>-179530.66999999998</v>
      </c>
      <c r="K2148" s="84">
        <v>241362.16</v>
      </c>
      <c r="L2148" s="85"/>
      <c r="M2148" s="85"/>
    </row>
    <row r="2149" spans="1:13" hidden="1" x14ac:dyDescent="0.25">
      <c r="A2149" s="80">
        <f t="shared" si="33"/>
        <v>2147</v>
      </c>
      <c r="B2149" s="79" t="s">
        <v>983</v>
      </c>
      <c r="C2149" s="79" t="s">
        <v>987</v>
      </c>
      <c r="D2149" s="81">
        <v>41639</v>
      </c>
      <c r="E2149" s="81">
        <v>41639</v>
      </c>
      <c r="F2149" s="82">
        <v>0</v>
      </c>
      <c r="G2149" s="79" t="s">
        <v>145</v>
      </c>
      <c r="H2149" s="79" t="s">
        <v>1229</v>
      </c>
      <c r="I2149" s="84">
        <v>5249818.8499999996</v>
      </c>
      <c r="J2149" s="84">
        <v>-2239295.89</v>
      </c>
      <c r="K2149" s="84">
        <v>3010522.96</v>
      </c>
      <c r="L2149" s="85"/>
      <c r="M2149" s="85"/>
    </row>
    <row r="2150" spans="1:13" hidden="1" x14ac:dyDescent="0.25">
      <c r="A2150" s="80">
        <f t="shared" si="33"/>
        <v>2148</v>
      </c>
      <c r="B2150" s="79" t="s">
        <v>983</v>
      </c>
      <c r="C2150" s="79" t="s">
        <v>987</v>
      </c>
      <c r="D2150" s="81">
        <v>41639</v>
      </c>
      <c r="E2150" s="81">
        <v>41639</v>
      </c>
      <c r="F2150" s="82">
        <v>0</v>
      </c>
      <c r="G2150" s="79" t="s">
        <v>145</v>
      </c>
      <c r="H2150" s="79" t="s">
        <v>1230</v>
      </c>
      <c r="I2150" s="84">
        <v>-788007.89</v>
      </c>
      <c r="J2150" s="84">
        <v>336122.60000000003</v>
      </c>
      <c r="K2150" s="84">
        <v>-451885.29</v>
      </c>
      <c r="L2150" s="85"/>
      <c r="M2150" s="85"/>
    </row>
    <row r="2151" spans="1:13" hidden="1" x14ac:dyDescent="0.25">
      <c r="A2151" s="80">
        <f t="shared" si="33"/>
        <v>2149</v>
      </c>
      <c r="B2151" s="79" t="s">
        <v>983</v>
      </c>
      <c r="C2151" s="79" t="s">
        <v>987</v>
      </c>
      <c r="D2151" s="81">
        <v>41730</v>
      </c>
      <c r="E2151" s="81">
        <v>41730</v>
      </c>
      <c r="F2151" s="82">
        <v>0</v>
      </c>
      <c r="G2151" s="79" t="s">
        <v>145</v>
      </c>
      <c r="H2151" s="79" t="s">
        <v>1232</v>
      </c>
      <c r="I2151" s="84">
        <v>4348170.9400000004</v>
      </c>
      <c r="J2151" s="84">
        <v>-1794163.85</v>
      </c>
      <c r="K2151" s="84">
        <v>2554007.09</v>
      </c>
      <c r="L2151" s="85"/>
      <c r="M2151" s="85"/>
    </row>
    <row r="2152" spans="1:13" hidden="1" x14ac:dyDescent="0.25">
      <c r="A2152" s="80">
        <f t="shared" si="33"/>
        <v>2150</v>
      </c>
      <c r="B2152" s="79" t="s">
        <v>983</v>
      </c>
      <c r="C2152" s="79" t="s">
        <v>987</v>
      </c>
      <c r="D2152" s="81">
        <v>42095</v>
      </c>
      <c r="E2152" s="81">
        <v>42095</v>
      </c>
      <c r="F2152" s="82">
        <v>0</v>
      </c>
      <c r="G2152" s="79" t="s">
        <v>145</v>
      </c>
      <c r="H2152" s="79" t="s">
        <v>1233</v>
      </c>
      <c r="I2152" s="84">
        <v>249447.94</v>
      </c>
      <c r="J2152" s="84">
        <v>-91048.33</v>
      </c>
      <c r="K2152" s="84">
        <v>158399.60999999999</v>
      </c>
      <c r="L2152" s="85"/>
      <c r="M2152" s="85"/>
    </row>
    <row r="2153" spans="1:13" hidden="1" x14ac:dyDescent="0.25">
      <c r="A2153" s="80">
        <f t="shared" si="33"/>
        <v>2151</v>
      </c>
      <c r="B2153" s="79" t="s">
        <v>983</v>
      </c>
      <c r="C2153" s="79" t="s">
        <v>1295</v>
      </c>
      <c r="D2153" s="81">
        <v>42461</v>
      </c>
      <c r="E2153" s="81">
        <v>42461</v>
      </c>
      <c r="F2153" s="82">
        <v>0</v>
      </c>
      <c r="G2153" s="79" t="s">
        <v>145</v>
      </c>
      <c r="H2153" s="79" t="s">
        <v>1235</v>
      </c>
      <c r="I2153" s="84">
        <v>112987.35</v>
      </c>
      <c r="J2153" s="84">
        <v>-41292.730000000003</v>
      </c>
      <c r="K2153" s="84">
        <v>71694.62</v>
      </c>
      <c r="L2153" s="85"/>
      <c r="M2153" s="85"/>
    </row>
    <row r="2154" spans="1:13" hidden="1" x14ac:dyDescent="0.25">
      <c r="A2154" s="80">
        <f t="shared" si="33"/>
        <v>2152</v>
      </c>
      <c r="B2154" s="79" t="s">
        <v>983</v>
      </c>
      <c r="C2154" s="79" t="s">
        <v>987</v>
      </c>
      <c r="D2154" s="81">
        <v>41730</v>
      </c>
      <c r="E2154" s="81">
        <v>41730</v>
      </c>
      <c r="F2154" s="82">
        <v>0</v>
      </c>
      <c r="G2154" s="79" t="s">
        <v>145</v>
      </c>
      <c r="H2154" s="79" t="s">
        <v>1236</v>
      </c>
      <c r="I2154" s="84">
        <v>-3304126.88</v>
      </c>
      <c r="J2154" s="84">
        <v>1363365.22</v>
      </c>
      <c r="K2154" s="84">
        <v>-1940761.66</v>
      </c>
      <c r="L2154" s="85"/>
      <c r="M2154" s="85"/>
    </row>
    <row r="2155" spans="1:13" hidden="1" x14ac:dyDescent="0.25">
      <c r="A2155" s="80">
        <f t="shared" si="33"/>
        <v>2153</v>
      </c>
      <c r="B2155" s="79" t="s">
        <v>983</v>
      </c>
      <c r="C2155" s="79" t="s">
        <v>987</v>
      </c>
      <c r="D2155" s="81">
        <v>42095</v>
      </c>
      <c r="E2155" s="81">
        <v>42095</v>
      </c>
      <c r="F2155" s="82">
        <v>0</v>
      </c>
      <c r="G2155" s="79" t="s">
        <v>145</v>
      </c>
      <c r="H2155" s="79" t="s">
        <v>1237</v>
      </c>
      <c r="I2155" s="84">
        <v>632607.68999999994</v>
      </c>
      <c r="J2155" s="84">
        <v>-230901.33000000002</v>
      </c>
      <c r="K2155" s="84">
        <v>401706.36</v>
      </c>
      <c r="L2155" s="85"/>
      <c r="M2155" s="85"/>
    </row>
    <row r="2156" spans="1:13" hidden="1" x14ac:dyDescent="0.25">
      <c r="A2156" s="80">
        <f t="shared" si="33"/>
        <v>2154</v>
      </c>
      <c r="B2156" s="79" t="s">
        <v>983</v>
      </c>
      <c r="C2156" s="79" t="s">
        <v>1295</v>
      </c>
      <c r="D2156" s="81">
        <v>42461</v>
      </c>
      <c r="E2156" s="81">
        <v>42461</v>
      </c>
      <c r="F2156" s="82">
        <v>0</v>
      </c>
      <c r="G2156" s="79" t="s">
        <v>145</v>
      </c>
      <c r="H2156" s="79" t="s">
        <v>1238</v>
      </c>
      <c r="I2156" s="84">
        <v>-307746.86</v>
      </c>
      <c r="J2156" s="84">
        <v>112532.97</v>
      </c>
      <c r="K2156" s="84">
        <v>-195213.89</v>
      </c>
      <c r="L2156" s="85"/>
      <c r="M2156" s="85"/>
    </row>
    <row r="2157" spans="1:13" hidden="1" x14ac:dyDescent="0.25">
      <c r="A2157" s="80">
        <f t="shared" si="33"/>
        <v>2155</v>
      </c>
      <c r="B2157" s="79" t="s">
        <v>983</v>
      </c>
      <c r="C2157" s="79" t="s">
        <v>1296</v>
      </c>
      <c r="D2157" s="81">
        <v>42826</v>
      </c>
      <c r="E2157" s="81">
        <v>42826</v>
      </c>
      <c r="F2157" s="82">
        <v>0</v>
      </c>
      <c r="G2157" s="79" t="s">
        <v>145</v>
      </c>
      <c r="H2157" s="79" t="s">
        <v>1239</v>
      </c>
      <c r="I2157" s="84">
        <v>73543.600000000006</v>
      </c>
      <c r="J2157" s="84">
        <v>-23782.92</v>
      </c>
      <c r="K2157" s="84">
        <v>49760.68</v>
      </c>
      <c r="L2157" s="85"/>
      <c r="M2157" s="85"/>
    </row>
    <row r="2158" spans="1:13" hidden="1" x14ac:dyDescent="0.25">
      <c r="A2158" s="80">
        <f t="shared" si="33"/>
        <v>2156</v>
      </c>
      <c r="B2158" s="79" t="s">
        <v>983</v>
      </c>
      <c r="C2158" s="79" t="s">
        <v>1296</v>
      </c>
      <c r="D2158" s="81">
        <v>42826</v>
      </c>
      <c r="E2158" s="81">
        <v>42826</v>
      </c>
      <c r="F2158" s="82">
        <v>0</v>
      </c>
      <c r="G2158" s="79" t="s">
        <v>145</v>
      </c>
      <c r="H2158" s="79" t="s">
        <v>1241</v>
      </c>
      <c r="I2158" s="84">
        <v>-6802.18</v>
      </c>
      <c r="J2158" s="84">
        <v>2199.7199999999998</v>
      </c>
      <c r="K2158" s="84">
        <v>-4602.46</v>
      </c>
      <c r="L2158" s="85"/>
      <c r="M2158" s="85"/>
    </row>
    <row r="2159" spans="1:13" hidden="1" x14ac:dyDescent="0.25">
      <c r="A2159" s="80">
        <f t="shared" si="33"/>
        <v>2157</v>
      </c>
      <c r="B2159" s="79" t="s">
        <v>983</v>
      </c>
      <c r="C2159" s="79" t="s">
        <v>1310</v>
      </c>
      <c r="D2159" s="81">
        <v>43191</v>
      </c>
      <c r="E2159" s="81">
        <v>43191</v>
      </c>
      <c r="F2159" s="82">
        <v>0</v>
      </c>
      <c r="G2159" s="79" t="s">
        <v>145</v>
      </c>
      <c r="H2159" s="79" t="s">
        <v>1243</v>
      </c>
      <c r="I2159" s="84">
        <v>203149.97</v>
      </c>
      <c r="J2159" s="84">
        <v>-53854.93</v>
      </c>
      <c r="K2159" s="84">
        <v>149295.04000000001</v>
      </c>
      <c r="L2159" s="85"/>
      <c r="M2159" s="85"/>
    </row>
    <row r="2160" spans="1:13" hidden="1" x14ac:dyDescent="0.25">
      <c r="A2160" s="80">
        <f t="shared" si="33"/>
        <v>2158</v>
      </c>
      <c r="B2160" s="79" t="s">
        <v>983</v>
      </c>
      <c r="C2160" s="79" t="s">
        <v>1310</v>
      </c>
      <c r="D2160" s="81">
        <v>43191</v>
      </c>
      <c r="E2160" s="81">
        <v>43191</v>
      </c>
      <c r="F2160" s="82">
        <v>0</v>
      </c>
      <c r="G2160" s="79" t="s">
        <v>145</v>
      </c>
      <c r="H2160" s="79" t="s">
        <v>1244</v>
      </c>
      <c r="I2160" s="84">
        <v>671638.31</v>
      </c>
      <c r="J2160" s="84">
        <v>-178050.90000000002</v>
      </c>
      <c r="K2160" s="84">
        <v>493587.41</v>
      </c>
      <c r="L2160" s="85"/>
      <c r="M2160" s="85"/>
    </row>
    <row r="2161" spans="1:13" hidden="1" x14ac:dyDescent="0.25">
      <c r="A2161" s="80">
        <f t="shared" si="33"/>
        <v>2159</v>
      </c>
      <c r="B2161" s="79" t="s">
        <v>983</v>
      </c>
      <c r="C2161" s="79" t="s">
        <v>1297</v>
      </c>
      <c r="D2161" s="81">
        <v>43556</v>
      </c>
      <c r="E2161" s="81">
        <v>43556</v>
      </c>
      <c r="F2161" s="82">
        <v>0</v>
      </c>
      <c r="G2161" s="79" t="s">
        <v>145</v>
      </c>
      <c r="H2161" s="79" t="s">
        <v>1246</v>
      </c>
      <c r="I2161" s="84">
        <v>240132.04</v>
      </c>
      <c r="J2161" s="84">
        <v>-46791.68</v>
      </c>
      <c r="K2161" s="84">
        <v>193340.36</v>
      </c>
      <c r="L2161" s="85"/>
      <c r="M2161" s="85"/>
    </row>
    <row r="2162" spans="1:13" hidden="1" x14ac:dyDescent="0.25">
      <c r="A2162" s="80">
        <f t="shared" si="33"/>
        <v>2160</v>
      </c>
      <c r="B2162" s="79" t="s">
        <v>983</v>
      </c>
      <c r="C2162" s="79" t="s">
        <v>1297</v>
      </c>
      <c r="D2162" s="81">
        <v>43556</v>
      </c>
      <c r="E2162" s="81">
        <v>43556</v>
      </c>
      <c r="F2162" s="82">
        <v>0</v>
      </c>
      <c r="G2162" s="79" t="s">
        <v>145</v>
      </c>
      <c r="H2162" s="79" t="s">
        <v>1247</v>
      </c>
      <c r="I2162" s="84">
        <v>839331.47</v>
      </c>
      <c r="J2162" s="84">
        <v>-163550.54</v>
      </c>
      <c r="K2162" s="84">
        <v>675780.93</v>
      </c>
      <c r="L2162" s="85"/>
      <c r="M2162" s="85"/>
    </row>
    <row r="2163" spans="1:13" hidden="1" x14ac:dyDescent="0.25">
      <c r="A2163" s="80">
        <f t="shared" si="33"/>
        <v>2161</v>
      </c>
      <c r="B2163" s="79" t="s">
        <v>983</v>
      </c>
      <c r="C2163" s="79" t="s">
        <v>1298</v>
      </c>
      <c r="D2163" s="81">
        <v>43922</v>
      </c>
      <c r="E2163" s="81">
        <v>43922</v>
      </c>
      <c r="F2163" s="82">
        <v>0</v>
      </c>
      <c r="G2163" s="79" t="s">
        <v>145</v>
      </c>
      <c r="H2163" s="79" t="s">
        <v>1249</v>
      </c>
      <c r="I2163" s="84">
        <v>415406.83</v>
      </c>
      <c r="J2163" s="84">
        <v>-45097.78</v>
      </c>
      <c r="K2163" s="84">
        <v>370309.05</v>
      </c>
      <c r="L2163" s="85"/>
      <c r="M2163" s="85"/>
    </row>
    <row r="2164" spans="1:13" hidden="1" x14ac:dyDescent="0.25">
      <c r="A2164" s="80">
        <f t="shared" si="33"/>
        <v>2162</v>
      </c>
      <c r="B2164" s="79" t="s">
        <v>983</v>
      </c>
      <c r="C2164" s="79" t="s">
        <v>1298</v>
      </c>
      <c r="D2164" s="81">
        <v>43922</v>
      </c>
      <c r="E2164" s="81">
        <v>43922</v>
      </c>
      <c r="F2164" s="82">
        <v>0</v>
      </c>
      <c r="G2164" s="79" t="s">
        <v>145</v>
      </c>
      <c r="H2164" s="79" t="s">
        <v>1250</v>
      </c>
      <c r="I2164" s="84">
        <v>-816607.74</v>
      </c>
      <c r="J2164" s="84">
        <v>88653.33</v>
      </c>
      <c r="K2164" s="84">
        <v>-727954.41</v>
      </c>
      <c r="L2164" s="85"/>
      <c r="M2164" s="85"/>
    </row>
    <row r="2165" spans="1:13" hidden="1" x14ac:dyDescent="0.25">
      <c r="A2165" s="80">
        <f t="shared" si="33"/>
        <v>2163</v>
      </c>
      <c r="B2165" s="79" t="s">
        <v>983</v>
      </c>
      <c r="C2165" s="79" t="s">
        <v>984</v>
      </c>
      <c r="D2165" s="81">
        <v>41639</v>
      </c>
      <c r="E2165" s="81">
        <v>41639</v>
      </c>
      <c r="F2165" s="82">
        <v>0</v>
      </c>
      <c r="G2165" s="79" t="s">
        <v>145</v>
      </c>
      <c r="H2165" s="79" t="s">
        <v>1366</v>
      </c>
      <c r="I2165" s="84">
        <v>1433342.59</v>
      </c>
      <c r="J2165" s="84">
        <v>-398641.60000000003</v>
      </c>
      <c r="K2165" s="84">
        <v>1034700.99</v>
      </c>
      <c r="L2165" s="85"/>
      <c r="M2165" s="85"/>
    </row>
    <row r="2166" spans="1:13" hidden="1" x14ac:dyDescent="0.25">
      <c r="A2166" s="80">
        <f t="shared" si="33"/>
        <v>2164</v>
      </c>
      <c r="B2166" s="79" t="s">
        <v>983</v>
      </c>
      <c r="C2166" s="79" t="s">
        <v>984</v>
      </c>
      <c r="D2166" s="81">
        <v>41730</v>
      </c>
      <c r="E2166" s="81">
        <v>41730</v>
      </c>
      <c r="F2166" s="82">
        <v>0</v>
      </c>
      <c r="G2166" s="79" t="s">
        <v>145</v>
      </c>
      <c r="H2166" s="79" t="s">
        <v>1367</v>
      </c>
      <c r="I2166" s="84">
        <v>904800</v>
      </c>
      <c r="J2166" s="84">
        <v>-240676.8</v>
      </c>
      <c r="K2166" s="84">
        <v>664123.19999999995</v>
      </c>
      <c r="L2166" s="85"/>
      <c r="M2166" s="85"/>
    </row>
    <row r="2167" spans="1:13" hidden="1" x14ac:dyDescent="0.25">
      <c r="A2167" s="80">
        <f t="shared" si="33"/>
        <v>2165</v>
      </c>
      <c r="B2167" s="79" t="s">
        <v>983</v>
      </c>
      <c r="C2167" s="79" t="s">
        <v>984</v>
      </c>
      <c r="D2167" s="81">
        <v>41639</v>
      </c>
      <c r="E2167" s="81">
        <v>41639</v>
      </c>
      <c r="F2167" s="82">
        <v>0</v>
      </c>
      <c r="G2167" s="79" t="s">
        <v>145</v>
      </c>
      <c r="H2167" s="79" t="s">
        <v>1368</v>
      </c>
      <c r="I2167" s="84">
        <v>51804805.07</v>
      </c>
      <c r="J2167" s="84">
        <v>-14407966.23</v>
      </c>
      <c r="K2167" s="84">
        <v>37396838.840000004</v>
      </c>
      <c r="L2167" s="85"/>
      <c r="M2167" s="85"/>
    </row>
    <row r="2168" spans="1:13" hidden="1" x14ac:dyDescent="0.25">
      <c r="A2168" s="80">
        <f t="shared" si="33"/>
        <v>2166</v>
      </c>
      <c r="B2168" s="79" t="s">
        <v>983</v>
      </c>
      <c r="C2168" s="79" t="s">
        <v>984</v>
      </c>
      <c r="D2168" s="81">
        <v>41730</v>
      </c>
      <c r="E2168" s="81">
        <v>41730</v>
      </c>
      <c r="F2168" s="82">
        <v>0</v>
      </c>
      <c r="G2168" s="79" t="s">
        <v>145</v>
      </c>
      <c r="H2168" s="79" t="s">
        <v>1369</v>
      </c>
      <c r="I2168" s="84">
        <v>77158.13</v>
      </c>
      <c r="J2168" s="84">
        <v>-20524.07</v>
      </c>
      <c r="K2168" s="84">
        <v>56634.06</v>
      </c>
      <c r="L2168" s="85"/>
      <c r="M2168" s="85"/>
    </row>
    <row r="2169" spans="1:13" hidden="1" x14ac:dyDescent="0.25">
      <c r="A2169" s="80">
        <f t="shared" si="33"/>
        <v>2167</v>
      </c>
      <c r="B2169" s="79" t="s">
        <v>983</v>
      </c>
      <c r="C2169" s="79" t="s">
        <v>984</v>
      </c>
      <c r="D2169" s="81">
        <v>41639</v>
      </c>
      <c r="E2169" s="81">
        <v>41639</v>
      </c>
      <c r="F2169" s="82">
        <v>0</v>
      </c>
      <c r="G2169" s="79" t="s">
        <v>145</v>
      </c>
      <c r="H2169" s="79" t="s">
        <v>1370</v>
      </c>
      <c r="I2169" s="84">
        <v>3629568.99</v>
      </c>
      <c r="J2169" s="84">
        <v>-1009456.6900000001</v>
      </c>
      <c r="K2169" s="84">
        <v>2620112.2999999998</v>
      </c>
      <c r="L2169" s="85"/>
      <c r="M2169" s="85"/>
    </row>
    <row r="2170" spans="1:13" hidden="1" x14ac:dyDescent="0.25">
      <c r="A2170" s="80">
        <f t="shared" si="33"/>
        <v>2168</v>
      </c>
      <c r="B2170" s="79" t="s">
        <v>983</v>
      </c>
      <c r="C2170" s="79" t="s">
        <v>984</v>
      </c>
      <c r="D2170" s="81">
        <v>41639</v>
      </c>
      <c r="E2170" s="81">
        <v>41639</v>
      </c>
      <c r="F2170" s="82">
        <v>0</v>
      </c>
      <c r="G2170" s="79" t="s">
        <v>145</v>
      </c>
      <c r="H2170" s="79" t="s">
        <v>1371</v>
      </c>
      <c r="I2170" s="84">
        <v>5257328.4000000004</v>
      </c>
      <c r="J2170" s="84">
        <v>-1462169.58</v>
      </c>
      <c r="K2170" s="84">
        <v>3795158.82</v>
      </c>
      <c r="L2170" s="85"/>
      <c r="M2170" s="85"/>
    </row>
    <row r="2171" spans="1:13" hidden="1" x14ac:dyDescent="0.25">
      <c r="A2171" s="80">
        <f t="shared" si="33"/>
        <v>2169</v>
      </c>
      <c r="B2171" s="79" t="s">
        <v>983</v>
      </c>
      <c r="C2171" s="79" t="s">
        <v>984</v>
      </c>
      <c r="D2171" s="81">
        <v>41730</v>
      </c>
      <c r="E2171" s="81">
        <v>41730</v>
      </c>
      <c r="F2171" s="82">
        <v>0</v>
      </c>
      <c r="G2171" s="79" t="s">
        <v>145</v>
      </c>
      <c r="H2171" s="79" t="s">
        <v>1372</v>
      </c>
      <c r="I2171" s="84">
        <v>228233.53</v>
      </c>
      <c r="J2171" s="84">
        <v>-60710.100000000006</v>
      </c>
      <c r="K2171" s="84">
        <v>167523.43</v>
      </c>
      <c r="L2171" s="85"/>
      <c r="M2171" s="85"/>
    </row>
    <row r="2172" spans="1:13" hidden="1" x14ac:dyDescent="0.25">
      <c r="A2172" s="80">
        <f t="shared" si="33"/>
        <v>2170</v>
      </c>
      <c r="B2172" s="79" t="s">
        <v>983</v>
      </c>
      <c r="C2172" s="79" t="s">
        <v>984</v>
      </c>
      <c r="D2172" s="81">
        <v>41639</v>
      </c>
      <c r="E2172" s="81">
        <v>41639</v>
      </c>
      <c r="F2172" s="82">
        <v>0</v>
      </c>
      <c r="G2172" s="79" t="s">
        <v>145</v>
      </c>
      <c r="H2172" s="79" t="s">
        <v>1373</v>
      </c>
      <c r="I2172" s="84">
        <v>128269600.62</v>
      </c>
      <c r="J2172" s="84">
        <v>-35674375.549999997</v>
      </c>
      <c r="K2172" s="84">
        <v>92595225.069999993</v>
      </c>
      <c r="L2172" s="85"/>
      <c r="M2172" s="85"/>
    </row>
    <row r="2173" spans="1:13" hidden="1" x14ac:dyDescent="0.25">
      <c r="A2173" s="80">
        <f t="shared" si="33"/>
        <v>2171</v>
      </c>
      <c r="B2173" s="79" t="s">
        <v>983</v>
      </c>
      <c r="C2173" s="79" t="s">
        <v>984</v>
      </c>
      <c r="D2173" s="81">
        <v>41730</v>
      </c>
      <c r="E2173" s="81">
        <v>41730</v>
      </c>
      <c r="F2173" s="82">
        <v>0</v>
      </c>
      <c r="G2173" s="79" t="s">
        <v>145</v>
      </c>
      <c r="H2173" s="79" t="s">
        <v>1374</v>
      </c>
      <c r="I2173" s="84">
        <v>9817744.2899999991</v>
      </c>
      <c r="J2173" s="84">
        <v>-2611519.96</v>
      </c>
      <c r="K2173" s="84">
        <v>7206224.3300000001</v>
      </c>
      <c r="L2173" s="85"/>
      <c r="M2173" s="85"/>
    </row>
    <row r="2174" spans="1:13" hidden="1" x14ac:dyDescent="0.25">
      <c r="A2174" s="80">
        <f t="shared" si="33"/>
        <v>2172</v>
      </c>
      <c r="B2174" s="79" t="s">
        <v>983</v>
      </c>
      <c r="C2174" s="79" t="s">
        <v>984</v>
      </c>
      <c r="D2174" s="81">
        <v>41730</v>
      </c>
      <c r="E2174" s="81">
        <v>41730</v>
      </c>
      <c r="F2174" s="82">
        <v>0</v>
      </c>
      <c r="G2174" s="79" t="s">
        <v>145</v>
      </c>
      <c r="H2174" s="79" t="s">
        <v>1375</v>
      </c>
      <c r="I2174" s="84">
        <v>488061</v>
      </c>
      <c r="J2174" s="84">
        <v>-129824.23999999999</v>
      </c>
      <c r="K2174" s="84">
        <v>358236.76</v>
      </c>
      <c r="L2174" s="85"/>
      <c r="M2174" s="85"/>
    </row>
    <row r="2175" spans="1:13" hidden="1" x14ac:dyDescent="0.25">
      <c r="A2175" s="80">
        <f t="shared" si="33"/>
        <v>2173</v>
      </c>
      <c r="B2175" s="79" t="s">
        <v>983</v>
      </c>
      <c r="C2175" s="79" t="s">
        <v>984</v>
      </c>
      <c r="D2175" s="81">
        <v>41639</v>
      </c>
      <c r="E2175" s="81">
        <v>41639</v>
      </c>
      <c r="F2175" s="82">
        <v>0</v>
      </c>
      <c r="G2175" s="79" t="s">
        <v>145</v>
      </c>
      <c r="H2175" s="79" t="s">
        <v>1225</v>
      </c>
      <c r="I2175" s="84">
        <v>2834472.31</v>
      </c>
      <c r="J2175" s="84">
        <v>-788324.19000000006</v>
      </c>
      <c r="K2175" s="84">
        <v>2046148.12</v>
      </c>
      <c r="L2175" s="85"/>
      <c r="M2175" s="85"/>
    </row>
    <row r="2176" spans="1:13" hidden="1" x14ac:dyDescent="0.25">
      <c r="A2176" s="80">
        <f t="shared" si="33"/>
        <v>2174</v>
      </c>
      <c r="B2176" s="79" t="s">
        <v>983</v>
      </c>
      <c r="C2176" s="79" t="s">
        <v>984</v>
      </c>
      <c r="D2176" s="81">
        <v>41639</v>
      </c>
      <c r="E2176" s="81">
        <v>41639</v>
      </c>
      <c r="F2176" s="82">
        <v>0</v>
      </c>
      <c r="G2176" s="79" t="s">
        <v>145</v>
      </c>
      <c r="H2176" s="79" t="s">
        <v>1226</v>
      </c>
      <c r="I2176" s="84">
        <v>18457149.719999999</v>
      </c>
      <c r="J2176" s="84">
        <v>-5133307.3900000006</v>
      </c>
      <c r="K2176" s="84">
        <v>13323842.33</v>
      </c>
      <c r="L2176" s="85"/>
      <c r="M2176" s="85"/>
    </row>
    <row r="2177" spans="1:13" hidden="1" x14ac:dyDescent="0.25">
      <c r="A2177" s="80">
        <f t="shared" si="33"/>
        <v>2175</v>
      </c>
      <c r="B2177" s="79" t="s">
        <v>983</v>
      </c>
      <c r="C2177" s="79" t="s">
        <v>984</v>
      </c>
      <c r="D2177" s="81">
        <v>41639</v>
      </c>
      <c r="E2177" s="81">
        <v>41639</v>
      </c>
      <c r="F2177" s="82">
        <v>0</v>
      </c>
      <c r="G2177" s="79" t="s">
        <v>145</v>
      </c>
      <c r="H2177" s="79" t="s">
        <v>1227</v>
      </c>
      <c r="I2177" s="84">
        <v>4378418.26</v>
      </c>
      <c r="J2177" s="84">
        <v>-1217726.8399999999</v>
      </c>
      <c r="K2177" s="84">
        <v>3160691.42</v>
      </c>
      <c r="L2177" s="85"/>
      <c r="M2177" s="85"/>
    </row>
    <row r="2178" spans="1:13" hidden="1" x14ac:dyDescent="0.25">
      <c r="A2178" s="80">
        <f t="shared" si="33"/>
        <v>2176</v>
      </c>
      <c r="B2178" s="79" t="s">
        <v>983</v>
      </c>
      <c r="C2178" s="79" t="s">
        <v>984</v>
      </c>
      <c r="D2178" s="81">
        <v>41639</v>
      </c>
      <c r="E2178" s="81">
        <v>41639</v>
      </c>
      <c r="F2178" s="82">
        <v>0</v>
      </c>
      <c r="G2178" s="79" t="s">
        <v>145</v>
      </c>
      <c r="H2178" s="79" t="s">
        <v>1228</v>
      </c>
      <c r="I2178" s="84">
        <v>952914.68</v>
      </c>
      <c r="J2178" s="84">
        <v>-265024.90000000002</v>
      </c>
      <c r="K2178" s="84">
        <v>687889.78</v>
      </c>
      <c r="L2178" s="85"/>
      <c r="M2178" s="85"/>
    </row>
    <row r="2179" spans="1:13" hidden="1" x14ac:dyDescent="0.25">
      <c r="A2179" s="80">
        <f t="shared" si="33"/>
        <v>2177</v>
      </c>
      <c r="B2179" s="79" t="s">
        <v>983</v>
      </c>
      <c r="C2179" s="79" t="s">
        <v>984</v>
      </c>
      <c r="D2179" s="81">
        <v>41639</v>
      </c>
      <c r="E2179" s="81">
        <v>41639</v>
      </c>
      <c r="F2179" s="82">
        <v>0</v>
      </c>
      <c r="G2179" s="79" t="s">
        <v>145</v>
      </c>
      <c r="H2179" s="79" t="s">
        <v>1229</v>
      </c>
      <c r="I2179" s="84">
        <v>11885755.99</v>
      </c>
      <c r="J2179" s="84">
        <v>-3305669.6100000003</v>
      </c>
      <c r="K2179" s="84">
        <v>8580086.3800000008</v>
      </c>
      <c r="L2179" s="85"/>
      <c r="M2179" s="85"/>
    </row>
    <row r="2180" spans="1:13" hidden="1" x14ac:dyDescent="0.25">
      <c r="A2180" s="80">
        <f t="shared" si="33"/>
        <v>2178</v>
      </c>
      <c r="B2180" s="79" t="s">
        <v>983</v>
      </c>
      <c r="C2180" s="79" t="s">
        <v>984</v>
      </c>
      <c r="D2180" s="81">
        <v>41639</v>
      </c>
      <c r="E2180" s="81">
        <v>41639</v>
      </c>
      <c r="F2180" s="82">
        <v>0</v>
      </c>
      <c r="G2180" s="79" t="s">
        <v>145</v>
      </c>
      <c r="H2180" s="79" t="s">
        <v>1230</v>
      </c>
      <c r="I2180" s="84">
        <v>-1784074.81</v>
      </c>
      <c r="J2180" s="84">
        <v>496187.36</v>
      </c>
      <c r="K2180" s="84">
        <v>-1287887.45</v>
      </c>
      <c r="L2180" s="85"/>
      <c r="M2180" s="85"/>
    </row>
    <row r="2181" spans="1:13" hidden="1" x14ac:dyDescent="0.25">
      <c r="A2181" s="80">
        <f t="shared" ref="A2181:A2244" si="34">A2180+1</f>
        <v>2179</v>
      </c>
      <c r="B2181" s="79" t="s">
        <v>983</v>
      </c>
      <c r="C2181" s="79" t="s">
        <v>1176</v>
      </c>
      <c r="D2181" s="81">
        <v>42095</v>
      </c>
      <c r="E2181" s="81">
        <v>42095</v>
      </c>
      <c r="F2181" s="82">
        <v>0</v>
      </c>
      <c r="G2181" s="79" t="s">
        <v>145</v>
      </c>
      <c r="H2181" s="79" t="s">
        <v>1233</v>
      </c>
      <c r="I2181" s="84">
        <v>564758.04</v>
      </c>
      <c r="J2181" s="84">
        <v>-135538.02000000002</v>
      </c>
      <c r="K2181" s="84">
        <v>429220.02</v>
      </c>
      <c r="L2181" s="85"/>
      <c r="M2181" s="85"/>
    </row>
    <row r="2182" spans="1:13" hidden="1" x14ac:dyDescent="0.25">
      <c r="A2182" s="80">
        <f t="shared" si="34"/>
        <v>2180</v>
      </c>
      <c r="B2182" s="79" t="s">
        <v>983</v>
      </c>
      <c r="C2182" s="79" t="s">
        <v>1234</v>
      </c>
      <c r="D2182" s="81">
        <v>42461</v>
      </c>
      <c r="E2182" s="81">
        <v>42461</v>
      </c>
      <c r="F2182" s="82">
        <v>0</v>
      </c>
      <c r="G2182" s="79" t="s">
        <v>145</v>
      </c>
      <c r="H2182" s="79" t="s">
        <v>1235</v>
      </c>
      <c r="I2182" s="84">
        <v>255806.93</v>
      </c>
      <c r="J2182" s="84">
        <v>-53408.649999999994</v>
      </c>
      <c r="K2182" s="84">
        <v>202398.28</v>
      </c>
      <c r="L2182" s="85"/>
      <c r="M2182" s="85"/>
    </row>
    <row r="2183" spans="1:13" hidden="1" x14ac:dyDescent="0.25">
      <c r="A2183" s="80">
        <f t="shared" si="34"/>
        <v>2181</v>
      </c>
      <c r="B2183" s="79" t="s">
        <v>983</v>
      </c>
      <c r="C2183" s="79" t="s">
        <v>1231</v>
      </c>
      <c r="D2183" s="81">
        <v>41730</v>
      </c>
      <c r="E2183" s="81">
        <v>41730</v>
      </c>
      <c r="F2183" s="82">
        <v>0</v>
      </c>
      <c r="G2183" s="79" t="s">
        <v>145</v>
      </c>
      <c r="H2183" s="79" t="s">
        <v>1236</v>
      </c>
      <c r="I2183" s="84">
        <v>-7480647.8099999996</v>
      </c>
      <c r="J2183" s="84">
        <v>2009896.21</v>
      </c>
      <c r="K2183" s="84">
        <v>-5470751.5999999996</v>
      </c>
      <c r="L2183" s="85"/>
      <c r="M2183" s="85"/>
    </row>
    <row r="2184" spans="1:13" hidden="1" x14ac:dyDescent="0.25">
      <c r="A2184" s="80">
        <f t="shared" si="34"/>
        <v>2182</v>
      </c>
      <c r="B2184" s="79" t="s">
        <v>983</v>
      </c>
      <c r="C2184" s="79" t="s">
        <v>1176</v>
      </c>
      <c r="D2184" s="81">
        <v>42095</v>
      </c>
      <c r="E2184" s="81">
        <v>42095</v>
      </c>
      <c r="F2184" s="82">
        <v>0</v>
      </c>
      <c r="G2184" s="79" t="s">
        <v>145</v>
      </c>
      <c r="H2184" s="79" t="s">
        <v>1237</v>
      </c>
      <c r="I2184" s="84">
        <v>1432243.83</v>
      </c>
      <c r="J2184" s="84">
        <v>-343728.61</v>
      </c>
      <c r="K2184" s="84">
        <v>1088515.22</v>
      </c>
      <c r="L2184" s="85"/>
      <c r="M2184" s="85"/>
    </row>
    <row r="2185" spans="1:13" hidden="1" x14ac:dyDescent="0.25">
      <c r="A2185" s="80">
        <f t="shared" si="34"/>
        <v>2183</v>
      </c>
      <c r="B2185" s="79" t="s">
        <v>983</v>
      </c>
      <c r="C2185" s="79" t="s">
        <v>1231</v>
      </c>
      <c r="D2185" s="81">
        <v>41730</v>
      </c>
      <c r="E2185" s="81">
        <v>41730</v>
      </c>
      <c r="F2185" s="82">
        <v>0</v>
      </c>
      <c r="G2185" s="79" t="s">
        <v>145</v>
      </c>
      <c r="H2185" s="79" t="s">
        <v>1232</v>
      </c>
      <c r="I2185" s="84">
        <v>9844396.5800000001</v>
      </c>
      <c r="J2185" s="84">
        <v>-2644986.89</v>
      </c>
      <c r="K2185" s="84">
        <v>7199409.6900000004</v>
      </c>
      <c r="L2185" s="85"/>
      <c r="M2185" s="85"/>
    </row>
    <row r="2186" spans="1:13" hidden="1" x14ac:dyDescent="0.25">
      <c r="A2186" s="80">
        <f t="shared" si="34"/>
        <v>2184</v>
      </c>
      <c r="B2186" s="79" t="s">
        <v>983</v>
      </c>
      <c r="C2186" s="79" t="s">
        <v>1234</v>
      </c>
      <c r="D2186" s="81">
        <v>42461</v>
      </c>
      <c r="E2186" s="81">
        <v>42461</v>
      </c>
      <c r="F2186" s="82">
        <v>0</v>
      </c>
      <c r="G2186" s="79" t="s">
        <v>145</v>
      </c>
      <c r="H2186" s="79" t="s">
        <v>1238</v>
      </c>
      <c r="I2186" s="84">
        <v>-696748.64</v>
      </c>
      <c r="J2186" s="84">
        <v>145470.58000000002</v>
      </c>
      <c r="K2186" s="84">
        <v>-551278.06000000006</v>
      </c>
      <c r="L2186" s="85"/>
      <c r="M2186" s="85"/>
    </row>
    <row r="2187" spans="1:13" hidden="1" x14ac:dyDescent="0.25">
      <c r="A2187" s="80">
        <f t="shared" si="34"/>
        <v>2185</v>
      </c>
      <c r="B2187" s="79" t="s">
        <v>983</v>
      </c>
      <c r="C2187" s="79" t="s">
        <v>1240</v>
      </c>
      <c r="D2187" s="81">
        <v>42826</v>
      </c>
      <c r="E2187" s="81">
        <v>42826</v>
      </c>
      <c r="F2187" s="82">
        <v>0</v>
      </c>
      <c r="G2187" s="79" t="s">
        <v>145</v>
      </c>
      <c r="H2187" s="79" t="s">
        <v>1239</v>
      </c>
      <c r="I2187" s="84">
        <v>169150.27</v>
      </c>
      <c r="J2187" s="84">
        <v>-29551.759999999998</v>
      </c>
      <c r="K2187" s="84">
        <v>139598.51</v>
      </c>
      <c r="L2187" s="85"/>
      <c r="M2187" s="85"/>
    </row>
    <row r="2188" spans="1:13" hidden="1" x14ac:dyDescent="0.25">
      <c r="A2188" s="80">
        <f t="shared" si="34"/>
        <v>2186</v>
      </c>
      <c r="B2188" s="79" t="s">
        <v>983</v>
      </c>
      <c r="C2188" s="79" t="s">
        <v>1240</v>
      </c>
      <c r="D2188" s="81">
        <v>42826</v>
      </c>
      <c r="E2188" s="81">
        <v>42826</v>
      </c>
      <c r="F2188" s="82">
        <v>0</v>
      </c>
      <c r="G2188" s="79" t="s">
        <v>145</v>
      </c>
      <c r="H2188" s="79" t="s">
        <v>1241</v>
      </c>
      <c r="I2188" s="84">
        <v>-12975.77</v>
      </c>
      <c r="J2188" s="84">
        <v>2266.96</v>
      </c>
      <c r="K2188" s="84">
        <v>-10708.81</v>
      </c>
      <c r="L2188" s="85"/>
      <c r="M2188" s="85"/>
    </row>
    <row r="2189" spans="1:13" hidden="1" x14ac:dyDescent="0.25">
      <c r="A2189" s="80">
        <f t="shared" si="34"/>
        <v>2187</v>
      </c>
      <c r="B2189" s="79" t="s">
        <v>983</v>
      </c>
      <c r="C2189" s="79" t="s">
        <v>1242</v>
      </c>
      <c r="D2189" s="81">
        <v>43191</v>
      </c>
      <c r="E2189" s="81">
        <v>43191</v>
      </c>
      <c r="F2189" s="82">
        <v>0</v>
      </c>
      <c r="G2189" s="79" t="s">
        <v>145</v>
      </c>
      <c r="H2189" s="79" t="s">
        <v>1243</v>
      </c>
      <c r="I2189" s="84">
        <v>467244.91</v>
      </c>
      <c r="J2189" s="84">
        <v>-64173.69</v>
      </c>
      <c r="K2189" s="84">
        <v>403071.22</v>
      </c>
      <c r="L2189" s="85"/>
      <c r="M2189" s="85"/>
    </row>
    <row r="2190" spans="1:13" hidden="1" x14ac:dyDescent="0.25">
      <c r="A2190" s="80">
        <f t="shared" si="34"/>
        <v>2188</v>
      </c>
      <c r="B2190" s="79" t="s">
        <v>983</v>
      </c>
      <c r="C2190" s="79" t="s">
        <v>1242</v>
      </c>
      <c r="D2190" s="81">
        <v>43191</v>
      </c>
      <c r="E2190" s="81">
        <v>43191</v>
      </c>
      <c r="F2190" s="82">
        <v>0</v>
      </c>
      <c r="G2190" s="79" t="s">
        <v>145</v>
      </c>
      <c r="H2190" s="79" t="s">
        <v>1244</v>
      </c>
      <c r="I2190" s="84">
        <v>1544768.08</v>
      </c>
      <c r="J2190" s="84">
        <v>-212165.97000000003</v>
      </c>
      <c r="K2190" s="84">
        <v>1332602.1100000001</v>
      </c>
      <c r="L2190" s="85"/>
      <c r="M2190" s="85"/>
    </row>
    <row r="2191" spans="1:13" hidden="1" x14ac:dyDescent="0.25">
      <c r="A2191" s="80">
        <f t="shared" si="34"/>
        <v>2189</v>
      </c>
      <c r="B2191" s="79" t="s">
        <v>983</v>
      </c>
      <c r="C2191" s="79" t="s">
        <v>1245</v>
      </c>
      <c r="D2191" s="81">
        <v>43556</v>
      </c>
      <c r="E2191" s="81">
        <v>43556</v>
      </c>
      <c r="F2191" s="82">
        <v>0</v>
      </c>
      <c r="G2191" s="79" t="s">
        <v>145</v>
      </c>
      <c r="H2191" s="79" t="s">
        <v>1246</v>
      </c>
      <c r="I2191" s="84">
        <v>552303.71</v>
      </c>
      <c r="J2191" s="84">
        <v>-53131.18</v>
      </c>
      <c r="K2191" s="84">
        <v>499172.53</v>
      </c>
      <c r="L2191" s="85"/>
      <c r="M2191" s="85"/>
    </row>
    <row r="2192" spans="1:13" hidden="1" x14ac:dyDescent="0.25">
      <c r="A2192" s="80">
        <f t="shared" si="34"/>
        <v>2190</v>
      </c>
      <c r="B2192" s="79" t="s">
        <v>983</v>
      </c>
      <c r="C2192" s="79" t="s">
        <v>1245</v>
      </c>
      <c r="D2192" s="81">
        <v>43556</v>
      </c>
      <c r="E2192" s="81">
        <v>43556</v>
      </c>
      <c r="F2192" s="82">
        <v>0</v>
      </c>
      <c r="G2192" s="79" t="s">
        <v>145</v>
      </c>
      <c r="H2192" s="79" t="s">
        <v>1247</v>
      </c>
      <c r="I2192" s="84">
        <v>1930462.36</v>
      </c>
      <c r="J2192" s="84">
        <v>-185708.92</v>
      </c>
      <c r="K2192" s="84">
        <v>1744753.44</v>
      </c>
      <c r="L2192" s="85"/>
      <c r="M2192" s="85"/>
    </row>
    <row r="2193" spans="1:13" hidden="1" x14ac:dyDescent="0.25">
      <c r="A2193" s="80">
        <f t="shared" si="34"/>
        <v>2191</v>
      </c>
      <c r="B2193" s="79" t="s">
        <v>983</v>
      </c>
      <c r="C2193" s="79" t="s">
        <v>1248</v>
      </c>
      <c r="D2193" s="81">
        <v>43922</v>
      </c>
      <c r="E2193" s="81">
        <v>43922</v>
      </c>
      <c r="F2193" s="82">
        <v>0</v>
      </c>
      <c r="G2193" s="79" t="s">
        <v>145</v>
      </c>
      <c r="H2193" s="79" t="s">
        <v>1249</v>
      </c>
      <c r="I2193" s="84">
        <v>955435.7</v>
      </c>
      <c r="J2193" s="84">
        <v>-48406.97</v>
      </c>
      <c r="K2193" s="84">
        <v>907028.73</v>
      </c>
      <c r="L2193" s="85"/>
      <c r="M2193" s="85"/>
    </row>
    <row r="2194" spans="1:13" hidden="1" x14ac:dyDescent="0.25">
      <c r="A2194" s="80">
        <f t="shared" si="34"/>
        <v>2192</v>
      </c>
      <c r="B2194" s="79" t="s">
        <v>983</v>
      </c>
      <c r="C2194" s="79" t="s">
        <v>1248</v>
      </c>
      <c r="D2194" s="81">
        <v>43922</v>
      </c>
      <c r="E2194" s="81">
        <v>43922</v>
      </c>
      <c r="F2194" s="82">
        <v>0</v>
      </c>
      <c r="G2194" s="79" t="s">
        <v>145</v>
      </c>
      <c r="H2194" s="79" t="s">
        <v>1250</v>
      </c>
      <c r="I2194" s="84">
        <v>-1878197.85</v>
      </c>
      <c r="J2194" s="84">
        <v>95158.55</v>
      </c>
      <c r="K2194" s="84">
        <v>-1783039.3</v>
      </c>
      <c r="L2194" s="85"/>
      <c r="M2194" s="85"/>
    </row>
    <row r="2195" spans="1:13" hidden="1" x14ac:dyDescent="0.25">
      <c r="A2195" s="80">
        <f t="shared" si="34"/>
        <v>2193</v>
      </c>
      <c r="B2195" s="79" t="s">
        <v>983</v>
      </c>
      <c r="C2195" s="79" t="s">
        <v>984</v>
      </c>
      <c r="D2195" s="81">
        <v>41639</v>
      </c>
      <c r="E2195" s="81">
        <v>41639</v>
      </c>
      <c r="F2195" s="82">
        <v>0</v>
      </c>
      <c r="G2195" s="79" t="s">
        <v>145</v>
      </c>
      <c r="H2195" s="79" t="s">
        <v>1376</v>
      </c>
      <c r="I2195" s="84">
        <v>54476507.009999998</v>
      </c>
      <c r="J2195" s="84">
        <v>-15151020.66</v>
      </c>
      <c r="K2195" s="84">
        <v>39325486.350000001</v>
      </c>
      <c r="L2195" s="85"/>
      <c r="M2195" s="85"/>
    </row>
    <row r="2196" spans="1:13" hidden="1" x14ac:dyDescent="0.25">
      <c r="A2196" s="80">
        <f t="shared" si="34"/>
        <v>2194</v>
      </c>
      <c r="B2196" s="79" t="s">
        <v>983</v>
      </c>
      <c r="C2196" s="79" t="s">
        <v>984</v>
      </c>
      <c r="D2196" s="81">
        <v>41730</v>
      </c>
      <c r="E2196" s="81">
        <v>41730</v>
      </c>
      <c r="F2196" s="82">
        <v>0</v>
      </c>
      <c r="G2196" s="79" t="s">
        <v>145</v>
      </c>
      <c r="H2196" s="79" t="s">
        <v>1377</v>
      </c>
      <c r="I2196" s="84">
        <v>2331470</v>
      </c>
      <c r="J2196" s="84">
        <v>-620171.02</v>
      </c>
      <c r="K2196" s="84">
        <v>1711298.98</v>
      </c>
      <c r="L2196" s="85"/>
      <c r="M2196" s="85"/>
    </row>
    <row r="2197" spans="1:13" hidden="1" x14ac:dyDescent="0.25">
      <c r="A2197" s="80">
        <f t="shared" si="34"/>
        <v>2195</v>
      </c>
      <c r="B2197" s="79" t="s">
        <v>983</v>
      </c>
      <c r="C2197" s="79" t="s">
        <v>984</v>
      </c>
      <c r="D2197" s="81">
        <v>41639</v>
      </c>
      <c r="E2197" s="81">
        <v>41639</v>
      </c>
      <c r="F2197" s="82">
        <v>0</v>
      </c>
      <c r="G2197" s="79" t="s">
        <v>145</v>
      </c>
      <c r="H2197" s="79" t="s">
        <v>1378</v>
      </c>
      <c r="I2197" s="84">
        <v>43273209.689999998</v>
      </c>
      <c r="J2197" s="84">
        <v>-12035156.619999999</v>
      </c>
      <c r="K2197" s="84">
        <v>31238053.07</v>
      </c>
      <c r="L2197" s="85"/>
      <c r="M2197" s="85"/>
    </row>
    <row r="2198" spans="1:13" hidden="1" x14ac:dyDescent="0.25">
      <c r="A2198" s="80">
        <f t="shared" si="34"/>
        <v>2196</v>
      </c>
      <c r="B2198" s="79" t="s">
        <v>983</v>
      </c>
      <c r="C2198" s="79" t="s">
        <v>984</v>
      </c>
      <c r="D2198" s="81">
        <v>41730</v>
      </c>
      <c r="E2198" s="81">
        <v>41730</v>
      </c>
      <c r="F2198" s="82">
        <v>0</v>
      </c>
      <c r="G2198" s="79" t="s">
        <v>145</v>
      </c>
      <c r="H2198" s="79" t="s">
        <v>1379</v>
      </c>
      <c r="I2198" s="84">
        <v>2582594.6</v>
      </c>
      <c r="J2198" s="84">
        <v>-686970.15999999992</v>
      </c>
      <c r="K2198" s="84">
        <v>1895624.44</v>
      </c>
      <c r="L2198" s="85"/>
      <c r="M2198" s="85"/>
    </row>
    <row r="2199" spans="1:13" hidden="1" x14ac:dyDescent="0.25">
      <c r="A2199" s="80">
        <f t="shared" si="34"/>
        <v>2197</v>
      </c>
      <c r="B2199" s="79" t="s">
        <v>983</v>
      </c>
      <c r="C2199" s="79" t="s">
        <v>984</v>
      </c>
      <c r="D2199" s="81">
        <v>41730</v>
      </c>
      <c r="E2199" s="81">
        <v>41730</v>
      </c>
      <c r="F2199" s="82">
        <v>0</v>
      </c>
      <c r="G2199" s="79" t="s">
        <v>145</v>
      </c>
      <c r="H2199" s="79" t="s">
        <v>1380</v>
      </c>
      <c r="I2199" s="84">
        <v>3297766</v>
      </c>
      <c r="J2199" s="84">
        <v>-877205.77</v>
      </c>
      <c r="K2199" s="84">
        <v>2420560.23</v>
      </c>
      <c r="L2199" s="85"/>
      <c r="M2199" s="85"/>
    </row>
    <row r="2200" spans="1:13" hidden="1" x14ac:dyDescent="0.25">
      <c r="A2200" s="80">
        <f t="shared" si="34"/>
        <v>2198</v>
      </c>
      <c r="B2200" s="79" t="s">
        <v>983</v>
      </c>
      <c r="C2200" s="79" t="s">
        <v>1221</v>
      </c>
      <c r="D2200" s="81">
        <v>42186</v>
      </c>
      <c r="E2200" s="81">
        <v>42186</v>
      </c>
      <c r="F2200" s="82">
        <v>0</v>
      </c>
      <c r="G2200" s="79" t="s">
        <v>145</v>
      </c>
      <c r="H2200" s="79" t="s">
        <v>1381</v>
      </c>
      <c r="I2200" s="84">
        <v>6375780.7000000002</v>
      </c>
      <c r="J2200" s="84">
        <v>-1482412.19</v>
      </c>
      <c r="K2200" s="84">
        <v>4893368.51</v>
      </c>
      <c r="L2200" s="85"/>
      <c r="M2200" s="85"/>
    </row>
    <row r="2201" spans="1:13" hidden="1" x14ac:dyDescent="0.25">
      <c r="A2201" s="80">
        <f t="shared" si="34"/>
        <v>2199</v>
      </c>
      <c r="B2201" s="79" t="s">
        <v>983</v>
      </c>
      <c r="C2201" s="79" t="s">
        <v>984</v>
      </c>
      <c r="D2201" s="81">
        <v>41639</v>
      </c>
      <c r="E2201" s="81">
        <v>41639</v>
      </c>
      <c r="F2201" s="82">
        <v>0</v>
      </c>
      <c r="G2201" s="79" t="s">
        <v>145</v>
      </c>
      <c r="H2201" s="79" t="s">
        <v>1382</v>
      </c>
      <c r="I2201" s="84">
        <v>78005069.540000007</v>
      </c>
      <c r="J2201" s="84">
        <v>-21694790.780000001</v>
      </c>
      <c r="K2201" s="84">
        <v>56310278.759999998</v>
      </c>
      <c r="L2201" s="85"/>
      <c r="M2201" s="85"/>
    </row>
    <row r="2202" spans="1:13" hidden="1" x14ac:dyDescent="0.25">
      <c r="A2202" s="80">
        <f t="shared" si="34"/>
        <v>2200</v>
      </c>
      <c r="B2202" s="79" t="s">
        <v>983</v>
      </c>
      <c r="C2202" s="79" t="s">
        <v>984</v>
      </c>
      <c r="D2202" s="81">
        <v>41730</v>
      </c>
      <c r="E2202" s="81">
        <v>41730</v>
      </c>
      <c r="F2202" s="82">
        <v>0</v>
      </c>
      <c r="G2202" s="79" t="s">
        <v>145</v>
      </c>
      <c r="H2202" s="79" t="s">
        <v>1383</v>
      </c>
      <c r="I2202" s="84">
        <v>-483917.21</v>
      </c>
      <c r="J2202" s="84">
        <v>128721.95999999999</v>
      </c>
      <c r="K2202" s="84">
        <v>-355195.25</v>
      </c>
      <c r="L2202" s="85"/>
      <c r="M2202" s="85"/>
    </row>
    <row r="2203" spans="1:13" hidden="1" x14ac:dyDescent="0.25">
      <c r="A2203" s="80">
        <f t="shared" si="34"/>
        <v>2201</v>
      </c>
      <c r="B2203" s="79" t="s">
        <v>983</v>
      </c>
      <c r="C2203" s="79" t="s">
        <v>1176</v>
      </c>
      <c r="D2203" s="81">
        <v>42400</v>
      </c>
      <c r="E2203" s="81">
        <v>42400</v>
      </c>
      <c r="F2203" s="82">
        <v>0</v>
      </c>
      <c r="G2203" s="79" t="s">
        <v>145</v>
      </c>
      <c r="H2203" s="79" t="s">
        <v>1384</v>
      </c>
      <c r="I2203" s="84">
        <v>-459647.53</v>
      </c>
      <c r="J2203" s="84">
        <v>94992.87999999999</v>
      </c>
      <c r="K2203" s="84">
        <v>-364654.65</v>
      </c>
      <c r="L2203" s="85"/>
      <c r="M2203" s="85"/>
    </row>
    <row r="2204" spans="1:13" hidden="1" x14ac:dyDescent="0.25">
      <c r="A2204" s="80">
        <f t="shared" si="34"/>
        <v>2202</v>
      </c>
      <c r="B2204" s="79" t="s">
        <v>983</v>
      </c>
      <c r="C2204" s="79" t="s">
        <v>1234</v>
      </c>
      <c r="D2204" s="81">
        <v>42461</v>
      </c>
      <c r="E2204" s="81">
        <v>42461</v>
      </c>
      <c r="F2204" s="82">
        <v>0</v>
      </c>
      <c r="G2204" s="79" t="s">
        <v>145</v>
      </c>
      <c r="H2204" s="79" t="s">
        <v>1385</v>
      </c>
      <c r="I2204" s="84">
        <v>-173178</v>
      </c>
      <c r="J2204" s="84">
        <v>36156.950000000004</v>
      </c>
      <c r="K2204" s="84">
        <v>-137021.04999999999</v>
      </c>
      <c r="L2204" s="85"/>
      <c r="M2204" s="85"/>
    </row>
    <row r="2205" spans="1:13" hidden="1" x14ac:dyDescent="0.25">
      <c r="A2205" s="80">
        <f t="shared" si="34"/>
        <v>2203</v>
      </c>
      <c r="B2205" s="79" t="s">
        <v>983</v>
      </c>
      <c r="C2205" s="79" t="s">
        <v>984</v>
      </c>
      <c r="D2205" s="81">
        <v>41639</v>
      </c>
      <c r="E2205" s="81">
        <v>41639</v>
      </c>
      <c r="F2205" s="82">
        <v>0</v>
      </c>
      <c r="G2205" s="79" t="s">
        <v>145</v>
      </c>
      <c r="H2205" s="79" t="s">
        <v>1386</v>
      </c>
      <c r="I2205" s="84">
        <v>635878026.94000006</v>
      </c>
      <c r="J2205" s="84">
        <v>-176850566.53</v>
      </c>
      <c r="K2205" s="84">
        <v>459027460.41000003</v>
      </c>
      <c r="L2205" s="85"/>
      <c r="M2205" s="85"/>
    </row>
    <row r="2206" spans="1:13" hidden="1" x14ac:dyDescent="0.25">
      <c r="A2206" s="80">
        <f t="shared" si="34"/>
        <v>2204</v>
      </c>
      <c r="B2206" s="79" t="s">
        <v>983</v>
      </c>
      <c r="C2206" s="79" t="s">
        <v>984</v>
      </c>
      <c r="D2206" s="81">
        <v>41639</v>
      </c>
      <c r="E2206" s="81">
        <v>41639</v>
      </c>
      <c r="F2206" s="82">
        <v>0</v>
      </c>
      <c r="G2206" s="79" t="s">
        <v>145</v>
      </c>
      <c r="H2206" s="79" t="s">
        <v>1387</v>
      </c>
      <c r="I2206" s="84">
        <v>479739.13</v>
      </c>
      <c r="J2206" s="84">
        <v>-133425.20000000001</v>
      </c>
      <c r="K2206" s="84">
        <v>346313.93</v>
      </c>
      <c r="L2206" s="85"/>
      <c r="M2206" s="85"/>
    </row>
    <row r="2207" spans="1:13" hidden="1" x14ac:dyDescent="0.25">
      <c r="A2207" s="80">
        <f t="shared" si="34"/>
        <v>2205</v>
      </c>
      <c r="B2207" s="79" t="s">
        <v>983</v>
      </c>
      <c r="C2207" s="79" t="s">
        <v>154</v>
      </c>
      <c r="D2207" s="81">
        <v>41639</v>
      </c>
      <c r="E2207" s="81">
        <v>41639</v>
      </c>
      <c r="F2207" s="82">
        <v>0</v>
      </c>
      <c r="G2207" s="79" t="s">
        <v>145</v>
      </c>
      <c r="H2207" s="79" t="s">
        <v>1388</v>
      </c>
      <c r="I2207" s="84">
        <v>0.04</v>
      </c>
      <c r="J2207" s="84">
        <v>0</v>
      </c>
      <c r="K2207" s="84">
        <v>0.04</v>
      </c>
      <c r="L2207" s="85"/>
      <c r="M2207" s="85"/>
    </row>
    <row r="2208" spans="1:13" hidden="1" x14ac:dyDescent="0.25">
      <c r="A2208" s="80">
        <f t="shared" si="34"/>
        <v>2206</v>
      </c>
      <c r="B2208" s="79" t="s">
        <v>983</v>
      </c>
      <c r="C2208" s="79" t="s">
        <v>154</v>
      </c>
      <c r="D2208" s="81">
        <v>41639</v>
      </c>
      <c r="E2208" s="81">
        <v>41639</v>
      </c>
      <c r="F2208" s="82">
        <v>0</v>
      </c>
      <c r="G2208" s="79" t="s">
        <v>145</v>
      </c>
      <c r="H2208" s="79" t="s">
        <v>1389</v>
      </c>
      <c r="I2208" s="84">
        <v>0.01</v>
      </c>
      <c r="J2208" s="84">
        <v>0</v>
      </c>
      <c r="K2208" s="84">
        <v>0.01</v>
      </c>
      <c r="L2208" s="85"/>
      <c r="M2208" s="85"/>
    </row>
    <row r="2209" spans="1:13" hidden="1" x14ac:dyDescent="0.25">
      <c r="A2209" s="80">
        <f t="shared" si="34"/>
        <v>2207</v>
      </c>
      <c r="B2209" s="79" t="s">
        <v>983</v>
      </c>
      <c r="C2209" s="79" t="s">
        <v>984</v>
      </c>
      <c r="D2209" s="81">
        <v>41639</v>
      </c>
      <c r="E2209" s="81">
        <v>41639</v>
      </c>
      <c r="F2209" s="82">
        <v>0</v>
      </c>
      <c r="G2209" s="79" t="s">
        <v>145</v>
      </c>
      <c r="H2209" s="79" t="s">
        <v>1390</v>
      </c>
      <c r="I2209" s="84">
        <v>0.65</v>
      </c>
      <c r="J2209" s="84">
        <v>-0.18</v>
      </c>
      <c r="K2209" s="84">
        <v>0.47</v>
      </c>
      <c r="L2209" s="85"/>
      <c r="M2209" s="85"/>
    </row>
    <row r="2210" spans="1:13" hidden="1" x14ac:dyDescent="0.25">
      <c r="A2210" s="80">
        <f t="shared" si="34"/>
        <v>2208</v>
      </c>
      <c r="B2210" s="79" t="s">
        <v>983</v>
      </c>
      <c r="C2210" s="79" t="s">
        <v>154</v>
      </c>
      <c r="D2210" s="81">
        <v>41639</v>
      </c>
      <c r="E2210" s="81">
        <v>41639</v>
      </c>
      <c r="F2210" s="82">
        <v>0</v>
      </c>
      <c r="G2210" s="79" t="s">
        <v>145</v>
      </c>
      <c r="H2210" s="79" t="s">
        <v>1391</v>
      </c>
      <c r="I2210" s="84">
        <v>-7.0000000000000007E-2</v>
      </c>
      <c r="J2210" s="84">
        <v>0.01</v>
      </c>
      <c r="K2210" s="84">
        <v>-0.06</v>
      </c>
      <c r="L2210" s="85"/>
      <c r="M2210" s="85"/>
    </row>
    <row r="2211" spans="1:13" hidden="1" x14ac:dyDescent="0.25">
      <c r="A2211" s="80">
        <f t="shared" si="34"/>
        <v>2209</v>
      </c>
      <c r="B2211" s="79" t="s">
        <v>983</v>
      </c>
      <c r="C2211" s="79" t="s">
        <v>984</v>
      </c>
      <c r="D2211" s="81">
        <v>41639</v>
      </c>
      <c r="E2211" s="81">
        <v>41639</v>
      </c>
      <c r="F2211" s="82">
        <v>0</v>
      </c>
      <c r="G2211" s="79" t="s">
        <v>145</v>
      </c>
      <c r="H2211" s="79" t="s">
        <v>1392</v>
      </c>
      <c r="I2211" s="84">
        <v>335326243.36000001</v>
      </c>
      <c r="J2211" s="84">
        <v>-96474192.640000001</v>
      </c>
      <c r="K2211" s="84">
        <v>238852050.72</v>
      </c>
      <c r="L2211" s="85"/>
      <c r="M2211" s="85"/>
    </row>
    <row r="2212" spans="1:13" hidden="1" x14ac:dyDescent="0.25">
      <c r="A2212" s="80">
        <f t="shared" si="34"/>
        <v>2210</v>
      </c>
      <c r="B2212" s="79" t="s">
        <v>983</v>
      </c>
      <c r="C2212" s="79" t="s">
        <v>984</v>
      </c>
      <c r="D2212" s="81">
        <v>41730</v>
      </c>
      <c r="E2212" s="81">
        <v>41730</v>
      </c>
      <c r="F2212" s="82">
        <v>0</v>
      </c>
      <c r="G2212" s="79" t="s">
        <v>145</v>
      </c>
      <c r="H2212" s="79" t="s">
        <v>1393</v>
      </c>
      <c r="I2212" s="84">
        <v>-17047702.510000002</v>
      </c>
      <c r="J2212" s="84">
        <v>4534688.87</v>
      </c>
      <c r="K2212" s="84">
        <v>-12513013.640000001</v>
      </c>
      <c r="L2212" s="85"/>
      <c r="M2212" s="85"/>
    </row>
    <row r="2213" spans="1:13" hidden="1" x14ac:dyDescent="0.25">
      <c r="A2213" s="80">
        <f t="shared" si="34"/>
        <v>2211</v>
      </c>
      <c r="B2213" s="79" t="s">
        <v>983</v>
      </c>
      <c r="C2213" s="79" t="s">
        <v>984</v>
      </c>
      <c r="D2213" s="81">
        <v>41730</v>
      </c>
      <c r="E2213" s="81">
        <v>41730</v>
      </c>
      <c r="F2213" s="82">
        <v>0</v>
      </c>
      <c r="G2213" s="79" t="s">
        <v>145</v>
      </c>
      <c r="H2213" s="79" t="s">
        <v>1394</v>
      </c>
      <c r="I2213" s="84">
        <v>-5242043.12</v>
      </c>
      <c r="J2213" s="84">
        <v>1394383.48</v>
      </c>
      <c r="K2213" s="84">
        <v>-3847659.64</v>
      </c>
      <c r="L2213" s="85"/>
      <c r="M2213" s="85"/>
    </row>
    <row r="2214" spans="1:13" hidden="1" x14ac:dyDescent="0.25">
      <c r="A2214" s="80">
        <f t="shared" si="34"/>
        <v>2212</v>
      </c>
      <c r="B2214" s="79" t="s">
        <v>983</v>
      </c>
      <c r="C2214" s="79" t="s">
        <v>1221</v>
      </c>
      <c r="D2214" s="81">
        <v>42186</v>
      </c>
      <c r="E2214" s="81">
        <v>42186</v>
      </c>
      <c r="F2214" s="82">
        <v>0</v>
      </c>
      <c r="G2214" s="79" t="s">
        <v>145</v>
      </c>
      <c r="H2214" s="79" t="s">
        <v>1395</v>
      </c>
      <c r="I2214" s="84">
        <v>10254452.76</v>
      </c>
      <c r="J2214" s="84">
        <v>-2384229.7199999997</v>
      </c>
      <c r="K2214" s="84">
        <v>7870223.04</v>
      </c>
      <c r="L2214" s="85"/>
      <c r="M2214" s="85"/>
    </row>
    <row r="2215" spans="1:13" hidden="1" x14ac:dyDescent="0.25">
      <c r="A2215" s="80">
        <f t="shared" si="34"/>
        <v>2213</v>
      </c>
      <c r="B2215" s="79" t="s">
        <v>983</v>
      </c>
      <c r="C2215" s="79" t="s">
        <v>984</v>
      </c>
      <c r="D2215" s="81">
        <v>41639</v>
      </c>
      <c r="E2215" s="81">
        <v>41639</v>
      </c>
      <c r="F2215" s="82">
        <v>0</v>
      </c>
      <c r="G2215" s="79" t="s">
        <v>145</v>
      </c>
      <c r="H2215" s="79" t="s">
        <v>1225</v>
      </c>
      <c r="I2215" s="84">
        <v>7409962.6600000001</v>
      </c>
      <c r="J2215" s="84">
        <v>-2060860.79</v>
      </c>
      <c r="K2215" s="84">
        <v>5349101.87</v>
      </c>
      <c r="L2215" s="85"/>
      <c r="M2215" s="85"/>
    </row>
    <row r="2216" spans="1:13" hidden="1" x14ac:dyDescent="0.25">
      <c r="A2216" s="80">
        <f t="shared" si="34"/>
        <v>2214</v>
      </c>
      <c r="B2216" s="79" t="s">
        <v>983</v>
      </c>
      <c r="C2216" s="79" t="s">
        <v>984</v>
      </c>
      <c r="D2216" s="81">
        <v>41639</v>
      </c>
      <c r="E2216" s="81">
        <v>41639</v>
      </c>
      <c r="F2216" s="82">
        <v>0</v>
      </c>
      <c r="G2216" s="79" t="s">
        <v>145</v>
      </c>
      <c r="H2216" s="79" t="s">
        <v>1226</v>
      </c>
      <c r="I2216" s="84">
        <v>48251235.289999999</v>
      </c>
      <c r="J2216" s="84">
        <v>-13419646.449999999</v>
      </c>
      <c r="K2216" s="84">
        <v>34831588.840000004</v>
      </c>
      <c r="L2216" s="85"/>
      <c r="M2216" s="85"/>
    </row>
    <row r="2217" spans="1:13" hidden="1" x14ac:dyDescent="0.25">
      <c r="A2217" s="80">
        <f t="shared" si="34"/>
        <v>2215</v>
      </c>
      <c r="B2217" s="79" t="s">
        <v>983</v>
      </c>
      <c r="C2217" s="79" t="s">
        <v>984</v>
      </c>
      <c r="D2217" s="81">
        <v>41639</v>
      </c>
      <c r="E2217" s="81">
        <v>41639</v>
      </c>
      <c r="F2217" s="82">
        <v>0</v>
      </c>
      <c r="G2217" s="79" t="s">
        <v>145</v>
      </c>
      <c r="H2217" s="79" t="s">
        <v>1227</v>
      </c>
      <c r="I2217" s="84">
        <v>11446192.550000001</v>
      </c>
      <c r="J2217" s="84">
        <v>-3183418.11</v>
      </c>
      <c r="K2217" s="84">
        <v>8262774.4400000004</v>
      </c>
      <c r="L2217" s="85"/>
      <c r="M2217" s="85"/>
    </row>
    <row r="2218" spans="1:13" hidden="1" x14ac:dyDescent="0.25">
      <c r="A2218" s="80">
        <f t="shared" si="34"/>
        <v>2216</v>
      </c>
      <c r="B2218" s="79" t="s">
        <v>983</v>
      </c>
      <c r="C2218" s="79" t="s">
        <v>984</v>
      </c>
      <c r="D2218" s="81">
        <v>41639</v>
      </c>
      <c r="E2218" s="81">
        <v>41639</v>
      </c>
      <c r="F2218" s="82">
        <v>0</v>
      </c>
      <c r="G2218" s="79" t="s">
        <v>145</v>
      </c>
      <c r="H2218" s="79" t="s">
        <v>1228</v>
      </c>
      <c r="I2218" s="84">
        <v>2491138.1800000002</v>
      </c>
      <c r="J2218" s="84">
        <v>-692836.02</v>
      </c>
      <c r="K2218" s="84">
        <v>1798302.16</v>
      </c>
      <c r="L2218" s="85"/>
      <c r="M2218" s="85"/>
    </row>
    <row r="2219" spans="1:13" hidden="1" x14ac:dyDescent="0.25">
      <c r="A2219" s="80">
        <f t="shared" si="34"/>
        <v>2217</v>
      </c>
      <c r="B2219" s="79" t="s">
        <v>983</v>
      </c>
      <c r="C2219" s="79" t="s">
        <v>984</v>
      </c>
      <c r="D2219" s="81">
        <v>41639</v>
      </c>
      <c r="E2219" s="81">
        <v>41639</v>
      </c>
      <c r="F2219" s="82">
        <v>0</v>
      </c>
      <c r="G2219" s="79" t="s">
        <v>145</v>
      </c>
      <c r="H2219" s="79" t="s">
        <v>1229</v>
      </c>
      <c r="I2219" s="84">
        <v>31072100.379999999</v>
      </c>
      <c r="J2219" s="84">
        <v>-8641780.870000001</v>
      </c>
      <c r="K2219" s="84">
        <v>22430319.510000002</v>
      </c>
      <c r="L2219" s="85"/>
      <c r="M2219" s="85"/>
    </row>
    <row r="2220" spans="1:13" hidden="1" x14ac:dyDescent="0.25">
      <c r="A2220" s="80">
        <f t="shared" si="34"/>
        <v>2218</v>
      </c>
      <c r="B2220" s="79" t="s">
        <v>983</v>
      </c>
      <c r="C2220" s="79" t="s">
        <v>984</v>
      </c>
      <c r="D2220" s="81">
        <v>41639</v>
      </c>
      <c r="E2220" s="81">
        <v>41639</v>
      </c>
      <c r="F2220" s="82">
        <v>0</v>
      </c>
      <c r="G2220" s="79" t="s">
        <v>145</v>
      </c>
      <c r="H2220" s="79" t="s">
        <v>1230</v>
      </c>
      <c r="I2220" s="84">
        <v>-4663981.96</v>
      </c>
      <c r="J2220" s="84">
        <v>1297147.8999999999</v>
      </c>
      <c r="K2220" s="84">
        <v>-3366834.06</v>
      </c>
      <c r="L2220" s="85"/>
      <c r="M2220" s="85"/>
    </row>
    <row r="2221" spans="1:13" hidden="1" x14ac:dyDescent="0.25">
      <c r="A2221" s="80">
        <f t="shared" si="34"/>
        <v>2219</v>
      </c>
      <c r="B2221" s="79" t="s">
        <v>983</v>
      </c>
      <c r="C2221" s="79" t="s">
        <v>1176</v>
      </c>
      <c r="D2221" s="81">
        <v>42095</v>
      </c>
      <c r="E2221" s="81">
        <v>42095</v>
      </c>
      <c r="F2221" s="82">
        <v>0</v>
      </c>
      <c r="G2221" s="79" t="s">
        <v>145</v>
      </c>
      <c r="H2221" s="79" t="s">
        <v>1233</v>
      </c>
      <c r="I2221" s="84">
        <v>1476407.42</v>
      </c>
      <c r="J2221" s="84">
        <v>-354327.55000000005</v>
      </c>
      <c r="K2221" s="84">
        <v>1122079.8700000001</v>
      </c>
      <c r="L2221" s="85"/>
      <c r="M2221" s="85"/>
    </row>
    <row r="2222" spans="1:13" hidden="1" x14ac:dyDescent="0.25">
      <c r="A2222" s="80">
        <f t="shared" si="34"/>
        <v>2220</v>
      </c>
      <c r="B2222" s="79" t="s">
        <v>983</v>
      </c>
      <c r="C2222" s="79" t="s">
        <v>1234</v>
      </c>
      <c r="D2222" s="81">
        <v>42461</v>
      </c>
      <c r="E2222" s="81">
        <v>42461</v>
      </c>
      <c r="F2222" s="82">
        <v>0</v>
      </c>
      <c r="G2222" s="79" t="s">
        <v>145</v>
      </c>
      <c r="H2222" s="79" t="s">
        <v>1235</v>
      </c>
      <c r="I2222" s="84">
        <v>668738.17000000004</v>
      </c>
      <c r="J2222" s="84">
        <v>-139622.45000000001</v>
      </c>
      <c r="K2222" s="84">
        <v>529115.72</v>
      </c>
      <c r="L2222" s="85"/>
      <c r="M2222" s="85"/>
    </row>
    <row r="2223" spans="1:13" hidden="1" x14ac:dyDescent="0.25">
      <c r="A2223" s="80">
        <f t="shared" si="34"/>
        <v>2221</v>
      </c>
      <c r="B2223" s="79" t="s">
        <v>983</v>
      </c>
      <c r="C2223" s="79" t="s">
        <v>1231</v>
      </c>
      <c r="D2223" s="81">
        <v>41730</v>
      </c>
      <c r="E2223" s="81">
        <v>41730</v>
      </c>
      <c r="F2223" s="82">
        <v>0</v>
      </c>
      <c r="G2223" s="79" t="s">
        <v>145</v>
      </c>
      <c r="H2223" s="79" t="s">
        <v>1236</v>
      </c>
      <c r="I2223" s="84">
        <v>-19556134.219999999</v>
      </c>
      <c r="J2223" s="84">
        <v>5254331.0599999996</v>
      </c>
      <c r="K2223" s="84">
        <v>-14301803.16</v>
      </c>
      <c r="L2223" s="85"/>
      <c r="M2223" s="85"/>
    </row>
    <row r="2224" spans="1:13" hidden="1" x14ac:dyDescent="0.25">
      <c r="A2224" s="80">
        <f t="shared" si="34"/>
        <v>2222</v>
      </c>
      <c r="B2224" s="79" t="s">
        <v>983</v>
      </c>
      <c r="C2224" s="79" t="s">
        <v>1176</v>
      </c>
      <c r="D2224" s="81">
        <v>42095</v>
      </c>
      <c r="E2224" s="81">
        <v>42095</v>
      </c>
      <c r="F2224" s="82">
        <v>0</v>
      </c>
      <c r="G2224" s="79" t="s">
        <v>145</v>
      </c>
      <c r="H2224" s="79" t="s">
        <v>1237</v>
      </c>
      <c r="I2224" s="84">
        <v>3744214.87</v>
      </c>
      <c r="J2224" s="84">
        <v>-898585.67</v>
      </c>
      <c r="K2224" s="84">
        <v>2845629.2</v>
      </c>
      <c r="L2224" s="85"/>
      <c r="M2224" s="85"/>
    </row>
    <row r="2225" spans="1:13" hidden="1" x14ac:dyDescent="0.25">
      <c r="A2225" s="80">
        <f t="shared" si="34"/>
        <v>2223</v>
      </c>
      <c r="B2225" s="79" t="s">
        <v>983</v>
      </c>
      <c r="C2225" s="79" t="s">
        <v>1231</v>
      </c>
      <c r="D2225" s="81">
        <v>41730</v>
      </c>
      <c r="E2225" s="81">
        <v>41730</v>
      </c>
      <c r="F2225" s="82">
        <v>0</v>
      </c>
      <c r="G2225" s="79" t="s">
        <v>145</v>
      </c>
      <c r="H2225" s="79" t="s">
        <v>1232</v>
      </c>
      <c r="I2225" s="84">
        <v>25735517.289999999</v>
      </c>
      <c r="J2225" s="84">
        <v>-6914604.1999999993</v>
      </c>
      <c r="K2225" s="84">
        <v>18820913.09</v>
      </c>
      <c r="L2225" s="85"/>
      <c r="M2225" s="85"/>
    </row>
    <row r="2226" spans="1:13" hidden="1" x14ac:dyDescent="0.25">
      <c r="A2226" s="80">
        <f t="shared" si="34"/>
        <v>2224</v>
      </c>
      <c r="B2226" s="79" t="s">
        <v>983</v>
      </c>
      <c r="C2226" s="79" t="s">
        <v>1234</v>
      </c>
      <c r="D2226" s="81">
        <v>42461</v>
      </c>
      <c r="E2226" s="81">
        <v>42461</v>
      </c>
      <c r="F2226" s="82">
        <v>0</v>
      </c>
      <c r="G2226" s="79" t="s">
        <v>145</v>
      </c>
      <c r="H2226" s="79" t="s">
        <v>1238</v>
      </c>
      <c r="I2226" s="84">
        <v>-1821461.25</v>
      </c>
      <c r="J2226" s="84">
        <v>380293.66</v>
      </c>
      <c r="K2226" s="84">
        <v>-1441167.59</v>
      </c>
      <c r="L2226" s="85"/>
      <c r="M2226" s="85"/>
    </row>
    <row r="2227" spans="1:13" hidden="1" x14ac:dyDescent="0.25">
      <c r="A2227" s="80">
        <f t="shared" si="34"/>
        <v>2225</v>
      </c>
      <c r="B2227" s="79" t="s">
        <v>983</v>
      </c>
      <c r="C2227" s="79" t="s">
        <v>1240</v>
      </c>
      <c r="D2227" s="81">
        <v>42826</v>
      </c>
      <c r="E2227" s="81">
        <v>42826</v>
      </c>
      <c r="F2227" s="82">
        <v>0</v>
      </c>
      <c r="G2227" s="79" t="s">
        <v>145</v>
      </c>
      <c r="H2227" s="79" t="s">
        <v>1239</v>
      </c>
      <c r="I2227" s="84">
        <v>433907.20000000001</v>
      </c>
      <c r="J2227" s="84">
        <v>-75806.679999999993</v>
      </c>
      <c r="K2227" s="84">
        <v>358100.52</v>
      </c>
      <c r="L2227" s="85"/>
      <c r="M2227" s="85"/>
    </row>
    <row r="2228" spans="1:13" hidden="1" x14ac:dyDescent="0.25">
      <c r="A2228" s="80">
        <f t="shared" si="34"/>
        <v>2226</v>
      </c>
      <c r="B2228" s="79" t="s">
        <v>983</v>
      </c>
      <c r="C2228" s="79" t="s">
        <v>1240</v>
      </c>
      <c r="D2228" s="81">
        <v>42826</v>
      </c>
      <c r="E2228" s="81">
        <v>42826</v>
      </c>
      <c r="F2228" s="82">
        <v>0</v>
      </c>
      <c r="G2228" s="79" t="s">
        <v>145</v>
      </c>
      <c r="H2228" s="79" t="s">
        <v>1241</v>
      </c>
      <c r="I2228" s="84">
        <v>-41520.65</v>
      </c>
      <c r="J2228" s="84">
        <v>7253.96</v>
      </c>
      <c r="K2228" s="84">
        <v>-34266.69</v>
      </c>
      <c r="L2228" s="85"/>
      <c r="M2228" s="85"/>
    </row>
    <row r="2229" spans="1:13" hidden="1" x14ac:dyDescent="0.25">
      <c r="A2229" s="80">
        <f t="shared" si="34"/>
        <v>2227</v>
      </c>
      <c r="B2229" s="79" t="s">
        <v>983</v>
      </c>
      <c r="C2229" s="79" t="s">
        <v>1242</v>
      </c>
      <c r="D2229" s="81">
        <v>43191</v>
      </c>
      <c r="E2229" s="81">
        <v>43191</v>
      </c>
      <c r="F2229" s="82">
        <v>0</v>
      </c>
      <c r="G2229" s="79" t="s">
        <v>145</v>
      </c>
      <c r="H2229" s="79" t="s">
        <v>1243</v>
      </c>
      <c r="I2229" s="84">
        <v>1198584.78</v>
      </c>
      <c r="J2229" s="84">
        <v>-164619.45000000001</v>
      </c>
      <c r="K2229" s="84">
        <v>1033965.33</v>
      </c>
      <c r="L2229" s="85"/>
      <c r="M2229" s="85"/>
    </row>
    <row r="2230" spans="1:13" hidden="1" x14ac:dyDescent="0.25">
      <c r="A2230" s="80">
        <f t="shared" si="34"/>
        <v>2228</v>
      </c>
      <c r="B2230" s="79" t="s">
        <v>983</v>
      </c>
      <c r="C2230" s="79" t="s">
        <v>1242</v>
      </c>
      <c r="D2230" s="81">
        <v>43191</v>
      </c>
      <c r="E2230" s="81">
        <v>43191</v>
      </c>
      <c r="F2230" s="82">
        <v>0</v>
      </c>
      <c r="G2230" s="79" t="s">
        <v>145</v>
      </c>
      <c r="H2230" s="79" t="s">
        <v>1244</v>
      </c>
      <c r="I2230" s="84">
        <v>3962665.91</v>
      </c>
      <c r="J2230" s="84">
        <v>-544251.80999999994</v>
      </c>
      <c r="K2230" s="84">
        <v>3418414.1</v>
      </c>
      <c r="L2230" s="85"/>
      <c r="M2230" s="85"/>
    </row>
    <row r="2231" spans="1:13" hidden="1" x14ac:dyDescent="0.25">
      <c r="A2231" s="80">
        <f t="shared" si="34"/>
        <v>2229</v>
      </c>
      <c r="B2231" s="79" t="s">
        <v>983</v>
      </c>
      <c r="C2231" s="79" t="s">
        <v>1245</v>
      </c>
      <c r="D2231" s="81">
        <v>43556</v>
      </c>
      <c r="E2231" s="81">
        <v>43556</v>
      </c>
      <c r="F2231" s="82">
        <v>0</v>
      </c>
      <c r="G2231" s="79" t="s">
        <v>145</v>
      </c>
      <c r="H2231" s="79" t="s">
        <v>1246</v>
      </c>
      <c r="I2231" s="84">
        <v>1416779.09</v>
      </c>
      <c r="J2231" s="84">
        <v>-136293</v>
      </c>
      <c r="K2231" s="84">
        <v>1280486.0900000001</v>
      </c>
      <c r="L2231" s="85"/>
      <c r="M2231" s="85"/>
    </row>
    <row r="2232" spans="1:13" hidden="1" x14ac:dyDescent="0.25">
      <c r="A2232" s="80">
        <f t="shared" si="34"/>
        <v>2230</v>
      </c>
      <c r="B2232" s="79" t="s">
        <v>983</v>
      </c>
      <c r="C2232" s="79" t="s">
        <v>1245</v>
      </c>
      <c r="D2232" s="81">
        <v>43556</v>
      </c>
      <c r="E2232" s="81">
        <v>43556</v>
      </c>
      <c r="F2232" s="82">
        <v>0</v>
      </c>
      <c r="G2232" s="79" t="s">
        <v>145</v>
      </c>
      <c r="H2232" s="79" t="s">
        <v>1247</v>
      </c>
      <c r="I2232" s="84">
        <v>4952055.6399999997</v>
      </c>
      <c r="J2232" s="84">
        <v>-476383.76</v>
      </c>
      <c r="K2232" s="84">
        <v>4475671.88</v>
      </c>
      <c r="L2232" s="85"/>
      <c r="M2232" s="85"/>
    </row>
    <row r="2233" spans="1:13" hidden="1" x14ac:dyDescent="0.25">
      <c r="A2233" s="80">
        <f t="shared" si="34"/>
        <v>2231</v>
      </c>
      <c r="B2233" s="79" t="s">
        <v>983</v>
      </c>
      <c r="C2233" s="79" t="s">
        <v>1248</v>
      </c>
      <c r="D2233" s="81">
        <v>43922</v>
      </c>
      <c r="E2233" s="81">
        <v>43922</v>
      </c>
      <c r="F2233" s="82">
        <v>0</v>
      </c>
      <c r="G2233" s="79" t="s">
        <v>145</v>
      </c>
      <c r="H2233" s="79" t="s">
        <v>1249</v>
      </c>
      <c r="I2233" s="84">
        <v>2450900.2599999998</v>
      </c>
      <c r="J2233" s="84">
        <v>-124174.41</v>
      </c>
      <c r="K2233" s="84">
        <v>2326725.85</v>
      </c>
      <c r="L2233" s="85"/>
      <c r="M2233" s="85"/>
    </row>
    <row r="2234" spans="1:13" hidden="1" x14ac:dyDescent="0.25">
      <c r="A2234" s="80">
        <f t="shared" si="34"/>
        <v>2232</v>
      </c>
      <c r="B2234" s="79" t="s">
        <v>983</v>
      </c>
      <c r="C2234" s="79" t="s">
        <v>1248</v>
      </c>
      <c r="D2234" s="81">
        <v>43922</v>
      </c>
      <c r="E2234" s="81">
        <v>43922</v>
      </c>
      <c r="F2234" s="82">
        <v>0</v>
      </c>
      <c r="G2234" s="79" t="s">
        <v>145</v>
      </c>
      <c r="H2234" s="79" t="s">
        <v>1250</v>
      </c>
      <c r="I2234" s="84">
        <v>-4817985.7699999996</v>
      </c>
      <c r="J2234" s="84">
        <v>244102.36</v>
      </c>
      <c r="K2234" s="84">
        <v>-4573883.41</v>
      </c>
      <c r="L2234" s="85"/>
      <c r="M2234" s="85"/>
    </row>
    <row r="2235" spans="1:13" hidden="1" x14ac:dyDescent="0.25">
      <c r="A2235" s="80">
        <f t="shared" si="34"/>
        <v>2233</v>
      </c>
      <c r="B2235" s="79" t="s">
        <v>983</v>
      </c>
      <c r="C2235" s="79" t="s">
        <v>987</v>
      </c>
      <c r="D2235" s="81">
        <v>41632</v>
      </c>
      <c r="E2235" s="81">
        <v>41632</v>
      </c>
      <c r="F2235" s="86">
        <v>1</v>
      </c>
      <c r="G2235" s="79" t="s">
        <v>158</v>
      </c>
      <c r="H2235" s="79" t="s">
        <v>1396</v>
      </c>
      <c r="I2235" s="84">
        <v>353193.75</v>
      </c>
      <c r="J2235" s="84">
        <v>-126026</v>
      </c>
      <c r="K2235" s="84">
        <v>227167.75</v>
      </c>
      <c r="L2235" s="85"/>
      <c r="M2235" s="85"/>
    </row>
    <row r="2236" spans="1:13" hidden="1" x14ac:dyDescent="0.25">
      <c r="A2236" s="80">
        <f t="shared" si="34"/>
        <v>2234</v>
      </c>
      <c r="B2236" s="79" t="s">
        <v>983</v>
      </c>
      <c r="C2236" s="79" t="s">
        <v>987</v>
      </c>
      <c r="D2236" s="81">
        <v>41633</v>
      </c>
      <c r="E2236" s="81">
        <v>41633</v>
      </c>
      <c r="F2236" s="86">
        <v>2</v>
      </c>
      <c r="G2236" s="79" t="s">
        <v>158</v>
      </c>
      <c r="H2236" s="79" t="s">
        <v>1397</v>
      </c>
      <c r="I2236" s="84">
        <v>377520</v>
      </c>
      <c r="J2236" s="84">
        <v>-173166.52000000002</v>
      </c>
      <c r="K2236" s="84">
        <v>204353.48</v>
      </c>
      <c r="L2236" s="85"/>
      <c r="M2236" s="85"/>
    </row>
    <row r="2237" spans="1:13" hidden="1" x14ac:dyDescent="0.25">
      <c r="A2237" s="80">
        <f t="shared" si="34"/>
        <v>2235</v>
      </c>
      <c r="B2237" s="79" t="s">
        <v>983</v>
      </c>
      <c r="C2237" s="79" t="s">
        <v>984</v>
      </c>
      <c r="D2237" s="81">
        <v>41649</v>
      </c>
      <c r="E2237" s="81">
        <v>41649</v>
      </c>
      <c r="F2237" s="86">
        <v>1</v>
      </c>
      <c r="G2237" s="79" t="s">
        <v>158</v>
      </c>
      <c r="H2237" s="79" t="s">
        <v>1398</v>
      </c>
      <c r="I2237" s="84">
        <v>235725</v>
      </c>
      <c r="J2237" s="84">
        <v>-65246.17</v>
      </c>
      <c r="K2237" s="84">
        <v>170478.83</v>
      </c>
      <c r="L2237" s="85"/>
      <c r="M2237" s="85"/>
    </row>
    <row r="2238" spans="1:13" hidden="1" x14ac:dyDescent="0.25">
      <c r="A2238" s="80">
        <f t="shared" si="34"/>
        <v>2236</v>
      </c>
      <c r="B2238" s="79" t="s">
        <v>983</v>
      </c>
      <c r="C2238" s="79" t="s">
        <v>984</v>
      </c>
      <c r="D2238" s="81">
        <v>41654</v>
      </c>
      <c r="E2238" s="81">
        <v>41654</v>
      </c>
      <c r="F2238" s="86">
        <v>1</v>
      </c>
      <c r="G2238" s="79" t="s">
        <v>158</v>
      </c>
      <c r="H2238" s="79" t="s">
        <v>1399</v>
      </c>
      <c r="I2238" s="84">
        <v>755512.2</v>
      </c>
      <c r="J2238" s="84">
        <v>-208614.93</v>
      </c>
      <c r="K2238" s="84">
        <v>546897.27</v>
      </c>
      <c r="L2238" s="85"/>
      <c r="M2238" s="85"/>
    </row>
    <row r="2239" spans="1:13" hidden="1" x14ac:dyDescent="0.25">
      <c r="A2239" s="80">
        <f t="shared" si="34"/>
        <v>2237</v>
      </c>
      <c r="B2239" s="79" t="s">
        <v>983</v>
      </c>
      <c r="C2239" s="79" t="s">
        <v>984</v>
      </c>
      <c r="D2239" s="81">
        <v>41639</v>
      </c>
      <c r="E2239" s="81">
        <v>41639</v>
      </c>
      <c r="F2239" s="82">
        <v>0</v>
      </c>
      <c r="G2239" s="79" t="s">
        <v>145</v>
      </c>
      <c r="H2239" s="79" t="s">
        <v>1400</v>
      </c>
      <c r="I2239" s="84">
        <v>10146389740.58</v>
      </c>
      <c r="J2239" s="84">
        <v>-2821916622.48</v>
      </c>
      <c r="K2239" s="84">
        <v>7324473118.1000004</v>
      </c>
      <c r="L2239" s="85"/>
      <c r="M2239" s="85"/>
    </row>
    <row r="2240" spans="1:13" hidden="1" x14ac:dyDescent="0.25">
      <c r="A2240" s="80">
        <f t="shared" si="34"/>
        <v>2238</v>
      </c>
      <c r="B2240" s="79" t="s">
        <v>983</v>
      </c>
      <c r="C2240" s="79" t="s">
        <v>984</v>
      </c>
      <c r="D2240" s="81">
        <v>41730</v>
      </c>
      <c r="E2240" s="81">
        <v>41730</v>
      </c>
      <c r="F2240" s="82">
        <v>0</v>
      </c>
      <c r="G2240" s="79" t="s">
        <v>145</v>
      </c>
      <c r="H2240" s="79" t="s">
        <v>1401</v>
      </c>
      <c r="I2240" s="84">
        <v>337513079.61000001</v>
      </c>
      <c r="J2240" s="84">
        <v>-89778479.179999992</v>
      </c>
      <c r="K2240" s="84">
        <v>247734600.43000001</v>
      </c>
      <c r="L2240" s="85"/>
      <c r="M2240" s="85"/>
    </row>
    <row r="2241" spans="1:13" hidden="1" x14ac:dyDescent="0.25">
      <c r="A2241" s="80">
        <f t="shared" si="34"/>
        <v>2239</v>
      </c>
      <c r="B2241" s="79" t="s">
        <v>983</v>
      </c>
      <c r="C2241" s="79" t="s">
        <v>984</v>
      </c>
      <c r="D2241" s="81">
        <v>41730</v>
      </c>
      <c r="E2241" s="81">
        <v>41730</v>
      </c>
      <c r="F2241" s="82">
        <v>0</v>
      </c>
      <c r="G2241" s="79" t="s">
        <v>145</v>
      </c>
      <c r="H2241" s="79" t="s">
        <v>1402</v>
      </c>
      <c r="I2241" s="84">
        <v>-302595300.32999998</v>
      </c>
      <c r="J2241" s="84">
        <v>80490349.86999999</v>
      </c>
      <c r="K2241" s="84">
        <v>-222104950.46000001</v>
      </c>
      <c r="L2241" s="85"/>
      <c r="M2241" s="85"/>
    </row>
    <row r="2242" spans="1:13" hidden="1" x14ac:dyDescent="0.25">
      <c r="A2242" s="80">
        <f t="shared" si="34"/>
        <v>2240</v>
      </c>
      <c r="B2242" s="79" t="s">
        <v>983</v>
      </c>
      <c r="C2242" s="79" t="s">
        <v>1163</v>
      </c>
      <c r="D2242" s="81">
        <v>41730</v>
      </c>
      <c r="E2242" s="81">
        <v>41730</v>
      </c>
      <c r="F2242" s="82">
        <v>0</v>
      </c>
      <c r="G2242" s="79" t="s">
        <v>145</v>
      </c>
      <c r="H2242" s="79" t="s">
        <v>1403</v>
      </c>
      <c r="I2242" s="84">
        <v>140857.09</v>
      </c>
      <c r="J2242" s="84">
        <v>-44604.770000000004</v>
      </c>
      <c r="K2242" s="84">
        <v>96252.32</v>
      </c>
      <c r="L2242" s="85"/>
      <c r="M2242" s="85"/>
    </row>
    <row r="2243" spans="1:13" hidden="1" x14ac:dyDescent="0.25">
      <c r="A2243" s="80">
        <f t="shared" si="34"/>
        <v>2241</v>
      </c>
      <c r="B2243" s="79" t="s">
        <v>983</v>
      </c>
      <c r="C2243" s="79" t="s">
        <v>984</v>
      </c>
      <c r="D2243" s="81">
        <v>41639</v>
      </c>
      <c r="E2243" s="81">
        <v>41639</v>
      </c>
      <c r="F2243" s="82">
        <v>0</v>
      </c>
      <c r="G2243" s="79" t="s">
        <v>145</v>
      </c>
      <c r="H2243" s="79" t="s">
        <v>1225</v>
      </c>
      <c r="I2243" s="84">
        <v>224212600.59999999</v>
      </c>
      <c r="J2243" s="84">
        <v>-62358068.32</v>
      </c>
      <c r="K2243" s="84">
        <v>161854532.28</v>
      </c>
      <c r="L2243" s="85"/>
      <c r="M2243" s="85"/>
    </row>
    <row r="2244" spans="1:13" hidden="1" x14ac:dyDescent="0.25">
      <c r="A2244" s="80">
        <f t="shared" si="34"/>
        <v>2242</v>
      </c>
      <c r="B2244" s="79" t="s">
        <v>983</v>
      </c>
      <c r="C2244" s="79" t="s">
        <v>984</v>
      </c>
      <c r="D2244" s="81">
        <v>41639</v>
      </c>
      <c r="E2244" s="81">
        <v>41639</v>
      </c>
      <c r="F2244" s="82">
        <v>0</v>
      </c>
      <c r="G2244" s="79" t="s">
        <v>145</v>
      </c>
      <c r="H2244" s="79" t="s">
        <v>1226</v>
      </c>
      <c r="I2244" s="84">
        <v>1459998579</v>
      </c>
      <c r="J2244" s="84">
        <v>-406055194.42999995</v>
      </c>
      <c r="K2244" s="84">
        <v>1053943384.5700001</v>
      </c>
      <c r="L2244" s="85"/>
      <c r="M2244" s="85"/>
    </row>
    <row r="2245" spans="1:13" hidden="1" x14ac:dyDescent="0.25">
      <c r="A2245" s="80">
        <f t="shared" ref="A2245:A2308" si="35">A2244+1</f>
        <v>2243</v>
      </c>
      <c r="B2245" s="79" t="s">
        <v>983</v>
      </c>
      <c r="C2245" s="79" t="s">
        <v>984</v>
      </c>
      <c r="D2245" s="81">
        <v>41639</v>
      </c>
      <c r="E2245" s="81">
        <v>41639</v>
      </c>
      <c r="F2245" s="82">
        <v>0</v>
      </c>
      <c r="G2245" s="79" t="s">
        <v>145</v>
      </c>
      <c r="H2245" s="79" t="s">
        <v>1227</v>
      </c>
      <c r="I2245" s="84">
        <v>346341907.19999999</v>
      </c>
      <c r="J2245" s="84">
        <v>-96324703.670000002</v>
      </c>
      <c r="K2245" s="84">
        <v>250017203.53</v>
      </c>
      <c r="L2245" s="85"/>
      <c r="M2245" s="85"/>
    </row>
    <row r="2246" spans="1:13" hidden="1" x14ac:dyDescent="0.25">
      <c r="A2246" s="80">
        <f t="shared" si="35"/>
        <v>2244</v>
      </c>
      <c r="B2246" s="79" t="s">
        <v>983</v>
      </c>
      <c r="C2246" s="79" t="s">
        <v>984</v>
      </c>
      <c r="D2246" s="81">
        <v>41639</v>
      </c>
      <c r="E2246" s="81">
        <v>41639</v>
      </c>
      <c r="F2246" s="82">
        <v>0</v>
      </c>
      <c r="G2246" s="79" t="s">
        <v>145</v>
      </c>
      <c r="H2246" s="79" t="s">
        <v>1228</v>
      </c>
      <c r="I2246" s="84">
        <v>75377514.950000003</v>
      </c>
      <c r="J2246" s="84">
        <v>-20964014.560000002</v>
      </c>
      <c r="K2246" s="84">
        <v>54413500.390000001</v>
      </c>
      <c r="L2246" s="85"/>
      <c r="M2246" s="85"/>
    </row>
    <row r="2247" spans="1:13" hidden="1" x14ac:dyDescent="0.25">
      <c r="A2247" s="80">
        <f t="shared" si="35"/>
        <v>2245</v>
      </c>
      <c r="B2247" s="79" t="s">
        <v>983</v>
      </c>
      <c r="C2247" s="79" t="s">
        <v>984</v>
      </c>
      <c r="D2247" s="81">
        <v>41639</v>
      </c>
      <c r="E2247" s="81">
        <v>41639</v>
      </c>
      <c r="F2247" s="82">
        <v>0</v>
      </c>
      <c r="G2247" s="79" t="s">
        <v>145</v>
      </c>
      <c r="H2247" s="79" t="s">
        <v>1229</v>
      </c>
      <c r="I2247" s="84">
        <v>940187792.5</v>
      </c>
      <c r="J2247" s="84">
        <v>-261485279.75999999</v>
      </c>
      <c r="K2247" s="84">
        <v>678702512.74000001</v>
      </c>
      <c r="L2247" s="85"/>
      <c r="M2247" s="85"/>
    </row>
    <row r="2248" spans="1:13" hidden="1" x14ac:dyDescent="0.25">
      <c r="A2248" s="80">
        <f t="shared" si="35"/>
        <v>2246</v>
      </c>
      <c r="B2248" s="79" t="s">
        <v>983</v>
      </c>
      <c r="C2248" s="79" t="s">
        <v>984</v>
      </c>
      <c r="D2248" s="81">
        <v>41639</v>
      </c>
      <c r="E2248" s="81">
        <v>41639</v>
      </c>
      <c r="F2248" s="82">
        <v>0</v>
      </c>
      <c r="G2248" s="79" t="s">
        <v>145</v>
      </c>
      <c r="H2248" s="79" t="s">
        <v>1230</v>
      </c>
      <c r="I2248" s="84">
        <v>-141123993.69999999</v>
      </c>
      <c r="J2248" s="84">
        <v>39249442.780000001</v>
      </c>
      <c r="K2248" s="84">
        <v>-101874550.92</v>
      </c>
      <c r="L2248" s="85"/>
      <c r="M2248" s="85"/>
    </row>
    <row r="2249" spans="1:13" hidden="1" x14ac:dyDescent="0.25">
      <c r="A2249" s="80">
        <f t="shared" si="35"/>
        <v>2247</v>
      </c>
      <c r="B2249" s="79" t="s">
        <v>983</v>
      </c>
      <c r="C2249" s="79" t="s">
        <v>1176</v>
      </c>
      <c r="D2249" s="81">
        <v>42095</v>
      </c>
      <c r="E2249" s="81">
        <v>42095</v>
      </c>
      <c r="F2249" s="82">
        <v>0</v>
      </c>
      <c r="G2249" s="79" t="s">
        <v>145</v>
      </c>
      <c r="H2249" s="79" t="s">
        <v>1233</v>
      </c>
      <c r="I2249" s="84">
        <v>44673524.399999999</v>
      </c>
      <c r="J2249" s="84">
        <v>-10721336.629999999</v>
      </c>
      <c r="K2249" s="84">
        <v>33952187.770000003</v>
      </c>
      <c r="L2249" s="85"/>
      <c r="M2249" s="85"/>
    </row>
    <row r="2250" spans="1:13" hidden="1" x14ac:dyDescent="0.25">
      <c r="A2250" s="80">
        <f t="shared" si="35"/>
        <v>2248</v>
      </c>
      <c r="B2250" s="79" t="s">
        <v>983</v>
      </c>
      <c r="C2250" s="79" t="s">
        <v>1234</v>
      </c>
      <c r="D2250" s="81">
        <v>42461</v>
      </c>
      <c r="E2250" s="81">
        <v>42461</v>
      </c>
      <c r="F2250" s="82">
        <v>0</v>
      </c>
      <c r="G2250" s="79" t="s">
        <v>145</v>
      </c>
      <c r="H2250" s="79" t="s">
        <v>1235</v>
      </c>
      <c r="I2250" s="84">
        <v>20234855.329999998</v>
      </c>
      <c r="J2250" s="84">
        <v>-4224732.7</v>
      </c>
      <c r="K2250" s="84">
        <v>16010122.630000001</v>
      </c>
      <c r="L2250" s="85"/>
      <c r="M2250" s="85"/>
    </row>
    <row r="2251" spans="1:13" hidden="1" x14ac:dyDescent="0.25">
      <c r="A2251" s="80">
        <f t="shared" si="35"/>
        <v>2249</v>
      </c>
      <c r="B2251" s="79" t="s">
        <v>983</v>
      </c>
      <c r="C2251" s="79" t="s">
        <v>1231</v>
      </c>
      <c r="D2251" s="81">
        <v>41730</v>
      </c>
      <c r="E2251" s="81">
        <v>41730</v>
      </c>
      <c r="F2251" s="82">
        <v>0</v>
      </c>
      <c r="G2251" s="79" t="s">
        <v>145</v>
      </c>
      <c r="H2251" s="79" t="s">
        <v>1236</v>
      </c>
      <c r="I2251" s="84">
        <v>-591734657.24000001</v>
      </c>
      <c r="J2251" s="84">
        <v>158986932.34999999</v>
      </c>
      <c r="K2251" s="84">
        <v>-432747724.88999999</v>
      </c>
      <c r="L2251" s="85"/>
      <c r="M2251" s="85"/>
    </row>
    <row r="2252" spans="1:13" hidden="1" x14ac:dyDescent="0.25">
      <c r="A2252" s="80">
        <f t="shared" si="35"/>
        <v>2250</v>
      </c>
      <c r="B2252" s="79" t="s">
        <v>983</v>
      </c>
      <c r="C2252" s="79" t="s">
        <v>1176</v>
      </c>
      <c r="D2252" s="81">
        <v>42095</v>
      </c>
      <c r="E2252" s="81">
        <v>42095</v>
      </c>
      <c r="F2252" s="82">
        <v>0</v>
      </c>
      <c r="G2252" s="79" t="s">
        <v>145</v>
      </c>
      <c r="H2252" s="79" t="s">
        <v>1237</v>
      </c>
      <c r="I2252" s="84">
        <v>113293439.18000001</v>
      </c>
      <c r="J2252" s="84">
        <v>-27189641.279999997</v>
      </c>
      <c r="K2252" s="84">
        <v>86103797.900000006</v>
      </c>
      <c r="L2252" s="85"/>
      <c r="M2252" s="85"/>
    </row>
    <row r="2253" spans="1:13" hidden="1" x14ac:dyDescent="0.25">
      <c r="A2253" s="80">
        <f t="shared" si="35"/>
        <v>2251</v>
      </c>
      <c r="B2253" s="79" t="s">
        <v>983</v>
      </c>
      <c r="C2253" s="79" t="s">
        <v>1231</v>
      </c>
      <c r="D2253" s="81">
        <v>41730</v>
      </c>
      <c r="E2253" s="81">
        <v>41730</v>
      </c>
      <c r="F2253" s="82">
        <v>0</v>
      </c>
      <c r="G2253" s="79" t="s">
        <v>145</v>
      </c>
      <c r="H2253" s="79" t="s">
        <v>1232</v>
      </c>
      <c r="I2253" s="84">
        <v>778712056.48000002</v>
      </c>
      <c r="J2253" s="84">
        <v>-209223914.00999999</v>
      </c>
      <c r="K2253" s="84">
        <v>569488142.47000003</v>
      </c>
      <c r="L2253" s="85"/>
      <c r="M2253" s="85"/>
    </row>
    <row r="2254" spans="1:13" hidden="1" x14ac:dyDescent="0.25">
      <c r="A2254" s="80">
        <f t="shared" si="35"/>
        <v>2252</v>
      </c>
      <c r="B2254" s="79" t="s">
        <v>983</v>
      </c>
      <c r="C2254" s="79" t="s">
        <v>1234</v>
      </c>
      <c r="D2254" s="81">
        <v>42461</v>
      </c>
      <c r="E2254" s="81">
        <v>42461</v>
      </c>
      <c r="F2254" s="82">
        <v>0</v>
      </c>
      <c r="G2254" s="79" t="s">
        <v>145</v>
      </c>
      <c r="H2254" s="79" t="s">
        <v>1238</v>
      </c>
      <c r="I2254" s="84">
        <v>-55114253.979999997</v>
      </c>
      <c r="J2254" s="84">
        <v>11507025.260000002</v>
      </c>
      <c r="K2254" s="84">
        <v>-43607228.719999999</v>
      </c>
      <c r="L2254" s="85"/>
      <c r="M2254" s="85"/>
    </row>
    <row r="2255" spans="1:13" hidden="1" x14ac:dyDescent="0.25">
      <c r="A2255" s="80">
        <f t="shared" si="35"/>
        <v>2253</v>
      </c>
      <c r="B2255" s="79" t="s">
        <v>983</v>
      </c>
      <c r="C2255" s="79" t="s">
        <v>1240</v>
      </c>
      <c r="D2255" s="81">
        <v>42826</v>
      </c>
      <c r="E2255" s="81">
        <v>42826</v>
      </c>
      <c r="F2255" s="82">
        <v>0</v>
      </c>
      <c r="G2255" s="79" t="s">
        <v>145</v>
      </c>
      <c r="H2255" s="79" t="s">
        <v>1239</v>
      </c>
      <c r="I2255" s="84">
        <v>13215783.84</v>
      </c>
      <c r="J2255" s="84">
        <v>-2308891.84</v>
      </c>
      <c r="K2255" s="84">
        <v>10906892</v>
      </c>
      <c r="L2255" s="85"/>
      <c r="M2255" s="85"/>
    </row>
    <row r="2256" spans="1:13" hidden="1" x14ac:dyDescent="0.25">
      <c r="A2256" s="80">
        <f t="shared" si="35"/>
        <v>2254</v>
      </c>
      <c r="B2256" s="79" t="s">
        <v>983</v>
      </c>
      <c r="C2256" s="79" t="s">
        <v>1240</v>
      </c>
      <c r="D2256" s="81">
        <v>42826</v>
      </c>
      <c r="E2256" s="81">
        <v>42826</v>
      </c>
      <c r="F2256" s="82">
        <v>0</v>
      </c>
      <c r="G2256" s="79" t="s">
        <v>145</v>
      </c>
      <c r="H2256" s="79" t="s">
        <v>1241</v>
      </c>
      <c r="I2256" s="84">
        <v>-1177052.6200000001</v>
      </c>
      <c r="J2256" s="84">
        <v>205639.5</v>
      </c>
      <c r="K2256" s="84">
        <v>-971413.12</v>
      </c>
      <c r="L2256" s="85"/>
      <c r="M2256" s="85"/>
    </row>
    <row r="2257" spans="1:13" hidden="1" x14ac:dyDescent="0.25">
      <c r="A2257" s="80">
        <f t="shared" si="35"/>
        <v>2255</v>
      </c>
      <c r="B2257" s="79" t="s">
        <v>983</v>
      </c>
      <c r="C2257" s="79" t="s">
        <v>1242</v>
      </c>
      <c r="D2257" s="81">
        <v>43191</v>
      </c>
      <c r="E2257" s="81">
        <v>43191</v>
      </c>
      <c r="F2257" s="82">
        <v>0</v>
      </c>
      <c r="G2257" s="79" t="s">
        <v>145</v>
      </c>
      <c r="H2257" s="79" t="s">
        <v>1243</v>
      </c>
      <c r="I2257" s="84">
        <v>36506048.329999998</v>
      </c>
      <c r="J2257" s="84">
        <v>-5013918.24</v>
      </c>
      <c r="K2257" s="84">
        <v>31492130.09</v>
      </c>
      <c r="L2257" s="85"/>
      <c r="M2257" s="85"/>
    </row>
    <row r="2258" spans="1:13" hidden="1" x14ac:dyDescent="0.25">
      <c r="A2258" s="80">
        <f t="shared" si="35"/>
        <v>2256</v>
      </c>
      <c r="B2258" s="79" t="s">
        <v>983</v>
      </c>
      <c r="C2258" s="79" t="s">
        <v>1242</v>
      </c>
      <c r="D2258" s="81">
        <v>43191</v>
      </c>
      <c r="E2258" s="81">
        <v>43191</v>
      </c>
      <c r="F2258" s="82">
        <v>0</v>
      </c>
      <c r="G2258" s="79" t="s">
        <v>145</v>
      </c>
      <c r="H2258" s="79" t="s">
        <v>1244</v>
      </c>
      <c r="I2258" s="84">
        <v>120693400.77</v>
      </c>
      <c r="J2258" s="84">
        <v>-16576618.710000001</v>
      </c>
      <c r="K2258" s="84">
        <v>104116782.06</v>
      </c>
      <c r="L2258" s="85"/>
      <c r="M2258" s="85"/>
    </row>
    <row r="2259" spans="1:13" hidden="1" x14ac:dyDescent="0.25">
      <c r="A2259" s="80">
        <f t="shared" si="35"/>
        <v>2257</v>
      </c>
      <c r="B2259" s="79" t="s">
        <v>983</v>
      </c>
      <c r="C2259" s="79" t="s">
        <v>1245</v>
      </c>
      <c r="D2259" s="81">
        <v>43556</v>
      </c>
      <c r="E2259" s="81">
        <v>43556</v>
      </c>
      <c r="F2259" s="82">
        <v>0</v>
      </c>
      <c r="G2259" s="79" t="s">
        <v>145</v>
      </c>
      <c r="H2259" s="79" t="s">
        <v>1246</v>
      </c>
      <c r="I2259" s="84">
        <v>43151729.32</v>
      </c>
      <c r="J2259" s="84">
        <v>-4151161.64</v>
      </c>
      <c r="K2259" s="84">
        <v>39000567.68</v>
      </c>
      <c r="L2259" s="85"/>
      <c r="M2259" s="85"/>
    </row>
    <row r="2260" spans="1:13" hidden="1" x14ac:dyDescent="0.25">
      <c r="A2260" s="80">
        <f t="shared" si="35"/>
        <v>2258</v>
      </c>
      <c r="B2260" s="79" t="s">
        <v>983</v>
      </c>
      <c r="C2260" s="79" t="s">
        <v>1245</v>
      </c>
      <c r="D2260" s="81">
        <v>43556</v>
      </c>
      <c r="E2260" s="81">
        <v>43556</v>
      </c>
      <c r="F2260" s="82">
        <v>0</v>
      </c>
      <c r="G2260" s="79" t="s">
        <v>145</v>
      </c>
      <c r="H2260" s="79" t="s">
        <v>1247</v>
      </c>
      <c r="I2260" s="84">
        <v>150827863.97999999</v>
      </c>
      <c r="J2260" s="84">
        <v>-14509519.16</v>
      </c>
      <c r="K2260" s="84">
        <v>136318344.81999999</v>
      </c>
      <c r="L2260" s="85"/>
      <c r="M2260" s="85"/>
    </row>
    <row r="2261" spans="1:13" hidden="1" x14ac:dyDescent="0.25">
      <c r="A2261" s="80">
        <f t="shared" si="35"/>
        <v>2259</v>
      </c>
      <c r="B2261" s="79" t="s">
        <v>983</v>
      </c>
      <c r="C2261" s="79" t="s">
        <v>1248</v>
      </c>
      <c r="D2261" s="81">
        <v>43922</v>
      </c>
      <c r="E2261" s="81">
        <v>43922</v>
      </c>
      <c r="F2261" s="82">
        <v>0</v>
      </c>
      <c r="G2261" s="79" t="s">
        <v>145</v>
      </c>
      <c r="H2261" s="79" t="s">
        <v>1249</v>
      </c>
      <c r="I2261" s="84">
        <v>74648606.319999993</v>
      </c>
      <c r="J2261" s="84">
        <v>-3782057.9</v>
      </c>
      <c r="K2261" s="84">
        <v>70866548.420000002</v>
      </c>
      <c r="L2261" s="85"/>
      <c r="M2261" s="85"/>
    </row>
    <row r="2262" spans="1:13" hidden="1" x14ac:dyDescent="0.25">
      <c r="A2262" s="80">
        <f t="shared" si="35"/>
        <v>2260</v>
      </c>
      <c r="B2262" s="79" t="s">
        <v>983</v>
      </c>
      <c r="C2262" s="79" t="s">
        <v>1248</v>
      </c>
      <c r="D2262" s="81">
        <v>43922</v>
      </c>
      <c r="E2262" s="81">
        <v>43922</v>
      </c>
      <c r="F2262" s="82">
        <v>0</v>
      </c>
      <c r="G2262" s="79" t="s">
        <v>145</v>
      </c>
      <c r="H2262" s="79" t="s">
        <v>1250</v>
      </c>
      <c r="I2262" s="84">
        <v>-146744413.75</v>
      </c>
      <c r="J2262" s="84">
        <v>7434778.71</v>
      </c>
      <c r="K2262" s="84">
        <v>-139309635.03999999</v>
      </c>
      <c r="L2262" s="85"/>
      <c r="M2262" s="85"/>
    </row>
    <row r="2263" spans="1:13" hidden="1" x14ac:dyDescent="0.25">
      <c r="A2263" s="80">
        <f t="shared" si="35"/>
        <v>2261</v>
      </c>
      <c r="B2263" s="79" t="s">
        <v>983</v>
      </c>
      <c r="C2263" s="79" t="s">
        <v>984</v>
      </c>
      <c r="D2263" s="81">
        <v>41639</v>
      </c>
      <c r="E2263" s="81">
        <v>41639</v>
      </c>
      <c r="F2263" s="82">
        <v>0</v>
      </c>
      <c r="G2263" s="79" t="s">
        <v>145</v>
      </c>
      <c r="H2263" s="79" t="s">
        <v>1404</v>
      </c>
      <c r="I2263" s="84">
        <v>10975936218.700001</v>
      </c>
      <c r="J2263" s="84">
        <v>-3052630310.3400002</v>
      </c>
      <c r="K2263" s="84">
        <v>7923305908.3599997</v>
      </c>
      <c r="L2263" s="85"/>
      <c r="M2263" s="85"/>
    </row>
    <row r="2264" spans="1:13" hidden="1" x14ac:dyDescent="0.25">
      <c r="A2264" s="80">
        <f t="shared" si="35"/>
        <v>2262</v>
      </c>
      <c r="B2264" s="79" t="s">
        <v>983</v>
      </c>
      <c r="C2264" s="79" t="s">
        <v>984</v>
      </c>
      <c r="D2264" s="81">
        <v>41730</v>
      </c>
      <c r="E2264" s="81">
        <v>41730</v>
      </c>
      <c r="F2264" s="82">
        <v>0</v>
      </c>
      <c r="G2264" s="79" t="s">
        <v>145</v>
      </c>
      <c r="H2264" s="79" t="s">
        <v>1405</v>
      </c>
      <c r="I2264" s="84">
        <v>56472071.170000002</v>
      </c>
      <c r="J2264" s="84">
        <v>-15021570.920000002</v>
      </c>
      <c r="K2264" s="84">
        <v>41450500.25</v>
      </c>
      <c r="L2264" s="85"/>
      <c r="M2264" s="85"/>
    </row>
    <row r="2265" spans="1:13" hidden="1" x14ac:dyDescent="0.25">
      <c r="A2265" s="80">
        <f t="shared" si="35"/>
        <v>2263</v>
      </c>
      <c r="B2265" s="79" t="s">
        <v>983</v>
      </c>
      <c r="C2265" s="79" t="s">
        <v>984</v>
      </c>
      <c r="D2265" s="81">
        <v>41730</v>
      </c>
      <c r="E2265" s="81">
        <v>41730</v>
      </c>
      <c r="F2265" s="82">
        <v>0</v>
      </c>
      <c r="G2265" s="79" t="s">
        <v>145</v>
      </c>
      <c r="H2265" s="79" t="s">
        <v>1406</v>
      </c>
      <c r="I2265" s="84">
        <v>-42584136.240000002</v>
      </c>
      <c r="J2265" s="84">
        <v>11327380.26</v>
      </c>
      <c r="K2265" s="84">
        <v>-31256755.98</v>
      </c>
      <c r="L2265" s="85"/>
      <c r="M2265" s="85"/>
    </row>
    <row r="2266" spans="1:13" hidden="1" x14ac:dyDescent="0.25">
      <c r="A2266" s="80">
        <f t="shared" si="35"/>
        <v>2264</v>
      </c>
      <c r="B2266" s="79" t="s">
        <v>983</v>
      </c>
      <c r="C2266" s="79" t="s">
        <v>1221</v>
      </c>
      <c r="D2266" s="81">
        <v>42186</v>
      </c>
      <c r="E2266" s="81">
        <v>42186</v>
      </c>
      <c r="F2266" s="82">
        <v>0</v>
      </c>
      <c r="G2266" s="79" t="s">
        <v>145</v>
      </c>
      <c r="H2266" s="79" t="s">
        <v>1407</v>
      </c>
      <c r="I2266" s="84">
        <v>49530.38</v>
      </c>
      <c r="J2266" s="84">
        <v>-11516.17</v>
      </c>
      <c r="K2266" s="84">
        <v>38014.21</v>
      </c>
      <c r="L2266" s="85"/>
      <c r="M2266" s="85"/>
    </row>
    <row r="2267" spans="1:13" hidden="1" x14ac:dyDescent="0.25">
      <c r="A2267" s="80">
        <f t="shared" si="35"/>
        <v>2265</v>
      </c>
      <c r="B2267" s="79" t="s">
        <v>983</v>
      </c>
      <c r="C2267" s="79" t="s">
        <v>1234</v>
      </c>
      <c r="D2267" s="81">
        <v>42461</v>
      </c>
      <c r="E2267" s="81">
        <v>42461</v>
      </c>
      <c r="F2267" s="82">
        <v>0</v>
      </c>
      <c r="G2267" s="79" t="s">
        <v>145</v>
      </c>
      <c r="H2267" s="79" t="s">
        <v>1408</v>
      </c>
      <c r="I2267" s="84">
        <v>-50000</v>
      </c>
      <c r="J2267" s="84">
        <v>10439.25</v>
      </c>
      <c r="K2267" s="84">
        <v>-39560.75</v>
      </c>
      <c r="L2267" s="85"/>
      <c r="M2267" s="85"/>
    </row>
    <row r="2268" spans="1:13" hidden="1" x14ac:dyDescent="0.25">
      <c r="A2268" s="80">
        <f t="shared" si="35"/>
        <v>2266</v>
      </c>
      <c r="B2268" s="79" t="s">
        <v>983</v>
      </c>
      <c r="C2268" s="79" t="s">
        <v>984</v>
      </c>
      <c r="D2268" s="81">
        <v>41639</v>
      </c>
      <c r="E2268" s="81">
        <v>41639</v>
      </c>
      <c r="F2268" s="82">
        <v>0</v>
      </c>
      <c r="G2268" s="79" t="s">
        <v>145</v>
      </c>
      <c r="H2268" s="79" t="s">
        <v>1225</v>
      </c>
      <c r="I2268" s="84">
        <v>242543729</v>
      </c>
      <c r="J2268" s="84">
        <v>-67456326.640000001</v>
      </c>
      <c r="K2268" s="84">
        <v>175087402.36000001</v>
      </c>
      <c r="L2268" s="85"/>
      <c r="M2268" s="85"/>
    </row>
    <row r="2269" spans="1:13" hidden="1" x14ac:dyDescent="0.25">
      <c r="A2269" s="80">
        <f t="shared" si="35"/>
        <v>2267</v>
      </c>
      <c r="B2269" s="79" t="s">
        <v>983</v>
      </c>
      <c r="C2269" s="79" t="s">
        <v>984</v>
      </c>
      <c r="D2269" s="81">
        <v>41639</v>
      </c>
      <c r="E2269" s="81">
        <v>41639</v>
      </c>
      <c r="F2269" s="82">
        <v>0</v>
      </c>
      <c r="G2269" s="79" t="s">
        <v>145</v>
      </c>
      <c r="H2269" s="79" t="s">
        <v>1226</v>
      </c>
      <c r="I2269" s="84">
        <v>1579364846.5</v>
      </c>
      <c r="J2269" s="84">
        <v>-439253372.58000004</v>
      </c>
      <c r="K2269" s="84">
        <v>1140111473.9200001</v>
      </c>
      <c r="L2269" s="85"/>
      <c r="M2269" s="85"/>
    </row>
    <row r="2270" spans="1:13" hidden="1" x14ac:dyDescent="0.25">
      <c r="A2270" s="80">
        <f t="shared" si="35"/>
        <v>2268</v>
      </c>
      <c r="B2270" s="79" t="s">
        <v>983</v>
      </c>
      <c r="C2270" s="79" t="s">
        <v>984</v>
      </c>
      <c r="D2270" s="81">
        <v>41639</v>
      </c>
      <c r="E2270" s="81">
        <v>41639</v>
      </c>
      <c r="F2270" s="82">
        <v>0</v>
      </c>
      <c r="G2270" s="79" t="s">
        <v>145</v>
      </c>
      <c r="H2270" s="79" t="s">
        <v>1227</v>
      </c>
      <c r="I2270" s="84">
        <v>374658058.69999999</v>
      </c>
      <c r="J2270" s="84">
        <v>-104199999.28</v>
      </c>
      <c r="K2270" s="84">
        <v>270458059.42000002</v>
      </c>
      <c r="L2270" s="85"/>
      <c r="M2270" s="85"/>
    </row>
    <row r="2271" spans="1:13" hidden="1" x14ac:dyDescent="0.25">
      <c r="A2271" s="80">
        <f t="shared" si="35"/>
        <v>2269</v>
      </c>
      <c r="B2271" s="79" t="s">
        <v>983</v>
      </c>
      <c r="C2271" s="79" t="s">
        <v>984</v>
      </c>
      <c r="D2271" s="81">
        <v>41639</v>
      </c>
      <c r="E2271" s="81">
        <v>41639</v>
      </c>
      <c r="F2271" s="82">
        <v>0</v>
      </c>
      <c r="G2271" s="79" t="s">
        <v>145</v>
      </c>
      <c r="H2271" s="79" t="s">
        <v>1228</v>
      </c>
      <c r="I2271" s="84">
        <v>81540214.549999997</v>
      </c>
      <c r="J2271" s="84">
        <v>-22677986.25</v>
      </c>
      <c r="K2271" s="84">
        <v>58862228.299999997</v>
      </c>
      <c r="L2271" s="85"/>
      <c r="M2271" s="85"/>
    </row>
    <row r="2272" spans="1:13" hidden="1" x14ac:dyDescent="0.25">
      <c r="A2272" s="80">
        <f t="shared" si="35"/>
        <v>2270</v>
      </c>
      <c r="B2272" s="79" t="s">
        <v>983</v>
      </c>
      <c r="C2272" s="79" t="s">
        <v>984</v>
      </c>
      <c r="D2272" s="81">
        <v>41639</v>
      </c>
      <c r="E2272" s="81">
        <v>41639</v>
      </c>
      <c r="F2272" s="82">
        <v>0</v>
      </c>
      <c r="G2272" s="79" t="s">
        <v>145</v>
      </c>
      <c r="H2272" s="79" t="s">
        <v>1229</v>
      </c>
      <c r="I2272" s="84">
        <v>1017055475</v>
      </c>
      <c r="J2272" s="84">
        <v>-282863740.13</v>
      </c>
      <c r="K2272" s="84">
        <v>734191734.87</v>
      </c>
      <c r="L2272" s="85"/>
      <c r="M2272" s="85"/>
    </row>
    <row r="2273" spans="1:13" hidden="1" x14ac:dyDescent="0.25">
      <c r="A2273" s="80">
        <f t="shared" si="35"/>
        <v>2271</v>
      </c>
      <c r="B2273" s="79" t="s">
        <v>983</v>
      </c>
      <c r="C2273" s="79" t="s">
        <v>984</v>
      </c>
      <c r="D2273" s="81">
        <v>41639</v>
      </c>
      <c r="E2273" s="81">
        <v>41639</v>
      </c>
      <c r="F2273" s="82">
        <v>0</v>
      </c>
      <c r="G2273" s="79" t="s">
        <v>145</v>
      </c>
      <c r="H2273" s="79" t="s">
        <v>1230</v>
      </c>
      <c r="I2273" s="84">
        <v>-152661980.59999999</v>
      </c>
      <c r="J2273" s="84">
        <v>42458390.769999996</v>
      </c>
      <c r="K2273" s="84">
        <v>-110203589.83</v>
      </c>
      <c r="L2273" s="85"/>
      <c r="M2273" s="85"/>
    </row>
    <row r="2274" spans="1:13" hidden="1" x14ac:dyDescent="0.25">
      <c r="A2274" s="80">
        <f t="shared" si="35"/>
        <v>2272</v>
      </c>
      <c r="B2274" s="79" t="s">
        <v>983</v>
      </c>
      <c r="C2274" s="79" t="s">
        <v>1176</v>
      </c>
      <c r="D2274" s="81">
        <v>42095</v>
      </c>
      <c r="E2274" s="81">
        <v>42095</v>
      </c>
      <c r="F2274" s="82">
        <v>0</v>
      </c>
      <c r="G2274" s="79" t="s">
        <v>145</v>
      </c>
      <c r="H2274" s="79" t="s">
        <v>1233</v>
      </c>
      <c r="I2274" s="84">
        <v>48325930.369999997</v>
      </c>
      <c r="J2274" s="84">
        <v>-11597888.82</v>
      </c>
      <c r="K2274" s="84">
        <v>36728041.549999997</v>
      </c>
      <c r="L2274" s="85"/>
      <c r="M2274" s="85"/>
    </row>
    <row r="2275" spans="1:13" hidden="1" x14ac:dyDescent="0.25">
      <c r="A2275" s="80">
        <f t="shared" si="35"/>
        <v>2273</v>
      </c>
      <c r="B2275" s="79" t="s">
        <v>983</v>
      </c>
      <c r="C2275" s="79" t="s">
        <v>1234</v>
      </c>
      <c r="D2275" s="81">
        <v>42461</v>
      </c>
      <c r="E2275" s="81">
        <v>42461</v>
      </c>
      <c r="F2275" s="82">
        <v>0</v>
      </c>
      <c r="G2275" s="79" t="s">
        <v>145</v>
      </c>
      <c r="H2275" s="79" t="s">
        <v>1235</v>
      </c>
      <c r="I2275" s="84">
        <v>21889209.530000001</v>
      </c>
      <c r="J2275" s="84">
        <v>-4570136.92</v>
      </c>
      <c r="K2275" s="84">
        <v>17319072.609999999</v>
      </c>
      <c r="L2275" s="85"/>
      <c r="M2275" s="85"/>
    </row>
    <row r="2276" spans="1:13" hidden="1" x14ac:dyDescent="0.25">
      <c r="A2276" s="80">
        <f t="shared" si="35"/>
        <v>2274</v>
      </c>
      <c r="B2276" s="79" t="s">
        <v>983</v>
      </c>
      <c r="C2276" s="79" t="s">
        <v>1231</v>
      </c>
      <c r="D2276" s="81">
        <v>41730</v>
      </c>
      <c r="E2276" s="81">
        <v>41730</v>
      </c>
      <c r="F2276" s="82">
        <v>0</v>
      </c>
      <c r="G2276" s="79" t="s">
        <v>145</v>
      </c>
      <c r="H2276" s="79" t="s">
        <v>1236</v>
      </c>
      <c r="I2276" s="84">
        <v>-640113577.42999995</v>
      </c>
      <c r="J2276" s="84">
        <v>171985353.19</v>
      </c>
      <c r="K2276" s="84">
        <v>-468128224.24000001</v>
      </c>
      <c r="L2276" s="85"/>
      <c r="M2276" s="85"/>
    </row>
    <row r="2277" spans="1:13" hidden="1" x14ac:dyDescent="0.25">
      <c r="A2277" s="80">
        <f t="shared" si="35"/>
        <v>2275</v>
      </c>
      <c r="B2277" s="79" t="s">
        <v>983</v>
      </c>
      <c r="C2277" s="79" t="s">
        <v>1176</v>
      </c>
      <c r="D2277" s="81">
        <v>42095</v>
      </c>
      <c r="E2277" s="81">
        <v>42095</v>
      </c>
      <c r="F2277" s="82">
        <v>0</v>
      </c>
      <c r="G2277" s="79" t="s">
        <v>145</v>
      </c>
      <c r="H2277" s="79" t="s">
        <v>1237</v>
      </c>
      <c r="I2277" s="84">
        <v>122556058.68000001</v>
      </c>
      <c r="J2277" s="84">
        <v>-29412605.84</v>
      </c>
      <c r="K2277" s="84">
        <v>93143452.840000004</v>
      </c>
      <c r="L2277" s="85"/>
      <c r="M2277" s="85"/>
    </row>
    <row r="2278" spans="1:13" hidden="1" x14ac:dyDescent="0.25">
      <c r="A2278" s="80">
        <f t="shared" si="35"/>
        <v>2276</v>
      </c>
      <c r="B2278" s="79" t="s">
        <v>983</v>
      </c>
      <c r="C2278" s="79" t="s">
        <v>1231</v>
      </c>
      <c r="D2278" s="81">
        <v>41730</v>
      </c>
      <c r="E2278" s="81">
        <v>41730</v>
      </c>
      <c r="F2278" s="82">
        <v>0</v>
      </c>
      <c r="G2278" s="79" t="s">
        <v>145</v>
      </c>
      <c r="H2278" s="79" t="s">
        <v>1232</v>
      </c>
      <c r="I2278" s="84">
        <v>842377838.10000002</v>
      </c>
      <c r="J2278" s="84">
        <v>-226329600.14000002</v>
      </c>
      <c r="K2278" s="84">
        <v>616048237.96000004</v>
      </c>
      <c r="L2278" s="85"/>
      <c r="M2278" s="85"/>
    </row>
    <row r="2279" spans="1:13" hidden="1" x14ac:dyDescent="0.25">
      <c r="A2279" s="80">
        <f t="shared" si="35"/>
        <v>2277</v>
      </c>
      <c r="B2279" s="79" t="s">
        <v>983</v>
      </c>
      <c r="C2279" s="79" t="s">
        <v>1234</v>
      </c>
      <c r="D2279" s="81">
        <v>42461</v>
      </c>
      <c r="E2279" s="81">
        <v>42461</v>
      </c>
      <c r="F2279" s="82">
        <v>0</v>
      </c>
      <c r="G2279" s="79" t="s">
        <v>145</v>
      </c>
      <c r="H2279" s="79" t="s">
        <v>1238</v>
      </c>
      <c r="I2279" s="84">
        <v>-59620275.009999998</v>
      </c>
      <c r="J2279" s="84">
        <v>12447814.52</v>
      </c>
      <c r="K2279" s="84">
        <v>-47172460.490000002</v>
      </c>
      <c r="L2279" s="85"/>
      <c r="M2279" s="85"/>
    </row>
    <row r="2280" spans="1:13" hidden="1" x14ac:dyDescent="0.25">
      <c r="A2280" s="80">
        <f t="shared" si="35"/>
        <v>2278</v>
      </c>
      <c r="B2280" s="79" t="s">
        <v>983</v>
      </c>
      <c r="C2280" s="79" t="s">
        <v>1240</v>
      </c>
      <c r="D2280" s="81">
        <v>42826</v>
      </c>
      <c r="E2280" s="81">
        <v>42826</v>
      </c>
      <c r="F2280" s="82">
        <v>0</v>
      </c>
      <c r="G2280" s="79" t="s">
        <v>145</v>
      </c>
      <c r="H2280" s="79" t="s">
        <v>1239</v>
      </c>
      <c r="I2280" s="84">
        <v>14296874.67</v>
      </c>
      <c r="J2280" s="84">
        <v>-2497766.12</v>
      </c>
      <c r="K2280" s="84">
        <v>11799108.550000001</v>
      </c>
      <c r="L2280" s="85"/>
      <c r="M2280" s="85"/>
    </row>
    <row r="2281" spans="1:13" hidden="1" x14ac:dyDescent="0.25">
      <c r="A2281" s="80">
        <f t="shared" si="35"/>
        <v>2279</v>
      </c>
      <c r="B2281" s="79" t="s">
        <v>983</v>
      </c>
      <c r="C2281" s="79" t="s">
        <v>1240</v>
      </c>
      <c r="D2281" s="81">
        <v>42826</v>
      </c>
      <c r="E2281" s="81">
        <v>42826</v>
      </c>
      <c r="F2281" s="82">
        <v>0</v>
      </c>
      <c r="G2281" s="79" t="s">
        <v>145</v>
      </c>
      <c r="H2281" s="79" t="s">
        <v>1241</v>
      </c>
      <c r="I2281" s="84">
        <v>-1292960.8999999999</v>
      </c>
      <c r="J2281" s="84">
        <v>225889.51</v>
      </c>
      <c r="K2281" s="84">
        <v>-1067071.3899999999</v>
      </c>
      <c r="L2281" s="85"/>
      <c r="M2281" s="85"/>
    </row>
    <row r="2282" spans="1:13" hidden="1" x14ac:dyDescent="0.25">
      <c r="A2282" s="80">
        <f t="shared" si="35"/>
        <v>2280</v>
      </c>
      <c r="B2282" s="79" t="s">
        <v>983</v>
      </c>
      <c r="C2282" s="79" t="s">
        <v>1242</v>
      </c>
      <c r="D2282" s="81">
        <v>43191</v>
      </c>
      <c r="E2282" s="81">
        <v>43191</v>
      </c>
      <c r="F2282" s="82">
        <v>0</v>
      </c>
      <c r="G2282" s="79" t="s">
        <v>145</v>
      </c>
      <c r="H2282" s="79" t="s">
        <v>1243</v>
      </c>
      <c r="I2282" s="84">
        <v>39472037.719999999</v>
      </c>
      <c r="J2282" s="84">
        <v>-5421281.6399999997</v>
      </c>
      <c r="K2282" s="84">
        <v>34050756.079999998</v>
      </c>
      <c r="L2282" s="85"/>
      <c r="M2282" s="85"/>
    </row>
    <row r="2283" spans="1:13" hidden="1" x14ac:dyDescent="0.25">
      <c r="A2283" s="80">
        <f t="shared" si="35"/>
        <v>2281</v>
      </c>
      <c r="B2283" s="79" t="s">
        <v>983</v>
      </c>
      <c r="C2283" s="79" t="s">
        <v>1242</v>
      </c>
      <c r="D2283" s="81">
        <v>43191</v>
      </c>
      <c r="E2283" s="81">
        <v>43191</v>
      </c>
      <c r="F2283" s="82">
        <v>0</v>
      </c>
      <c r="G2283" s="79" t="s">
        <v>145</v>
      </c>
      <c r="H2283" s="79" t="s">
        <v>1244</v>
      </c>
      <c r="I2283" s="84">
        <v>130437927.75</v>
      </c>
      <c r="J2283" s="84">
        <v>-17914979.460000001</v>
      </c>
      <c r="K2283" s="84">
        <v>112522948.29000001</v>
      </c>
      <c r="L2283" s="85"/>
      <c r="M2283" s="85"/>
    </row>
    <row r="2284" spans="1:13" hidden="1" x14ac:dyDescent="0.25">
      <c r="A2284" s="80">
        <f t="shared" si="35"/>
        <v>2282</v>
      </c>
      <c r="B2284" s="79" t="s">
        <v>983</v>
      </c>
      <c r="C2284" s="79" t="s">
        <v>1245</v>
      </c>
      <c r="D2284" s="81">
        <v>43556</v>
      </c>
      <c r="E2284" s="81">
        <v>43556</v>
      </c>
      <c r="F2284" s="82">
        <v>0</v>
      </c>
      <c r="G2284" s="79" t="s">
        <v>145</v>
      </c>
      <c r="H2284" s="79" t="s">
        <v>1246</v>
      </c>
      <c r="I2284" s="84">
        <v>46657657.210000001</v>
      </c>
      <c r="J2284" s="84">
        <v>-4488429.08</v>
      </c>
      <c r="K2284" s="84">
        <v>42169228.130000003</v>
      </c>
      <c r="L2284" s="85"/>
      <c r="M2284" s="85"/>
    </row>
    <row r="2285" spans="1:13" hidden="1" x14ac:dyDescent="0.25">
      <c r="A2285" s="80">
        <f t="shared" si="35"/>
        <v>2283</v>
      </c>
      <c r="B2285" s="79" t="s">
        <v>983</v>
      </c>
      <c r="C2285" s="79" t="s">
        <v>1245</v>
      </c>
      <c r="D2285" s="81">
        <v>43556</v>
      </c>
      <c r="E2285" s="81">
        <v>43556</v>
      </c>
      <c r="F2285" s="82">
        <v>0</v>
      </c>
      <c r="G2285" s="79" t="s">
        <v>145</v>
      </c>
      <c r="H2285" s="79" t="s">
        <v>1247</v>
      </c>
      <c r="I2285" s="84">
        <v>163082103.38</v>
      </c>
      <c r="J2285" s="84">
        <v>-15688367.140000001</v>
      </c>
      <c r="K2285" s="84">
        <v>147393736.24000001</v>
      </c>
      <c r="L2285" s="85"/>
      <c r="M2285" s="85"/>
    </row>
    <row r="2286" spans="1:13" hidden="1" x14ac:dyDescent="0.25">
      <c r="A2286" s="80">
        <f t="shared" si="35"/>
        <v>2284</v>
      </c>
      <c r="B2286" s="79" t="s">
        <v>983</v>
      </c>
      <c r="C2286" s="79" t="s">
        <v>1248</v>
      </c>
      <c r="D2286" s="81">
        <v>43922</v>
      </c>
      <c r="E2286" s="81">
        <v>43922</v>
      </c>
      <c r="F2286" s="82">
        <v>0</v>
      </c>
      <c r="G2286" s="79" t="s">
        <v>145</v>
      </c>
      <c r="H2286" s="79" t="s">
        <v>1249</v>
      </c>
      <c r="I2286" s="84">
        <v>80713545.950000003</v>
      </c>
      <c r="J2286" s="84">
        <v>-4089336.95</v>
      </c>
      <c r="K2286" s="84">
        <v>76624209</v>
      </c>
      <c r="L2286" s="85"/>
      <c r="M2286" s="85"/>
    </row>
    <row r="2287" spans="1:13" hidden="1" x14ac:dyDescent="0.25">
      <c r="A2287" s="80">
        <f t="shared" si="35"/>
        <v>2285</v>
      </c>
      <c r="B2287" s="79" t="s">
        <v>983</v>
      </c>
      <c r="C2287" s="79" t="s">
        <v>1248</v>
      </c>
      <c r="D2287" s="81">
        <v>43922</v>
      </c>
      <c r="E2287" s="81">
        <v>43922</v>
      </c>
      <c r="F2287" s="82">
        <v>0</v>
      </c>
      <c r="G2287" s="79" t="s">
        <v>145</v>
      </c>
      <c r="H2287" s="79" t="s">
        <v>1250</v>
      </c>
      <c r="I2287" s="84">
        <v>-158666886.97</v>
      </c>
      <c r="J2287" s="84">
        <v>8038828.6200000001</v>
      </c>
      <c r="K2287" s="84">
        <v>-150628058.34999999</v>
      </c>
      <c r="L2287" s="85"/>
      <c r="M2287" s="85"/>
    </row>
    <row r="2288" spans="1:13" hidden="1" x14ac:dyDescent="0.25">
      <c r="A2288" s="80">
        <f t="shared" si="35"/>
        <v>2286</v>
      </c>
      <c r="B2288" s="79" t="s">
        <v>983</v>
      </c>
      <c r="C2288" s="79" t="s">
        <v>987</v>
      </c>
      <c r="D2288" s="81">
        <v>41654</v>
      </c>
      <c r="E2288" s="81">
        <v>41654</v>
      </c>
      <c r="F2288" s="86">
        <v>1</v>
      </c>
      <c r="G2288" s="79" t="s">
        <v>158</v>
      </c>
      <c r="H2288" s="79" t="s">
        <v>1409</v>
      </c>
      <c r="I2288" s="84">
        <v>1697400</v>
      </c>
      <c r="J2288" s="84">
        <v>-719987.64</v>
      </c>
      <c r="K2288" s="84">
        <v>977412.36</v>
      </c>
      <c r="L2288" s="85"/>
      <c r="M2288" s="85"/>
    </row>
    <row r="2289" spans="1:13" hidden="1" x14ac:dyDescent="0.25">
      <c r="A2289" s="80">
        <f t="shared" si="35"/>
        <v>2287</v>
      </c>
      <c r="B2289" s="79" t="s">
        <v>983</v>
      </c>
      <c r="C2289" s="79" t="s">
        <v>984</v>
      </c>
      <c r="D2289" s="81">
        <v>41454</v>
      </c>
      <c r="E2289" s="81">
        <v>41454</v>
      </c>
      <c r="F2289" s="86">
        <v>1</v>
      </c>
      <c r="G2289" s="79" t="s">
        <v>158</v>
      </c>
      <c r="H2289" s="79" t="s">
        <v>1410</v>
      </c>
      <c r="I2289" s="84">
        <v>2185282.13</v>
      </c>
      <c r="J2289" s="84">
        <v>-661472.23</v>
      </c>
      <c r="K2289" s="84">
        <v>1523809.9</v>
      </c>
      <c r="L2289" s="85"/>
      <c r="M2289" s="85"/>
    </row>
    <row r="2290" spans="1:13" hidden="1" x14ac:dyDescent="0.25">
      <c r="A2290" s="80">
        <f t="shared" si="35"/>
        <v>2288</v>
      </c>
      <c r="B2290" s="79" t="s">
        <v>983</v>
      </c>
      <c r="C2290" s="79" t="s">
        <v>1292</v>
      </c>
      <c r="D2290" s="81">
        <v>42461</v>
      </c>
      <c r="E2290" s="81">
        <v>42461</v>
      </c>
      <c r="F2290" s="86">
        <v>1</v>
      </c>
      <c r="G2290" s="79" t="s">
        <v>158</v>
      </c>
      <c r="H2290" s="79" t="s">
        <v>1411</v>
      </c>
      <c r="I2290" s="84">
        <v>-101066</v>
      </c>
      <c r="J2290" s="84">
        <v>37408.879999999997</v>
      </c>
      <c r="K2290" s="84">
        <v>-63657.120000000003</v>
      </c>
      <c r="L2290" s="85"/>
      <c r="M2290" s="85"/>
    </row>
    <row r="2291" spans="1:13" hidden="1" x14ac:dyDescent="0.25">
      <c r="A2291" s="80">
        <f t="shared" si="35"/>
        <v>2289</v>
      </c>
      <c r="B2291" s="79" t="s">
        <v>983</v>
      </c>
      <c r="C2291" s="79" t="s">
        <v>984</v>
      </c>
      <c r="D2291" s="81">
        <v>41365</v>
      </c>
      <c r="E2291" s="81">
        <v>41365</v>
      </c>
      <c r="F2291" s="82">
        <v>0</v>
      </c>
      <c r="G2291" s="79" t="s">
        <v>145</v>
      </c>
      <c r="H2291" s="79" t="s">
        <v>1412</v>
      </c>
      <c r="I2291" s="84">
        <v>988000</v>
      </c>
      <c r="J2291" s="84">
        <v>-310709.51</v>
      </c>
      <c r="K2291" s="84">
        <v>677290.49</v>
      </c>
      <c r="L2291" s="85"/>
      <c r="M2291" s="85"/>
    </row>
    <row r="2292" spans="1:13" hidden="1" x14ac:dyDescent="0.25">
      <c r="A2292" s="80">
        <f t="shared" si="35"/>
        <v>2290</v>
      </c>
      <c r="B2292" s="79" t="s">
        <v>983</v>
      </c>
      <c r="C2292" s="79" t="s">
        <v>154</v>
      </c>
      <c r="D2292" s="81">
        <v>41639</v>
      </c>
      <c r="E2292" s="81">
        <v>41639</v>
      </c>
      <c r="F2292" s="82">
        <v>0</v>
      </c>
      <c r="G2292" s="79" t="s">
        <v>145</v>
      </c>
      <c r="H2292" s="79" t="s">
        <v>1294</v>
      </c>
      <c r="I2292" s="84">
        <v>7.0000000000000007E-2</v>
      </c>
      <c r="J2292" s="84">
        <v>-0.01</v>
      </c>
      <c r="K2292" s="84">
        <v>0.06</v>
      </c>
      <c r="L2292" s="85"/>
      <c r="M2292" s="85"/>
    </row>
    <row r="2293" spans="1:13" hidden="1" x14ac:dyDescent="0.25">
      <c r="A2293" s="80">
        <f t="shared" si="35"/>
        <v>2291</v>
      </c>
      <c r="B2293" s="79" t="s">
        <v>983</v>
      </c>
      <c r="C2293" s="79" t="s">
        <v>984</v>
      </c>
      <c r="D2293" s="81">
        <v>41639</v>
      </c>
      <c r="E2293" s="81">
        <v>41639</v>
      </c>
      <c r="F2293" s="82">
        <v>0</v>
      </c>
      <c r="G2293" s="79" t="s">
        <v>145</v>
      </c>
      <c r="H2293" s="79" t="s">
        <v>1413</v>
      </c>
      <c r="I2293" s="84">
        <v>471067.9</v>
      </c>
      <c r="J2293" s="84">
        <v>-131013.51000000001</v>
      </c>
      <c r="K2293" s="84">
        <v>340054.39</v>
      </c>
      <c r="L2293" s="85"/>
      <c r="M2293" s="85"/>
    </row>
    <row r="2294" spans="1:13" hidden="1" x14ac:dyDescent="0.25">
      <c r="A2294" s="80">
        <f t="shared" si="35"/>
        <v>2292</v>
      </c>
      <c r="B2294" s="79" t="s">
        <v>983</v>
      </c>
      <c r="C2294" s="79" t="s">
        <v>984</v>
      </c>
      <c r="D2294" s="81">
        <v>41730</v>
      </c>
      <c r="E2294" s="81">
        <v>41730</v>
      </c>
      <c r="F2294" s="82">
        <v>0</v>
      </c>
      <c r="G2294" s="79" t="s">
        <v>145</v>
      </c>
      <c r="H2294" s="79" t="s">
        <v>1413</v>
      </c>
      <c r="I2294" s="84">
        <v>92043.39</v>
      </c>
      <c r="J2294" s="84">
        <v>-24483.550000000003</v>
      </c>
      <c r="K2294" s="84">
        <v>67559.839999999997</v>
      </c>
      <c r="L2294" s="85"/>
      <c r="M2294" s="85"/>
    </row>
    <row r="2295" spans="1:13" hidden="1" x14ac:dyDescent="0.25">
      <c r="A2295" s="80">
        <f t="shared" si="35"/>
        <v>2293</v>
      </c>
      <c r="B2295" s="79" t="s">
        <v>983</v>
      </c>
      <c r="C2295" s="79" t="s">
        <v>984</v>
      </c>
      <c r="D2295" s="81">
        <v>42411</v>
      </c>
      <c r="E2295" s="81">
        <v>42411</v>
      </c>
      <c r="F2295" s="82">
        <v>0</v>
      </c>
      <c r="G2295" s="79" t="s">
        <v>145</v>
      </c>
      <c r="H2295" s="79" t="s">
        <v>1414</v>
      </c>
      <c r="I2295" s="84">
        <v>152454.73000000001</v>
      </c>
      <c r="J2295" s="84">
        <v>-29758.28</v>
      </c>
      <c r="K2295" s="84">
        <v>122696.45</v>
      </c>
      <c r="L2295" s="85"/>
      <c r="M2295" s="85"/>
    </row>
    <row r="2296" spans="1:13" hidden="1" x14ac:dyDescent="0.25">
      <c r="A2296" s="80">
        <f t="shared" si="35"/>
        <v>2294</v>
      </c>
      <c r="B2296" s="79" t="s">
        <v>983</v>
      </c>
      <c r="C2296" s="79" t="s">
        <v>984</v>
      </c>
      <c r="D2296" s="81">
        <v>41365</v>
      </c>
      <c r="E2296" s="81">
        <v>41365</v>
      </c>
      <c r="F2296" s="82">
        <v>0</v>
      </c>
      <c r="G2296" s="79" t="s">
        <v>145</v>
      </c>
      <c r="H2296" s="79" t="s">
        <v>1415</v>
      </c>
      <c r="I2296" s="84">
        <v>2020696</v>
      </c>
      <c r="J2296" s="84">
        <v>-1028742.6799999999</v>
      </c>
      <c r="K2296" s="84">
        <v>991953.32</v>
      </c>
      <c r="L2296" s="85"/>
      <c r="M2296" s="85"/>
    </row>
    <row r="2297" spans="1:13" hidden="1" x14ac:dyDescent="0.25">
      <c r="A2297" s="80">
        <f t="shared" si="35"/>
        <v>2295</v>
      </c>
      <c r="B2297" s="79" t="s">
        <v>983</v>
      </c>
      <c r="C2297" s="79" t="s">
        <v>1075</v>
      </c>
      <c r="D2297" s="81">
        <v>41730</v>
      </c>
      <c r="E2297" s="81">
        <v>41730</v>
      </c>
      <c r="F2297" s="82">
        <v>0</v>
      </c>
      <c r="G2297" s="79" t="s">
        <v>145</v>
      </c>
      <c r="H2297" s="79" t="s">
        <v>1416</v>
      </c>
      <c r="I2297" s="84">
        <v>0.99</v>
      </c>
      <c r="J2297" s="84">
        <v>-0.27999999999999997</v>
      </c>
      <c r="K2297" s="84">
        <v>0.71</v>
      </c>
      <c r="L2297" s="85"/>
      <c r="M2297" s="85"/>
    </row>
    <row r="2298" spans="1:13" hidden="1" x14ac:dyDescent="0.25">
      <c r="A2298" s="80">
        <f t="shared" si="35"/>
        <v>2296</v>
      </c>
      <c r="B2298" s="79" t="s">
        <v>983</v>
      </c>
      <c r="C2298" s="79" t="s">
        <v>479</v>
      </c>
      <c r="D2298" s="81">
        <v>41730</v>
      </c>
      <c r="E2298" s="81">
        <v>41730</v>
      </c>
      <c r="F2298" s="82">
        <v>0</v>
      </c>
      <c r="G2298" s="79" t="s">
        <v>145</v>
      </c>
      <c r="H2298" s="79" t="s">
        <v>1417</v>
      </c>
      <c r="I2298" s="84">
        <v>0.02</v>
      </c>
      <c r="J2298" s="84">
        <v>0</v>
      </c>
      <c r="K2298" s="84">
        <v>0.02</v>
      </c>
      <c r="L2298" s="85"/>
      <c r="M2298" s="85"/>
    </row>
    <row r="2299" spans="1:13" hidden="1" x14ac:dyDescent="0.25">
      <c r="A2299" s="80">
        <f t="shared" si="35"/>
        <v>2297</v>
      </c>
      <c r="B2299" s="79" t="s">
        <v>983</v>
      </c>
      <c r="C2299" s="79" t="s">
        <v>479</v>
      </c>
      <c r="D2299" s="81">
        <v>41730</v>
      </c>
      <c r="E2299" s="81">
        <v>41730</v>
      </c>
      <c r="F2299" s="82">
        <v>0</v>
      </c>
      <c r="G2299" s="79" t="s">
        <v>145</v>
      </c>
      <c r="H2299" s="79" t="s">
        <v>1418</v>
      </c>
      <c r="I2299" s="84">
        <v>0.01</v>
      </c>
      <c r="J2299" s="84">
        <v>0</v>
      </c>
      <c r="K2299" s="84">
        <v>0.01</v>
      </c>
      <c r="L2299" s="85"/>
      <c r="M2299" s="85"/>
    </row>
    <row r="2300" spans="1:13" hidden="1" x14ac:dyDescent="0.25">
      <c r="A2300" s="80">
        <f t="shared" si="35"/>
        <v>2298</v>
      </c>
      <c r="B2300" s="79" t="s">
        <v>983</v>
      </c>
      <c r="C2300" s="79" t="s">
        <v>479</v>
      </c>
      <c r="D2300" s="81">
        <v>42095</v>
      </c>
      <c r="E2300" s="81">
        <v>42095</v>
      </c>
      <c r="F2300" s="82">
        <v>0</v>
      </c>
      <c r="G2300" s="79" t="s">
        <v>145</v>
      </c>
      <c r="H2300" s="79" t="s">
        <v>1419</v>
      </c>
      <c r="I2300" s="84">
        <v>0.02</v>
      </c>
      <c r="J2300" s="84">
        <v>-0.02</v>
      </c>
      <c r="K2300" s="84">
        <v>0</v>
      </c>
      <c r="L2300" s="85"/>
      <c r="M2300" s="85"/>
    </row>
    <row r="2301" spans="1:13" hidden="1" x14ac:dyDescent="0.25">
      <c r="A2301" s="80">
        <f t="shared" si="35"/>
        <v>2299</v>
      </c>
      <c r="B2301" s="79" t="s">
        <v>983</v>
      </c>
      <c r="C2301" s="79" t="s">
        <v>353</v>
      </c>
      <c r="D2301" s="81">
        <v>42095</v>
      </c>
      <c r="E2301" s="81">
        <v>42095</v>
      </c>
      <c r="F2301" s="82">
        <v>0</v>
      </c>
      <c r="G2301" s="79" t="s">
        <v>145</v>
      </c>
      <c r="H2301" s="79" t="s">
        <v>1420</v>
      </c>
      <c r="I2301" s="84">
        <v>0.98</v>
      </c>
      <c r="J2301" s="84">
        <v>-0.24000000000000002</v>
      </c>
      <c r="K2301" s="84">
        <v>0.74</v>
      </c>
      <c r="L2301" s="85"/>
      <c r="M2301" s="85"/>
    </row>
    <row r="2302" spans="1:13" hidden="1" x14ac:dyDescent="0.25">
      <c r="A2302" s="80">
        <f t="shared" si="35"/>
        <v>2300</v>
      </c>
      <c r="B2302" s="79" t="s">
        <v>983</v>
      </c>
      <c r="C2302" s="79" t="s">
        <v>479</v>
      </c>
      <c r="D2302" s="81">
        <v>42095</v>
      </c>
      <c r="E2302" s="81">
        <v>42095</v>
      </c>
      <c r="F2302" s="82">
        <v>0</v>
      </c>
      <c r="G2302" s="79" t="s">
        <v>145</v>
      </c>
      <c r="H2302" s="79" t="s">
        <v>1421</v>
      </c>
      <c r="I2302" s="84">
        <v>0.02</v>
      </c>
      <c r="J2302" s="84">
        <v>-0.02</v>
      </c>
      <c r="K2302" s="84">
        <v>0</v>
      </c>
      <c r="L2302" s="85"/>
      <c r="M2302" s="85"/>
    </row>
    <row r="2303" spans="1:13" hidden="1" x14ac:dyDescent="0.25">
      <c r="A2303" s="80">
        <f t="shared" si="35"/>
        <v>2301</v>
      </c>
      <c r="B2303" s="79" t="s">
        <v>983</v>
      </c>
      <c r="C2303" s="79" t="s">
        <v>1078</v>
      </c>
      <c r="D2303" s="81">
        <v>42461</v>
      </c>
      <c r="E2303" s="81">
        <v>42461</v>
      </c>
      <c r="F2303" s="82">
        <v>0</v>
      </c>
      <c r="G2303" s="79" t="s">
        <v>145</v>
      </c>
      <c r="H2303" s="79" t="s">
        <v>1422</v>
      </c>
      <c r="I2303" s="84">
        <v>0.97</v>
      </c>
      <c r="J2303" s="84">
        <v>-0.2</v>
      </c>
      <c r="K2303" s="84">
        <v>0.77</v>
      </c>
      <c r="L2303" s="85"/>
      <c r="M2303" s="85"/>
    </row>
    <row r="2304" spans="1:13" hidden="1" x14ac:dyDescent="0.25">
      <c r="A2304" s="80">
        <f t="shared" si="35"/>
        <v>2302</v>
      </c>
      <c r="B2304" s="79" t="s">
        <v>983</v>
      </c>
      <c r="C2304" s="79" t="s">
        <v>1078</v>
      </c>
      <c r="D2304" s="81">
        <v>42461</v>
      </c>
      <c r="E2304" s="81">
        <v>42461</v>
      </c>
      <c r="F2304" s="86">
        <v>1</v>
      </c>
      <c r="G2304" s="79" t="s">
        <v>158</v>
      </c>
      <c r="H2304" s="79" t="s">
        <v>1423</v>
      </c>
      <c r="I2304" s="84">
        <v>0.98</v>
      </c>
      <c r="J2304" s="84">
        <v>-0.2</v>
      </c>
      <c r="K2304" s="84">
        <v>0.78</v>
      </c>
      <c r="L2304" s="85"/>
      <c r="M2304" s="85"/>
    </row>
    <row r="2305" spans="1:13" hidden="1" x14ac:dyDescent="0.25">
      <c r="A2305" s="80">
        <f t="shared" si="35"/>
        <v>2303</v>
      </c>
      <c r="B2305" s="79" t="s">
        <v>983</v>
      </c>
      <c r="C2305" s="79" t="s">
        <v>1078</v>
      </c>
      <c r="D2305" s="81">
        <v>42461</v>
      </c>
      <c r="E2305" s="81">
        <v>42461</v>
      </c>
      <c r="F2305" s="82">
        <v>0</v>
      </c>
      <c r="G2305" s="79" t="s">
        <v>145</v>
      </c>
      <c r="H2305" s="79" t="s">
        <v>1424</v>
      </c>
      <c r="I2305" s="84">
        <v>0.99</v>
      </c>
      <c r="J2305" s="84">
        <v>-0.2</v>
      </c>
      <c r="K2305" s="84">
        <v>0.79</v>
      </c>
      <c r="L2305" s="85"/>
      <c r="M2305" s="85"/>
    </row>
    <row r="2306" spans="1:13" hidden="1" x14ac:dyDescent="0.25">
      <c r="A2306" s="80">
        <f t="shared" si="35"/>
        <v>2304</v>
      </c>
      <c r="B2306" s="79" t="s">
        <v>983</v>
      </c>
      <c r="C2306" s="79" t="s">
        <v>479</v>
      </c>
      <c r="D2306" s="81">
        <v>41730</v>
      </c>
      <c r="E2306" s="81">
        <v>41730</v>
      </c>
      <c r="F2306" s="82">
        <v>0</v>
      </c>
      <c r="G2306" s="79" t="s">
        <v>145</v>
      </c>
      <c r="H2306" s="79" t="s">
        <v>1425</v>
      </c>
      <c r="I2306" s="84">
        <v>-0.04</v>
      </c>
      <c r="J2306" s="84">
        <v>0</v>
      </c>
      <c r="K2306" s="84">
        <v>-0.04</v>
      </c>
      <c r="L2306" s="85"/>
      <c r="M2306" s="85"/>
    </row>
    <row r="2307" spans="1:13" hidden="1" x14ac:dyDescent="0.25">
      <c r="A2307" s="80">
        <f t="shared" si="35"/>
        <v>2305</v>
      </c>
      <c r="B2307" s="79" t="s">
        <v>983</v>
      </c>
      <c r="C2307" s="79" t="s">
        <v>479</v>
      </c>
      <c r="D2307" s="81">
        <v>41730</v>
      </c>
      <c r="E2307" s="81">
        <v>41730</v>
      </c>
      <c r="F2307" s="82">
        <v>0</v>
      </c>
      <c r="G2307" s="79" t="s">
        <v>145</v>
      </c>
      <c r="H2307" s="79" t="s">
        <v>1426</v>
      </c>
      <c r="I2307" s="84">
        <v>-0.06</v>
      </c>
      <c r="J2307" s="84">
        <v>0</v>
      </c>
      <c r="K2307" s="84">
        <v>-0.06</v>
      </c>
      <c r="L2307" s="85"/>
      <c r="M2307" s="85"/>
    </row>
    <row r="2308" spans="1:13" hidden="1" x14ac:dyDescent="0.25">
      <c r="A2308" s="80">
        <f t="shared" si="35"/>
        <v>2306</v>
      </c>
      <c r="B2308" s="79" t="s">
        <v>983</v>
      </c>
      <c r="C2308" s="79" t="s">
        <v>479</v>
      </c>
      <c r="D2308" s="81">
        <v>41730</v>
      </c>
      <c r="E2308" s="81">
        <v>41730</v>
      </c>
      <c r="F2308" s="82">
        <v>0</v>
      </c>
      <c r="G2308" s="79" t="s">
        <v>145</v>
      </c>
      <c r="H2308" s="79" t="s">
        <v>1427</v>
      </c>
      <c r="I2308" s="84">
        <v>-0.02</v>
      </c>
      <c r="J2308" s="84">
        <v>0</v>
      </c>
      <c r="K2308" s="84">
        <v>-0.02</v>
      </c>
      <c r="L2308" s="85"/>
      <c r="M2308" s="85"/>
    </row>
    <row r="2309" spans="1:13" hidden="1" x14ac:dyDescent="0.25">
      <c r="A2309" s="80">
        <f t="shared" ref="A2309:A2372" si="36">A2308+1</f>
        <v>2307</v>
      </c>
      <c r="B2309" s="79" t="s">
        <v>983</v>
      </c>
      <c r="C2309" s="79" t="s">
        <v>1075</v>
      </c>
      <c r="D2309" s="81">
        <v>41730</v>
      </c>
      <c r="E2309" s="81">
        <v>41730</v>
      </c>
      <c r="F2309" s="82">
        <v>0</v>
      </c>
      <c r="G2309" s="79" t="s">
        <v>145</v>
      </c>
      <c r="H2309" s="79" t="s">
        <v>1428</v>
      </c>
      <c r="I2309" s="84">
        <v>-1.56</v>
      </c>
      <c r="J2309" s="84">
        <v>0.42</v>
      </c>
      <c r="K2309" s="84">
        <v>-1.1399999999999999</v>
      </c>
      <c r="L2309" s="85"/>
      <c r="M2309" s="85"/>
    </row>
    <row r="2310" spans="1:13" hidden="1" x14ac:dyDescent="0.25">
      <c r="A2310" s="80">
        <f t="shared" si="36"/>
        <v>2308</v>
      </c>
      <c r="B2310" s="79" t="s">
        <v>983</v>
      </c>
      <c r="C2310" s="79" t="s">
        <v>353</v>
      </c>
      <c r="D2310" s="81">
        <v>42095</v>
      </c>
      <c r="E2310" s="81">
        <v>42095</v>
      </c>
      <c r="F2310" s="82">
        <v>0</v>
      </c>
      <c r="G2310" s="79" t="s">
        <v>145</v>
      </c>
      <c r="H2310" s="79" t="s">
        <v>1429</v>
      </c>
      <c r="I2310" s="84">
        <v>0.99</v>
      </c>
      <c r="J2310" s="84">
        <v>-0.24000000000000002</v>
      </c>
      <c r="K2310" s="84">
        <v>0.75</v>
      </c>
      <c r="L2310" s="85"/>
      <c r="M2310" s="85"/>
    </row>
    <row r="2311" spans="1:13" hidden="1" x14ac:dyDescent="0.25">
      <c r="A2311" s="80">
        <f t="shared" si="36"/>
        <v>2309</v>
      </c>
      <c r="B2311" s="79" t="s">
        <v>983</v>
      </c>
      <c r="C2311" s="79" t="s">
        <v>479</v>
      </c>
      <c r="D2311" s="81">
        <v>42095</v>
      </c>
      <c r="E2311" s="81">
        <v>42095</v>
      </c>
      <c r="F2311" s="82">
        <v>0</v>
      </c>
      <c r="G2311" s="79" t="s">
        <v>145</v>
      </c>
      <c r="H2311" s="79" t="s">
        <v>1430</v>
      </c>
      <c r="I2311" s="84">
        <v>0.01</v>
      </c>
      <c r="J2311" s="84">
        <v>-0.01</v>
      </c>
      <c r="K2311" s="84">
        <v>0</v>
      </c>
      <c r="L2311" s="85"/>
      <c r="M2311" s="85"/>
    </row>
    <row r="2312" spans="1:13" hidden="1" x14ac:dyDescent="0.25">
      <c r="A2312" s="80">
        <f t="shared" si="36"/>
        <v>2310</v>
      </c>
      <c r="B2312" s="79" t="s">
        <v>983</v>
      </c>
      <c r="C2312" s="79" t="s">
        <v>479</v>
      </c>
      <c r="D2312" s="81">
        <v>42095</v>
      </c>
      <c r="E2312" s="81">
        <v>42095</v>
      </c>
      <c r="F2312" s="82">
        <v>0</v>
      </c>
      <c r="G2312" s="79" t="s">
        <v>145</v>
      </c>
      <c r="H2312" s="79" t="s">
        <v>1431</v>
      </c>
      <c r="I2312" s="84">
        <v>0.01</v>
      </c>
      <c r="J2312" s="84">
        <v>-0.01</v>
      </c>
      <c r="K2312" s="84">
        <v>0</v>
      </c>
      <c r="L2312" s="85"/>
      <c r="M2312" s="85"/>
    </row>
    <row r="2313" spans="1:13" hidden="1" x14ac:dyDescent="0.25">
      <c r="A2313" s="80">
        <f t="shared" si="36"/>
        <v>2311</v>
      </c>
      <c r="B2313" s="79" t="s">
        <v>983</v>
      </c>
      <c r="C2313" s="79" t="s">
        <v>1078</v>
      </c>
      <c r="D2313" s="81">
        <v>42461</v>
      </c>
      <c r="E2313" s="81">
        <v>42461</v>
      </c>
      <c r="F2313" s="82">
        <v>0</v>
      </c>
      <c r="G2313" s="79" t="s">
        <v>145</v>
      </c>
      <c r="H2313" s="79" t="s">
        <v>1432</v>
      </c>
      <c r="I2313" s="84">
        <v>0.99</v>
      </c>
      <c r="J2313" s="84">
        <v>-0.2</v>
      </c>
      <c r="K2313" s="84">
        <v>0.79</v>
      </c>
      <c r="L2313" s="85"/>
      <c r="M2313" s="85"/>
    </row>
    <row r="2314" spans="1:13" hidden="1" x14ac:dyDescent="0.25">
      <c r="A2314" s="80">
        <f t="shared" si="36"/>
        <v>2312</v>
      </c>
      <c r="B2314" s="79" t="s">
        <v>983</v>
      </c>
      <c r="C2314" s="79" t="s">
        <v>1078</v>
      </c>
      <c r="D2314" s="81">
        <v>42461</v>
      </c>
      <c r="E2314" s="81">
        <v>42461</v>
      </c>
      <c r="F2314" s="86">
        <v>1</v>
      </c>
      <c r="G2314" s="79" t="s">
        <v>158</v>
      </c>
      <c r="H2314" s="79" t="s">
        <v>1433</v>
      </c>
      <c r="I2314" s="84">
        <v>-0.98</v>
      </c>
      <c r="J2314" s="84">
        <v>0.2</v>
      </c>
      <c r="K2314" s="84">
        <v>-0.78</v>
      </c>
      <c r="L2314" s="85"/>
      <c r="M2314" s="85"/>
    </row>
    <row r="2315" spans="1:13" hidden="1" x14ac:dyDescent="0.25">
      <c r="A2315" s="80">
        <f t="shared" si="36"/>
        <v>2313</v>
      </c>
      <c r="B2315" s="79" t="s">
        <v>983</v>
      </c>
      <c r="C2315" s="79" t="s">
        <v>1434</v>
      </c>
      <c r="D2315" s="81">
        <v>42461</v>
      </c>
      <c r="E2315" s="81">
        <v>42461</v>
      </c>
      <c r="F2315" s="82">
        <v>0</v>
      </c>
      <c r="G2315" s="79" t="s">
        <v>145</v>
      </c>
      <c r="H2315" s="79" t="s">
        <v>1435</v>
      </c>
      <c r="I2315" s="84">
        <v>0.01</v>
      </c>
      <c r="J2315" s="84">
        <v>-0.01</v>
      </c>
      <c r="K2315" s="84">
        <v>0</v>
      </c>
      <c r="L2315" s="85"/>
      <c r="M2315" s="85"/>
    </row>
    <row r="2316" spans="1:13" hidden="1" x14ac:dyDescent="0.25">
      <c r="A2316" s="80">
        <f t="shared" si="36"/>
        <v>2314</v>
      </c>
      <c r="B2316" s="79" t="s">
        <v>983</v>
      </c>
      <c r="C2316" s="79" t="s">
        <v>1231</v>
      </c>
      <c r="D2316" s="81">
        <v>41730</v>
      </c>
      <c r="E2316" s="81">
        <v>41730</v>
      </c>
      <c r="F2316" s="82">
        <v>0</v>
      </c>
      <c r="G2316" s="79" t="s">
        <v>145</v>
      </c>
      <c r="H2316" s="79" t="s">
        <v>1436</v>
      </c>
      <c r="I2316" s="84">
        <v>0.98</v>
      </c>
      <c r="J2316" s="84">
        <v>-0.27999999999999997</v>
      </c>
      <c r="K2316" s="84">
        <v>0.7</v>
      </c>
      <c r="L2316" s="85"/>
      <c r="M2316" s="85"/>
    </row>
    <row r="2317" spans="1:13" hidden="1" x14ac:dyDescent="0.25">
      <c r="A2317" s="80">
        <f t="shared" si="36"/>
        <v>2315</v>
      </c>
      <c r="B2317" s="79" t="s">
        <v>983</v>
      </c>
      <c r="C2317" s="79" t="s">
        <v>1437</v>
      </c>
      <c r="D2317" s="81">
        <v>41730</v>
      </c>
      <c r="E2317" s="81">
        <v>41730</v>
      </c>
      <c r="F2317" s="82">
        <v>0</v>
      </c>
      <c r="G2317" s="79" t="s">
        <v>145</v>
      </c>
      <c r="H2317" s="79" t="s">
        <v>1438</v>
      </c>
      <c r="I2317" s="84">
        <v>0.01</v>
      </c>
      <c r="J2317" s="84">
        <v>0</v>
      </c>
      <c r="K2317" s="84">
        <v>0.01</v>
      </c>
      <c r="L2317" s="85"/>
      <c r="M2317" s="85"/>
    </row>
    <row r="2318" spans="1:13" hidden="1" x14ac:dyDescent="0.25">
      <c r="A2318" s="80">
        <f t="shared" si="36"/>
        <v>2316</v>
      </c>
      <c r="B2318" s="79" t="s">
        <v>983</v>
      </c>
      <c r="C2318" s="79" t="s">
        <v>1176</v>
      </c>
      <c r="D2318" s="81">
        <v>42095</v>
      </c>
      <c r="E2318" s="81">
        <v>42095</v>
      </c>
      <c r="F2318" s="82">
        <v>0</v>
      </c>
      <c r="G2318" s="79" t="s">
        <v>145</v>
      </c>
      <c r="H2318" s="79" t="s">
        <v>1439</v>
      </c>
      <c r="I2318" s="84">
        <v>0.99</v>
      </c>
      <c r="J2318" s="84">
        <v>-0.24000000000000002</v>
      </c>
      <c r="K2318" s="84">
        <v>0.75</v>
      </c>
      <c r="L2318" s="85"/>
      <c r="M2318" s="85"/>
    </row>
    <row r="2319" spans="1:13" hidden="1" x14ac:dyDescent="0.25">
      <c r="A2319" s="80">
        <f t="shared" si="36"/>
        <v>2317</v>
      </c>
      <c r="B2319" s="79" t="s">
        <v>983</v>
      </c>
      <c r="C2319" s="79" t="s">
        <v>1176</v>
      </c>
      <c r="D2319" s="81">
        <v>42095</v>
      </c>
      <c r="E2319" s="81">
        <v>42095</v>
      </c>
      <c r="F2319" s="82">
        <v>0</v>
      </c>
      <c r="G2319" s="79" t="s">
        <v>145</v>
      </c>
      <c r="H2319" s="79" t="s">
        <v>1440</v>
      </c>
      <c r="I2319" s="84">
        <v>0.97</v>
      </c>
      <c r="J2319" s="84">
        <v>-0.24000000000000002</v>
      </c>
      <c r="K2319" s="84">
        <v>0.73</v>
      </c>
      <c r="L2319" s="85"/>
      <c r="M2319" s="85"/>
    </row>
    <row r="2320" spans="1:13" hidden="1" x14ac:dyDescent="0.25">
      <c r="A2320" s="80">
        <f t="shared" si="36"/>
        <v>2318</v>
      </c>
      <c r="B2320" s="79" t="s">
        <v>983</v>
      </c>
      <c r="C2320" s="79" t="s">
        <v>1176</v>
      </c>
      <c r="D2320" s="81">
        <v>42095</v>
      </c>
      <c r="E2320" s="81">
        <v>42095</v>
      </c>
      <c r="F2320" s="82">
        <v>0</v>
      </c>
      <c r="G2320" s="79" t="s">
        <v>145</v>
      </c>
      <c r="H2320" s="79" t="s">
        <v>1441</v>
      </c>
      <c r="I2320" s="84">
        <v>0.99</v>
      </c>
      <c r="J2320" s="84">
        <v>-0.24000000000000002</v>
      </c>
      <c r="K2320" s="84">
        <v>0.75</v>
      </c>
      <c r="L2320" s="85"/>
      <c r="M2320" s="85"/>
    </row>
    <row r="2321" spans="1:13" hidden="1" x14ac:dyDescent="0.25">
      <c r="A2321" s="80">
        <f t="shared" si="36"/>
        <v>2319</v>
      </c>
      <c r="B2321" s="79" t="s">
        <v>983</v>
      </c>
      <c r="C2321" s="79" t="s">
        <v>1234</v>
      </c>
      <c r="D2321" s="81">
        <v>42461</v>
      </c>
      <c r="E2321" s="81">
        <v>42461</v>
      </c>
      <c r="F2321" s="82">
        <v>0</v>
      </c>
      <c r="G2321" s="79" t="s">
        <v>145</v>
      </c>
      <c r="H2321" s="79" t="s">
        <v>1442</v>
      </c>
      <c r="I2321" s="84">
        <v>0.99</v>
      </c>
      <c r="J2321" s="84">
        <v>-0.2</v>
      </c>
      <c r="K2321" s="84">
        <v>0.79</v>
      </c>
      <c r="L2321" s="85"/>
      <c r="M2321" s="85"/>
    </row>
    <row r="2322" spans="1:13" hidden="1" x14ac:dyDescent="0.25">
      <c r="A2322" s="80">
        <f t="shared" si="36"/>
        <v>2320</v>
      </c>
      <c r="B2322" s="79" t="s">
        <v>983</v>
      </c>
      <c r="C2322" s="79" t="s">
        <v>1234</v>
      </c>
      <c r="D2322" s="81">
        <v>42461</v>
      </c>
      <c r="E2322" s="81">
        <v>42461</v>
      </c>
      <c r="F2322" s="86">
        <v>1</v>
      </c>
      <c r="G2322" s="79" t="s">
        <v>158</v>
      </c>
      <c r="H2322" s="79" t="s">
        <v>1443</v>
      </c>
      <c r="I2322" s="84">
        <v>0.99</v>
      </c>
      <c r="J2322" s="84">
        <v>-0.2</v>
      </c>
      <c r="K2322" s="84">
        <v>0.79</v>
      </c>
      <c r="L2322" s="85"/>
      <c r="M2322" s="85"/>
    </row>
    <row r="2323" spans="1:13" hidden="1" x14ac:dyDescent="0.25">
      <c r="A2323" s="80">
        <f t="shared" si="36"/>
        <v>2321</v>
      </c>
      <c r="B2323" s="79" t="s">
        <v>983</v>
      </c>
      <c r="C2323" s="79" t="s">
        <v>1234</v>
      </c>
      <c r="D2323" s="81">
        <v>42461</v>
      </c>
      <c r="E2323" s="81">
        <v>42461</v>
      </c>
      <c r="F2323" s="82">
        <v>0</v>
      </c>
      <c r="G2323" s="79" t="s">
        <v>145</v>
      </c>
      <c r="H2323" s="79" t="s">
        <v>1444</v>
      </c>
      <c r="I2323" s="84">
        <v>0.99</v>
      </c>
      <c r="J2323" s="84">
        <v>-0.2</v>
      </c>
      <c r="K2323" s="84">
        <v>0.79</v>
      </c>
      <c r="L2323" s="85"/>
      <c r="M2323" s="85"/>
    </row>
    <row r="2324" spans="1:13" hidden="1" x14ac:dyDescent="0.25">
      <c r="A2324" s="80">
        <f t="shared" si="36"/>
        <v>2322</v>
      </c>
      <c r="B2324" s="79" t="s">
        <v>983</v>
      </c>
      <c r="C2324" s="79" t="s">
        <v>1231</v>
      </c>
      <c r="D2324" s="81">
        <v>41730</v>
      </c>
      <c r="E2324" s="81">
        <v>41730</v>
      </c>
      <c r="F2324" s="82">
        <v>0</v>
      </c>
      <c r="G2324" s="79" t="s">
        <v>145</v>
      </c>
      <c r="H2324" s="79" t="s">
        <v>1445</v>
      </c>
      <c r="I2324" s="84">
        <v>-0.96</v>
      </c>
      <c r="J2324" s="84">
        <v>0.27</v>
      </c>
      <c r="K2324" s="84">
        <v>-0.69</v>
      </c>
      <c r="L2324" s="85"/>
      <c r="M2324" s="85"/>
    </row>
    <row r="2325" spans="1:13" hidden="1" x14ac:dyDescent="0.25">
      <c r="A2325" s="80">
        <f t="shared" si="36"/>
        <v>2323</v>
      </c>
      <c r="B2325" s="79" t="s">
        <v>983</v>
      </c>
      <c r="C2325" s="79" t="s">
        <v>1231</v>
      </c>
      <c r="D2325" s="81">
        <v>41730</v>
      </c>
      <c r="E2325" s="81">
        <v>41730</v>
      </c>
      <c r="F2325" s="82">
        <v>0</v>
      </c>
      <c r="G2325" s="79" t="s">
        <v>145</v>
      </c>
      <c r="H2325" s="79" t="s">
        <v>1446</v>
      </c>
      <c r="I2325" s="84">
        <v>-0.92</v>
      </c>
      <c r="J2325" s="84">
        <v>0.25</v>
      </c>
      <c r="K2325" s="84">
        <v>-0.67</v>
      </c>
      <c r="L2325" s="85"/>
      <c r="M2325" s="85"/>
    </row>
    <row r="2326" spans="1:13" hidden="1" x14ac:dyDescent="0.25">
      <c r="A2326" s="80">
        <f t="shared" si="36"/>
        <v>2324</v>
      </c>
      <c r="B2326" s="79" t="s">
        <v>983</v>
      </c>
      <c r="C2326" s="79" t="s">
        <v>1437</v>
      </c>
      <c r="D2326" s="81">
        <v>41730</v>
      </c>
      <c r="E2326" s="81">
        <v>41730</v>
      </c>
      <c r="F2326" s="82">
        <v>0</v>
      </c>
      <c r="G2326" s="79" t="s">
        <v>145</v>
      </c>
      <c r="H2326" s="79" t="s">
        <v>1447</v>
      </c>
      <c r="I2326" s="84">
        <v>-0.02</v>
      </c>
      <c r="J2326" s="84">
        <v>0</v>
      </c>
      <c r="K2326" s="84">
        <v>-0.02</v>
      </c>
      <c r="L2326" s="85"/>
      <c r="M2326" s="85"/>
    </row>
    <row r="2327" spans="1:13" hidden="1" x14ac:dyDescent="0.25">
      <c r="A2327" s="80">
        <f t="shared" si="36"/>
        <v>2325</v>
      </c>
      <c r="B2327" s="79" t="s">
        <v>983</v>
      </c>
      <c r="C2327" s="79" t="s">
        <v>1437</v>
      </c>
      <c r="D2327" s="81">
        <v>41730</v>
      </c>
      <c r="E2327" s="81">
        <v>41730</v>
      </c>
      <c r="F2327" s="82">
        <v>0</v>
      </c>
      <c r="G2327" s="79" t="s">
        <v>145</v>
      </c>
      <c r="H2327" s="79" t="s">
        <v>1448</v>
      </c>
      <c r="I2327" s="84">
        <v>-0.01</v>
      </c>
      <c r="J2327" s="84">
        <v>0</v>
      </c>
      <c r="K2327" s="84">
        <v>-0.01</v>
      </c>
      <c r="L2327" s="85"/>
      <c r="M2327" s="85"/>
    </row>
    <row r="2328" spans="1:13" hidden="1" x14ac:dyDescent="0.25">
      <c r="A2328" s="80">
        <f t="shared" si="36"/>
        <v>2326</v>
      </c>
      <c r="B2328" s="79" t="s">
        <v>983</v>
      </c>
      <c r="C2328" s="79" t="s">
        <v>1437</v>
      </c>
      <c r="D2328" s="81">
        <v>42095</v>
      </c>
      <c r="E2328" s="81">
        <v>42095</v>
      </c>
      <c r="F2328" s="82">
        <v>0</v>
      </c>
      <c r="G2328" s="79" t="s">
        <v>145</v>
      </c>
      <c r="H2328" s="79" t="s">
        <v>1449</v>
      </c>
      <c r="I2328" s="84">
        <v>0.01</v>
      </c>
      <c r="J2328" s="84">
        <v>-0.01</v>
      </c>
      <c r="K2328" s="84">
        <v>0</v>
      </c>
      <c r="L2328" s="85"/>
      <c r="M2328" s="85"/>
    </row>
    <row r="2329" spans="1:13" hidden="1" x14ac:dyDescent="0.25">
      <c r="A2329" s="80">
        <f t="shared" si="36"/>
        <v>2327</v>
      </c>
      <c r="B2329" s="79" t="s">
        <v>983</v>
      </c>
      <c r="C2329" s="79" t="s">
        <v>1176</v>
      </c>
      <c r="D2329" s="81">
        <v>42095</v>
      </c>
      <c r="E2329" s="81">
        <v>42095</v>
      </c>
      <c r="F2329" s="82">
        <v>0</v>
      </c>
      <c r="G2329" s="79" t="s">
        <v>145</v>
      </c>
      <c r="H2329" s="79" t="s">
        <v>1450</v>
      </c>
      <c r="I2329" s="84">
        <v>0.99</v>
      </c>
      <c r="J2329" s="84">
        <v>-0.24000000000000002</v>
      </c>
      <c r="K2329" s="84">
        <v>0.75</v>
      </c>
      <c r="L2329" s="85"/>
      <c r="M2329" s="85"/>
    </row>
    <row r="2330" spans="1:13" hidden="1" x14ac:dyDescent="0.25">
      <c r="A2330" s="80">
        <f t="shared" si="36"/>
        <v>2328</v>
      </c>
      <c r="B2330" s="79" t="s">
        <v>983</v>
      </c>
      <c r="C2330" s="79" t="s">
        <v>1437</v>
      </c>
      <c r="D2330" s="81">
        <v>42095</v>
      </c>
      <c r="E2330" s="81">
        <v>42095</v>
      </c>
      <c r="F2330" s="82">
        <v>0</v>
      </c>
      <c r="G2330" s="79" t="s">
        <v>145</v>
      </c>
      <c r="H2330" s="79" t="s">
        <v>1451</v>
      </c>
      <c r="I2330" s="84">
        <v>0.02</v>
      </c>
      <c r="J2330" s="84">
        <v>-0.02</v>
      </c>
      <c r="K2330" s="84">
        <v>0</v>
      </c>
      <c r="L2330" s="85"/>
      <c r="M2330" s="85"/>
    </row>
    <row r="2331" spans="1:13" hidden="1" x14ac:dyDescent="0.25">
      <c r="A2331" s="80">
        <f t="shared" si="36"/>
        <v>2329</v>
      </c>
      <c r="B2331" s="79" t="s">
        <v>983</v>
      </c>
      <c r="C2331" s="79" t="s">
        <v>1176</v>
      </c>
      <c r="D2331" s="81">
        <v>42095</v>
      </c>
      <c r="E2331" s="81">
        <v>42095</v>
      </c>
      <c r="F2331" s="82">
        <v>0</v>
      </c>
      <c r="G2331" s="79" t="s">
        <v>145</v>
      </c>
      <c r="H2331" s="79" t="s">
        <v>1452</v>
      </c>
      <c r="I2331" s="84">
        <v>1.55</v>
      </c>
      <c r="J2331" s="84">
        <v>-0.36</v>
      </c>
      <c r="K2331" s="84">
        <v>1.19</v>
      </c>
      <c r="L2331" s="85"/>
      <c r="M2331" s="85"/>
    </row>
    <row r="2332" spans="1:13" hidden="1" x14ac:dyDescent="0.25">
      <c r="A2332" s="80">
        <f t="shared" si="36"/>
        <v>2330</v>
      </c>
      <c r="B2332" s="79" t="s">
        <v>983</v>
      </c>
      <c r="C2332" s="79" t="s">
        <v>1234</v>
      </c>
      <c r="D2332" s="81">
        <v>42461</v>
      </c>
      <c r="E2332" s="81">
        <v>42461</v>
      </c>
      <c r="F2332" s="82">
        <v>0</v>
      </c>
      <c r="G2332" s="79" t="s">
        <v>145</v>
      </c>
      <c r="H2332" s="79" t="s">
        <v>1453</v>
      </c>
      <c r="I2332" s="84">
        <v>0.99</v>
      </c>
      <c r="J2332" s="84">
        <v>-0.2</v>
      </c>
      <c r="K2332" s="84">
        <v>0.79</v>
      </c>
      <c r="L2332" s="85"/>
      <c r="M2332" s="85"/>
    </row>
    <row r="2333" spans="1:13" hidden="1" x14ac:dyDescent="0.25">
      <c r="A2333" s="80">
        <f t="shared" si="36"/>
        <v>2331</v>
      </c>
      <c r="B2333" s="79" t="s">
        <v>983</v>
      </c>
      <c r="C2333" s="79" t="s">
        <v>949</v>
      </c>
      <c r="D2333" s="81">
        <v>42461</v>
      </c>
      <c r="E2333" s="81">
        <v>42461</v>
      </c>
      <c r="F2333" s="86">
        <v>1</v>
      </c>
      <c r="G2333" s="79" t="s">
        <v>158</v>
      </c>
      <c r="H2333" s="79" t="s">
        <v>1454</v>
      </c>
      <c r="I2333" s="84">
        <v>-0.01</v>
      </c>
      <c r="J2333" s="84">
        <v>0.01</v>
      </c>
      <c r="K2333" s="84">
        <v>0</v>
      </c>
      <c r="L2333" s="85"/>
      <c r="M2333" s="85"/>
    </row>
    <row r="2334" spans="1:13" hidden="1" x14ac:dyDescent="0.25">
      <c r="A2334" s="80">
        <f t="shared" si="36"/>
        <v>2332</v>
      </c>
      <c r="B2334" s="79" t="s">
        <v>983</v>
      </c>
      <c r="C2334" s="79" t="s">
        <v>1234</v>
      </c>
      <c r="D2334" s="81">
        <v>42461</v>
      </c>
      <c r="E2334" s="81">
        <v>42461</v>
      </c>
      <c r="F2334" s="82">
        <v>0</v>
      </c>
      <c r="G2334" s="79" t="s">
        <v>145</v>
      </c>
      <c r="H2334" s="79" t="s">
        <v>1455</v>
      </c>
      <c r="I2334" s="84">
        <v>0.99</v>
      </c>
      <c r="J2334" s="84">
        <v>-0.2</v>
      </c>
      <c r="K2334" s="84">
        <v>0.79</v>
      </c>
      <c r="L2334" s="85"/>
      <c r="M2334" s="85"/>
    </row>
    <row r="2335" spans="1:13" hidden="1" x14ac:dyDescent="0.25">
      <c r="A2335" s="80">
        <f t="shared" si="36"/>
        <v>2333</v>
      </c>
      <c r="B2335" s="79" t="s">
        <v>983</v>
      </c>
      <c r="C2335" s="79" t="s">
        <v>1234</v>
      </c>
      <c r="D2335" s="81">
        <v>42461</v>
      </c>
      <c r="E2335" s="81">
        <v>42461</v>
      </c>
      <c r="F2335" s="82">
        <v>0</v>
      </c>
      <c r="G2335" s="79" t="s">
        <v>145</v>
      </c>
      <c r="H2335" s="79" t="s">
        <v>1456</v>
      </c>
      <c r="I2335" s="84">
        <v>-0.99</v>
      </c>
      <c r="J2335" s="84">
        <v>0.2</v>
      </c>
      <c r="K2335" s="84">
        <v>-0.79</v>
      </c>
      <c r="L2335" s="85"/>
      <c r="M2335" s="85"/>
    </row>
    <row r="2336" spans="1:13" hidden="1" x14ac:dyDescent="0.25">
      <c r="A2336" s="80">
        <f t="shared" si="36"/>
        <v>2334</v>
      </c>
      <c r="B2336" s="79" t="s">
        <v>983</v>
      </c>
      <c r="C2336" s="79" t="s">
        <v>984</v>
      </c>
      <c r="D2336" s="81">
        <v>41813</v>
      </c>
      <c r="E2336" s="81">
        <v>41813</v>
      </c>
      <c r="F2336" s="86">
        <v>1</v>
      </c>
      <c r="G2336" s="79" t="s">
        <v>158</v>
      </c>
      <c r="H2336" s="79" t="s">
        <v>1457</v>
      </c>
      <c r="I2336" s="84">
        <v>566100</v>
      </c>
      <c r="J2336" s="84">
        <v>-145690.88</v>
      </c>
      <c r="K2336" s="84">
        <v>420409.12</v>
      </c>
      <c r="L2336" s="85"/>
      <c r="M2336" s="85"/>
    </row>
    <row r="2337" spans="1:13" hidden="1" x14ac:dyDescent="0.25">
      <c r="A2337" s="80">
        <f t="shared" si="36"/>
        <v>2335</v>
      </c>
      <c r="B2337" s="79" t="s">
        <v>983</v>
      </c>
      <c r="C2337" s="79" t="s">
        <v>984</v>
      </c>
      <c r="D2337" s="81">
        <v>41992</v>
      </c>
      <c r="E2337" s="81">
        <v>41992</v>
      </c>
      <c r="F2337" s="86">
        <v>1</v>
      </c>
      <c r="G2337" s="79" t="s">
        <v>158</v>
      </c>
      <c r="H2337" s="79" t="s">
        <v>1458</v>
      </c>
      <c r="I2337" s="84">
        <v>5668650</v>
      </c>
      <c r="J2337" s="84">
        <v>-1353238.76</v>
      </c>
      <c r="K2337" s="84">
        <v>4315411.24</v>
      </c>
      <c r="L2337" s="85"/>
      <c r="M2337" s="85"/>
    </row>
    <row r="2338" spans="1:13" hidden="1" x14ac:dyDescent="0.25">
      <c r="A2338" s="80">
        <f t="shared" si="36"/>
        <v>2336</v>
      </c>
      <c r="B2338" s="79" t="s">
        <v>983</v>
      </c>
      <c r="C2338" s="79" t="s">
        <v>987</v>
      </c>
      <c r="D2338" s="81">
        <v>41984</v>
      </c>
      <c r="E2338" s="81">
        <v>41984</v>
      </c>
      <c r="F2338" s="86">
        <v>1</v>
      </c>
      <c r="G2338" s="79" t="s">
        <v>158</v>
      </c>
      <c r="H2338" s="79" t="s">
        <v>1459</v>
      </c>
      <c r="I2338" s="84">
        <v>1611600</v>
      </c>
      <c r="J2338" s="84">
        <v>-449230.31999999995</v>
      </c>
      <c r="K2338" s="84">
        <v>1162369.68</v>
      </c>
      <c r="L2338" s="85"/>
      <c r="M2338" s="85"/>
    </row>
    <row r="2339" spans="1:13" hidden="1" x14ac:dyDescent="0.25">
      <c r="A2339" s="80">
        <f t="shared" si="36"/>
        <v>2337</v>
      </c>
      <c r="B2339" s="79" t="s">
        <v>983</v>
      </c>
      <c r="C2339" s="79" t="s">
        <v>987</v>
      </c>
      <c r="D2339" s="81">
        <v>41984</v>
      </c>
      <c r="E2339" s="81">
        <v>41984</v>
      </c>
      <c r="F2339" s="86">
        <v>1</v>
      </c>
      <c r="G2339" s="79" t="s">
        <v>158</v>
      </c>
      <c r="H2339" s="79" t="s">
        <v>1460</v>
      </c>
      <c r="I2339" s="84">
        <v>303171.45</v>
      </c>
      <c r="J2339" s="84">
        <v>-84508.45</v>
      </c>
      <c r="K2339" s="84">
        <v>218663</v>
      </c>
      <c r="L2339" s="85"/>
      <c r="M2339" s="85"/>
    </row>
    <row r="2340" spans="1:13" hidden="1" x14ac:dyDescent="0.25">
      <c r="A2340" s="80">
        <f t="shared" si="36"/>
        <v>2338</v>
      </c>
      <c r="B2340" s="79" t="s">
        <v>983</v>
      </c>
      <c r="C2340" s="79" t="s">
        <v>984</v>
      </c>
      <c r="D2340" s="81">
        <v>42080</v>
      </c>
      <c r="E2340" s="81">
        <v>42080</v>
      </c>
      <c r="F2340" s="86">
        <v>1</v>
      </c>
      <c r="G2340" s="79" t="s">
        <v>158</v>
      </c>
      <c r="H2340" s="79" t="s">
        <v>1461</v>
      </c>
      <c r="I2340" s="84">
        <v>2822850</v>
      </c>
      <c r="J2340" s="84">
        <v>-648018.09000000008</v>
      </c>
      <c r="K2340" s="84">
        <v>2174831.91</v>
      </c>
      <c r="L2340" s="85"/>
      <c r="M2340" s="85"/>
    </row>
    <row r="2341" spans="1:13" hidden="1" x14ac:dyDescent="0.25">
      <c r="A2341" s="80">
        <f t="shared" si="36"/>
        <v>2339</v>
      </c>
      <c r="B2341" s="79" t="s">
        <v>983</v>
      </c>
      <c r="C2341" s="79" t="s">
        <v>984</v>
      </c>
      <c r="D2341" s="81">
        <v>41730</v>
      </c>
      <c r="E2341" s="81">
        <v>41730</v>
      </c>
      <c r="F2341" s="82">
        <v>0</v>
      </c>
      <c r="G2341" s="79" t="s">
        <v>145</v>
      </c>
      <c r="H2341" s="79" t="s">
        <v>1462</v>
      </c>
      <c r="I2341" s="84">
        <v>6534576.4100000001</v>
      </c>
      <c r="J2341" s="84">
        <v>-1738197.2999999998</v>
      </c>
      <c r="K2341" s="84">
        <v>4796379.1100000003</v>
      </c>
      <c r="L2341" s="85"/>
      <c r="M2341" s="85"/>
    </row>
    <row r="2342" spans="1:13" hidden="1" x14ac:dyDescent="0.25">
      <c r="A2342" s="80">
        <f t="shared" si="36"/>
        <v>2340</v>
      </c>
      <c r="B2342" s="79" t="s">
        <v>983</v>
      </c>
      <c r="C2342" s="79" t="s">
        <v>984</v>
      </c>
      <c r="D2342" s="81">
        <v>41730</v>
      </c>
      <c r="E2342" s="81">
        <v>41730</v>
      </c>
      <c r="F2342" s="82">
        <v>0</v>
      </c>
      <c r="G2342" s="79" t="s">
        <v>145</v>
      </c>
      <c r="H2342" s="79" t="s">
        <v>1463</v>
      </c>
      <c r="I2342" s="84">
        <v>33243827.640000001</v>
      </c>
      <c r="J2342" s="84">
        <v>-8842858.1500000004</v>
      </c>
      <c r="K2342" s="84">
        <v>24400969.489999998</v>
      </c>
      <c r="L2342" s="85"/>
      <c r="M2342" s="85"/>
    </row>
    <row r="2343" spans="1:13" hidden="1" x14ac:dyDescent="0.25">
      <c r="A2343" s="80">
        <f t="shared" si="36"/>
        <v>2341</v>
      </c>
      <c r="B2343" s="79" t="s">
        <v>983</v>
      </c>
      <c r="C2343" s="79" t="s">
        <v>984</v>
      </c>
      <c r="D2343" s="81">
        <v>41730</v>
      </c>
      <c r="E2343" s="81">
        <v>41730</v>
      </c>
      <c r="F2343" s="82">
        <v>0</v>
      </c>
      <c r="G2343" s="79" t="s">
        <v>145</v>
      </c>
      <c r="H2343" s="79" t="s">
        <v>1464</v>
      </c>
      <c r="I2343" s="84">
        <v>6534576.4199999999</v>
      </c>
      <c r="J2343" s="84">
        <v>-1738197.3099999998</v>
      </c>
      <c r="K2343" s="84">
        <v>4796379.1100000003</v>
      </c>
      <c r="L2343" s="85"/>
      <c r="M2343" s="85"/>
    </row>
    <row r="2344" spans="1:13" hidden="1" x14ac:dyDescent="0.25">
      <c r="A2344" s="80">
        <f t="shared" si="36"/>
        <v>2342</v>
      </c>
      <c r="B2344" s="79" t="s">
        <v>983</v>
      </c>
      <c r="C2344" s="79" t="s">
        <v>984</v>
      </c>
      <c r="D2344" s="81">
        <v>41730</v>
      </c>
      <c r="E2344" s="81">
        <v>41730</v>
      </c>
      <c r="F2344" s="82">
        <v>0</v>
      </c>
      <c r="G2344" s="79" t="s">
        <v>145</v>
      </c>
      <c r="H2344" s="79" t="s">
        <v>1465</v>
      </c>
      <c r="I2344" s="84">
        <v>7833515.3899999997</v>
      </c>
      <c r="J2344" s="84">
        <v>-2083715.09</v>
      </c>
      <c r="K2344" s="84">
        <v>5749800.2999999998</v>
      </c>
      <c r="L2344" s="85"/>
      <c r="M2344" s="85"/>
    </row>
    <row r="2345" spans="1:13" hidden="1" x14ac:dyDescent="0.25">
      <c r="A2345" s="80">
        <f t="shared" si="36"/>
        <v>2343</v>
      </c>
      <c r="B2345" s="79" t="s">
        <v>983</v>
      </c>
      <c r="C2345" s="79" t="s">
        <v>984</v>
      </c>
      <c r="D2345" s="81">
        <v>41730</v>
      </c>
      <c r="E2345" s="81">
        <v>41730</v>
      </c>
      <c r="F2345" s="82">
        <v>0</v>
      </c>
      <c r="G2345" s="79" t="s">
        <v>145</v>
      </c>
      <c r="H2345" s="79" t="s">
        <v>1466</v>
      </c>
      <c r="I2345" s="84">
        <v>27617673.609999999</v>
      </c>
      <c r="J2345" s="84">
        <v>-7346301.1999999993</v>
      </c>
      <c r="K2345" s="84">
        <v>20271372.41</v>
      </c>
      <c r="L2345" s="85"/>
      <c r="M2345" s="85"/>
    </row>
    <row r="2346" spans="1:13" hidden="1" x14ac:dyDescent="0.25">
      <c r="A2346" s="80">
        <f t="shared" si="36"/>
        <v>2344</v>
      </c>
      <c r="B2346" s="79" t="s">
        <v>983</v>
      </c>
      <c r="C2346" s="79" t="s">
        <v>984</v>
      </c>
      <c r="D2346" s="81">
        <v>42062</v>
      </c>
      <c r="E2346" s="81">
        <v>42062</v>
      </c>
      <c r="F2346" s="82">
        <v>0</v>
      </c>
      <c r="G2346" s="79" t="s">
        <v>145</v>
      </c>
      <c r="H2346" s="79" t="s">
        <v>1467</v>
      </c>
      <c r="I2346" s="84">
        <v>7567383.0199999996</v>
      </c>
      <c r="J2346" s="84">
        <v>-1751361.95</v>
      </c>
      <c r="K2346" s="84">
        <v>5816021.0700000003</v>
      </c>
      <c r="L2346" s="85"/>
      <c r="M2346" s="85"/>
    </row>
    <row r="2347" spans="1:13" hidden="1" x14ac:dyDescent="0.25">
      <c r="A2347" s="80">
        <f t="shared" si="36"/>
        <v>2345</v>
      </c>
      <c r="B2347" s="79" t="s">
        <v>983</v>
      </c>
      <c r="C2347" s="79" t="s">
        <v>984</v>
      </c>
      <c r="D2347" s="81">
        <v>42109</v>
      </c>
      <c r="E2347" s="81">
        <v>42109</v>
      </c>
      <c r="F2347" s="82">
        <v>0</v>
      </c>
      <c r="G2347" s="79" t="s">
        <v>145</v>
      </c>
      <c r="H2347" s="79" t="s">
        <v>1468</v>
      </c>
      <c r="I2347" s="84">
        <v>-8564.5499999999993</v>
      </c>
      <c r="J2347" s="84">
        <v>1940.45</v>
      </c>
      <c r="K2347" s="84">
        <v>-6624.1</v>
      </c>
      <c r="L2347" s="85"/>
      <c r="M2347" s="85"/>
    </row>
    <row r="2348" spans="1:13" hidden="1" x14ac:dyDescent="0.25">
      <c r="A2348" s="80">
        <f t="shared" si="36"/>
        <v>2346</v>
      </c>
      <c r="B2348" s="79" t="s">
        <v>983</v>
      </c>
      <c r="C2348" s="79" t="s">
        <v>1240</v>
      </c>
      <c r="D2348" s="81">
        <v>42728</v>
      </c>
      <c r="E2348" s="81">
        <v>42728</v>
      </c>
      <c r="F2348" s="82">
        <v>0</v>
      </c>
      <c r="G2348" s="79" t="s">
        <v>145</v>
      </c>
      <c r="H2348" s="79" t="s">
        <v>1469</v>
      </c>
      <c r="I2348" s="84">
        <v>835513.89</v>
      </c>
      <c r="J2348" s="84">
        <v>-155280.75</v>
      </c>
      <c r="K2348" s="84">
        <v>680233.14</v>
      </c>
      <c r="L2348" s="85"/>
      <c r="M2348" s="85"/>
    </row>
    <row r="2349" spans="1:13" hidden="1" x14ac:dyDescent="0.25">
      <c r="A2349" s="80">
        <f t="shared" si="36"/>
        <v>2347</v>
      </c>
      <c r="B2349" s="79" t="s">
        <v>983</v>
      </c>
      <c r="C2349" s="79" t="s">
        <v>984</v>
      </c>
      <c r="D2349" s="81">
        <v>42012</v>
      </c>
      <c r="E2349" s="81">
        <v>42012</v>
      </c>
      <c r="F2349" s="82">
        <v>0</v>
      </c>
      <c r="G2349" s="79" t="s">
        <v>145</v>
      </c>
      <c r="H2349" s="79" t="s">
        <v>1470</v>
      </c>
      <c r="I2349" s="84">
        <v>85335.8</v>
      </c>
      <c r="J2349" s="84">
        <v>-20193.949999999997</v>
      </c>
      <c r="K2349" s="84">
        <v>65141.85</v>
      </c>
      <c r="L2349" s="85"/>
      <c r="M2349" s="85"/>
    </row>
    <row r="2350" spans="1:13" hidden="1" x14ac:dyDescent="0.25">
      <c r="A2350" s="80">
        <f t="shared" si="36"/>
        <v>2348</v>
      </c>
      <c r="B2350" s="79" t="s">
        <v>983</v>
      </c>
      <c r="C2350" s="79" t="s">
        <v>984</v>
      </c>
      <c r="D2350" s="81">
        <v>42012</v>
      </c>
      <c r="E2350" s="81">
        <v>42012</v>
      </c>
      <c r="F2350" s="86">
        <v>1</v>
      </c>
      <c r="G2350" s="79" t="s">
        <v>158</v>
      </c>
      <c r="H2350" s="79" t="s">
        <v>1471</v>
      </c>
      <c r="I2350" s="84">
        <v>85680</v>
      </c>
      <c r="J2350" s="84">
        <v>-20275.41</v>
      </c>
      <c r="K2350" s="84">
        <v>65404.59</v>
      </c>
      <c r="L2350" s="85"/>
      <c r="M2350" s="85"/>
    </row>
    <row r="2351" spans="1:13" hidden="1" x14ac:dyDescent="0.25">
      <c r="A2351" s="80">
        <f t="shared" si="36"/>
        <v>2349</v>
      </c>
      <c r="B2351" s="79" t="s">
        <v>983</v>
      </c>
      <c r="C2351" s="79" t="s">
        <v>984</v>
      </c>
      <c r="D2351" s="81">
        <v>42090</v>
      </c>
      <c r="E2351" s="81">
        <v>42090</v>
      </c>
      <c r="F2351" s="86">
        <v>1</v>
      </c>
      <c r="G2351" s="79" t="s">
        <v>158</v>
      </c>
      <c r="H2351" s="79" t="s">
        <v>1472</v>
      </c>
      <c r="I2351" s="84">
        <v>1302798</v>
      </c>
      <c r="J2351" s="84">
        <v>-297716.08999999997</v>
      </c>
      <c r="K2351" s="84">
        <v>1005081.91</v>
      </c>
      <c r="L2351" s="85"/>
      <c r="M2351" s="85"/>
    </row>
    <row r="2352" spans="1:13" hidden="1" x14ac:dyDescent="0.25">
      <c r="A2352" s="80">
        <f t="shared" si="36"/>
        <v>2350</v>
      </c>
      <c r="B2352" s="79" t="s">
        <v>983</v>
      </c>
      <c r="C2352" s="79" t="s">
        <v>984</v>
      </c>
      <c r="D2352" s="81">
        <v>41848</v>
      </c>
      <c r="E2352" s="81">
        <v>41848</v>
      </c>
      <c r="F2352" s="86">
        <v>4</v>
      </c>
      <c r="G2352" s="79" t="s">
        <v>158</v>
      </c>
      <c r="H2352" s="79" t="s">
        <v>1473</v>
      </c>
      <c r="I2352" s="84">
        <v>176459.24</v>
      </c>
      <c r="J2352" s="84">
        <v>-44770.36</v>
      </c>
      <c r="K2352" s="84">
        <v>131688.88</v>
      </c>
      <c r="L2352" s="85"/>
      <c r="M2352" s="85"/>
    </row>
    <row r="2353" spans="1:13" hidden="1" x14ac:dyDescent="0.25">
      <c r="A2353" s="80">
        <f t="shared" si="36"/>
        <v>2351</v>
      </c>
      <c r="B2353" s="79" t="s">
        <v>983</v>
      </c>
      <c r="C2353" s="79" t="s">
        <v>984</v>
      </c>
      <c r="D2353" s="81">
        <v>42078</v>
      </c>
      <c r="E2353" s="81">
        <v>42078</v>
      </c>
      <c r="F2353" s="82">
        <v>0</v>
      </c>
      <c r="G2353" s="79" t="s">
        <v>145</v>
      </c>
      <c r="H2353" s="79" t="s">
        <v>1474</v>
      </c>
      <c r="I2353" s="84">
        <v>552790.89</v>
      </c>
      <c r="J2353" s="84">
        <v>-127014.67</v>
      </c>
      <c r="K2353" s="84">
        <v>425776.22</v>
      </c>
      <c r="L2353" s="85"/>
      <c r="M2353" s="85"/>
    </row>
    <row r="2354" spans="1:13" hidden="1" x14ac:dyDescent="0.25">
      <c r="A2354" s="80">
        <f t="shared" si="36"/>
        <v>2352</v>
      </c>
      <c r="B2354" s="79" t="s">
        <v>983</v>
      </c>
      <c r="C2354" s="79" t="s">
        <v>984</v>
      </c>
      <c r="D2354" s="81">
        <v>41893</v>
      </c>
      <c r="E2354" s="81">
        <v>41893</v>
      </c>
      <c r="F2354" s="86">
        <v>1</v>
      </c>
      <c r="G2354" s="79" t="s">
        <v>158</v>
      </c>
      <c r="H2354" s="79" t="s">
        <v>1475</v>
      </c>
      <c r="I2354" s="84">
        <v>602363.04</v>
      </c>
      <c r="J2354" s="84">
        <v>-150006.56</v>
      </c>
      <c r="K2354" s="84">
        <v>452356.48</v>
      </c>
      <c r="L2354" s="85"/>
      <c r="M2354" s="85"/>
    </row>
    <row r="2355" spans="1:13" hidden="1" x14ac:dyDescent="0.25">
      <c r="A2355" s="80">
        <f t="shared" si="36"/>
        <v>2353</v>
      </c>
      <c r="B2355" s="79" t="s">
        <v>983</v>
      </c>
      <c r="C2355" s="79" t="s">
        <v>984</v>
      </c>
      <c r="D2355" s="81">
        <v>41916</v>
      </c>
      <c r="E2355" s="81">
        <v>41916</v>
      </c>
      <c r="F2355" s="86">
        <v>1</v>
      </c>
      <c r="G2355" s="79" t="s">
        <v>158</v>
      </c>
      <c r="H2355" s="79" t="s">
        <v>1476</v>
      </c>
      <c r="I2355" s="84">
        <v>500860.8</v>
      </c>
      <c r="J2355" s="84">
        <v>-123530.10999999999</v>
      </c>
      <c r="K2355" s="84">
        <v>377330.69</v>
      </c>
      <c r="L2355" s="85"/>
      <c r="M2355" s="85"/>
    </row>
    <row r="2356" spans="1:13" hidden="1" x14ac:dyDescent="0.25">
      <c r="A2356" s="80">
        <f t="shared" si="36"/>
        <v>2354</v>
      </c>
      <c r="B2356" s="79" t="s">
        <v>983</v>
      </c>
      <c r="C2356" s="79" t="s">
        <v>984</v>
      </c>
      <c r="D2356" s="81">
        <v>41916</v>
      </c>
      <c r="E2356" s="81">
        <v>41916</v>
      </c>
      <c r="F2356" s="86">
        <v>1</v>
      </c>
      <c r="G2356" s="79" t="s">
        <v>158</v>
      </c>
      <c r="H2356" s="79" t="s">
        <v>1477</v>
      </c>
      <c r="I2356" s="84">
        <v>365685.3</v>
      </c>
      <c r="J2356" s="84">
        <v>-90191.010000000009</v>
      </c>
      <c r="K2356" s="84">
        <v>275494.28999999998</v>
      </c>
      <c r="L2356" s="85"/>
      <c r="M2356" s="85"/>
    </row>
    <row r="2357" spans="1:13" hidden="1" x14ac:dyDescent="0.25">
      <c r="A2357" s="80">
        <f t="shared" si="36"/>
        <v>2355</v>
      </c>
      <c r="B2357" s="79" t="s">
        <v>983</v>
      </c>
      <c r="C2357" s="79" t="s">
        <v>984</v>
      </c>
      <c r="D2357" s="81">
        <v>41992</v>
      </c>
      <c r="E2357" s="81">
        <v>41992</v>
      </c>
      <c r="F2357" s="86">
        <v>3</v>
      </c>
      <c r="G2357" s="79" t="s">
        <v>158</v>
      </c>
      <c r="H2357" s="79" t="s">
        <v>1478</v>
      </c>
      <c r="I2357" s="84">
        <v>2818275.3</v>
      </c>
      <c r="J2357" s="84">
        <v>-672787.94</v>
      </c>
      <c r="K2357" s="84">
        <v>2145487.36</v>
      </c>
      <c r="L2357" s="85"/>
      <c r="M2357" s="85"/>
    </row>
    <row r="2358" spans="1:13" hidden="1" x14ac:dyDescent="0.25">
      <c r="A2358" s="80">
        <f t="shared" si="36"/>
        <v>2356</v>
      </c>
      <c r="B2358" s="79" t="s">
        <v>983</v>
      </c>
      <c r="C2358" s="79" t="s">
        <v>984</v>
      </c>
      <c r="D2358" s="81">
        <v>42094</v>
      </c>
      <c r="E2358" s="81">
        <v>42094</v>
      </c>
      <c r="F2358" s="86">
        <v>5</v>
      </c>
      <c r="G2358" s="79" t="s">
        <v>158</v>
      </c>
      <c r="H2358" s="79" t="s">
        <v>1479</v>
      </c>
      <c r="I2358" s="84">
        <v>3338467.65</v>
      </c>
      <c r="J2358" s="84">
        <v>-761518.19000000006</v>
      </c>
      <c r="K2358" s="84">
        <v>2576949.46</v>
      </c>
      <c r="L2358" s="85"/>
      <c r="M2358" s="85"/>
    </row>
    <row r="2359" spans="1:13" hidden="1" x14ac:dyDescent="0.25">
      <c r="A2359" s="80">
        <f t="shared" si="36"/>
        <v>2357</v>
      </c>
      <c r="B2359" s="79" t="s">
        <v>983</v>
      </c>
      <c r="C2359" s="79" t="s">
        <v>984</v>
      </c>
      <c r="D2359" s="81">
        <v>42094</v>
      </c>
      <c r="E2359" s="81">
        <v>42094</v>
      </c>
      <c r="F2359" s="86">
        <v>1</v>
      </c>
      <c r="G2359" s="79" t="s">
        <v>158</v>
      </c>
      <c r="H2359" s="79" t="s">
        <v>1480</v>
      </c>
      <c r="I2359" s="84">
        <v>54520</v>
      </c>
      <c r="J2359" s="84">
        <v>-12436.24</v>
      </c>
      <c r="K2359" s="84">
        <v>42083.76</v>
      </c>
      <c r="L2359" s="85"/>
      <c r="M2359" s="85"/>
    </row>
    <row r="2360" spans="1:13" hidden="1" x14ac:dyDescent="0.25">
      <c r="A2360" s="80">
        <f t="shared" si="36"/>
        <v>2358</v>
      </c>
      <c r="B2360" s="79" t="s">
        <v>983</v>
      </c>
      <c r="C2360" s="79" t="s">
        <v>984</v>
      </c>
      <c r="D2360" s="81">
        <v>42094</v>
      </c>
      <c r="E2360" s="81">
        <v>42094</v>
      </c>
      <c r="F2360" s="86">
        <v>5</v>
      </c>
      <c r="G2360" s="79" t="s">
        <v>158</v>
      </c>
      <c r="H2360" s="79" t="s">
        <v>1481</v>
      </c>
      <c r="I2360" s="84">
        <v>535923.35</v>
      </c>
      <c r="J2360" s="84">
        <v>-122246.33</v>
      </c>
      <c r="K2360" s="84">
        <v>413677.02</v>
      </c>
      <c r="L2360" s="85"/>
      <c r="M2360" s="85"/>
    </row>
    <row r="2361" spans="1:13" hidden="1" x14ac:dyDescent="0.25">
      <c r="A2361" s="80">
        <f t="shared" si="36"/>
        <v>2359</v>
      </c>
      <c r="B2361" s="79" t="s">
        <v>983</v>
      </c>
      <c r="C2361" s="79" t="s">
        <v>987</v>
      </c>
      <c r="D2361" s="81">
        <v>42048</v>
      </c>
      <c r="E2361" s="81">
        <v>42048</v>
      </c>
      <c r="F2361" s="82">
        <v>0</v>
      </c>
      <c r="G2361" s="79" t="s">
        <v>145</v>
      </c>
      <c r="H2361" s="79" t="s">
        <v>1482</v>
      </c>
      <c r="I2361" s="84">
        <v>11287959.800000001</v>
      </c>
      <c r="J2361" s="84">
        <v>-4508251.8100000005</v>
      </c>
      <c r="K2361" s="84">
        <v>6779707.9900000002</v>
      </c>
      <c r="L2361" s="85"/>
      <c r="M2361" s="85"/>
    </row>
    <row r="2362" spans="1:13" hidden="1" x14ac:dyDescent="0.25">
      <c r="A2362" s="80">
        <f t="shared" si="36"/>
        <v>2360</v>
      </c>
      <c r="B2362" s="79" t="s">
        <v>983</v>
      </c>
      <c r="C2362" s="79" t="s">
        <v>987</v>
      </c>
      <c r="D2362" s="81">
        <v>42277</v>
      </c>
      <c r="E2362" s="81">
        <v>42277</v>
      </c>
      <c r="F2362" s="82">
        <v>0</v>
      </c>
      <c r="G2362" s="79" t="s">
        <v>145</v>
      </c>
      <c r="H2362" s="79" t="s">
        <v>1483</v>
      </c>
      <c r="I2362" s="84">
        <v>1251359.8400000001</v>
      </c>
      <c r="J2362" s="84">
        <v>-448214.24</v>
      </c>
      <c r="K2362" s="84">
        <v>803145.6</v>
      </c>
      <c r="L2362" s="85"/>
      <c r="M2362" s="85"/>
    </row>
    <row r="2363" spans="1:13" hidden="1" x14ac:dyDescent="0.25">
      <c r="A2363" s="80">
        <f t="shared" si="36"/>
        <v>2361</v>
      </c>
      <c r="B2363" s="79" t="s">
        <v>983</v>
      </c>
      <c r="C2363" s="79" t="s">
        <v>987</v>
      </c>
      <c r="D2363" s="81">
        <v>42163</v>
      </c>
      <c r="E2363" s="81">
        <v>42163</v>
      </c>
      <c r="F2363" s="86">
        <v>1</v>
      </c>
      <c r="G2363" s="79" t="s">
        <v>158</v>
      </c>
      <c r="H2363" s="79" t="s">
        <v>1484</v>
      </c>
      <c r="I2363" s="84">
        <v>1824929.99</v>
      </c>
      <c r="J2363" s="84">
        <v>-691145.82000000007</v>
      </c>
      <c r="K2363" s="84">
        <v>1133784.17</v>
      </c>
      <c r="L2363" s="85"/>
      <c r="M2363" s="85"/>
    </row>
    <row r="2364" spans="1:13" hidden="1" x14ac:dyDescent="0.25">
      <c r="A2364" s="80">
        <f t="shared" si="36"/>
        <v>2362</v>
      </c>
      <c r="B2364" s="79" t="s">
        <v>983</v>
      </c>
      <c r="C2364" s="79" t="s">
        <v>987</v>
      </c>
      <c r="D2364" s="81">
        <v>42163</v>
      </c>
      <c r="E2364" s="81">
        <v>42163</v>
      </c>
      <c r="F2364" s="86">
        <v>0</v>
      </c>
      <c r="G2364" s="79" t="s">
        <v>158</v>
      </c>
      <c r="H2364" s="79" t="s">
        <v>1485</v>
      </c>
      <c r="I2364" s="84">
        <v>6163815.8200000003</v>
      </c>
      <c r="J2364" s="84">
        <v>-2334388.5100000002</v>
      </c>
      <c r="K2364" s="84">
        <v>3829427.31</v>
      </c>
      <c r="L2364" s="85"/>
      <c r="M2364" s="85"/>
    </row>
    <row r="2365" spans="1:13" hidden="1" x14ac:dyDescent="0.25">
      <c r="A2365" s="80">
        <f t="shared" si="36"/>
        <v>2363</v>
      </c>
      <c r="B2365" s="79" t="s">
        <v>983</v>
      </c>
      <c r="C2365" s="79" t="s">
        <v>987</v>
      </c>
      <c r="D2365" s="81">
        <v>42222</v>
      </c>
      <c r="E2365" s="81">
        <v>42222</v>
      </c>
      <c r="F2365" s="86">
        <v>1</v>
      </c>
      <c r="G2365" s="79" t="s">
        <v>158</v>
      </c>
      <c r="H2365" s="79" t="s">
        <v>1486</v>
      </c>
      <c r="I2365" s="84">
        <v>5668650</v>
      </c>
      <c r="J2365" s="84">
        <v>-2086597.79</v>
      </c>
      <c r="K2365" s="84">
        <v>3582052.21</v>
      </c>
      <c r="L2365" s="85"/>
      <c r="M2365" s="85"/>
    </row>
    <row r="2366" spans="1:13" hidden="1" x14ac:dyDescent="0.25">
      <c r="A2366" s="80">
        <f t="shared" si="36"/>
        <v>2364</v>
      </c>
      <c r="B2366" s="79" t="s">
        <v>983</v>
      </c>
      <c r="C2366" s="79" t="s">
        <v>987</v>
      </c>
      <c r="D2366" s="81">
        <v>42155</v>
      </c>
      <c r="E2366" s="81">
        <v>42155</v>
      </c>
      <c r="F2366" s="86">
        <v>1</v>
      </c>
      <c r="G2366" s="79" t="s">
        <v>354</v>
      </c>
      <c r="H2366" s="79" t="s">
        <v>1487</v>
      </c>
      <c r="I2366" s="84">
        <v>30223091.5</v>
      </c>
      <c r="J2366" s="84">
        <v>-11489782.720000001</v>
      </c>
      <c r="K2366" s="84">
        <v>18733308.780000001</v>
      </c>
      <c r="L2366" s="85"/>
      <c r="M2366" s="85"/>
    </row>
    <row r="2367" spans="1:13" hidden="1" x14ac:dyDescent="0.25">
      <c r="A2367" s="80">
        <f t="shared" si="36"/>
        <v>2365</v>
      </c>
      <c r="B2367" s="79" t="s">
        <v>983</v>
      </c>
      <c r="C2367" s="79" t="s">
        <v>987</v>
      </c>
      <c r="D2367" s="81">
        <v>42155</v>
      </c>
      <c r="E2367" s="81">
        <v>42155</v>
      </c>
      <c r="F2367" s="86">
        <v>1</v>
      </c>
      <c r="G2367" s="79" t="s">
        <v>354</v>
      </c>
      <c r="H2367" s="79" t="s">
        <v>1488</v>
      </c>
      <c r="I2367" s="84">
        <v>5855850</v>
      </c>
      <c r="J2367" s="84">
        <v>-2226193.2999999998</v>
      </c>
      <c r="K2367" s="84">
        <v>3629656.7</v>
      </c>
      <c r="L2367" s="85"/>
      <c r="M2367" s="85"/>
    </row>
    <row r="2368" spans="1:13" hidden="1" x14ac:dyDescent="0.25">
      <c r="A2368" s="80">
        <f t="shared" si="36"/>
        <v>2366</v>
      </c>
      <c r="B2368" s="79" t="s">
        <v>983</v>
      </c>
      <c r="C2368" s="79" t="s">
        <v>987</v>
      </c>
      <c r="D2368" s="81">
        <v>42236</v>
      </c>
      <c r="E2368" s="81">
        <v>42236</v>
      </c>
      <c r="F2368" s="86">
        <v>2</v>
      </c>
      <c r="G2368" s="79" t="s">
        <v>158</v>
      </c>
      <c r="H2368" s="79" t="s">
        <v>1489</v>
      </c>
      <c r="I2368" s="84">
        <v>681820</v>
      </c>
      <c r="J2368" s="84">
        <v>-242481.22</v>
      </c>
      <c r="K2368" s="84">
        <v>439338.78</v>
      </c>
      <c r="L2368" s="85"/>
      <c r="M2368" s="85"/>
    </row>
    <row r="2369" spans="1:13" hidden="1" x14ac:dyDescent="0.25">
      <c r="A2369" s="80">
        <f t="shared" si="36"/>
        <v>2367</v>
      </c>
      <c r="B2369" s="79" t="s">
        <v>983</v>
      </c>
      <c r="C2369" s="79" t="s">
        <v>987</v>
      </c>
      <c r="D2369" s="81">
        <v>42194</v>
      </c>
      <c r="E2369" s="81">
        <v>42194</v>
      </c>
      <c r="F2369" s="86">
        <v>1</v>
      </c>
      <c r="G2369" s="79" t="s">
        <v>158</v>
      </c>
      <c r="H2369" s="79" t="s">
        <v>1490</v>
      </c>
      <c r="I2369" s="84">
        <v>175071</v>
      </c>
      <c r="J2369" s="84">
        <v>-65325.93</v>
      </c>
      <c r="K2369" s="84">
        <v>109745.07</v>
      </c>
      <c r="L2369" s="85"/>
      <c r="M2369" s="85"/>
    </row>
    <row r="2370" spans="1:13" hidden="1" x14ac:dyDescent="0.25">
      <c r="A2370" s="80">
        <f t="shared" si="36"/>
        <v>2368</v>
      </c>
      <c r="B2370" s="79" t="s">
        <v>983</v>
      </c>
      <c r="C2370" s="79" t="s">
        <v>987</v>
      </c>
      <c r="D2370" s="81">
        <v>42203</v>
      </c>
      <c r="E2370" s="81">
        <v>42203</v>
      </c>
      <c r="F2370" s="86">
        <v>2</v>
      </c>
      <c r="G2370" s="79" t="s">
        <v>158</v>
      </c>
      <c r="H2370" s="79" t="s">
        <v>1491</v>
      </c>
      <c r="I2370" s="84">
        <v>1012500</v>
      </c>
      <c r="J2370" s="84">
        <v>-376161.96</v>
      </c>
      <c r="K2370" s="84">
        <v>636338.04</v>
      </c>
      <c r="L2370" s="85"/>
      <c r="M2370" s="85"/>
    </row>
    <row r="2371" spans="1:13" hidden="1" x14ac:dyDescent="0.25">
      <c r="A2371" s="80">
        <f t="shared" si="36"/>
        <v>2369</v>
      </c>
      <c r="B2371" s="79" t="s">
        <v>983</v>
      </c>
      <c r="C2371" s="79" t="s">
        <v>987</v>
      </c>
      <c r="D2371" s="81">
        <v>42416</v>
      </c>
      <c r="E2371" s="81">
        <v>42416</v>
      </c>
      <c r="F2371" s="86">
        <v>1</v>
      </c>
      <c r="G2371" s="79" t="s">
        <v>158</v>
      </c>
      <c r="H2371" s="79" t="s">
        <v>1492</v>
      </c>
      <c r="I2371" s="84">
        <v>549064.19999999995</v>
      </c>
      <c r="J2371" s="84">
        <v>-178149.75</v>
      </c>
      <c r="K2371" s="84">
        <v>370914.45</v>
      </c>
      <c r="L2371" s="85"/>
      <c r="M2371" s="85"/>
    </row>
    <row r="2372" spans="1:13" hidden="1" x14ac:dyDescent="0.25">
      <c r="A2372" s="80">
        <f t="shared" si="36"/>
        <v>2370</v>
      </c>
      <c r="B2372" s="79" t="s">
        <v>983</v>
      </c>
      <c r="C2372" s="79" t="s">
        <v>987</v>
      </c>
      <c r="D2372" s="81">
        <v>42107</v>
      </c>
      <c r="E2372" s="81">
        <v>42107</v>
      </c>
      <c r="F2372" s="86">
        <v>1</v>
      </c>
      <c r="G2372" s="79" t="s">
        <v>158</v>
      </c>
      <c r="H2372" s="79" t="s">
        <v>1493</v>
      </c>
      <c r="I2372" s="84">
        <v>202269</v>
      </c>
      <c r="J2372" s="84">
        <v>-76454.31</v>
      </c>
      <c r="K2372" s="84">
        <v>125814.69</v>
      </c>
      <c r="L2372" s="85"/>
      <c r="M2372" s="85"/>
    </row>
    <row r="2373" spans="1:13" hidden="1" x14ac:dyDescent="0.25">
      <c r="A2373" s="80">
        <f t="shared" ref="A2373:A2436" si="37">A2372+1</f>
        <v>2371</v>
      </c>
      <c r="B2373" s="79" t="s">
        <v>983</v>
      </c>
      <c r="C2373" s="79" t="s">
        <v>247</v>
      </c>
      <c r="D2373" s="81">
        <v>42139</v>
      </c>
      <c r="E2373" s="81">
        <v>42139</v>
      </c>
      <c r="F2373" s="86">
        <v>1</v>
      </c>
      <c r="G2373" s="79" t="s">
        <v>354</v>
      </c>
      <c r="H2373" s="79" t="s">
        <v>1494</v>
      </c>
      <c r="I2373" s="84">
        <v>959692.5</v>
      </c>
      <c r="J2373" s="84">
        <v>-536184.80999999994</v>
      </c>
      <c r="K2373" s="84">
        <v>423507.69</v>
      </c>
      <c r="L2373" s="85"/>
      <c r="M2373" s="85"/>
    </row>
    <row r="2374" spans="1:13" hidden="1" x14ac:dyDescent="0.25">
      <c r="A2374" s="80">
        <f t="shared" si="37"/>
        <v>2372</v>
      </c>
      <c r="B2374" s="79" t="s">
        <v>983</v>
      </c>
      <c r="C2374" s="79" t="s">
        <v>984</v>
      </c>
      <c r="D2374" s="81">
        <v>42209</v>
      </c>
      <c r="E2374" s="81">
        <v>42209</v>
      </c>
      <c r="F2374" s="86">
        <v>1</v>
      </c>
      <c r="G2374" s="79" t="s">
        <v>158</v>
      </c>
      <c r="H2374" s="79" t="s">
        <v>1495</v>
      </c>
      <c r="I2374" s="84">
        <v>12732612.75</v>
      </c>
      <c r="J2374" s="84">
        <v>-2752519.39</v>
      </c>
      <c r="K2374" s="84">
        <v>9980093.3599999994</v>
      </c>
      <c r="L2374" s="85"/>
      <c r="M2374" s="85"/>
    </row>
    <row r="2375" spans="1:13" hidden="1" x14ac:dyDescent="0.25">
      <c r="A2375" s="80">
        <f t="shared" si="37"/>
        <v>2373</v>
      </c>
      <c r="B2375" s="79" t="s">
        <v>983</v>
      </c>
      <c r="C2375" s="79" t="s">
        <v>984</v>
      </c>
      <c r="D2375" s="81">
        <v>42213</v>
      </c>
      <c r="E2375" s="81">
        <v>42213</v>
      </c>
      <c r="F2375" s="86">
        <v>2</v>
      </c>
      <c r="G2375" s="79" t="s">
        <v>158</v>
      </c>
      <c r="H2375" s="79" t="s">
        <v>1496</v>
      </c>
      <c r="I2375" s="84">
        <v>288644.67</v>
      </c>
      <c r="J2375" s="84">
        <v>-62278.880000000005</v>
      </c>
      <c r="K2375" s="84">
        <v>226365.79</v>
      </c>
      <c r="L2375" s="85"/>
      <c r="M2375" s="85"/>
    </row>
    <row r="2376" spans="1:13" hidden="1" x14ac:dyDescent="0.25">
      <c r="A2376" s="80">
        <f t="shared" si="37"/>
        <v>2374</v>
      </c>
      <c r="B2376" s="79" t="s">
        <v>983</v>
      </c>
      <c r="C2376" s="79" t="s">
        <v>984</v>
      </c>
      <c r="D2376" s="81">
        <v>42451</v>
      </c>
      <c r="E2376" s="81">
        <v>42451</v>
      </c>
      <c r="F2376" s="86">
        <v>2</v>
      </c>
      <c r="G2376" s="79" t="s">
        <v>158</v>
      </c>
      <c r="H2376" s="79" t="s">
        <v>1497</v>
      </c>
      <c r="I2376" s="84">
        <v>561277.63</v>
      </c>
      <c r="J2376" s="84">
        <v>-107225.8</v>
      </c>
      <c r="K2376" s="84">
        <v>454051.83</v>
      </c>
      <c r="L2376" s="85"/>
      <c r="M2376" s="85"/>
    </row>
    <row r="2377" spans="1:13" hidden="1" x14ac:dyDescent="0.25">
      <c r="A2377" s="80">
        <f t="shared" si="37"/>
        <v>2375</v>
      </c>
      <c r="B2377" s="79" t="s">
        <v>983</v>
      </c>
      <c r="C2377" s="79" t="s">
        <v>984</v>
      </c>
      <c r="D2377" s="81">
        <v>42156</v>
      </c>
      <c r="E2377" s="81">
        <v>42156</v>
      </c>
      <c r="F2377" s="86">
        <v>1</v>
      </c>
      <c r="G2377" s="79" t="s">
        <v>158</v>
      </c>
      <c r="H2377" s="79" t="s">
        <v>1498</v>
      </c>
      <c r="I2377" s="84">
        <v>2790000</v>
      </c>
      <c r="J2377" s="84">
        <v>-618500.1</v>
      </c>
      <c r="K2377" s="84">
        <v>2171499.9</v>
      </c>
      <c r="L2377" s="85"/>
      <c r="M2377" s="85"/>
    </row>
    <row r="2378" spans="1:13" hidden="1" x14ac:dyDescent="0.25">
      <c r="A2378" s="80">
        <f t="shared" si="37"/>
        <v>2376</v>
      </c>
      <c r="B2378" s="79" t="s">
        <v>983</v>
      </c>
      <c r="C2378" s="79" t="s">
        <v>987</v>
      </c>
      <c r="D2378" s="81">
        <v>42178</v>
      </c>
      <c r="E2378" s="81">
        <v>42178</v>
      </c>
      <c r="F2378" s="86">
        <v>14</v>
      </c>
      <c r="G2378" s="79" t="s">
        <v>1499</v>
      </c>
      <c r="H2378" s="79" t="s">
        <v>1500</v>
      </c>
      <c r="I2378" s="84">
        <v>1294357.05</v>
      </c>
      <c r="J2378" s="84">
        <v>-486707.10000000003</v>
      </c>
      <c r="K2378" s="84">
        <v>807649.95</v>
      </c>
      <c r="L2378" s="85"/>
      <c r="M2378" s="85"/>
    </row>
    <row r="2379" spans="1:13" hidden="1" x14ac:dyDescent="0.25">
      <c r="A2379" s="80">
        <f t="shared" si="37"/>
        <v>2377</v>
      </c>
      <c r="B2379" s="79" t="s">
        <v>983</v>
      </c>
      <c r="C2379" s="79" t="s">
        <v>987</v>
      </c>
      <c r="D2379" s="81">
        <v>42165</v>
      </c>
      <c r="E2379" s="81">
        <v>42165</v>
      </c>
      <c r="F2379" s="82">
        <v>0</v>
      </c>
      <c r="G2379" s="79" t="s">
        <v>145</v>
      </c>
      <c r="H2379" s="79" t="s">
        <v>1501</v>
      </c>
      <c r="I2379" s="84">
        <v>2473200</v>
      </c>
      <c r="J2379" s="84">
        <v>-909980.6</v>
      </c>
      <c r="K2379" s="84">
        <v>1563219.4</v>
      </c>
      <c r="L2379" s="85"/>
      <c r="M2379" s="85"/>
    </row>
    <row r="2380" spans="1:13" hidden="1" x14ac:dyDescent="0.25">
      <c r="A2380" s="80">
        <f t="shared" si="37"/>
        <v>2378</v>
      </c>
      <c r="B2380" s="79" t="s">
        <v>983</v>
      </c>
      <c r="C2380" s="79" t="s">
        <v>984</v>
      </c>
      <c r="D2380" s="81">
        <v>42220</v>
      </c>
      <c r="E2380" s="81">
        <v>42220</v>
      </c>
      <c r="F2380" s="82">
        <v>62.36</v>
      </c>
      <c r="G2380" s="79" t="s">
        <v>1499</v>
      </c>
      <c r="H2380" s="79" t="s">
        <v>1502</v>
      </c>
      <c r="I2380" s="84">
        <v>8005138.3300000001</v>
      </c>
      <c r="J2380" s="84">
        <v>-1774479.2100000002</v>
      </c>
      <c r="K2380" s="84">
        <v>6230659.1200000001</v>
      </c>
      <c r="L2380" s="85"/>
      <c r="M2380" s="85"/>
    </row>
    <row r="2381" spans="1:13" hidden="1" x14ac:dyDescent="0.25">
      <c r="A2381" s="80">
        <f t="shared" si="37"/>
        <v>2379</v>
      </c>
      <c r="B2381" s="79" t="s">
        <v>983</v>
      </c>
      <c r="C2381" s="79" t="s">
        <v>984</v>
      </c>
      <c r="D2381" s="81">
        <v>42235</v>
      </c>
      <c r="E2381" s="81">
        <v>42235</v>
      </c>
      <c r="F2381" s="86">
        <v>1</v>
      </c>
      <c r="G2381" s="79" t="s">
        <v>158</v>
      </c>
      <c r="H2381" s="79" t="s">
        <v>1503</v>
      </c>
      <c r="I2381" s="84">
        <v>4038832.24</v>
      </c>
      <c r="J2381" s="84">
        <v>-888689.47</v>
      </c>
      <c r="K2381" s="84">
        <v>3150142.77</v>
      </c>
      <c r="L2381" s="85"/>
      <c r="M2381" s="85"/>
    </row>
    <row r="2382" spans="1:13" hidden="1" x14ac:dyDescent="0.25">
      <c r="A2382" s="80">
        <f t="shared" si="37"/>
        <v>2380</v>
      </c>
      <c r="B2382" s="79" t="s">
        <v>983</v>
      </c>
      <c r="C2382" s="79" t="s">
        <v>984</v>
      </c>
      <c r="D2382" s="81">
        <v>42156</v>
      </c>
      <c r="E2382" s="81">
        <v>42156</v>
      </c>
      <c r="F2382" s="86">
        <v>1</v>
      </c>
      <c r="G2382" s="79" t="s">
        <v>158</v>
      </c>
      <c r="H2382" s="79" t="s">
        <v>1504</v>
      </c>
      <c r="I2382" s="84">
        <v>1443168.42</v>
      </c>
      <c r="J2382" s="84">
        <v>-319928.23000000004</v>
      </c>
      <c r="K2382" s="84">
        <v>1123240.19</v>
      </c>
      <c r="L2382" s="85"/>
      <c r="M2382" s="85"/>
    </row>
    <row r="2383" spans="1:13" hidden="1" x14ac:dyDescent="0.25">
      <c r="A2383" s="80">
        <f t="shared" si="37"/>
        <v>2381</v>
      </c>
      <c r="B2383" s="79" t="s">
        <v>983</v>
      </c>
      <c r="C2383" s="79" t="s">
        <v>984</v>
      </c>
      <c r="D2383" s="81">
        <v>42270</v>
      </c>
      <c r="E2383" s="81">
        <v>42270</v>
      </c>
      <c r="F2383" s="82">
        <v>0</v>
      </c>
      <c r="G2383" s="79" t="s">
        <v>145</v>
      </c>
      <c r="H2383" s="79" t="s">
        <v>1505</v>
      </c>
      <c r="I2383" s="84">
        <v>6561284.4500000002</v>
      </c>
      <c r="J2383" s="84">
        <v>-1418745.1800000002</v>
      </c>
      <c r="K2383" s="84">
        <v>5142539.2699999996</v>
      </c>
      <c r="L2383" s="85"/>
      <c r="M2383" s="85"/>
    </row>
    <row r="2384" spans="1:13" hidden="1" x14ac:dyDescent="0.25">
      <c r="A2384" s="80">
        <f t="shared" si="37"/>
        <v>2382</v>
      </c>
      <c r="B2384" s="79" t="s">
        <v>983</v>
      </c>
      <c r="C2384" s="79" t="s">
        <v>984</v>
      </c>
      <c r="D2384" s="81">
        <v>42297</v>
      </c>
      <c r="E2384" s="81">
        <v>42297</v>
      </c>
      <c r="F2384" s="82">
        <v>0</v>
      </c>
      <c r="G2384" s="79" t="s">
        <v>145</v>
      </c>
      <c r="H2384" s="79" t="s">
        <v>1506</v>
      </c>
      <c r="I2384" s="84">
        <v>2009125.09</v>
      </c>
      <c r="J2384" s="84">
        <v>-415962.87</v>
      </c>
      <c r="K2384" s="84">
        <v>1593162.22</v>
      </c>
      <c r="L2384" s="85"/>
      <c r="M2384" s="85"/>
    </row>
    <row r="2385" spans="1:13" hidden="1" x14ac:dyDescent="0.25">
      <c r="A2385" s="80">
        <f t="shared" si="37"/>
        <v>2383</v>
      </c>
      <c r="B2385" s="79" t="s">
        <v>983</v>
      </c>
      <c r="C2385" s="79" t="s">
        <v>984</v>
      </c>
      <c r="D2385" s="81">
        <v>42449</v>
      </c>
      <c r="E2385" s="81">
        <v>42449</v>
      </c>
      <c r="F2385" s="82">
        <v>0</v>
      </c>
      <c r="G2385" s="79" t="s">
        <v>145</v>
      </c>
      <c r="H2385" s="79" t="s">
        <v>1507</v>
      </c>
      <c r="I2385" s="84">
        <v>4074721.2</v>
      </c>
      <c r="J2385" s="84">
        <v>-779276.5</v>
      </c>
      <c r="K2385" s="84">
        <v>3295444.7</v>
      </c>
      <c r="L2385" s="85"/>
      <c r="M2385" s="85"/>
    </row>
    <row r="2386" spans="1:13" hidden="1" x14ac:dyDescent="0.25">
      <c r="A2386" s="80">
        <f t="shared" si="37"/>
        <v>2384</v>
      </c>
      <c r="B2386" s="79" t="s">
        <v>983</v>
      </c>
      <c r="C2386" s="79" t="s">
        <v>1508</v>
      </c>
      <c r="D2386" s="81">
        <v>42741</v>
      </c>
      <c r="E2386" s="81">
        <v>42297</v>
      </c>
      <c r="F2386" s="82">
        <v>0</v>
      </c>
      <c r="G2386" s="79" t="s">
        <v>145</v>
      </c>
      <c r="H2386" s="79" t="s">
        <v>1509</v>
      </c>
      <c r="I2386" s="84">
        <v>2508421</v>
      </c>
      <c r="J2386" s="84">
        <v>-433484</v>
      </c>
      <c r="K2386" s="84">
        <v>2074937</v>
      </c>
      <c r="L2386" s="85"/>
      <c r="M2386" s="85"/>
    </row>
    <row r="2387" spans="1:13" hidden="1" x14ac:dyDescent="0.25">
      <c r="A2387" s="80">
        <f t="shared" si="37"/>
        <v>2385</v>
      </c>
      <c r="B2387" s="79" t="s">
        <v>983</v>
      </c>
      <c r="C2387" s="79" t="s">
        <v>984</v>
      </c>
      <c r="D2387" s="81">
        <v>42447</v>
      </c>
      <c r="E2387" s="81">
        <v>42447</v>
      </c>
      <c r="F2387" s="82">
        <v>0</v>
      </c>
      <c r="G2387" s="79" t="s">
        <v>145</v>
      </c>
      <c r="H2387" s="79" t="s">
        <v>1510</v>
      </c>
      <c r="I2387" s="84">
        <v>4383922.5199999996</v>
      </c>
      <c r="J2387" s="84">
        <v>-839321.03</v>
      </c>
      <c r="K2387" s="84">
        <v>3544601.49</v>
      </c>
      <c r="L2387" s="85"/>
      <c r="M2387" s="85"/>
    </row>
    <row r="2388" spans="1:13" hidden="1" x14ac:dyDescent="0.25">
      <c r="A2388" s="80">
        <f t="shared" si="37"/>
        <v>2386</v>
      </c>
      <c r="B2388" s="79" t="s">
        <v>983</v>
      </c>
      <c r="C2388" s="79" t="s">
        <v>984</v>
      </c>
      <c r="D2388" s="81">
        <v>42452</v>
      </c>
      <c r="E2388" s="81">
        <v>42452</v>
      </c>
      <c r="F2388" s="82">
        <v>0</v>
      </c>
      <c r="G2388" s="79" t="s">
        <v>145</v>
      </c>
      <c r="H2388" s="79" t="s">
        <v>1511</v>
      </c>
      <c r="I2388" s="84">
        <v>33356161.329999998</v>
      </c>
      <c r="J2388" s="84">
        <v>-6368856.6200000001</v>
      </c>
      <c r="K2388" s="84">
        <v>26987304.710000001</v>
      </c>
      <c r="L2388" s="85"/>
      <c r="M2388" s="85"/>
    </row>
    <row r="2389" spans="1:13" hidden="1" x14ac:dyDescent="0.25">
      <c r="A2389" s="80">
        <f t="shared" si="37"/>
        <v>2387</v>
      </c>
      <c r="B2389" s="79" t="s">
        <v>983</v>
      </c>
      <c r="C2389" s="79" t="s">
        <v>1512</v>
      </c>
      <c r="D2389" s="81">
        <v>42732</v>
      </c>
      <c r="E2389" s="81">
        <v>42732</v>
      </c>
      <c r="F2389" s="82">
        <v>0</v>
      </c>
      <c r="G2389" s="79" t="s">
        <v>145</v>
      </c>
      <c r="H2389" s="79" t="s">
        <v>1513</v>
      </c>
      <c r="I2389" s="84">
        <v>1210.1600000000001</v>
      </c>
      <c r="J2389" s="84">
        <v>-201.85</v>
      </c>
      <c r="K2389" s="84">
        <v>1008.31</v>
      </c>
      <c r="L2389" s="85"/>
      <c r="M2389" s="85"/>
    </row>
    <row r="2390" spans="1:13" hidden="1" x14ac:dyDescent="0.25">
      <c r="A2390" s="80">
        <f t="shared" si="37"/>
        <v>2388</v>
      </c>
      <c r="B2390" s="79" t="s">
        <v>983</v>
      </c>
      <c r="C2390" s="79" t="s">
        <v>1240</v>
      </c>
      <c r="D2390" s="81">
        <v>42741</v>
      </c>
      <c r="E2390" s="81">
        <v>42741</v>
      </c>
      <c r="F2390" s="82">
        <v>0</v>
      </c>
      <c r="G2390" s="79" t="s">
        <v>145</v>
      </c>
      <c r="H2390" s="79" t="s">
        <v>1514</v>
      </c>
      <c r="I2390" s="84">
        <v>7335116.25</v>
      </c>
      <c r="J2390" s="84">
        <v>-1349846.43</v>
      </c>
      <c r="K2390" s="84">
        <v>5985269.8200000003</v>
      </c>
      <c r="L2390" s="85"/>
      <c r="M2390" s="85"/>
    </row>
    <row r="2391" spans="1:13" hidden="1" x14ac:dyDescent="0.25">
      <c r="A2391" s="80">
        <f t="shared" si="37"/>
        <v>2389</v>
      </c>
      <c r="B2391" s="79" t="s">
        <v>983</v>
      </c>
      <c r="C2391" s="79" t="s">
        <v>987</v>
      </c>
      <c r="D2391" s="81">
        <v>42433</v>
      </c>
      <c r="E2391" s="81">
        <v>42433</v>
      </c>
      <c r="F2391" s="82">
        <v>0</v>
      </c>
      <c r="G2391" s="79" t="s">
        <v>145</v>
      </c>
      <c r="H2391" s="79" t="s">
        <v>1515</v>
      </c>
      <c r="I2391" s="84">
        <v>1212443.3899999999</v>
      </c>
      <c r="J2391" s="84">
        <v>-389820.30000000005</v>
      </c>
      <c r="K2391" s="84">
        <v>822623.09</v>
      </c>
      <c r="L2391" s="85"/>
      <c r="M2391" s="85"/>
    </row>
    <row r="2392" spans="1:13" hidden="1" x14ac:dyDescent="0.25">
      <c r="A2392" s="80">
        <f t="shared" si="37"/>
        <v>2390</v>
      </c>
      <c r="B2392" s="79" t="s">
        <v>983</v>
      </c>
      <c r="C2392" s="79" t="s">
        <v>1516</v>
      </c>
      <c r="D2392" s="81">
        <v>42784</v>
      </c>
      <c r="E2392" s="81">
        <v>42433</v>
      </c>
      <c r="F2392" s="82">
        <v>0</v>
      </c>
      <c r="G2392" s="79" t="s">
        <v>145</v>
      </c>
      <c r="H2392" s="79" t="s">
        <v>1515</v>
      </c>
      <c r="I2392" s="84">
        <v>167797.21</v>
      </c>
      <c r="J2392" s="84">
        <v>-49766.85</v>
      </c>
      <c r="K2392" s="84">
        <v>118030.36</v>
      </c>
      <c r="L2392" s="85"/>
      <c r="M2392" s="85"/>
    </row>
    <row r="2393" spans="1:13" hidden="1" x14ac:dyDescent="0.25">
      <c r="A2393" s="80">
        <f t="shared" si="37"/>
        <v>2391</v>
      </c>
      <c r="B2393" s="79" t="s">
        <v>983</v>
      </c>
      <c r="C2393" s="79" t="s">
        <v>987</v>
      </c>
      <c r="D2393" s="81">
        <v>42417</v>
      </c>
      <c r="E2393" s="81">
        <v>42417</v>
      </c>
      <c r="F2393" s="86">
        <v>1</v>
      </c>
      <c r="G2393" s="79" t="s">
        <v>158</v>
      </c>
      <c r="H2393" s="79" t="s">
        <v>1517</v>
      </c>
      <c r="I2393" s="84">
        <v>2597524.14</v>
      </c>
      <c r="J2393" s="84">
        <v>-842344.64</v>
      </c>
      <c r="K2393" s="84">
        <v>1755179.5</v>
      </c>
      <c r="L2393" s="85"/>
      <c r="M2393" s="85"/>
    </row>
    <row r="2394" spans="1:13" hidden="1" x14ac:dyDescent="0.25">
      <c r="A2394" s="80">
        <f t="shared" si="37"/>
        <v>2392</v>
      </c>
      <c r="B2394" s="79" t="s">
        <v>983</v>
      </c>
      <c r="C2394" s="79" t="s">
        <v>1518</v>
      </c>
      <c r="D2394" s="81">
        <v>43008</v>
      </c>
      <c r="E2394" s="81">
        <v>43008</v>
      </c>
      <c r="F2394" s="86">
        <v>0</v>
      </c>
      <c r="G2394" s="79" t="s">
        <v>158</v>
      </c>
      <c r="H2394" s="79" t="s">
        <v>1519</v>
      </c>
      <c r="I2394" s="84">
        <v>-5487.37</v>
      </c>
      <c r="J2394" s="84">
        <v>1360.46</v>
      </c>
      <c r="K2394" s="84">
        <v>-4126.91</v>
      </c>
      <c r="L2394" s="85"/>
      <c r="M2394" s="85"/>
    </row>
    <row r="2395" spans="1:13" hidden="1" x14ac:dyDescent="0.25">
      <c r="A2395" s="80">
        <f t="shared" si="37"/>
        <v>2393</v>
      </c>
      <c r="B2395" s="79" t="s">
        <v>983</v>
      </c>
      <c r="C2395" s="79" t="s">
        <v>984</v>
      </c>
      <c r="D2395" s="81">
        <v>42460</v>
      </c>
      <c r="E2395" s="81">
        <v>42460</v>
      </c>
      <c r="F2395" s="82">
        <v>0</v>
      </c>
      <c r="G2395" s="79" t="s">
        <v>145</v>
      </c>
      <c r="H2395" s="79" t="s">
        <v>1520</v>
      </c>
      <c r="I2395" s="84">
        <v>5913564.5</v>
      </c>
      <c r="J2395" s="84">
        <v>-1124191.58</v>
      </c>
      <c r="K2395" s="84">
        <v>4789372.92</v>
      </c>
      <c r="L2395" s="85"/>
      <c r="M2395" s="85"/>
    </row>
    <row r="2396" spans="1:13" hidden="1" x14ac:dyDescent="0.25">
      <c r="A2396" s="80">
        <f t="shared" si="37"/>
        <v>2394</v>
      </c>
      <c r="B2396" s="79" t="s">
        <v>983</v>
      </c>
      <c r="C2396" s="79" t="s">
        <v>1521</v>
      </c>
      <c r="D2396" s="81">
        <v>42731</v>
      </c>
      <c r="E2396" s="81">
        <v>42731</v>
      </c>
      <c r="F2396" s="82">
        <v>0</v>
      </c>
      <c r="G2396" s="79" t="s">
        <v>145</v>
      </c>
      <c r="H2396" s="79" t="s">
        <v>1522</v>
      </c>
      <c r="I2396" s="84">
        <v>535251</v>
      </c>
      <c r="J2396" s="84">
        <v>-88415.47</v>
      </c>
      <c r="K2396" s="84">
        <v>446835.53</v>
      </c>
      <c r="L2396" s="85"/>
      <c r="M2396" s="85"/>
    </row>
    <row r="2397" spans="1:13" hidden="1" x14ac:dyDescent="0.25">
      <c r="A2397" s="80">
        <f t="shared" si="37"/>
        <v>2395</v>
      </c>
      <c r="B2397" s="79" t="s">
        <v>983</v>
      </c>
      <c r="C2397" s="79" t="s">
        <v>1523</v>
      </c>
      <c r="D2397" s="81">
        <v>42933</v>
      </c>
      <c r="E2397" s="81">
        <v>42933</v>
      </c>
      <c r="F2397" s="82">
        <v>0</v>
      </c>
      <c r="G2397" s="79" t="s">
        <v>145</v>
      </c>
      <c r="H2397" s="79" t="s">
        <v>1524</v>
      </c>
      <c r="I2397" s="84">
        <v>-4093</v>
      </c>
      <c r="J2397" s="84">
        <v>609.04</v>
      </c>
      <c r="K2397" s="84">
        <v>-3483.96</v>
      </c>
      <c r="L2397" s="85"/>
      <c r="M2397" s="85"/>
    </row>
    <row r="2398" spans="1:13" hidden="1" x14ac:dyDescent="0.25">
      <c r="A2398" s="80">
        <f t="shared" si="37"/>
        <v>2396</v>
      </c>
      <c r="B2398" s="79" t="s">
        <v>983</v>
      </c>
      <c r="C2398" s="79" t="s">
        <v>984</v>
      </c>
      <c r="D2398" s="81">
        <v>42439</v>
      </c>
      <c r="E2398" s="81">
        <v>42439</v>
      </c>
      <c r="F2398" s="82">
        <v>0</v>
      </c>
      <c r="G2398" s="79" t="s">
        <v>145</v>
      </c>
      <c r="H2398" s="79" t="s">
        <v>1525</v>
      </c>
      <c r="I2398" s="84">
        <v>699482.95</v>
      </c>
      <c r="J2398" s="84">
        <v>-134500.38</v>
      </c>
      <c r="K2398" s="84">
        <v>564982.56999999995</v>
      </c>
      <c r="L2398" s="85"/>
      <c r="M2398" s="85"/>
    </row>
    <row r="2399" spans="1:13" hidden="1" x14ac:dyDescent="0.25">
      <c r="A2399" s="80">
        <f t="shared" si="37"/>
        <v>2397</v>
      </c>
      <c r="B2399" s="79" t="s">
        <v>983</v>
      </c>
      <c r="C2399" s="79" t="s">
        <v>984</v>
      </c>
      <c r="D2399" s="81">
        <v>42439</v>
      </c>
      <c r="E2399" s="81">
        <v>42439</v>
      </c>
      <c r="F2399" s="82">
        <v>0</v>
      </c>
      <c r="G2399" s="79" t="s">
        <v>145</v>
      </c>
      <c r="H2399" s="79" t="s">
        <v>1526</v>
      </c>
      <c r="I2399" s="84">
        <v>247320</v>
      </c>
      <c r="J2399" s="84">
        <v>-47556.020000000004</v>
      </c>
      <c r="K2399" s="84">
        <v>199763.98</v>
      </c>
      <c r="L2399" s="85"/>
      <c r="M2399" s="85"/>
    </row>
    <row r="2400" spans="1:13" hidden="1" x14ac:dyDescent="0.25">
      <c r="A2400" s="80">
        <f t="shared" si="37"/>
        <v>2398</v>
      </c>
      <c r="B2400" s="79" t="s">
        <v>983</v>
      </c>
      <c r="C2400" s="79" t="s">
        <v>984</v>
      </c>
      <c r="D2400" s="81">
        <v>42447</v>
      </c>
      <c r="E2400" s="81">
        <v>42447</v>
      </c>
      <c r="F2400" s="82">
        <v>0</v>
      </c>
      <c r="G2400" s="79" t="s">
        <v>145</v>
      </c>
      <c r="H2400" s="79" t="s">
        <v>1527</v>
      </c>
      <c r="I2400" s="84">
        <v>272161.5</v>
      </c>
      <c r="J2400" s="84">
        <v>-52106.5</v>
      </c>
      <c r="K2400" s="84">
        <v>220055</v>
      </c>
      <c r="L2400" s="85"/>
      <c r="M2400" s="85"/>
    </row>
    <row r="2401" spans="1:13" hidden="1" x14ac:dyDescent="0.25">
      <c r="A2401" s="80">
        <f t="shared" si="37"/>
        <v>2399</v>
      </c>
      <c r="B2401" s="79" t="s">
        <v>983</v>
      </c>
      <c r="C2401" s="79" t="s">
        <v>987</v>
      </c>
      <c r="D2401" s="81">
        <v>42409</v>
      </c>
      <c r="E2401" s="81">
        <v>42409</v>
      </c>
      <c r="F2401" s="82">
        <v>0</v>
      </c>
      <c r="G2401" s="79" t="s">
        <v>145</v>
      </c>
      <c r="H2401" s="79" t="s">
        <v>1528</v>
      </c>
      <c r="I2401" s="84">
        <v>83957.01</v>
      </c>
      <c r="J2401" s="84">
        <v>-27342.559999999998</v>
      </c>
      <c r="K2401" s="84">
        <v>56614.45</v>
      </c>
      <c r="L2401" s="85"/>
      <c r="M2401" s="85"/>
    </row>
    <row r="2402" spans="1:13" hidden="1" x14ac:dyDescent="0.25">
      <c r="A2402" s="80">
        <f t="shared" si="37"/>
        <v>2400</v>
      </c>
      <c r="B2402" s="79" t="s">
        <v>983</v>
      </c>
      <c r="C2402" s="79" t="s">
        <v>984</v>
      </c>
      <c r="D2402" s="81">
        <v>42451</v>
      </c>
      <c r="E2402" s="81">
        <v>42451</v>
      </c>
      <c r="F2402" s="82">
        <v>0</v>
      </c>
      <c r="G2402" s="79" t="s">
        <v>145</v>
      </c>
      <c r="H2402" s="79" t="s">
        <v>1529</v>
      </c>
      <c r="I2402" s="84">
        <v>618002.21</v>
      </c>
      <c r="J2402" s="84">
        <v>-118062.39999999999</v>
      </c>
      <c r="K2402" s="84">
        <v>499939.81</v>
      </c>
      <c r="L2402" s="85"/>
      <c r="M2402" s="85"/>
    </row>
    <row r="2403" spans="1:13" hidden="1" x14ac:dyDescent="0.25">
      <c r="A2403" s="80">
        <f t="shared" si="37"/>
        <v>2401</v>
      </c>
      <c r="B2403" s="79" t="s">
        <v>983</v>
      </c>
      <c r="C2403" s="79" t="s">
        <v>1176</v>
      </c>
      <c r="D2403" s="81">
        <v>42451</v>
      </c>
      <c r="E2403" s="81">
        <v>42451</v>
      </c>
      <c r="F2403" s="82">
        <v>0</v>
      </c>
      <c r="G2403" s="79" t="s">
        <v>145</v>
      </c>
      <c r="H2403" s="79" t="s">
        <v>1530</v>
      </c>
      <c r="I2403" s="84">
        <v>85394</v>
      </c>
      <c r="J2403" s="84">
        <v>-17171.669999999998</v>
      </c>
      <c r="K2403" s="84">
        <v>68222.33</v>
      </c>
      <c r="L2403" s="85"/>
      <c r="M2403" s="85"/>
    </row>
    <row r="2404" spans="1:13" hidden="1" x14ac:dyDescent="0.25">
      <c r="A2404" s="80">
        <f t="shared" si="37"/>
        <v>2402</v>
      </c>
      <c r="B2404" s="79" t="s">
        <v>983</v>
      </c>
      <c r="C2404" s="79" t="s">
        <v>984</v>
      </c>
      <c r="D2404" s="81">
        <v>42460</v>
      </c>
      <c r="E2404" s="81">
        <v>42460</v>
      </c>
      <c r="F2404" s="82">
        <v>0</v>
      </c>
      <c r="G2404" s="79" t="s">
        <v>145</v>
      </c>
      <c r="H2404" s="79" t="s">
        <v>1531</v>
      </c>
      <c r="I2404" s="84">
        <v>12121305.689999999</v>
      </c>
      <c r="J2404" s="84">
        <v>-2304307.25</v>
      </c>
      <c r="K2404" s="84">
        <v>9816998.4399999995</v>
      </c>
      <c r="L2404" s="85"/>
      <c r="M2404" s="85"/>
    </row>
    <row r="2405" spans="1:13" hidden="1" x14ac:dyDescent="0.25">
      <c r="A2405" s="80">
        <f t="shared" si="37"/>
        <v>2403</v>
      </c>
      <c r="B2405" s="79" t="s">
        <v>983</v>
      </c>
      <c r="C2405" s="79" t="s">
        <v>1240</v>
      </c>
      <c r="D2405" s="81">
        <v>42643</v>
      </c>
      <c r="E2405" s="81">
        <v>42643</v>
      </c>
      <c r="F2405" s="82">
        <v>0</v>
      </c>
      <c r="G2405" s="79" t="s">
        <v>145</v>
      </c>
      <c r="H2405" s="79" t="s">
        <v>1532</v>
      </c>
      <c r="I2405" s="84">
        <v>612554.75</v>
      </c>
      <c r="J2405" s="84">
        <v>-119016.31</v>
      </c>
      <c r="K2405" s="84">
        <v>493538.44</v>
      </c>
      <c r="L2405" s="85"/>
      <c r="M2405" s="85"/>
    </row>
    <row r="2406" spans="1:13" hidden="1" x14ac:dyDescent="0.25">
      <c r="A2406" s="80">
        <f t="shared" si="37"/>
        <v>2404</v>
      </c>
      <c r="B2406" s="79" t="s">
        <v>983</v>
      </c>
      <c r="C2406" s="79" t="s">
        <v>987</v>
      </c>
      <c r="D2406" s="81">
        <v>42460</v>
      </c>
      <c r="E2406" s="81">
        <v>42460</v>
      </c>
      <c r="F2406" s="82">
        <v>0</v>
      </c>
      <c r="G2406" s="79" t="s">
        <v>145</v>
      </c>
      <c r="H2406" s="79" t="s">
        <v>1533</v>
      </c>
      <c r="I2406" s="84">
        <v>5855259.4199999999</v>
      </c>
      <c r="J2406" s="84">
        <v>-1855179.61</v>
      </c>
      <c r="K2406" s="84">
        <v>4000079.81</v>
      </c>
      <c r="L2406" s="85"/>
      <c r="M2406" s="85"/>
    </row>
    <row r="2407" spans="1:13" hidden="1" x14ac:dyDescent="0.25">
      <c r="A2407" s="80">
        <f t="shared" si="37"/>
        <v>2405</v>
      </c>
      <c r="B2407" s="79" t="s">
        <v>983</v>
      </c>
      <c r="C2407" s="79" t="s">
        <v>987</v>
      </c>
      <c r="D2407" s="81">
        <v>42643</v>
      </c>
      <c r="E2407" s="81">
        <v>42643</v>
      </c>
      <c r="F2407" s="82">
        <v>0</v>
      </c>
      <c r="G2407" s="79" t="s">
        <v>145</v>
      </c>
      <c r="H2407" s="79" t="s">
        <v>1534</v>
      </c>
      <c r="I2407" s="84">
        <v>50792.51</v>
      </c>
      <c r="J2407" s="84">
        <v>-14480.28</v>
      </c>
      <c r="K2407" s="84">
        <v>36312.230000000003</v>
      </c>
      <c r="L2407" s="85"/>
      <c r="M2407" s="85"/>
    </row>
    <row r="2408" spans="1:13" hidden="1" x14ac:dyDescent="0.25">
      <c r="A2408" s="80">
        <f t="shared" si="37"/>
        <v>2406</v>
      </c>
      <c r="B2408" s="79" t="s">
        <v>983</v>
      </c>
      <c r="C2408" s="79" t="s">
        <v>987</v>
      </c>
      <c r="D2408" s="81">
        <v>42460</v>
      </c>
      <c r="E2408" s="81">
        <v>42460</v>
      </c>
      <c r="F2408" s="82">
        <v>0</v>
      </c>
      <c r="G2408" s="79" t="s">
        <v>145</v>
      </c>
      <c r="H2408" s="79" t="s">
        <v>1535</v>
      </c>
      <c r="I2408" s="84">
        <v>6485701.0800000001</v>
      </c>
      <c r="J2408" s="84">
        <v>-2054928.65</v>
      </c>
      <c r="K2408" s="84">
        <v>4430772.43</v>
      </c>
      <c r="L2408" s="85"/>
      <c r="M2408" s="85"/>
    </row>
    <row r="2409" spans="1:13" hidden="1" x14ac:dyDescent="0.25">
      <c r="A2409" s="80">
        <f t="shared" si="37"/>
        <v>2407</v>
      </c>
      <c r="B2409" s="79" t="s">
        <v>983</v>
      </c>
      <c r="C2409" s="79" t="s">
        <v>1536</v>
      </c>
      <c r="D2409" s="81">
        <v>42643</v>
      </c>
      <c r="E2409" s="81">
        <v>42643</v>
      </c>
      <c r="F2409" s="82">
        <v>0</v>
      </c>
      <c r="G2409" s="79" t="s">
        <v>145</v>
      </c>
      <c r="H2409" s="79" t="s">
        <v>1535</v>
      </c>
      <c r="I2409" s="84">
        <v>176</v>
      </c>
      <c r="J2409" s="84">
        <v>-51.9</v>
      </c>
      <c r="K2409" s="84">
        <v>124.1</v>
      </c>
      <c r="L2409" s="85"/>
      <c r="M2409" s="85"/>
    </row>
    <row r="2410" spans="1:13" hidden="1" x14ac:dyDescent="0.25">
      <c r="A2410" s="80">
        <f t="shared" si="37"/>
        <v>2408</v>
      </c>
      <c r="B2410" s="79" t="s">
        <v>983</v>
      </c>
      <c r="C2410" s="79" t="s">
        <v>353</v>
      </c>
      <c r="D2410" s="81">
        <v>42095</v>
      </c>
      <c r="E2410" s="81">
        <v>42095</v>
      </c>
      <c r="F2410" s="82">
        <v>0</v>
      </c>
      <c r="G2410" s="79" t="s">
        <v>145</v>
      </c>
      <c r="H2410" s="79" t="s">
        <v>1537</v>
      </c>
      <c r="I2410" s="84">
        <v>97942443.540000007</v>
      </c>
      <c r="J2410" s="84">
        <v>-29658587.149999999</v>
      </c>
      <c r="K2410" s="84">
        <v>68283856.390000001</v>
      </c>
      <c r="L2410" s="85"/>
      <c r="M2410" s="85"/>
    </row>
    <row r="2411" spans="1:13" hidden="1" x14ac:dyDescent="0.25">
      <c r="A2411" s="80">
        <f t="shared" si="37"/>
        <v>2409</v>
      </c>
      <c r="B2411" s="79" t="s">
        <v>983</v>
      </c>
      <c r="C2411" s="79" t="s">
        <v>1176</v>
      </c>
      <c r="D2411" s="81">
        <v>42095</v>
      </c>
      <c r="E2411" s="81">
        <v>42095</v>
      </c>
      <c r="F2411" s="82">
        <v>0</v>
      </c>
      <c r="G2411" s="79" t="s">
        <v>145</v>
      </c>
      <c r="H2411" s="79" t="s">
        <v>1538</v>
      </c>
      <c r="I2411" s="84">
        <v>0</v>
      </c>
      <c r="J2411" s="84">
        <v>0</v>
      </c>
      <c r="K2411" s="84">
        <v>0</v>
      </c>
      <c r="L2411" s="85"/>
      <c r="M2411" s="85"/>
    </row>
    <row r="2412" spans="1:13" hidden="1" x14ac:dyDescent="0.25">
      <c r="A2412" s="80">
        <f t="shared" si="37"/>
        <v>2410</v>
      </c>
      <c r="B2412" s="79" t="s">
        <v>983</v>
      </c>
      <c r="C2412" s="79" t="s">
        <v>1240</v>
      </c>
      <c r="D2412" s="81">
        <v>42468</v>
      </c>
      <c r="E2412" s="81">
        <v>42468</v>
      </c>
      <c r="F2412" s="86">
        <v>2</v>
      </c>
      <c r="G2412" s="79" t="s">
        <v>158</v>
      </c>
      <c r="H2412" s="79" t="s">
        <v>1539</v>
      </c>
      <c r="I2412" s="84">
        <v>228114</v>
      </c>
      <c r="J2412" s="84">
        <v>-48599.850000000006</v>
      </c>
      <c r="K2412" s="84">
        <v>179514.15</v>
      </c>
      <c r="L2412" s="85"/>
      <c r="M2412" s="85"/>
    </row>
    <row r="2413" spans="1:13" hidden="1" x14ac:dyDescent="0.25">
      <c r="A2413" s="80">
        <f t="shared" si="37"/>
        <v>2411</v>
      </c>
      <c r="B2413" s="79" t="s">
        <v>983</v>
      </c>
      <c r="C2413" s="79" t="s">
        <v>1240</v>
      </c>
      <c r="D2413" s="81">
        <v>42480</v>
      </c>
      <c r="E2413" s="81">
        <v>42480</v>
      </c>
      <c r="F2413" s="86">
        <v>1</v>
      </c>
      <c r="G2413" s="79" t="s">
        <v>158</v>
      </c>
      <c r="H2413" s="79" t="s">
        <v>1540</v>
      </c>
      <c r="I2413" s="84">
        <v>26106</v>
      </c>
      <c r="J2413" s="84">
        <v>-5528.3099999999995</v>
      </c>
      <c r="K2413" s="84">
        <v>20577.689999999999</v>
      </c>
      <c r="L2413" s="85"/>
      <c r="M2413" s="85"/>
    </row>
    <row r="2414" spans="1:13" hidden="1" x14ac:dyDescent="0.25">
      <c r="A2414" s="80">
        <f t="shared" si="37"/>
        <v>2412</v>
      </c>
      <c r="B2414" s="79" t="s">
        <v>983</v>
      </c>
      <c r="C2414" s="79" t="s">
        <v>1240</v>
      </c>
      <c r="D2414" s="81">
        <v>42478</v>
      </c>
      <c r="E2414" s="81">
        <v>42478</v>
      </c>
      <c r="F2414" s="86">
        <v>1</v>
      </c>
      <c r="G2414" s="79" t="s">
        <v>158</v>
      </c>
      <c r="H2414" s="79" t="s">
        <v>1541</v>
      </c>
      <c r="I2414" s="84">
        <v>638520</v>
      </c>
      <c r="J2414" s="84">
        <v>-135352.34999999998</v>
      </c>
      <c r="K2414" s="84">
        <v>503167.65</v>
      </c>
      <c r="L2414" s="85"/>
      <c r="M2414" s="85"/>
    </row>
    <row r="2415" spans="1:13" hidden="1" x14ac:dyDescent="0.25">
      <c r="A2415" s="80">
        <f t="shared" si="37"/>
        <v>2413</v>
      </c>
      <c r="B2415" s="79" t="s">
        <v>983</v>
      </c>
      <c r="C2415" s="79" t="s">
        <v>1240</v>
      </c>
      <c r="D2415" s="81">
        <v>42507</v>
      </c>
      <c r="E2415" s="81">
        <v>42507</v>
      </c>
      <c r="F2415" s="86">
        <v>1</v>
      </c>
      <c r="G2415" s="79" t="s">
        <v>158</v>
      </c>
      <c r="H2415" s="79" t="s">
        <v>1542</v>
      </c>
      <c r="I2415" s="84">
        <v>960495</v>
      </c>
      <c r="J2415" s="84">
        <v>-200617.36000000002</v>
      </c>
      <c r="K2415" s="84">
        <v>759877.64</v>
      </c>
      <c r="L2415" s="85"/>
      <c r="M2415" s="85"/>
    </row>
    <row r="2416" spans="1:13" hidden="1" x14ac:dyDescent="0.25">
      <c r="A2416" s="80">
        <f t="shared" si="37"/>
        <v>2414</v>
      </c>
      <c r="B2416" s="79" t="s">
        <v>983</v>
      </c>
      <c r="C2416" s="79" t="s">
        <v>1083</v>
      </c>
      <c r="D2416" s="81">
        <v>42537</v>
      </c>
      <c r="E2416" s="81">
        <v>42537</v>
      </c>
      <c r="F2416" s="86">
        <v>4</v>
      </c>
      <c r="G2416" s="79" t="s">
        <v>158</v>
      </c>
      <c r="H2416" s="79" t="s">
        <v>1543</v>
      </c>
      <c r="I2416" s="84">
        <v>1122555.28</v>
      </c>
      <c r="J2416" s="84">
        <v>-236500.99000000002</v>
      </c>
      <c r="K2416" s="84">
        <v>886054.29</v>
      </c>
      <c r="L2416" s="85"/>
      <c r="M2416" s="85"/>
    </row>
    <row r="2417" spans="1:13" hidden="1" x14ac:dyDescent="0.25">
      <c r="A2417" s="80">
        <f t="shared" si="37"/>
        <v>2415</v>
      </c>
      <c r="B2417" s="79" t="s">
        <v>983</v>
      </c>
      <c r="C2417" s="79" t="s">
        <v>1240</v>
      </c>
      <c r="D2417" s="81">
        <v>42488</v>
      </c>
      <c r="E2417" s="81">
        <v>42488</v>
      </c>
      <c r="F2417" s="86">
        <v>1</v>
      </c>
      <c r="G2417" s="79" t="s">
        <v>158</v>
      </c>
      <c r="H2417" s="79" t="s">
        <v>1544</v>
      </c>
      <c r="I2417" s="84">
        <v>936000</v>
      </c>
      <c r="J2417" s="84">
        <v>-197407.94</v>
      </c>
      <c r="K2417" s="84">
        <v>738592.06</v>
      </c>
      <c r="L2417" s="85"/>
      <c r="M2417" s="85"/>
    </row>
    <row r="2418" spans="1:13" hidden="1" x14ac:dyDescent="0.25">
      <c r="A2418" s="80">
        <f t="shared" si="37"/>
        <v>2416</v>
      </c>
      <c r="B2418" s="79" t="s">
        <v>983</v>
      </c>
      <c r="C2418" s="79" t="s">
        <v>1240</v>
      </c>
      <c r="D2418" s="81">
        <v>42472</v>
      </c>
      <c r="E2418" s="81">
        <v>42472</v>
      </c>
      <c r="F2418" s="86">
        <v>1</v>
      </c>
      <c r="G2418" s="79" t="s">
        <v>354</v>
      </c>
      <c r="H2418" s="79" t="s">
        <v>1545</v>
      </c>
      <c r="I2418" s="84">
        <v>861270</v>
      </c>
      <c r="J2418" s="84">
        <v>-183124.69</v>
      </c>
      <c r="K2418" s="84">
        <v>678145.31</v>
      </c>
      <c r="L2418" s="85"/>
      <c r="M2418" s="85"/>
    </row>
    <row r="2419" spans="1:13" hidden="1" x14ac:dyDescent="0.25">
      <c r="A2419" s="80">
        <f t="shared" si="37"/>
        <v>2417</v>
      </c>
      <c r="B2419" s="79" t="s">
        <v>983</v>
      </c>
      <c r="C2419" s="79" t="s">
        <v>1240</v>
      </c>
      <c r="D2419" s="81">
        <v>42593</v>
      </c>
      <c r="E2419" s="81">
        <v>42593</v>
      </c>
      <c r="F2419" s="86">
        <v>1</v>
      </c>
      <c r="G2419" s="79" t="s">
        <v>158</v>
      </c>
      <c r="H2419" s="79" t="s">
        <v>1546</v>
      </c>
      <c r="I2419" s="84">
        <v>799807.5</v>
      </c>
      <c r="J2419" s="84">
        <v>-159682.56</v>
      </c>
      <c r="K2419" s="84">
        <v>640124.93999999994</v>
      </c>
      <c r="L2419" s="85"/>
      <c r="M2419" s="85"/>
    </row>
    <row r="2420" spans="1:13" hidden="1" x14ac:dyDescent="0.25">
      <c r="A2420" s="80">
        <f t="shared" si="37"/>
        <v>2418</v>
      </c>
      <c r="B2420" s="79" t="s">
        <v>983</v>
      </c>
      <c r="C2420" s="79" t="s">
        <v>984</v>
      </c>
      <c r="D2420" s="81">
        <v>42658</v>
      </c>
      <c r="E2420" s="81">
        <v>42658</v>
      </c>
      <c r="F2420" s="86">
        <v>4</v>
      </c>
      <c r="G2420" s="79" t="s">
        <v>158</v>
      </c>
      <c r="H2420" s="79" t="s">
        <v>1547</v>
      </c>
      <c r="I2420" s="84">
        <v>2847840</v>
      </c>
      <c r="J2420" s="84">
        <v>-482681.57</v>
      </c>
      <c r="K2420" s="84">
        <v>2365158.4300000002</v>
      </c>
      <c r="L2420" s="85"/>
      <c r="M2420" s="85"/>
    </row>
    <row r="2421" spans="1:13" hidden="1" x14ac:dyDescent="0.25">
      <c r="A2421" s="80">
        <f t="shared" si="37"/>
        <v>2419</v>
      </c>
      <c r="B2421" s="79" t="s">
        <v>983</v>
      </c>
      <c r="C2421" s="79" t="s">
        <v>984</v>
      </c>
      <c r="D2421" s="81">
        <v>42658</v>
      </c>
      <c r="E2421" s="81">
        <v>42658</v>
      </c>
      <c r="F2421" s="86">
        <v>5</v>
      </c>
      <c r="G2421" s="79" t="s">
        <v>158</v>
      </c>
      <c r="H2421" s="79" t="s">
        <v>1548</v>
      </c>
      <c r="I2421" s="84">
        <v>3559800</v>
      </c>
      <c r="J2421" s="84">
        <v>-603351.96</v>
      </c>
      <c r="K2421" s="84">
        <v>2956448.04</v>
      </c>
      <c r="L2421" s="85"/>
      <c r="M2421" s="85"/>
    </row>
    <row r="2422" spans="1:13" hidden="1" x14ac:dyDescent="0.25">
      <c r="A2422" s="80">
        <f t="shared" si="37"/>
        <v>2420</v>
      </c>
      <c r="B2422" s="79" t="s">
        <v>983</v>
      </c>
      <c r="C2422" s="79" t="s">
        <v>984</v>
      </c>
      <c r="D2422" s="81">
        <v>42688</v>
      </c>
      <c r="E2422" s="81">
        <v>42688</v>
      </c>
      <c r="F2422" s="86">
        <v>1</v>
      </c>
      <c r="G2422" s="79" t="s">
        <v>158</v>
      </c>
      <c r="H2422" s="79" t="s">
        <v>1549</v>
      </c>
      <c r="I2422" s="84">
        <v>267750</v>
      </c>
      <c r="J2422" s="84">
        <v>-44544.800000000003</v>
      </c>
      <c r="K2422" s="84">
        <v>223205.2</v>
      </c>
      <c r="L2422" s="85"/>
      <c r="M2422" s="85"/>
    </row>
    <row r="2423" spans="1:13" hidden="1" x14ac:dyDescent="0.25">
      <c r="A2423" s="80">
        <f t="shared" si="37"/>
        <v>2421</v>
      </c>
      <c r="B2423" s="79" t="s">
        <v>983</v>
      </c>
      <c r="C2423" s="79" t="s">
        <v>984</v>
      </c>
      <c r="D2423" s="81">
        <v>42688</v>
      </c>
      <c r="E2423" s="81">
        <v>42688</v>
      </c>
      <c r="F2423" s="86">
        <v>1</v>
      </c>
      <c r="G2423" s="79" t="s">
        <v>158</v>
      </c>
      <c r="H2423" s="79" t="s">
        <v>1550</v>
      </c>
      <c r="I2423" s="84">
        <v>252450</v>
      </c>
      <c r="J2423" s="84">
        <v>-41999.38</v>
      </c>
      <c r="K2423" s="84">
        <v>210450.62</v>
      </c>
      <c r="L2423" s="85"/>
      <c r="M2423" s="85"/>
    </row>
    <row r="2424" spans="1:13" hidden="1" x14ac:dyDescent="0.25">
      <c r="A2424" s="80">
        <f t="shared" si="37"/>
        <v>2422</v>
      </c>
      <c r="B2424" s="79" t="s">
        <v>983</v>
      </c>
      <c r="C2424" s="79" t="s">
        <v>987</v>
      </c>
      <c r="D2424" s="81">
        <v>42653</v>
      </c>
      <c r="E2424" s="81">
        <v>42653</v>
      </c>
      <c r="F2424" s="86">
        <v>1</v>
      </c>
      <c r="G2424" s="79" t="s">
        <v>158</v>
      </c>
      <c r="H2424" s="79" t="s">
        <v>1551</v>
      </c>
      <c r="I2424" s="84">
        <v>1519775.25</v>
      </c>
      <c r="J2424" s="84">
        <v>-350588.79000000004</v>
      </c>
      <c r="K2424" s="84">
        <v>1169186.46</v>
      </c>
      <c r="L2424" s="85"/>
      <c r="M2424" s="85"/>
    </row>
    <row r="2425" spans="1:13" hidden="1" x14ac:dyDescent="0.25">
      <c r="A2425" s="80">
        <f t="shared" si="37"/>
        <v>2423</v>
      </c>
      <c r="B2425" s="79" t="s">
        <v>983</v>
      </c>
      <c r="C2425" s="79" t="s">
        <v>987</v>
      </c>
      <c r="D2425" s="81">
        <v>42653</v>
      </c>
      <c r="E2425" s="81">
        <v>42653</v>
      </c>
      <c r="F2425" s="86">
        <v>1</v>
      </c>
      <c r="G2425" s="79" t="s">
        <v>158</v>
      </c>
      <c r="H2425" s="79" t="s">
        <v>1552</v>
      </c>
      <c r="I2425" s="84">
        <v>756.25</v>
      </c>
      <c r="J2425" s="84">
        <v>-174.46</v>
      </c>
      <c r="K2425" s="84">
        <v>581.79</v>
      </c>
      <c r="L2425" s="85"/>
      <c r="M2425" s="85"/>
    </row>
    <row r="2426" spans="1:13" hidden="1" x14ac:dyDescent="0.25">
      <c r="A2426" s="80">
        <f t="shared" si="37"/>
        <v>2424</v>
      </c>
      <c r="B2426" s="79" t="s">
        <v>983</v>
      </c>
      <c r="C2426" s="79" t="s">
        <v>984</v>
      </c>
      <c r="D2426" s="81">
        <v>42634</v>
      </c>
      <c r="E2426" s="81">
        <v>42634</v>
      </c>
      <c r="F2426" s="86">
        <v>1</v>
      </c>
      <c r="G2426" s="79" t="s">
        <v>158</v>
      </c>
      <c r="H2426" s="79" t="s">
        <v>1553</v>
      </c>
      <c r="I2426" s="84">
        <v>979200</v>
      </c>
      <c r="J2426" s="84">
        <v>-168411.67</v>
      </c>
      <c r="K2426" s="84">
        <v>810788.33</v>
      </c>
      <c r="L2426" s="85"/>
      <c r="M2426" s="85"/>
    </row>
    <row r="2427" spans="1:13" hidden="1" x14ac:dyDescent="0.25">
      <c r="A2427" s="80">
        <f t="shared" si="37"/>
        <v>2425</v>
      </c>
      <c r="B2427" s="79" t="s">
        <v>983</v>
      </c>
      <c r="C2427" s="79" t="s">
        <v>984</v>
      </c>
      <c r="D2427" s="81">
        <v>42474</v>
      </c>
      <c r="E2427" s="81">
        <v>42474</v>
      </c>
      <c r="F2427" s="86">
        <v>1</v>
      </c>
      <c r="G2427" s="79" t="s">
        <v>158</v>
      </c>
      <c r="H2427" s="79" t="s">
        <v>1554</v>
      </c>
      <c r="I2427" s="84">
        <v>77632</v>
      </c>
      <c r="J2427" s="84">
        <v>-14645.03</v>
      </c>
      <c r="K2427" s="84">
        <v>62986.97</v>
      </c>
      <c r="L2427" s="85"/>
      <c r="M2427" s="85"/>
    </row>
    <row r="2428" spans="1:13" hidden="1" x14ac:dyDescent="0.25">
      <c r="A2428" s="80">
        <f t="shared" si="37"/>
        <v>2426</v>
      </c>
      <c r="B2428" s="79" t="s">
        <v>983</v>
      </c>
      <c r="C2428" s="79" t="s">
        <v>984</v>
      </c>
      <c r="D2428" s="81">
        <v>42696</v>
      </c>
      <c r="E2428" s="81">
        <v>42696</v>
      </c>
      <c r="F2428" s="86">
        <v>1</v>
      </c>
      <c r="G2428" s="79" t="s">
        <v>158</v>
      </c>
      <c r="H2428" s="79" t="s">
        <v>1555</v>
      </c>
      <c r="I2428" s="84">
        <v>22892.63</v>
      </c>
      <c r="J2428" s="84">
        <v>-3789.51</v>
      </c>
      <c r="K2428" s="84">
        <v>19103.12</v>
      </c>
      <c r="L2428" s="85"/>
      <c r="M2428" s="85"/>
    </row>
    <row r="2429" spans="1:13" hidden="1" x14ac:dyDescent="0.25">
      <c r="A2429" s="80">
        <f t="shared" si="37"/>
        <v>2427</v>
      </c>
      <c r="B2429" s="79" t="s">
        <v>983</v>
      </c>
      <c r="C2429" s="79" t="s">
        <v>984</v>
      </c>
      <c r="D2429" s="81">
        <v>42691</v>
      </c>
      <c r="E2429" s="81">
        <v>42691</v>
      </c>
      <c r="F2429" s="86">
        <v>1</v>
      </c>
      <c r="G2429" s="79" t="s">
        <v>158</v>
      </c>
      <c r="H2429" s="79" t="s">
        <v>1556</v>
      </c>
      <c r="I2429" s="84">
        <v>1494376.25</v>
      </c>
      <c r="J2429" s="84">
        <v>-248148.34999999998</v>
      </c>
      <c r="K2429" s="84">
        <v>1246227.8999999999</v>
      </c>
      <c r="L2429" s="85"/>
      <c r="M2429" s="85"/>
    </row>
    <row r="2430" spans="1:13" hidden="1" x14ac:dyDescent="0.25">
      <c r="A2430" s="80">
        <f t="shared" si="37"/>
        <v>2428</v>
      </c>
      <c r="B2430" s="79" t="s">
        <v>983</v>
      </c>
      <c r="C2430" s="79" t="s">
        <v>984</v>
      </c>
      <c r="D2430" s="81">
        <v>42643</v>
      </c>
      <c r="E2430" s="81">
        <v>42643</v>
      </c>
      <c r="F2430" s="86">
        <v>0</v>
      </c>
      <c r="G2430" s="79" t="s">
        <v>354</v>
      </c>
      <c r="H2430" s="79" t="s">
        <v>1557</v>
      </c>
      <c r="I2430" s="84">
        <v>4983644.49</v>
      </c>
      <c r="J2430" s="84">
        <v>-852462.63</v>
      </c>
      <c r="K2430" s="84">
        <v>4131181.86</v>
      </c>
      <c r="L2430" s="85"/>
      <c r="M2430" s="85"/>
    </row>
    <row r="2431" spans="1:13" hidden="1" x14ac:dyDescent="0.25">
      <c r="A2431" s="80">
        <f t="shared" si="37"/>
        <v>2429</v>
      </c>
      <c r="B2431" s="79" t="s">
        <v>983</v>
      </c>
      <c r="C2431" s="79" t="s">
        <v>347</v>
      </c>
      <c r="D2431" s="81">
        <v>42674</v>
      </c>
      <c r="E2431" s="81">
        <v>42674</v>
      </c>
      <c r="F2431" s="86">
        <v>0</v>
      </c>
      <c r="G2431" s="79" t="s">
        <v>354</v>
      </c>
      <c r="H2431" s="79" t="s">
        <v>1558</v>
      </c>
      <c r="I2431" s="84">
        <v>295683.08</v>
      </c>
      <c r="J2431" s="84">
        <v>-49786.600000000006</v>
      </c>
      <c r="K2431" s="84">
        <v>245896.48</v>
      </c>
      <c r="L2431" s="85"/>
      <c r="M2431" s="85"/>
    </row>
    <row r="2432" spans="1:13" hidden="1" x14ac:dyDescent="0.25">
      <c r="A2432" s="80">
        <f t="shared" si="37"/>
        <v>2430</v>
      </c>
      <c r="B2432" s="79" t="s">
        <v>983</v>
      </c>
      <c r="C2432" s="79" t="s">
        <v>1083</v>
      </c>
      <c r="D2432" s="81">
        <v>42735</v>
      </c>
      <c r="E2432" s="81">
        <v>42735</v>
      </c>
      <c r="F2432" s="86">
        <v>4</v>
      </c>
      <c r="G2432" s="79" t="s">
        <v>354</v>
      </c>
      <c r="H2432" s="79" t="s">
        <v>1559</v>
      </c>
      <c r="I2432" s="84">
        <v>3870300.51</v>
      </c>
      <c r="J2432" s="84">
        <v>-732747.3899999999</v>
      </c>
      <c r="K2432" s="84">
        <v>3137553.12</v>
      </c>
      <c r="L2432" s="85"/>
      <c r="M2432" s="85"/>
    </row>
    <row r="2433" spans="1:13" hidden="1" x14ac:dyDescent="0.25">
      <c r="A2433" s="80">
        <f t="shared" si="37"/>
        <v>2431</v>
      </c>
      <c r="B2433" s="79" t="s">
        <v>983</v>
      </c>
      <c r="C2433" s="79" t="s">
        <v>1240</v>
      </c>
      <c r="D2433" s="81">
        <v>42735</v>
      </c>
      <c r="E2433" s="81">
        <v>42826</v>
      </c>
      <c r="F2433" s="86">
        <v>4</v>
      </c>
      <c r="G2433" s="79" t="s">
        <v>354</v>
      </c>
      <c r="H2433" s="79" t="s">
        <v>1559</v>
      </c>
      <c r="I2433" s="84">
        <v>3870300.51</v>
      </c>
      <c r="J2433" s="84">
        <v>-706093.08</v>
      </c>
      <c r="K2433" s="84">
        <v>3164207.43</v>
      </c>
      <c r="L2433" s="85"/>
      <c r="M2433" s="85"/>
    </row>
    <row r="2434" spans="1:13" hidden="1" x14ac:dyDescent="0.25">
      <c r="A2434" s="80">
        <f t="shared" si="37"/>
        <v>2432</v>
      </c>
      <c r="B2434" s="79" t="s">
        <v>983</v>
      </c>
      <c r="C2434" s="79" t="s">
        <v>1240</v>
      </c>
      <c r="D2434" s="81">
        <v>42784</v>
      </c>
      <c r="E2434" s="81">
        <v>42784</v>
      </c>
      <c r="F2434" s="86">
        <v>1</v>
      </c>
      <c r="G2434" s="79" t="s">
        <v>158</v>
      </c>
      <c r="H2434" s="79" t="s">
        <v>1560</v>
      </c>
      <c r="I2434" s="84">
        <v>13337.9</v>
      </c>
      <c r="J2434" s="84">
        <v>-2390.16</v>
      </c>
      <c r="K2434" s="84">
        <v>10947.74</v>
      </c>
      <c r="L2434" s="85"/>
      <c r="M2434" s="85"/>
    </row>
    <row r="2435" spans="1:13" hidden="1" x14ac:dyDescent="0.25">
      <c r="A2435" s="80">
        <f t="shared" si="37"/>
        <v>2433</v>
      </c>
      <c r="B2435" s="79" t="s">
        <v>983</v>
      </c>
      <c r="C2435" s="79" t="s">
        <v>1240</v>
      </c>
      <c r="D2435" s="81">
        <v>42784</v>
      </c>
      <c r="E2435" s="81">
        <v>42784</v>
      </c>
      <c r="F2435" s="86">
        <v>1</v>
      </c>
      <c r="G2435" s="79" t="s">
        <v>158</v>
      </c>
      <c r="H2435" s="79" t="s">
        <v>1561</v>
      </c>
      <c r="I2435" s="84">
        <v>9540.89</v>
      </c>
      <c r="J2435" s="84">
        <v>-1709.72</v>
      </c>
      <c r="K2435" s="84">
        <v>7831.17</v>
      </c>
      <c r="L2435" s="85"/>
      <c r="M2435" s="85"/>
    </row>
    <row r="2436" spans="1:13" hidden="1" x14ac:dyDescent="0.25">
      <c r="A2436" s="80">
        <f t="shared" si="37"/>
        <v>2434</v>
      </c>
      <c r="B2436" s="79" t="s">
        <v>983</v>
      </c>
      <c r="C2436" s="79" t="s">
        <v>1083</v>
      </c>
      <c r="D2436" s="81">
        <v>42732</v>
      </c>
      <c r="E2436" s="81">
        <v>42732</v>
      </c>
      <c r="F2436" s="86">
        <v>2</v>
      </c>
      <c r="G2436" s="79" t="s">
        <v>158</v>
      </c>
      <c r="H2436" s="79" t="s">
        <v>1562</v>
      </c>
      <c r="I2436" s="84">
        <v>383373.24</v>
      </c>
      <c r="J2436" s="84">
        <v>-72706.350000000006</v>
      </c>
      <c r="K2436" s="84">
        <v>310666.89</v>
      </c>
      <c r="L2436" s="85"/>
      <c r="M2436" s="85"/>
    </row>
    <row r="2437" spans="1:13" hidden="1" x14ac:dyDescent="0.25">
      <c r="A2437" s="80">
        <f t="shared" ref="A2437:A2500" si="38">A2436+1</f>
        <v>2435</v>
      </c>
      <c r="B2437" s="79" t="s">
        <v>983</v>
      </c>
      <c r="C2437" s="79" t="s">
        <v>1240</v>
      </c>
      <c r="D2437" s="81">
        <v>42732</v>
      </c>
      <c r="E2437" s="81">
        <v>42732</v>
      </c>
      <c r="F2437" s="86">
        <v>2</v>
      </c>
      <c r="G2437" s="79" t="s">
        <v>158</v>
      </c>
      <c r="H2437" s="79" t="s">
        <v>1563</v>
      </c>
      <c r="I2437" s="84">
        <v>334294.63</v>
      </c>
      <c r="J2437" s="84">
        <v>-61766.11</v>
      </c>
      <c r="K2437" s="84">
        <v>272528.52</v>
      </c>
      <c r="L2437" s="85"/>
      <c r="M2437" s="85"/>
    </row>
    <row r="2438" spans="1:13" hidden="1" x14ac:dyDescent="0.25">
      <c r="A2438" s="80">
        <f t="shared" si="38"/>
        <v>2436</v>
      </c>
      <c r="B2438" s="79" t="s">
        <v>983</v>
      </c>
      <c r="C2438" s="79" t="s">
        <v>1240</v>
      </c>
      <c r="D2438" s="81">
        <v>42732</v>
      </c>
      <c r="E2438" s="81">
        <v>42732</v>
      </c>
      <c r="F2438" s="86">
        <v>1</v>
      </c>
      <c r="G2438" s="79" t="s">
        <v>158</v>
      </c>
      <c r="H2438" s="79" t="s">
        <v>1564</v>
      </c>
      <c r="I2438" s="84">
        <v>181644.66</v>
      </c>
      <c r="J2438" s="84">
        <v>-33561.67</v>
      </c>
      <c r="K2438" s="84">
        <v>148082.99</v>
      </c>
      <c r="L2438" s="85"/>
      <c r="M2438" s="85"/>
    </row>
    <row r="2439" spans="1:13" hidden="1" x14ac:dyDescent="0.25">
      <c r="A2439" s="80">
        <f t="shared" si="38"/>
        <v>2437</v>
      </c>
      <c r="B2439" s="79" t="s">
        <v>983</v>
      </c>
      <c r="C2439" s="79" t="s">
        <v>1240</v>
      </c>
      <c r="D2439" s="81">
        <v>42732</v>
      </c>
      <c r="E2439" s="81">
        <v>42732</v>
      </c>
      <c r="F2439" s="86">
        <v>2</v>
      </c>
      <c r="G2439" s="79" t="s">
        <v>158</v>
      </c>
      <c r="H2439" s="79" t="s">
        <v>1565</v>
      </c>
      <c r="I2439" s="84">
        <v>337039.2</v>
      </c>
      <c r="J2439" s="84">
        <v>-62273.21</v>
      </c>
      <c r="K2439" s="84">
        <v>274765.99</v>
      </c>
      <c r="L2439" s="85"/>
      <c r="M2439" s="85"/>
    </row>
    <row r="2440" spans="1:13" hidden="1" x14ac:dyDescent="0.25">
      <c r="A2440" s="80">
        <f t="shared" si="38"/>
        <v>2438</v>
      </c>
      <c r="B2440" s="79" t="s">
        <v>983</v>
      </c>
      <c r="C2440" s="79" t="s">
        <v>1083</v>
      </c>
      <c r="D2440" s="81">
        <v>42732</v>
      </c>
      <c r="E2440" s="81">
        <v>42732</v>
      </c>
      <c r="F2440" s="86">
        <v>1</v>
      </c>
      <c r="G2440" s="79" t="s">
        <v>158</v>
      </c>
      <c r="H2440" s="79" t="s">
        <v>1566</v>
      </c>
      <c r="I2440" s="84">
        <v>441787.99</v>
      </c>
      <c r="J2440" s="84">
        <v>-83784.63</v>
      </c>
      <c r="K2440" s="84">
        <v>358003.36</v>
      </c>
      <c r="L2440" s="85"/>
      <c r="M2440" s="85"/>
    </row>
    <row r="2441" spans="1:13" hidden="1" x14ac:dyDescent="0.25">
      <c r="A2441" s="80">
        <f t="shared" si="38"/>
        <v>2439</v>
      </c>
      <c r="B2441" s="79" t="s">
        <v>983</v>
      </c>
      <c r="C2441" s="79" t="s">
        <v>1240</v>
      </c>
      <c r="D2441" s="81">
        <v>42782</v>
      </c>
      <c r="E2441" s="81">
        <v>42782</v>
      </c>
      <c r="F2441" s="86">
        <v>4</v>
      </c>
      <c r="G2441" s="79" t="s">
        <v>158</v>
      </c>
      <c r="H2441" s="79" t="s">
        <v>1567</v>
      </c>
      <c r="I2441" s="84">
        <v>405283.23</v>
      </c>
      <c r="J2441" s="84">
        <v>-72713.69</v>
      </c>
      <c r="K2441" s="84">
        <v>332569.53999999998</v>
      </c>
      <c r="L2441" s="85"/>
      <c r="M2441" s="85"/>
    </row>
    <row r="2442" spans="1:13" hidden="1" x14ac:dyDescent="0.25">
      <c r="A2442" s="80">
        <f t="shared" si="38"/>
        <v>2440</v>
      </c>
      <c r="B2442" s="79" t="s">
        <v>983</v>
      </c>
      <c r="C2442" s="79" t="s">
        <v>1083</v>
      </c>
      <c r="D2442" s="81">
        <v>42766</v>
      </c>
      <c r="E2442" s="81">
        <v>42766</v>
      </c>
      <c r="F2442" s="86">
        <v>5</v>
      </c>
      <c r="G2442" s="79" t="s">
        <v>354</v>
      </c>
      <c r="H2442" s="79" t="s">
        <v>1568</v>
      </c>
      <c r="I2442" s="84">
        <v>15303343.449999999</v>
      </c>
      <c r="J2442" s="84">
        <v>-2846202.7800000003</v>
      </c>
      <c r="K2442" s="84">
        <v>12457140.67</v>
      </c>
      <c r="L2442" s="85"/>
      <c r="M2442" s="85"/>
    </row>
    <row r="2443" spans="1:13" hidden="1" x14ac:dyDescent="0.25">
      <c r="A2443" s="80">
        <f t="shared" si="38"/>
        <v>2441</v>
      </c>
      <c r="B2443" s="79" t="s">
        <v>983</v>
      </c>
      <c r="C2443" s="79" t="s">
        <v>1240</v>
      </c>
      <c r="D2443" s="81">
        <v>42766</v>
      </c>
      <c r="E2443" s="81">
        <v>42826</v>
      </c>
      <c r="F2443" s="86">
        <v>4</v>
      </c>
      <c r="G2443" s="79" t="s">
        <v>354</v>
      </c>
      <c r="H2443" s="79" t="s">
        <v>1568</v>
      </c>
      <c r="I2443" s="84">
        <v>12242674.76</v>
      </c>
      <c r="J2443" s="84">
        <v>-2201293.63</v>
      </c>
      <c r="K2443" s="84">
        <v>10041381.130000001</v>
      </c>
      <c r="L2443" s="85"/>
      <c r="M2443" s="85"/>
    </row>
    <row r="2444" spans="1:13" hidden="1" x14ac:dyDescent="0.25">
      <c r="A2444" s="80">
        <f t="shared" si="38"/>
        <v>2442</v>
      </c>
      <c r="B2444" s="79" t="s">
        <v>983</v>
      </c>
      <c r="C2444" s="79" t="s">
        <v>247</v>
      </c>
      <c r="D2444" s="81">
        <v>42937</v>
      </c>
      <c r="E2444" s="81">
        <v>42937</v>
      </c>
      <c r="F2444" s="86">
        <v>0</v>
      </c>
      <c r="G2444" s="79" t="s">
        <v>354</v>
      </c>
      <c r="H2444" s="79" t="s">
        <v>1569</v>
      </c>
      <c r="I2444" s="84">
        <v>1997064.98</v>
      </c>
      <c r="J2444" s="84">
        <v>-701188.66</v>
      </c>
      <c r="K2444" s="84">
        <v>1295876.32</v>
      </c>
      <c r="L2444" s="85"/>
      <c r="M2444" s="85"/>
    </row>
    <row r="2445" spans="1:13" hidden="1" x14ac:dyDescent="0.25">
      <c r="A2445" s="80">
        <f t="shared" si="38"/>
        <v>2443</v>
      </c>
      <c r="B2445" s="79" t="s">
        <v>983</v>
      </c>
      <c r="C2445" s="79" t="s">
        <v>984</v>
      </c>
      <c r="D2445" s="81">
        <v>42793</v>
      </c>
      <c r="E2445" s="81">
        <v>42793</v>
      </c>
      <c r="F2445" s="86">
        <v>1</v>
      </c>
      <c r="G2445" s="79" t="s">
        <v>158</v>
      </c>
      <c r="H2445" s="79" t="s">
        <v>1570</v>
      </c>
      <c r="I2445" s="84">
        <v>82256</v>
      </c>
      <c r="J2445" s="84">
        <v>-12785.52</v>
      </c>
      <c r="K2445" s="84">
        <v>69470.48</v>
      </c>
      <c r="L2445" s="85"/>
      <c r="M2445" s="85"/>
    </row>
    <row r="2446" spans="1:13" hidden="1" x14ac:dyDescent="0.25">
      <c r="A2446" s="80">
        <f t="shared" si="38"/>
        <v>2444</v>
      </c>
      <c r="B2446" s="79" t="s">
        <v>983</v>
      </c>
      <c r="C2446" s="79" t="s">
        <v>1240</v>
      </c>
      <c r="D2446" s="81">
        <v>42822</v>
      </c>
      <c r="E2446" s="81">
        <v>42822</v>
      </c>
      <c r="F2446" s="82">
        <v>0</v>
      </c>
      <c r="G2446" s="79" t="s">
        <v>145</v>
      </c>
      <c r="H2446" s="79" t="s">
        <v>1571</v>
      </c>
      <c r="I2446" s="84">
        <v>1233890.6599999999</v>
      </c>
      <c r="J2446" s="84">
        <v>-221220.24</v>
      </c>
      <c r="K2446" s="84">
        <v>1012670.42</v>
      </c>
      <c r="L2446" s="85"/>
      <c r="M2446" s="85"/>
    </row>
    <row r="2447" spans="1:13" hidden="1" x14ac:dyDescent="0.25">
      <c r="A2447" s="80">
        <f t="shared" si="38"/>
        <v>2445</v>
      </c>
      <c r="B2447" s="79" t="s">
        <v>983</v>
      </c>
      <c r="C2447" s="79" t="s">
        <v>1234</v>
      </c>
      <c r="D2447" s="81">
        <v>42461</v>
      </c>
      <c r="E2447" s="81">
        <v>42461</v>
      </c>
      <c r="F2447" s="82">
        <v>0</v>
      </c>
      <c r="G2447" s="79" t="s">
        <v>145</v>
      </c>
      <c r="H2447" s="79" t="s">
        <v>1572</v>
      </c>
      <c r="I2447" s="84">
        <v>10246761449</v>
      </c>
      <c r="J2447" s="84">
        <v>-3000685298.8099999</v>
      </c>
      <c r="K2447" s="84">
        <v>7246076150.1899996</v>
      </c>
      <c r="L2447" s="85"/>
      <c r="M2447" s="85"/>
    </row>
    <row r="2448" spans="1:13" hidden="1" x14ac:dyDescent="0.25">
      <c r="A2448" s="80">
        <f t="shared" si="38"/>
        <v>2446</v>
      </c>
      <c r="B2448" s="79" t="s">
        <v>983</v>
      </c>
      <c r="C2448" s="79" t="s">
        <v>1573</v>
      </c>
      <c r="D2448" s="81">
        <v>42921</v>
      </c>
      <c r="E2448" s="81">
        <v>42921</v>
      </c>
      <c r="F2448" s="82">
        <v>0</v>
      </c>
      <c r="G2448" s="79" t="s">
        <v>145</v>
      </c>
      <c r="H2448" s="79" t="s">
        <v>1574</v>
      </c>
      <c r="I2448" s="84">
        <v>4556737.63</v>
      </c>
      <c r="J2448" s="84">
        <v>-806132.27</v>
      </c>
      <c r="K2448" s="84">
        <v>3750605.36</v>
      </c>
      <c r="L2448" s="85"/>
      <c r="M2448" s="85"/>
    </row>
    <row r="2449" spans="1:13" hidden="1" x14ac:dyDescent="0.25">
      <c r="A2449" s="80">
        <f t="shared" si="38"/>
        <v>2447</v>
      </c>
      <c r="B2449" s="79" t="s">
        <v>983</v>
      </c>
      <c r="C2449" s="79" t="s">
        <v>1163</v>
      </c>
      <c r="D2449" s="81">
        <v>43092</v>
      </c>
      <c r="E2449" s="81">
        <v>43092</v>
      </c>
      <c r="F2449" s="86">
        <v>2</v>
      </c>
      <c r="G2449" s="79" t="s">
        <v>158</v>
      </c>
      <c r="H2449" s="79" t="s">
        <v>1575</v>
      </c>
      <c r="I2449" s="84">
        <v>481666.56</v>
      </c>
      <c r="J2449" s="84">
        <v>-71279.12</v>
      </c>
      <c r="K2449" s="84">
        <v>410387.44</v>
      </c>
      <c r="L2449" s="85"/>
      <c r="M2449" s="85"/>
    </row>
    <row r="2450" spans="1:13" hidden="1" x14ac:dyDescent="0.25">
      <c r="A2450" s="80">
        <f t="shared" si="38"/>
        <v>2448</v>
      </c>
      <c r="B2450" s="79" t="s">
        <v>983</v>
      </c>
      <c r="C2450" s="79" t="s">
        <v>1576</v>
      </c>
      <c r="D2450" s="81">
        <v>43155</v>
      </c>
      <c r="E2450" s="81">
        <v>43155</v>
      </c>
      <c r="F2450" s="86">
        <v>1</v>
      </c>
      <c r="G2450" s="79" t="s">
        <v>158</v>
      </c>
      <c r="H2450" s="79" t="s">
        <v>1577</v>
      </c>
      <c r="I2450" s="84">
        <v>4991750</v>
      </c>
      <c r="J2450" s="84">
        <v>-705337.43</v>
      </c>
      <c r="K2450" s="84">
        <v>4286412.57</v>
      </c>
      <c r="L2450" s="85"/>
      <c r="M2450" s="85"/>
    </row>
    <row r="2451" spans="1:13" hidden="1" x14ac:dyDescent="0.25">
      <c r="A2451" s="80">
        <f t="shared" si="38"/>
        <v>2449</v>
      </c>
      <c r="B2451" s="79" t="s">
        <v>983</v>
      </c>
      <c r="C2451" s="79" t="s">
        <v>1242</v>
      </c>
      <c r="D2451" s="81">
        <v>43169</v>
      </c>
      <c r="E2451" s="81">
        <v>43169</v>
      </c>
      <c r="F2451" s="86">
        <v>1</v>
      </c>
      <c r="G2451" s="79" t="s">
        <v>158</v>
      </c>
      <c r="H2451" s="79" t="s">
        <v>1578</v>
      </c>
      <c r="I2451" s="84">
        <v>4279505.24</v>
      </c>
      <c r="J2451" s="84">
        <v>-599577.11</v>
      </c>
      <c r="K2451" s="84">
        <v>3679928.13</v>
      </c>
      <c r="L2451" s="85"/>
      <c r="M2451" s="85"/>
    </row>
    <row r="2452" spans="1:13" hidden="1" x14ac:dyDescent="0.25">
      <c r="A2452" s="80">
        <f t="shared" si="38"/>
        <v>2450</v>
      </c>
      <c r="B2452" s="79" t="s">
        <v>983</v>
      </c>
      <c r="C2452" s="79" t="s">
        <v>1579</v>
      </c>
      <c r="D2452" s="81">
        <v>44064</v>
      </c>
      <c r="E2452" s="81">
        <v>44064</v>
      </c>
      <c r="F2452" s="86">
        <v>1</v>
      </c>
      <c r="G2452" s="79" t="s">
        <v>356</v>
      </c>
      <c r="H2452" s="79" t="s">
        <v>1580</v>
      </c>
      <c r="I2452" s="84">
        <v>35400</v>
      </c>
      <c r="J2452" s="84">
        <v>-1120.6600000000001</v>
      </c>
      <c r="K2452" s="84">
        <v>34279.339999999997</v>
      </c>
      <c r="L2452" s="85"/>
      <c r="M2452" s="85"/>
    </row>
    <row r="2453" spans="1:13" hidden="1" x14ac:dyDescent="0.25">
      <c r="A2453" s="80">
        <f t="shared" si="38"/>
        <v>2451</v>
      </c>
      <c r="B2453" s="79" t="s">
        <v>983</v>
      </c>
      <c r="C2453" s="79" t="s">
        <v>1242</v>
      </c>
      <c r="D2453" s="81">
        <v>43169</v>
      </c>
      <c r="E2453" s="81">
        <v>43169</v>
      </c>
      <c r="F2453" s="86">
        <v>1</v>
      </c>
      <c r="G2453" s="79" t="s">
        <v>158</v>
      </c>
      <c r="H2453" s="79" t="s">
        <v>1581</v>
      </c>
      <c r="I2453" s="84">
        <v>38455.019999999997</v>
      </c>
      <c r="J2453" s="84">
        <v>-5387.7</v>
      </c>
      <c r="K2453" s="84">
        <v>33067.32</v>
      </c>
      <c r="L2453" s="85"/>
      <c r="M2453" s="85"/>
    </row>
    <row r="2454" spans="1:13" hidden="1" x14ac:dyDescent="0.25">
      <c r="A2454" s="80">
        <f t="shared" si="38"/>
        <v>2452</v>
      </c>
      <c r="B2454" s="79" t="s">
        <v>983</v>
      </c>
      <c r="C2454" s="79" t="s">
        <v>247</v>
      </c>
      <c r="D2454" s="81">
        <v>43181</v>
      </c>
      <c r="E2454" s="81">
        <v>43181</v>
      </c>
      <c r="F2454" s="86">
        <v>0</v>
      </c>
      <c r="G2454" s="79" t="s">
        <v>354</v>
      </c>
      <c r="H2454" s="79" t="s">
        <v>1582</v>
      </c>
      <c r="I2454" s="84">
        <v>71785084.189999998</v>
      </c>
      <c r="J2454" s="84">
        <v>-20645586.890000001</v>
      </c>
      <c r="K2454" s="84">
        <v>51139497.299999997</v>
      </c>
      <c r="L2454" s="85"/>
      <c r="M2454" s="85"/>
    </row>
    <row r="2455" spans="1:13" hidden="1" x14ac:dyDescent="0.25">
      <c r="A2455" s="80">
        <f t="shared" si="38"/>
        <v>2453</v>
      </c>
      <c r="B2455" s="79" t="s">
        <v>983</v>
      </c>
      <c r="C2455" s="79" t="s">
        <v>1163</v>
      </c>
      <c r="D2455" s="81">
        <v>43090</v>
      </c>
      <c r="E2455" s="81">
        <v>43090</v>
      </c>
      <c r="F2455" s="86">
        <v>25</v>
      </c>
      <c r="G2455" s="79" t="s">
        <v>158</v>
      </c>
      <c r="H2455" s="79" t="s">
        <v>1583</v>
      </c>
      <c r="I2455" s="84">
        <v>16651500</v>
      </c>
      <c r="J2455" s="84">
        <v>-2468288.88</v>
      </c>
      <c r="K2455" s="84">
        <v>14183211.119999999</v>
      </c>
      <c r="L2455" s="85"/>
      <c r="M2455" s="85"/>
    </row>
    <row r="2456" spans="1:13" hidden="1" x14ac:dyDescent="0.25">
      <c r="A2456" s="80">
        <f t="shared" si="38"/>
        <v>2454</v>
      </c>
      <c r="B2456" s="79" t="s">
        <v>983</v>
      </c>
      <c r="C2456" s="79" t="s">
        <v>1584</v>
      </c>
      <c r="D2456" s="81">
        <v>43115</v>
      </c>
      <c r="E2456" s="81">
        <v>43115</v>
      </c>
      <c r="F2456" s="86">
        <v>2</v>
      </c>
      <c r="G2456" s="79" t="s">
        <v>158</v>
      </c>
      <c r="H2456" s="79" t="s">
        <v>1585</v>
      </c>
      <c r="I2456" s="84">
        <v>1038700</v>
      </c>
      <c r="J2456" s="84">
        <v>-151342.74</v>
      </c>
      <c r="K2456" s="84">
        <v>887357.26</v>
      </c>
      <c r="L2456" s="85"/>
      <c r="M2456" s="85"/>
    </row>
    <row r="2457" spans="1:13" hidden="1" x14ac:dyDescent="0.25">
      <c r="A2457" s="80">
        <f t="shared" si="38"/>
        <v>2455</v>
      </c>
      <c r="B2457" s="79" t="s">
        <v>983</v>
      </c>
      <c r="C2457" s="79" t="s">
        <v>1242</v>
      </c>
      <c r="D2457" s="81">
        <v>43186</v>
      </c>
      <c r="E2457" s="81">
        <v>43186</v>
      </c>
      <c r="F2457" s="86">
        <v>1</v>
      </c>
      <c r="G2457" s="79" t="s">
        <v>354</v>
      </c>
      <c r="H2457" s="79" t="s">
        <v>1586</v>
      </c>
      <c r="I2457" s="84">
        <v>37959081.689999998</v>
      </c>
      <c r="J2457" s="84">
        <v>-5237290.7700000005</v>
      </c>
      <c r="K2457" s="84">
        <v>32721790.920000002</v>
      </c>
      <c r="L2457" s="85"/>
      <c r="M2457" s="85"/>
    </row>
    <row r="2458" spans="1:13" hidden="1" x14ac:dyDescent="0.25">
      <c r="A2458" s="80">
        <f t="shared" si="38"/>
        <v>2456</v>
      </c>
      <c r="B2458" s="79" t="s">
        <v>983</v>
      </c>
      <c r="C2458" s="79" t="s">
        <v>1242</v>
      </c>
      <c r="D2458" s="81">
        <v>43190</v>
      </c>
      <c r="E2458" s="81">
        <v>43190</v>
      </c>
      <c r="F2458" s="86">
        <v>1</v>
      </c>
      <c r="G2458" s="79" t="s">
        <v>380</v>
      </c>
      <c r="H2458" s="79" t="s">
        <v>1587</v>
      </c>
      <c r="I2458" s="84">
        <v>166884995.56999999</v>
      </c>
      <c r="J2458" s="84">
        <v>-22941729.259999998</v>
      </c>
      <c r="K2458" s="84">
        <v>143943266.31</v>
      </c>
      <c r="L2458" s="85"/>
      <c r="M2458" s="85"/>
    </row>
    <row r="2459" spans="1:13" hidden="1" x14ac:dyDescent="0.25">
      <c r="A2459" s="80">
        <f t="shared" si="38"/>
        <v>2457</v>
      </c>
      <c r="B2459" s="79" t="s">
        <v>983</v>
      </c>
      <c r="C2459" s="79" t="s">
        <v>1242</v>
      </c>
      <c r="D2459" s="81">
        <v>43190</v>
      </c>
      <c r="E2459" s="81">
        <v>43190</v>
      </c>
      <c r="F2459" s="86">
        <v>1</v>
      </c>
      <c r="G2459" s="79" t="s">
        <v>158</v>
      </c>
      <c r="H2459" s="79" t="s">
        <v>1588</v>
      </c>
      <c r="I2459" s="84">
        <v>5609383.5300000003</v>
      </c>
      <c r="J2459" s="84">
        <v>-771123.59</v>
      </c>
      <c r="K2459" s="84">
        <v>4838259.9400000004</v>
      </c>
      <c r="L2459" s="85"/>
      <c r="M2459" s="85"/>
    </row>
    <row r="2460" spans="1:13" hidden="1" x14ac:dyDescent="0.25">
      <c r="A2460" s="80">
        <f t="shared" si="38"/>
        <v>2458</v>
      </c>
      <c r="B2460" s="79" t="s">
        <v>983</v>
      </c>
      <c r="C2460" s="79" t="s">
        <v>1242</v>
      </c>
      <c r="D2460" s="81">
        <v>43190</v>
      </c>
      <c r="E2460" s="81">
        <v>43190</v>
      </c>
      <c r="F2460" s="86">
        <v>1</v>
      </c>
      <c r="G2460" s="79" t="s">
        <v>158</v>
      </c>
      <c r="H2460" s="79" t="s">
        <v>1589</v>
      </c>
      <c r="I2460" s="84">
        <v>3014900</v>
      </c>
      <c r="J2460" s="84">
        <v>-414459.19</v>
      </c>
      <c r="K2460" s="84">
        <v>2600440.81</v>
      </c>
      <c r="L2460" s="85"/>
      <c r="M2460" s="85"/>
    </row>
    <row r="2461" spans="1:13" hidden="1" x14ac:dyDescent="0.25">
      <c r="A2461" s="80">
        <f t="shared" si="38"/>
        <v>2459</v>
      </c>
      <c r="B2461" s="79" t="s">
        <v>983</v>
      </c>
      <c r="C2461" s="79" t="s">
        <v>1242</v>
      </c>
      <c r="D2461" s="81">
        <v>43190</v>
      </c>
      <c r="E2461" s="81">
        <v>43190</v>
      </c>
      <c r="F2461" s="86">
        <v>1</v>
      </c>
      <c r="G2461" s="79" t="s">
        <v>158</v>
      </c>
      <c r="H2461" s="79" t="s">
        <v>1590</v>
      </c>
      <c r="I2461" s="84">
        <v>3115200</v>
      </c>
      <c r="J2461" s="84">
        <v>-428247.47</v>
      </c>
      <c r="K2461" s="84">
        <v>2686952.53</v>
      </c>
      <c r="L2461" s="85"/>
      <c r="M2461" s="85"/>
    </row>
    <row r="2462" spans="1:13" hidden="1" x14ac:dyDescent="0.25">
      <c r="A2462" s="80">
        <f t="shared" si="38"/>
        <v>2460</v>
      </c>
      <c r="B2462" s="79" t="s">
        <v>983</v>
      </c>
      <c r="C2462" s="79" t="s">
        <v>154</v>
      </c>
      <c r="D2462" s="81">
        <v>43251</v>
      </c>
      <c r="E2462" s="81">
        <v>43251</v>
      </c>
      <c r="F2462" s="86">
        <v>0</v>
      </c>
      <c r="G2462" s="79" t="s">
        <v>158</v>
      </c>
      <c r="H2462" s="79" t="s">
        <v>1591</v>
      </c>
      <c r="I2462" s="84">
        <v>8468500.0999999996</v>
      </c>
      <c r="J2462" s="84">
        <v>-4516989.8499999996</v>
      </c>
      <c r="K2462" s="84">
        <v>3951510.25</v>
      </c>
      <c r="L2462" s="85"/>
      <c r="M2462" s="85"/>
    </row>
    <row r="2463" spans="1:13" hidden="1" x14ac:dyDescent="0.25">
      <c r="A2463" s="80">
        <f t="shared" si="38"/>
        <v>2461</v>
      </c>
      <c r="B2463" s="79" t="s">
        <v>983</v>
      </c>
      <c r="C2463" s="79" t="s">
        <v>1592</v>
      </c>
      <c r="D2463" s="81">
        <v>43281</v>
      </c>
      <c r="E2463" s="81">
        <v>43281</v>
      </c>
      <c r="F2463" s="86">
        <v>1</v>
      </c>
      <c r="G2463" s="79" t="s">
        <v>158</v>
      </c>
      <c r="H2463" s="79" t="s">
        <v>1593</v>
      </c>
      <c r="I2463" s="84">
        <v>483800</v>
      </c>
      <c r="J2463" s="84">
        <v>-61727.65</v>
      </c>
      <c r="K2463" s="84">
        <v>422072.35</v>
      </c>
      <c r="L2463" s="85"/>
      <c r="M2463" s="85"/>
    </row>
    <row r="2464" spans="1:13" hidden="1" x14ac:dyDescent="0.25">
      <c r="A2464" s="80">
        <f t="shared" si="38"/>
        <v>2462</v>
      </c>
      <c r="B2464" s="79" t="s">
        <v>983</v>
      </c>
      <c r="C2464" s="79" t="s">
        <v>1592</v>
      </c>
      <c r="D2464" s="81">
        <v>43281</v>
      </c>
      <c r="E2464" s="81">
        <v>43281</v>
      </c>
      <c r="F2464" s="86">
        <v>1</v>
      </c>
      <c r="G2464" s="79" t="s">
        <v>158</v>
      </c>
      <c r="H2464" s="79" t="s">
        <v>1594</v>
      </c>
      <c r="I2464" s="84">
        <v>29795000</v>
      </c>
      <c r="J2464" s="84">
        <v>-3801520.2699999996</v>
      </c>
      <c r="K2464" s="84">
        <v>25993479.73</v>
      </c>
      <c r="L2464" s="85"/>
      <c r="M2464" s="85"/>
    </row>
    <row r="2465" spans="1:13" hidden="1" x14ac:dyDescent="0.25">
      <c r="A2465" s="80">
        <f t="shared" si="38"/>
        <v>2463</v>
      </c>
      <c r="B2465" s="79" t="s">
        <v>983</v>
      </c>
      <c r="C2465" s="79" t="s">
        <v>1595</v>
      </c>
      <c r="D2465" s="81">
        <v>43348</v>
      </c>
      <c r="E2465" s="81">
        <v>43348</v>
      </c>
      <c r="F2465" s="86">
        <v>1</v>
      </c>
      <c r="G2465" s="79" t="s">
        <v>158</v>
      </c>
      <c r="H2465" s="79" t="s">
        <v>1596</v>
      </c>
      <c r="I2465" s="84">
        <v>69030</v>
      </c>
      <c r="J2465" s="84">
        <v>-8287.880000000001</v>
      </c>
      <c r="K2465" s="84">
        <v>60742.12</v>
      </c>
      <c r="L2465" s="85"/>
      <c r="M2465" s="85"/>
    </row>
    <row r="2466" spans="1:13" hidden="1" x14ac:dyDescent="0.25">
      <c r="A2466" s="80">
        <f t="shared" si="38"/>
        <v>2464</v>
      </c>
      <c r="B2466" s="79" t="s">
        <v>983</v>
      </c>
      <c r="C2466" s="79" t="s">
        <v>1595</v>
      </c>
      <c r="D2466" s="81">
        <v>43344</v>
      </c>
      <c r="E2466" s="81">
        <v>43344</v>
      </c>
      <c r="F2466" s="86">
        <v>1</v>
      </c>
      <c r="G2466" s="79" t="s">
        <v>158</v>
      </c>
      <c r="H2466" s="79" t="s">
        <v>1597</v>
      </c>
      <c r="I2466" s="84">
        <v>2942920</v>
      </c>
      <c r="J2466" s="84">
        <v>-354839.55000000005</v>
      </c>
      <c r="K2466" s="84">
        <v>2588080.4500000002</v>
      </c>
      <c r="L2466" s="85"/>
      <c r="M2466" s="85"/>
    </row>
    <row r="2467" spans="1:13" hidden="1" x14ac:dyDescent="0.25">
      <c r="A2467" s="80">
        <f t="shared" si="38"/>
        <v>2465</v>
      </c>
      <c r="B2467" s="79" t="s">
        <v>983</v>
      </c>
      <c r="C2467" s="79" t="s">
        <v>987</v>
      </c>
      <c r="D2467" s="81">
        <v>43421</v>
      </c>
      <c r="E2467" s="81">
        <v>43421</v>
      </c>
      <c r="F2467" s="86">
        <v>1</v>
      </c>
      <c r="G2467" s="79" t="s">
        <v>158</v>
      </c>
      <c r="H2467" s="79" t="s">
        <v>1598</v>
      </c>
      <c r="I2467" s="84">
        <v>672600</v>
      </c>
      <c r="J2467" s="84">
        <v>-97509.26999999999</v>
      </c>
      <c r="K2467" s="84">
        <v>575090.73</v>
      </c>
      <c r="L2467" s="85"/>
      <c r="M2467" s="85"/>
    </row>
    <row r="2468" spans="1:13" hidden="1" x14ac:dyDescent="0.25">
      <c r="A2468" s="80">
        <f t="shared" si="38"/>
        <v>2466</v>
      </c>
      <c r="B2468" s="79" t="s">
        <v>983</v>
      </c>
      <c r="C2468" s="79" t="s">
        <v>987</v>
      </c>
      <c r="D2468" s="81">
        <v>41639</v>
      </c>
      <c r="E2468" s="81">
        <v>41639</v>
      </c>
      <c r="F2468" s="86">
        <v>2</v>
      </c>
      <c r="G2468" s="79" t="s">
        <v>158</v>
      </c>
      <c r="H2468" s="79" t="s">
        <v>1599</v>
      </c>
      <c r="I2468" s="84">
        <v>2085850</v>
      </c>
      <c r="J2468" s="84">
        <v>-754241.53999999992</v>
      </c>
      <c r="K2468" s="84">
        <v>1331608.46</v>
      </c>
      <c r="L2468" s="85"/>
      <c r="M2468" s="85"/>
    </row>
    <row r="2469" spans="1:13" hidden="1" x14ac:dyDescent="0.25">
      <c r="A2469" s="80">
        <f t="shared" si="38"/>
        <v>2467</v>
      </c>
      <c r="B2469" s="79" t="s">
        <v>983</v>
      </c>
      <c r="C2469" s="79" t="s">
        <v>1086</v>
      </c>
      <c r="D2469" s="81">
        <v>43404</v>
      </c>
      <c r="E2469" s="81">
        <v>43404</v>
      </c>
      <c r="F2469" s="86">
        <v>0</v>
      </c>
      <c r="G2469" s="79" t="s">
        <v>380</v>
      </c>
      <c r="H2469" s="79" t="s">
        <v>1600</v>
      </c>
      <c r="I2469" s="84">
        <v>0</v>
      </c>
      <c r="J2469" s="84">
        <v>0</v>
      </c>
      <c r="K2469" s="84">
        <v>0</v>
      </c>
      <c r="L2469" s="85"/>
      <c r="M2469" s="85"/>
    </row>
    <row r="2470" spans="1:13" hidden="1" x14ac:dyDescent="0.25">
      <c r="A2470" s="80">
        <f t="shared" si="38"/>
        <v>2468</v>
      </c>
      <c r="B2470" s="79" t="s">
        <v>983</v>
      </c>
      <c r="C2470" s="79" t="s">
        <v>1245</v>
      </c>
      <c r="D2470" s="81">
        <v>43555</v>
      </c>
      <c r="E2470" s="81">
        <v>43555</v>
      </c>
      <c r="F2470" s="86">
        <v>0</v>
      </c>
      <c r="G2470" s="79" t="s">
        <v>161</v>
      </c>
      <c r="H2470" s="79" t="s">
        <v>1601</v>
      </c>
      <c r="I2470" s="84">
        <v>0</v>
      </c>
      <c r="J2470" s="84">
        <v>0</v>
      </c>
      <c r="K2470" s="84">
        <v>0</v>
      </c>
      <c r="L2470" s="85"/>
      <c r="M2470" s="85"/>
    </row>
    <row r="2471" spans="1:13" hidden="1" x14ac:dyDescent="0.25">
      <c r="A2471" s="80">
        <f t="shared" si="38"/>
        <v>2469</v>
      </c>
      <c r="B2471" s="79" t="s">
        <v>983</v>
      </c>
      <c r="C2471" s="79" t="s">
        <v>1602</v>
      </c>
      <c r="D2471" s="81">
        <v>43498</v>
      </c>
      <c r="E2471" s="81">
        <v>43498</v>
      </c>
      <c r="F2471" s="86">
        <v>0</v>
      </c>
      <c r="G2471" s="79" t="s">
        <v>380</v>
      </c>
      <c r="H2471" s="79" t="s">
        <v>1603</v>
      </c>
      <c r="I2471" s="84">
        <v>0</v>
      </c>
      <c r="J2471" s="84">
        <v>0</v>
      </c>
      <c r="K2471" s="84">
        <v>0</v>
      </c>
      <c r="L2471" s="85"/>
      <c r="M2471" s="85"/>
    </row>
    <row r="2472" spans="1:13" hidden="1" x14ac:dyDescent="0.25">
      <c r="A2472" s="80">
        <f t="shared" si="38"/>
        <v>2470</v>
      </c>
      <c r="B2472" s="79" t="s">
        <v>983</v>
      </c>
      <c r="C2472" s="79" t="s">
        <v>1602</v>
      </c>
      <c r="D2472" s="81">
        <v>43512</v>
      </c>
      <c r="E2472" s="81">
        <v>43512</v>
      </c>
      <c r="F2472" s="86">
        <v>1</v>
      </c>
      <c r="G2472" s="79" t="s">
        <v>380</v>
      </c>
      <c r="H2472" s="79" t="s">
        <v>1604</v>
      </c>
      <c r="I2472" s="84">
        <v>654993.22</v>
      </c>
      <c r="J2472" s="84">
        <v>-66247.11</v>
      </c>
      <c r="K2472" s="84">
        <v>588746.11</v>
      </c>
      <c r="L2472" s="85"/>
      <c r="M2472" s="85"/>
    </row>
    <row r="2473" spans="1:13" hidden="1" x14ac:dyDescent="0.25">
      <c r="A2473" s="80">
        <f t="shared" si="38"/>
        <v>2471</v>
      </c>
      <c r="B2473" s="79" t="s">
        <v>983</v>
      </c>
      <c r="C2473" s="79" t="s">
        <v>1602</v>
      </c>
      <c r="D2473" s="81">
        <v>43494</v>
      </c>
      <c r="E2473" s="81">
        <v>43494</v>
      </c>
      <c r="F2473" s="86">
        <v>1</v>
      </c>
      <c r="G2473" s="79" t="s">
        <v>161</v>
      </c>
      <c r="H2473" s="79" t="s">
        <v>1605</v>
      </c>
      <c r="I2473" s="84">
        <v>1005444.91</v>
      </c>
      <c r="J2473" s="84">
        <v>-104057.32</v>
      </c>
      <c r="K2473" s="84">
        <v>901387.59</v>
      </c>
      <c r="L2473" s="85"/>
      <c r="M2473" s="85"/>
    </row>
    <row r="2474" spans="1:13" hidden="1" x14ac:dyDescent="0.25">
      <c r="A2474" s="80">
        <f t="shared" si="38"/>
        <v>2472</v>
      </c>
      <c r="B2474" s="79" t="s">
        <v>983</v>
      </c>
      <c r="C2474" s="79" t="s">
        <v>1245</v>
      </c>
      <c r="D2474" s="81">
        <v>43554</v>
      </c>
      <c r="E2474" s="81">
        <v>43554</v>
      </c>
      <c r="F2474" s="86">
        <v>1</v>
      </c>
      <c r="G2474" s="79" t="s">
        <v>161</v>
      </c>
      <c r="H2474" s="79" t="s">
        <v>1606</v>
      </c>
      <c r="I2474" s="84">
        <v>7920183.1399999997</v>
      </c>
      <c r="J2474" s="84">
        <v>-764002.67999999993</v>
      </c>
      <c r="K2474" s="84">
        <v>7156180.46</v>
      </c>
      <c r="L2474" s="85"/>
      <c r="M2474" s="85"/>
    </row>
    <row r="2475" spans="1:13" hidden="1" x14ac:dyDescent="0.25">
      <c r="A2475" s="80">
        <f t="shared" si="38"/>
        <v>2473</v>
      </c>
      <c r="B2475" s="79" t="s">
        <v>983</v>
      </c>
      <c r="C2475" s="79" t="s">
        <v>1607</v>
      </c>
      <c r="D2475" s="81">
        <v>43594</v>
      </c>
      <c r="E2475" s="81">
        <v>43594</v>
      </c>
      <c r="F2475" s="86">
        <v>0</v>
      </c>
      <c r="G2475" s="79" t="s">
        <v>161</v>
      </c>
      <c r="H2475" s="79" t="s">
        <v>1606</v>
      </c>
      <c r="I2475" s="84">
        <v>12411.2</v>
      </c>
      <c r="J2475" s="84">
        <v>-1141.71</v>
      </c>
      <c r="K2475" s="84">
        <v>11269.49</v>
      </c>
      <c r="L2475" s="85"/>
      <c r="M2475" s="85"/>
    </row>
    <row r="2476" spans="1:13" hidden="1" x14ac:dyDescent="0.25">
      <c r="A2476" s="80">
        <f t="shared" si="38"/>
        <v>2474</v>
      </c>
      <c r="B2476" s="79" t="s">
        <v>983</v>
      </c>
      <c r="C2476" s="79" t="s">
        <v>1245</v>
      </c>
      <c r="D2476" s="81">
        <v>43555</v>
      </c>
      <c r="E2476" s="81">
        <v>43555</v>
      </c>
      <c r="F2476" s="86">
        <v>0</v>
      </c>
      <c r="G2476" s="79" t="s">
        <v>354</v>
      </c>
      <c r="H2476" s="79" t="s">
        <v>1608</v>
      </c>
      <c r="I2476" s="84">
        <v>0</v>
      </c>
      <c r="J2476" s="84">
        <v>0</v>
      </c>
      <c r="K2476" s="84">
        <v>0</v>
      </c>
      <c r="L2476" s="85"/>
      <c r="M2476" s="85"/>
    </row>
    <row r="2477" spans="1:13" hidden="1" x14ac:dyDescent="0.25">
      <c r="A2477" s="80">
        <f t="shared" si="38"/>
        <v>2475</v>
      </c>
      <c r="B2477" s="79" t="s">
        <v>983</v>
      </c>
      <c r="C2477" s="79" t="s">
        <v>1609</v>
      </c>
      <c r="D2477" s="81">
        <v>43684</v>
      </c>
      <c r="E2477" s="81">
        <v>43684</v>
      </c>
      <c r="F2477" s="86">
        <v>1</v>
      </c>
      <c r="G2477" s="79" t="s">
        <v>161</v>
      </c>
      <c r="H2477" s="79" t="s">
        <v>1610</v>
      </c>
      <c r="I2477" s="84">
        <v>169557.57</v>
      </c>
      <c r="J2477" s="84">
        <v>-13691.529999999999</v>
      </c>
      <c r="K2477" s="84">
        <v>155866.04</v>
      </c>
      <c r="L2477" s="85"/>
      <c r="M2477" s="85"/>
    </row>
    <row r="2478" spans="1:13" hidden="1" x14ac:dyDescent="0.25">
      <c r="A2478" s="80">
        <f t="shared" si="38"/>
        <v>2476</v>
      </c>
      <c r="B2478" s="79" t="s">
        <v>983</v>
      </c>
      <c r="C2478" s="79" t="s">
        <v>1609</v>
      </c>
      <c r="D2478" s="81">
        <v>43684</v>
      </c>
      <c r="E2478" s="81">
        <v>43684</v>
      </c>
      <c r="F2478" s="86">
        <v>1</v>
      </c>
      <c r="G2478" s="79" t="s">
        <v>161</v>
      </c>
      <c r="H2478" s="79" t="s">
        <v>1611</v>
      </c>
      <c r="I2478" s="84">
        <v>149982.18</v>
      </c>
      <c r="J2478" s="84">
        <v>-12110.85</v>
      </c>
      <c r="K2478" s="84">
        <v>137871.32999999999</v>
      </c>
      <c r="L2478" s="85"/>
      <c r="M2478" s="85"/>
    </row>
    <row r="2479" spans="1:13" hidden="1" x14ac:dyDescent="0.25">
      <c r="A2479" s="80">
        <f t="shared" si="38"/>
        <v>2477</v>
      </c>
      <c r="B2479" s="79" t="s">
        <v>983</v>
      </c>
      <c r="C2479" s="79" t="s">
        <v>1612</v>
      </c>
      <c r="D2479" s="81">
        <v>43732</v>
      </c>
      <c r="E2479" s="81">
        <v>43732</v>
      </c>
      <c r="F2479" s="86">
        <v>1</v>
      </c>
      <c r="G2479" s="79" t="s">
        <v>161</v>
      </c>
      <c r="H2479" s="79" t="s">
        <v>1613</v>
      </c>
      <c r="I2479" s="84">
        <v>158267.5</v>
      </c>
      <c r="J2479" s="84">
        <v>-11866.3</v>
      </c>
      <c r="K2479" s="84">
        <v>146401.20000000001</v>
      </c>
      <c r="L2479" s="85"/>
      <c r="M2479" s="85"/>
    </row>
    <row r="2480" spans="1:13" hidden="1" x14ac:dyDescent="0.25">
      <c r="A2480" s="80">
        <f t="shared" si="38"/>
        <v>2478</v>
      </c>
      <c r="B2480" s="79" t="s">
        <v>983</v>
      </c>
      <c r="C2480" s="79" t="s">
        <v>1245</v>
      </c>
      <c r="D2480" s="81">
        <v>43556</v>
      </c>
      <c r="E2480" s="81">
        <v>43556</v>
      </c>
      <c r="F2480" s="86">
        <v>1</v>
      </c>
      <c r="G2480" s="79" t="s">
        <v>354</v>
      </c>
      <c r="H2480" s="79" t="s">
        <v>1614</v>
      </c>
      <c r="I2480" s="84">
        <v>116100.2</v>
      </c>
      <c r="J2480" s="84">
        <v>-11168.74</v>
      </c>
      <c r="K2480" s="84">
        <v>104931.46</v>
      </c>
      <c r="L2480" s="85"/>
      <c r="M2480" s="85"/>
    </row>
    <row r="2481" spans="1:13" hidden="1" x14ac:dyDescent="0.25">
      <c r="A2481" s="80">
        <f t="shared" si="38"/>
        <v>2479</v>
      </c>
      <c r="B2481" s="79" t="s">
        <v>983</v>
      </c>
      <c r="C2481" s="79" t="s">
        <v>1245</v>
      </c>
      <c r="D2481" s="81">
        <v>43556</v>
      </c>
      <c r="E2481" s="81">
        <v>43556</v>
      </c>
      <c r="F2481" s="86">
        <v>1</v>
      </c>
      <c r="G2481" s="79" t="s">
        <v>161</v>
      </c>
      <c r="H2481" s="79" t="s">
        <v>1615</v>
      </c>
      <c r="I2481" s="84">
        <v>196340.2</v>
      </c>
      <c r="J2481" s="84">
        <v>-18887.759999999998</v>
      </c>
      <c r="K2481" s="84">
        <v>177452.44</v>
      </c>
      <c r="L2481" s="85"/>
      <c r="M2481" s="85"/>
    </row>
    <row r="2482" spans="1:13" hidden="1" x14ac:dyDescent="0.25">
      <c r="A2482" s="80">
        <f t="shared" si="38"/>
        <v>2480</v>
      </c>
      <c r="B2482" s="79" t="s">
        <v>983</v>
      </c>
      <c r="C2482" s="79" t="s">
        <v>1616</v>
      </c>
      <c r="D2482" s="81">
        <v>43718</v>
      </c>
      <c r="E2482" s="81">
        <v>43718</v>
      </c>
      <c r="F2482" s="86">
        <v>1</v>
      </c>
      <c r="G2482" s="79" t="s">
        <v>161</v>
      </c>
      <c r="H2482" s="79" t="s">
        <v>1617</v>
      </c>
      <c r="I2482" s="84">
        <v>170436</v>
      </c>
      <c r="J2482" s="84">
        <v>-13042.9</v>
      </c>
      <c r="K2482" s="84">
        <v>157393.1</v>
      </c>
      <c r="L2482" s="85"/>
      <c r="M2482" s="85"/>
    </row>
    <row r="2483" spans="1:13" hidden="1" x14ac:dyDescent="0.25">
      <c r="A2483" s="80">
        <f t="shared" si="38"/>
        <v>2481</v>
      </c>
      <c r="B2483" s="79" t="s">
        <v>983</v>
      </c>
      <c r="C2483" s="79" t="s">
        <v>1616</v>
      </c>
      <c r="D2483" s="81">
        <v>43718</v>
      </c>
      <c r="E2483" s="81">
        <v>43718</v>
      </c>
      <c r="F2483" s="86">
        <v>1</v>
      </c>
      <c r="G2483" s="79" t="s">
        <v>161</v>
      </c>
      <c r="H2483" s="79" t="s">
        <v>1618</v>
      </c>
      <c r="I2483" s="84">
        <v>165591</v>
      </c>
      <c r="J2483" s="84">
        <v>-12672.130000000001</v>
      </c>
      <c r="K2483" s="84">
        <v>152918.87</v>
      </c>
      <c r="L2483" s="85"/>
      <c r="M2483" s="85"/>
    </row>
    <row r="2484" spans="1:13" hidden="1" x14ac:dyDescent="0.25">
      <c r="A2484" s="80">
        <f t="shared" si="38"/>
        <v>2482</v>
      </c>
      <c r="B2484" s="79" t="s">
        <v>983</v>
      </c>
      <c r="C2484" s="79" t="s">
        <v>1612</v>
      </c>
      <c r="D2484" s="81">
        <v>43730</v>
      </c>
      <c r="E2484" s="81">
        <v>43730</v>
      </c>
      <c r="F2484" s="86">
        <v>1</v>
      </c>
      <c r="G2484" s="79" t="s">
        <v>158</v>
      </c>
      <c r="H2484" s="79" t="s">
        <v>1619</v>
      </c>
      <c r="I2484" s="84">
        <v>1551700</v>
      </c>
      <c r="J2484" s="84">
        <v>-116759.19</v>
      </c>
      <c r="K2484" s="84">
        <v>1434940.81</v>
      </c>
      <c r="L2484" s="85"/>
      <c r="M2484" s="85"/>
    </row>
    <row r="2485" spans="1:13" hidden="1" x14ac:dyDescent="0.25">
      <c r="A2485" s="80">
        <f t="shared" si="38"/>
        <v>2483</v>
      </c>
      <c r="B2485" s="79" t="s">
        <v>983</v>
      </c>
      <c r="C2485" s="79" t="s">
        <v>1612</v>
      </c>
      <c r="D2485" s="81">
        <v>43730</v>
      </c>
      <c r="E2485" s="81">
        <v>43730</v>
      </c>
      <c r="F2485" s="86">
        <v>1</v>
      </c>
      <c r="G2485" s="79" t="s">
        <v>158</v>
      </c>
      <c r="H2485" s="79" t="s">
        <v>1620</v>
      </c>
      <c r="I2485" s="84">
        <v>749300</v>
      </c>
      <c r="J2485" s="84">
        <v>-56381.82</v>
      </c>
      <c r="K2485" s="84">
        <v>692918.18</v>
      </c>
      <c r="L2485" s="85"/>
      <c r="M2485" s="85"/>
    </row>
    <row r="2486" spans="1:13" hidden="1" x14ac:dyDescent="0.25">
      <c r="A2486" s="80">
        <f t="shared" si="38"/>
        <v>2484</v>
      </c>
      <c r="B2486" s="79" t="s">
        <v>983</v>
      </c>
      <c r="C2486" s="79" t="s">
        <v>1621</v>
      </c>
      <c r="D2486" s="81">
        <v>43831</v>
      </c>
      <c r="E2486" s="81">
        <v>43831</v>
      </c>
      <c r="F2486" s="86">
        <v>1</v>
      </c>
      <c r="G2486" s="79" t="s">
        <v>354</v>
      </c>
      <c r="H2486" s="79" t="s">
        <v>1622</v>
      </c>
      <c r="I2486" s="84">
        <v>2147600</v>
      </c>
      <c r="J2486" s="84">
        <v>-134082.21</v>
      </c>
      <c r="K2486" s="84">
        <v>2013517.79</v>
      </c>
      <c r="L2486" s="85"/>
      <c r="M2486" s="85"/>
    </row>
    <row r="2487" spans="1:13" hidden="1" x14ac:dyDescent="0.25">
      <c r="A2487" s="80">
        <f t="shared" si="38"/>
        <v>2485</v>
      </c>
      <c r="B2487" s="79" t="s">
        <v>983</v>
      </c>
      <c r="C2487" s="79" t="s">
        <v>1623</v>
      </c>
      <c r="D2487" s="81">
        <v>43870</v>
      </c>
      <c r="E2487" s="81">
        <v>43870</v>
      </c>
      <c r="F2487" s="86">
        <v>2</v>
      </c>
      <c r="G2487" s="79" t="s">
        <v>161</v>
      </c>
      <c r="H2487" s="79" t="s">
        <v>1624</v>
      </c>
      <c r="I2487" s="84">
        <v>991200</v>
      </c>
      <c r="J2487" s="84">
        <v>-56848.25</v>
      </c>
      <c r="K2487" s="84">
        <v>934351.75</v>
      </c>
      <c r="L2487" s="85"/>
      <c r="M2487" s="85"/>
    </row>
    <row r="2488" spans="1:13" hidden="1" x14ac:dyDescent="0.25">
      <c r="A2488" s="80">
        <f t="shared" si="38"/>
        <v>2486</v>
      </c>
      <c r="B2488" s="79" t="s">
        <v>983</v>
      </c>
      <c r="C2488" s="79" t="s">
        <v>1625</v>
      </c>
      <c r="D2488" s="81">
        <v>43902</v>
      </c>
      <c r="E2488" s="81">
        <v>43902</v>
      </c>
      <c r="F2488" s="86">
        <v>2</v>
      </c>
      <c r="G2488" s="79" t="s">
        <v>161</v>
      </c>
      <c r="H2488" s="79" t="s">
        <v>1626</v>
      </c>
      <c r="I2488" s="84">
        <v>1911979.96</v>
      </c>
      <c r="J2488" s="84">
        <v>-101718.46</v>
      </c>
      <c r="K2488" s="84">
        <v>1810261.5</v>
      </c>
      <c r="L2488" s="85"/>
      <c r="M2488" s="85"/>
    </row>
    <row r="2489" spans="1:13" hidden="1" x14ac:dyDescent="0.25">
      <c r="A2489" s="80">
        <f t="shared" si="38"/>
        <v>2487</v>
      </c>
      <c r="B2489" s="79" t="s">
        <v>983</v>
      </c>
      <c r="C2489" s="79" t="s">
        <v>1627</v>
      </c>
      <c r="D2489" s="81">
        <v>43903</v>
      </c>
      <c r="E2489" s="81">
        <v>43903</v>
      </c>
      <c r="F2489" s="86">
        <v>2</v>
      </c>
      <c r="G2489" s="79" t="s">
        <v>161</v>
      </c>
      <c r="H2489" s="79" t="s">
        <v>1628</v>
      </c>
      <c r="I2489" s="84">
        <v>1402984.76</v>
      </c>
      <c r="J2489" s="84">
        <v>-76826.819999999992</v>
      </c>
      <c r="K2489" s="84">
        <v>1326157.94</v>
      </c>
      <c r="L2489" s="85"/>
      <c r="M2489" s="85"/>
    </row>
    <row r="2490" spans="1:13" hidden="1" x14ac:dyDescent="0.25">
      <c r="A2490" s="80">
        <f t="shared" si="38"/>
        <v>2488</v>
      </c>
      <c r="B2490" s="79" t="s">
        <v>983</v>
      </c>
      <c r="C2490" s="79" t="s">
        <v>1625</v>
      </c>
      <c r="D2490" s="81">
        <v>43903</v>
      </c>
      <c r="E2490" s="81">
        <v>43903</v>
      </c>
      <c r="F2490" s="86">
        <v>1</v>
      </c>
      <c r="G2490" s="79" t="s">
        <v>161</v>
      </c>
      <c r="H2490" s="79" t="s">
        <v>1628</v>
      </c>
      <c r="I2490" s="84">
        <v>701387.16</v>
      </c>
      <c r="J2490" s="84">
        <v>-37217.53</v>
      </c>
      <c r="K2490" s="84">
        <v>664169.63</v>
      </c>
      <c r="L2490" s="85"/>
      <c r="M2490" s="85"/>
    </row>
    <row r="2491" spans="1:13" hidden="1" x14ac:dyDescent="0.25">
      <c r="A2491" s="80">
        <f t="shared" si="38"/>
        <v>2489</v>
      </c>
      <c r="B2491" s="79" t="s">
        <v>983</v>
      </c>
      <c r="C2491" s="79" t="s">
        <v>987</v>
      </c>
      <c r="D2491" s="81">
        <v>43910</v>
      </c>
      <c r="E2491" s="81">
        <v>43910</v>
      </c>
      <c r="F2491" s="86">
        <v>1</v>
      </c>
      <c r="G2491" s="79" t="s">
        <v>161</v>
      </c>
      <c r="H2491" s="79" t="s">
        <v>1629</v>
      </c>
      <c r="I2491" s="84">
        <v>438606</v>
      </c>
      <c r="J2491" s="84">
        <v>-28689.32</v>
      </c>
      <c r="K2491" s="84">
        <v>409916.68</v>
      </c>
      <c r="L2491" s="85"/>
      <c r="M2491" s="85"/>
    </row>
    <row r="2492" spans="1:13" hidden="1" x14ac:dyDescent="0.25">
      <c r="A2492" s="80">
        <f t="shared" si="38"/>
        <v>2490</v>
      </c>
      <c r="B2492" s="79" t="s">
        <v>983</v>
      </c>
      <c r="C2492" s="79" t="s">
        <v>1625</v>
      </c>
      <c r="D2492" s="81">
        <v>43899</v>
      </c>
      <c r="E2492" s="81">
        <v>43899</v>
      </c>
      <c r="F2492" s="86">
        <v>1</v>
      </c>
      <c r="G2492" s="79" t="s">
        <v>161</v>
      </c>
      <c r="H2492" s="79" t="s">
        <v>1630</v>
      </c>
      <c r="I2492" s="84">
        <v>584100</v>
      </c>
      <c r="J2492" s="84">
        <v>-31316.01</v>
      </c>
      <c r="K2492" s="84">
        <v>552783.99</v>
      </c>
      <c r="L2492" s="85"/>
      <c r="M2492" s="85"/>
    </row>
    <row r="2493" spans="1:13" hidden="1" x14ac:dyDescent="0.25">
      <c r="A2493" s="80">
        <f t="shared" si="38"/>
        <v>2491</v>
      </c>
      <c r="B2493" s="79" t="s">
        <v>983</v>
      </c>
      <c r="C2493" s="79" t="s">
        <v>1625</v>
      </c>
      <c r="D2493" s="81">
        <v>43899</v>
      </c>
      <c r="E2493" s="81">
        <v>43899</v>
      </c>
      <c r="F2493" s="86">
        <v>1</v>
      </c>
      <c r="G2493" s="79" t="s">
        <v>161</v>
      </c>
      <c r="H2493" s="79" t="s">
        <v>1631</v>
      </c>
      <c r="I2493" s="84">
        <v>914500</v>
      </c>
      <c r="J2493" s="84">
        <v>-49030.12</v>
      </c>
      <c r="K2493" s="84">
        <v>865469.88</v>
      </c>
      <c r="L2493" s="85"/>
      <c r="M2493" s="85"/>
    </row>
    <row r="2494" spans="1:13" hidden="1" x14ac:dyDescent="0.25">
      <c r="A2494" s="80">
        <f t="shared" si="38"/>
        <v>2492</v>
      </c>
      <c r="B2494" s="79" t="s">
        <v>983</v>
      </c>
      <c r="C2494" s="79" t="s">
        <v>1625</v>
      </c>
      <c r="D2494" s="81">
        <v>43899</v>
      </c>
      <c r="E2494" s="81">
        <v>43899</v>
      </c>
      <c r="F2494" s="86">
        <v>1</v>
      </c>
      <c r="G2494" s="79" t="s">
        <v>161</v>
      </c>
      <c r="H2494" s="79" t="s">
        <v>1632</v>
      </c>
      <c r="I2494" s="84">
        <v>3009295</v>
      </c>
      <c r="J2494" s="84">
        <v>-161340.71</v>
      </c>
      <c r="K2494" s="84">
        <v>2847954.29</v>
      </c>
      <c r="L2494" s="85"/>
      <c r="M2494" s="85"/>
    </row>
    <row r="2495" spans="1:13" hidden="1" x14ac:dyDescent="0.25">
      <c r="A2495" s="80">
        <f t="shared" si="38"/>
        <v>2493</v>
      </c>
      <c r="B2495" s="79" t="s">
        <v>983</v>
      </c>
      <c r="C2495" s="79" t="s">
        <v>1633</v>
      </c>
      <c r="D2495" s="81">
        <v>44027</v>
      </c>
      <c r="E2495" s="81">
        <v>44027</v>
      </c>
      <c r="F2495" s="86">
        <v>0</v>
      </c>
      <c r="G2495" s="79" t="s">
        <v>161</v>
      </c>
      <c r="H2495" s="79" t="s">
        <v>1634</v>
      </c>
      <c r="I2495" s="84">
        <v>301118</v>
      </c>
      <c r="J2495" s="84">
        <v>-11013.79</v>
      </c>
      <c r="K2495" s="84">
        <v>290104.21000000002</v>
      </c>
      <c r="L2495" s="85"/>
      <c r="M2495" s="85"/>
    </row>
    <row r="2496" spans="1:13" hidden="1" x14ac:dyDescent="0.25">
      <c r="A2496" s="80">
        <f t="shared" si="38"/>
        <v>2494</v>
      </c>
      <c r="B2496" s="79" t="s">
        <v>983</v>
      </c>
      <c r="C2496" s="79" t="s">
        <v>1625</v>
      </c>
      <c r="D2496" s="81">
        <v>43910</v>
      </c>
      <c r="E2496" s="81">
        <v>43910</v>
      </c>
      <c r="F2496" s="86">
        <v>1</v>
      </c>
      <c r="G2496" s="79" t="s">
        <v>161</v>
      </c>
      <c r="H2496" s="79" t="s">
        <v>1635</v>
      </c>
      <c r="I2496" s="84">
        <v>500000</v>
      </c>
      <c r="J2496" s="84">
        <v>-26048.920000000002</v>
      </c>
      <c r="K2496" s="84">
        <v>473951.08</v>
      </c>
      <c r="L2496" s="85"/>
      <c r="M2496" s="85"/>
    </row>
    <row r="2497" spans="1:13" hidden="1" x14ac:dyDescent="0.25">
      <c r="A2497" s="80">
        <f t="shared" si="38"/>
        <v>2495</v>
      </c>
      <c r="B2497" s="79" t="s">
        <v>983</v>
      </c>
      <c r="C2497" s="79" t="s">
        <v>1625</v>
      </c>
      <c r="D2497" s="81">
        <v>43899</v>
      </c>
      <c r="E2497" s="81">
        <v>43899</v>
      </c>
      <c r="F2497" s="86">
        <v>2</v>
      </c>
      <c r="G2497" s="79" t="s">
        <v>161</v>
      </c>
      <c r="H2497" s="79" t="s">
        <v>1636</v>
      </c>
      <c r="I2497" s="84">
        <v>2489800</v>
      </c>
      <c r="J2497" s="84">
        <v>-133488.44</v>
      </c>
      <c r="K2497" s="84">
        <v>2356311.56</v>
      </c>
      <c r="L2497" s="85"/>
      <c r="M2497" s="85"/>
    </row>
    <row r="2498" spans="1:13" hidden="1" x14ac:dyDescent="0.25">
      <c r="A2498" s="80">
        <f t="shared" si="38"/>
        <v>2496</v>
      </c>
      <c r="B2498" s="79" t="s">
        <v>983</v>
      </c>
      <c r="C2498" s="79" t="s">
        <v>1637</v>
      </c>
      <c r="D2498" s="81">
        <v>44256</v>
      </c>
      <c r="E2498" s="81">
        <v>44256</v>
      </c>
      <c r="F2498" s="86">
        <v>2</v>
      </c>
      <c r="G2498" s="79" t="s">
        <v>155</v>
      </c>
      <c r="H2498" s="79" t="s">
        <v>1638</v>
      </c>
      <c r="I2498" s="84">
        <v>236000</v>
      </c>
      <c r="J2498" s="84">
        <v>-1067.78</v>
      </c>
      <c r="K2498" s="84">
        <v>234932.22</v>
      </c>
      <c r="L2498" s="85"/>
      <c r="M2498" s="85"/>
    </row>
    <row r="2499" spans="1:13" hidden="1" x14ac:dyDescent="0.25">
      <c r="A2499" s="80">
        <f t="shared" si="38"/>
        <v>2497</v>
      </c>
      <c r="B2499" s="79" t="s">
        <v>983</v>
      </c>
      <c r="C2499" s="79" t="s">
        <v>1625</v>
      </c>
      <c r="D2499" s="81">
        <v>43914</v>
      </c>
      <c r="E2499" s="81">
        <v>43914</v>
      </c>
      <c r="F2499" s="86">
        <v>1</v>
      </c>
      <c r="G2499" s="79" t="s">
        <v>161</v>
      </c>
      <c r="H2499" s="79" t="s">
        <v>1639</v>
      </c>
      <c r="I2499" s="84">
        <v>1416000</v>
      </c>
      <c r="J2499" s="84">
        <v>-72989.78</v>
      </c>
      <c r="K2499" s="84">
        <v>1343010.22</v>
      </c>
      <c r="L2499" s="85"/>
      <c r="M2499" s="85"/>
    </row>
    <row r="2500" spans="1:13" hidden="1" x14ac:dyDescent="0.25">
      <c r="A2500" s="80">
        <f t="shared" si="38"/>
        <v>2498</v>
      </c>
      <c r="B2500" s="79" t="s">
        <v>983</v>
      </c>
      <c r="C2500" s="79" t="s">
        <v>1625</v>
      </c>
      <c r="D2500" s="81">
        <v>43916</v>
      </c>
      <c r="E2500" s="81">
        <v>43916</v>
      </c>
      <c r="F2500" s="86">
        <v>1</v>
      </c>
      <c r="G2500" s="79" t="s">
        <v>1640</v>
      </c>
      <c r="H2500" s="79" t="s">
        <v>1641</v>
      </c>
      <c r="I2500" s="84">
        <v>715670</v>
      </c>
      <c r="J2500" s="84">
        <v>-36692.949999999997</v>
      </c>
      <c r="K2500" s="84">
        <v>678977.05</v>
      </c>
      <c r="L2500" s="85"/>
      <c r="M2500" s="85"/>
    </row>
    <row r="2501" spans="1:13" hidden="1" x14ac:dyDescent="0.25">
      <c r="A2501" s="80">
        <f t="shared" ref="A2501:A2564" si="39">A2500+1</f>
        <v>2499</v>
      </c>
      <c r="B2501" s="79" t="s">
        <v>983</v>
      </c>
      <c r="C2501" s="79" t="s">
        <v>1642</v>
      </c>
      <c r="D2501" s="81">
        <v>43986</v>
      </c>
      <c r="E2501" s="81">
        <v>43986</v>
      </c>
      <c r="F2501" s="86">
        <v>1</v>
      </c>
      <c r="G2501" s="79" t="s">
        <v>354</v>
      </c>
      <c r="H2501" s="79" t="s">
        <v>1643</v>
      </c>
      <c r="I2501" s="84">
        <v>134378.4</v>
      </c>
      <c r="J2501" s="84">
        <v>-5664.97</v>
      </c>
      <c r="K2501" s="84">
        <v>128713.43</v>
      </c>
      <c r="L2501" s="85"/>
      <c r="M2501" s="85"/>
    </row>
    <row r="2502" spans="1:13" hidden="1" x14ac:dyDescent="0.25">
      <c r="A2502" s="80">
        <f t="shared" si="39"/>
        <v>2500</v>
      </c>
      <c r="B2502" s="79" t="s">
        <v>983</v>
      </c>
      <c r="C2502" s="79" t="s">
        <v>1642</v>
      </c>
      <c r="D2502" s="81">
        <v>43986</v>
      </c>
      <c r="E2502" s="81">
        <v>43986</v>
      </c>
      <c r="F2502" s="86">
        <v>1</v>
      </c>
      <c r="G2502" s="79" t="s">
        <v>161</v>
      </c>
      <c r="H2502" s="79" t="s">
        <v>1644</v>
      </c>
      <c r="I2502" s="84">
        <v>365800</v>
      </c>
      <c r="J2502" s="84">
        <v>-15420.98</v>
      </c>
      <c r="K2502" s="84">
        <v>350379.02</v>
      </c>
      <c r="L2502" s="85"/>
      <c r="M2502" s="85"/>
    </row>
    <row r="2503" spans="1:13" hidden="1" x14ac:dyDescent="0.25">
      <c r="A2503" s="80">
        <f t="shared" si="39"/>
        <v>2501</v>
      </c>
      <c r="B2503" s="79" t="s">
        <v>983</v>
      </c>
      <c r="C2503" s="79" t="s">
        <v>1642</v>
      </c>
      <c r="D2503" s="81">
        <v>43986</v>
      </c>
      <c r="E2503" s="81">
        <v>43986</v>
      </c>
      <c r="F2503" s="86">
        <v>1</v>
      </c>
      <c r="G2503" s="79" t="s">
        <v>161</v>
      </c>
      <c r="H2503" s="79" t="s">
        <v>1645</v>
      </c>
      <c r="I2503" s="84">
        <v>307272</v>
      </c>
      <c r="J2503" s="84">
        <v>-12953.62</v>
      </c>
      <c r="K2503" s="84">
        <v>294318.38</v>
      </c>
      <c r="L2503" s="85"/>
      <c r="M2503" s="85"/>
    </row>
    <row r="2504" spans="1:13" hidden="1" x14ac:dyDescent="0.25">
      <c r="A2504" s="80">
        <f t="shared" si="39"/>
        <v>2502</v>
      </c>
      <c r="B2504" s="79" t="s">
        <v>983</v>
      </c>
      <c r="C2504" s="79" t="s">
        <v>1642</v>
      </c>
      <c r="D2504" s="81">
        <v>44009</v>
      </c>
      <c r="E2504" s="81">
        <v>44009</v>
      </c>
      <c r="F2504" s="86">
        <v>3</v>
      </c>
      <c r="G2504" s="79" t="s">
        <v>354</v>
      </c>
      <c r="H2504" s="79" t="s">
        <v>1646</v>
      </c>
      <c r="I2504" s="84">
        <v>339840</v>
      </c>
      <c r="J2504" s="84">
        <v>-13231.87</v>
      </c>
      <c r="K2504" s="84">
        <v>326608.13</v>
      </c>
      <c r="L2504" s="85"/>
      <c r="M2504" s="85"/>
    </row>
    <row r="2505" spans="1:13" hidden="1" x14ac:dyDescent="0.25">
      <c r="A2505" s="80">
        <f t="shared" si="39"/>
        <v>2503</v>
      </c>
      <c r="B2505" s="79" t="s">
        <v>983</v>
      </c>
      <c r="C2505" s="79" t="s">
        <v>1633</v>
      </c>
      <c r="D2505" s="81">
        <v>44030</v>
      </c>
      <c r="E2505" s="81">
        <v>44030</v>
      </c>
      <c r="F2505" s="86">
        <v>1</v>
      </c>
      <c r="G2505" s="79" t="s">
        <v>354</v>
      </c>
      <c r="H2505" s="79" t="s">
        <v>1647</v>
      </c>
      <c r="I2505" s="84">
        <v>536900</v>
      </c>
      <c r="J2505" s="84">
        <v>-19411.240000000002</v>
      </c>
      <c r="K2505" s="84">
        <v>517488.76</v>
      </c>
      <c r="L2505" s="85"/>
      <c r="M2505" s="85"/>
    </row>
    <row r="2506" spans="1:13" hidden="1" x14ac:dyDescent="0.25">
      <c r="A2506" s="80">
        <f t="shared" si="39"/>
        <v>2504</v>
      </c>
      <c r="B2506" s="79" t="s">
        <v>983</v>
      </c>
      <c r="C2506" s="79" t="s">
        <v>987</v>
      </c>
      <c r="D2506" s="81">
        <v>44053</v>
      </c>
      <c r="E2506" s="81">
        <v>44053</v>
      </c>
      <c r="F2506" s="86">
        <v>1</v>
      </c>
      <c r="G2506" s="79" t="s">
        <v>161</v>
      </c>
      <c r="H2506" s="79" t="s">
        <v>1648</v>
      </c>
      <c r="I2506" s="84">
        <v>262314</v>
      </c>
      <c r="J2506" s="84">
        <v>-10650.67</v>
      </c>
      <c r="K2506" s="84">
        <v>251663.33</v>
      </c>
      <c r="L2506" s="85"/>
      <c r="M2506" s="85"/>
    </row>
    <row r="2507" spans="1:13" hidden="1" x14ac:dyDescent="0.25">
      <c r="A2507" s="80">
        <f t="shared" si="39"/>
        <v>2505</v>
      </c>
      <c r="B2507" s="79" t="s">
        <v>983</v>
      </c>
      <c r="C2507" s="79" t="s">
        <v>987</v>
      </c>
      <c r="D2507" s="81">
        <v>44053</v>
      </c>
      <c r="E2507" s="81">
        <v>44053</v>
      </c>
      <c r="F2507" s="86">
        <v>1</v>
      </c>
      <c r="G2507" s="79" t="s">
        <v>161</v>
      </c>
      <c r="H2507" s="79" t="s">
        <v>1649</v>
      </c>
      <c r="I2507" s="84">
        <v>236826</v>
      </c>
      <c r="J2507" s="84">
        <v>-9615.7800000000007</v>
      </c>
      <c r="K2507" s="84">
        <v>227210.22</v>
      </c>
      <c r="L2507" s="85"/>
      <c r="M2507" s="85"/>
    </row>
    <row r="2508" spans="1:13" s="87" customFormat="1" hidden="1" x14ac:dyDescent="0.25">
      <c r="A2508" s="80">
        <f t="shared" si="39"/>
        <v>2506</v>
      </c>
      <c r="B2508" s="87" t="s">
        <v>983</v>
      </c>
      <c r="C2508" s="87" t="s">
        <v>1650</v>
      </c>
      <c r="D2508" s="88">
        <v>44286</v>
      </c>
      <c r="E2508" s="88">
        <v>44287</v>
      </c>
      <c r="F2508" s="89">
        <v>1</v>
      </c>
      <c r="G2508" s="87" t="s">
        <v>155</v>
      </c>
      <c r="H2508" s="87" t="s">
        <v>1651</v>
      </c>
      <c r="I2508" s="90">
        <v>69974336.599999994</v>
      </c>
      <c r="J2508" s="90">
        <v>-12217791.4</v>
      </c>
      <c r="K2508" s="90">
        <v>57756545.200000003</v>
      </c>
      <c r="L2508" s="85"/>
      <c r="M2508" s="91"/>
    </row>
    <row r="2509" spans="1:13" hidden="1" x14ac:dyDescent="0.25">
      <c r="A2509" s="80">
        <f t="shared" si="39"/>
        <v>2507</v>
      </c>
      <c r="B2509" s="79" t="s">
        <v>983</v>
      </c>
      <c r="C2509" s="79" t="s">
        <v>1579</v>
      </c>
      <c r="D2509" s="81">
        <v>44085</v>
      </c>
      <c r="E2509" s="81">
        <v>44085</v>
      </c>
      <c r="F2509" s="86">
        <v>1</v>
      </c>
      <c r="G2509" s="79" t="s">
        <v>161</v>
      </c>
      <c r="H2509" s="79" t="s">
        <v>1652</v>
      </c>
      <c r="I2509" s="84">
        <v>100300</v>
      </c>
      <c r="J2509" s="84">
        <v>-2876.21</v>
      </c>
      <c r="K2509" s="84">
        <v>97423.79</v>
      </c>
      <c r="L2509" s="85"/>
      <c r="M2509" s="85"/>
    </row>
    <row r="2510" spans="1:13" hidden="1" x14ac:dyDescent="0.25">
      <c r="A2510" s="80">
        <f t="shared" si="39"/>
        <v>2508</v>
      </c>
      <c r="B2510" s="79" t="s">
        <v>983</v>
      </c>
      <c r="C2510" s="79" t="s">
        <v>1627</v>
      </c>
      <c r="D2510" s="81">
        <v>44123</v>
      </c>
      <c r="E2510" s="81">
        <v>44123</v>
      </c>
      <c r="F2510" s="86">
        <v>1</v>
      </c>
      <c r="G2510" s="79" t="s">
        <v>161</v>
      </c>
      <c r="H2510" s="79" t="s">
        <v>1653</v>
      </c>
      <c r="I2510" s="84">
        <v>280840</v>
      </c>
      <c r="J2510" s="84">
        <v>-6568.81</v>
      </c>
      <c r="K2510" s="84">
        <v>274271.19</v>
      </c>
      <c r="L2510" s="85"/>
      <c r="M2510" s="85"/>
    </row>
    <row r="2511" spans="1:13" hidden="1" x14ac:dyDescent="0.25">
      <c r="A2511" s="80">
        <f t="shared" si="39"/>
        <v>2509</v>
      </c>
      <c r="B2511" s="79" t="s">
        <v>983</v>
      </c>
      <c r="C2511" s="79" t="s">
        <v>1627</v>
      </c>
      <c r="D2511" s="81">
        <v>44123</v>
      </c>
      <c r="E2511" s="81">
        <v>44123</v>
      </c>
      <c r="F2511" s="86">
        <v>1</v>
      </c>
      <c r="G2511" s="79" t="s">
        <v>354</v>
      </c>
      <c r="H2511" s="79" t="s">
        <v>1654</v>
      </c>
      <c r="I2511" s="84">
        <v>141600</v>
      </c>
      <c r="J2511" s="84">
        <v>-3312.01</v>
      </c>
      <c r="K2511" s="84">
        <v>138287.99</v>
      </c>
      <c r="L2511" s="85"/>
      <c r="M2511" s="85"/>
    </row>
    <row r="2512" spans="1:13" hidden="1" x14ac:dyDescent="0.25">
      <c r="A2512" s="80">
        <f t="shared" si="39"/>
        <v>2510</v>
      </c>
      <c r="B2512" s="79" t="s">
        <v>983</v>
      </c>
      <c r="C2512" s="79" t="s">
        <v>154</v>
      </c>
      <c r="D2512" s="81">
        <v>44184</v>
      </c>
      <c r="E2512" s="81">
        <v>44184</v>
      </c>
      <c r="F2512" s="86">
        <v>1</v>
      </c>
      <c r="G2512" s="79" t="s">
        <v>161</v>
      </c>
      <c r="H2512" s="79" t="s">
        <v>1655</v>
      </c>
      <c r="I2512" s="84">
        <v>660547.01</v>
      </c>
      <c r="J2512" s="84">
        <v>-35416.18</v>
      </c>
      <c r="K2512" s="84">
        <v>625130.82999999996</v>
      </c>
      <c r="L2512" s="85"/>
      <c r="M2512" s="85"/>
    </row>
    <row r="2513" spans="1:13" hidden="1" x14ac:dyDescent="0.25">
      <c r="A2513" s="80">
        <f t="shared" si="39"/>
        <v>2511</v>
      </c>
      <c r="B2513" s="79" t="s">
        <v>983</v>
      </c>
      <c r="C2513" s="79" t="s">
        <v>154</v>
      </c>
      <c r="D2513" s="81">
        <v>44184</v>
      </c>
      <c r="E2513" s="81">
        <v>44184</v>
      </c>
      <c r="F2513" s="86">
        <v>1</v>
      </c>
      <c r="G2513" s="79" t="s">
        <v>161</v>
      </c>
      <c r="H2513" s="79" t="s">
        <v>1656</v>
      </c>
      <c r="I2513" s="84">
        <v>482274.38</v>
      </c>
      <c r="J2513" s="84">
        <v>-25857.83</v>
      </c>
      <c r="K2513" s="84">
        <v>456416.55</v>
      </c>
      <c r="L2513" s="85"/>
      <c r="M2513" s="85"/>
    </row>
    <row r="2514" spans="1:13" hidden="1" x14ac:dyDescent="0.25">
      <c r="A2514" s="80">
        <f t="shared" si="39"/>
        <v>2512</v>
      </c>
      <c r="B2514" s="79" t="s">
        <v>983</v>
      </c>
      <c r="C2514" s="79" t="s">
        <v>154</v>
      </c>
      <c r="D2514" s="81">
        <v>44184</v>
      </c>
      <c r="E2514" s="81">
        <v>44184</v>
      </c>
      <c r="F2514" s="86">
        <v>1</v>
      </c>
      <c r="G2514" s="79" t="s">
        <v>161</v>
      </c>
      <c r="H2514" s="79" t="s">
        <v>1657</v>
      </c>
      <c r="I2514" s="84">
        <v>354000</v>
      </c>
      <c r="J2514" s="84">
        <v>-18980.22</v>
      </c>
      <c r="K2514" s="84">
        <v>335019.78000000003</v>
      </c>
      <c r="L2514" s="85"/>
      <c r="M2514" s="85"/>
    </row>
    <row r="2515" spans="1:13" hidden="1" x14ac:dyDescent="0.25">
      <c r="A2515" s="80">
        <f t="shared" si="39"/>
        <v>2513</v>
      </c>
      <c r="B2515" s="79" t="s">
        <v>983</v>
      </c>
      <c r="C2515" s="79" t="s">
        <v>154</v>
      </c>
      <c r="D2515" s="81">
        <v>44267</v>
      </c>
      <c r="E2515" s="81">
        <v>44267</v>
      </c>
      <c r="F2515" s="86">
        <v>10</v>
      </c>
      <c r="G2515" s="79" t="s">
        <v>161</v>
      </c>
      <c r="H2515" s="79" t="s">
        <v>1628</v>
      </c>
      <c r="I2515" s="84">
        <v>7535850</v>
      </c>
      <c r="J2515" s="84">
        <v>-78455.42</v>
      </c>
      <c r="K2515" s="84">
        <v>7457394.5800000001</v>
      </c>
      <c r="L2515" s="85"/>
      <c r="M2515" s="85"/>
    </row>
    <row r="2516" spans="1:13" hidden="1" x14ac:dyDescent="0.25">
      <c r="A2516" s="80">
        <f t="shared" si="39"/>
        <v>2514</v>
      </c>
      <c r="B2516" s="79" t="s">
        <v>983</v>
      </c>
      <c r="C2516" s="79" t="s">
        <v>154</v>
      </c>
      <c r="D2516" s="81">
        <v>44267</v>
      </c>
      <c r="E2516" s="81">
        <v>44267</v>
      </c>
      <c r="F2516" s="86">
        <v>550</v>
      </c>
      <c r="G2516" s="79" t="s">
        <v>1658</v>
      </c>
      <c r="H2516" s="79" t="s">
        <v>1659</v>
      </c>
      <c r="I2516" s="84">
        <v>996864</v>
      </c>
      <c r="J2516" s="84">
        <v>-10378.31</v>
      </c>
      <c r="K2516" s="84">
        <v>986485.69</v>
      </c>
      <c r="L2516" s="85"/>
      <c r="M2516" s="85"/>
    </row>
    <row r="2517" spans="1:13" hidden="1" x14ac:dyDescent="0.25">
      <c r="A2517" s="80">
        <f t="shared" si="39"/>
        <v>2515</v>
      </c>
      <c r="B2517" s="79" t="s">
        <v>983</v>
      </c>
      <c r="C2517" s="79" t="s">
        <v>247</v>
      </c>
      <c r="D2517" s="81">
        <v>44267</v>
      </c>
      <c r="E2517" s="81">
        <v>44267</v>
      </c>
      <c r="F2517" s="86">
        <v>1</v>
      </c>
      <c r="G2517" s="79" t="s">
        <v>356</v>
      </c>
      <c r="H2517" s="79" t="s">
        <v>1660</v>
      </c>
      <c r="I2517" s="84">
        <v>14548996.760000002</v>
      </c>
      <c r="J2517" s="84">
        <v>-75734.5</v>
      </c>
      <c r="K2517" s="84">
        <v>14473262.26</v>
      </c>
      <c r="L2517" s="85"/>
      <c r="M2517" s="85"/>
    </row>
    <row r="2518" spans="1:13" hidden="1" x14ac:dyDescent="0.25">
      <c r="A2518" s="80">
        <f t="shared" si="39"/>
        <v>2516</v>
      </c>
      <c r="B2518" s="79" t="s">
        <v>983</v>
      </c>
      <c r="C2518" s="79" t="s">
        <v>154</v>
      </c>
      <c r="D2518" s="81">
        <v>44267</v>
      </c>
      <c r="E2518" s="81">
        <v>44267</v>
      </c>
      <c r="F2518" s="86">
        <v>1</v>
      </c>
      <c r="G2518" s="79" t="s">
        <v>356</v>
      </c>
      <c r="H2518" s="79" t="s">
        <v>1661</v>
      </c>
      <c r="I2518" s="84">
        <v>1387730.74</v>
      </c>
      <c r="J2518" s="84">
        <v>-14447.61</v>
      </c>
      <c r="K2518" s="84">
        <v>1373283.13</v>
      </c>
      <c r="L2518" s="85"/>
      <c r="M2518" s="85"/>
    </row>
    <row r="2519" spans="1:13" hidden="1" x14ac:dyDescent="0.25">
      <c r="A2519" s="80">
        <f t="shared" si="39"/>
        <v>2517</v>
      </c>
      <c r="B2519" s="79" t="s">
        <v>983</v>
      </c>
      <c r="C2519" s="79" t="s">
        <v>987</v>
      </c>
      <c r="D2519" s="81">
        <v>44258</v>
      </c>
      <c r="E2519" s="81">
        <v>44258</v>
      </c>
      <c r="F2519" s="86">
        <v>3</v>
      </c>
      <c r="G2519" s="79" t="s">
        <v>354</v>
      </c>
      <c r="H2519" s="79" t="s">
        <v>1662</v>
      </c>
      <c r="I2519" s="84">
        <v>696200.01</v>
      </c>
      <c r="J2519" s="84">
        <v>-3503.25</v>
      </c>
      <c r="K2519" s="84">
        <v>692696.76</v>
      </c>
      <c r="L2519" s="85"/>
      <c r="M2519" s="85"/>
    </row>
    <row r="2520" spans="1:13" hidden="1" x14ac:dyDescent="0.25">
      <c r="A2520" s="80">
        <f t="shared" si="39"/>
        <v>2518</v>
      </c>
      <c r="B2520" s="79" t="s">
        <v>983</v>
      </c>
      <c r="C2520" s="79" t="s">
        <v>1663</v>
      </c>
      <c r="D2520" s="81">
        <v>44278</v>
      </c>
      <c r="E2520" s="81">
        <v>44278</v>
      </c>
      <c r="F2520" s="86">
        <v>2</v>
      </c>
      <c r="G2520" s="79" t="s">
        <v>161</v>
      </c>
      <c r="H2520" s="79" t="s">
        <v>1664</v>
      </c>
      <c r="I2520" s="84">
        <v>1274400</v>
      </c>
      <c r="J2520" s="84">
        <v>-4264.63</v>
      </c>
      <c r="K2520" s="84">
        <v>1270135.3700000001</v>
      </c>
      <c r="L2520" s="85"/>
      <c r="M2520" s="85"/>
    </row>
    <row r="2521" spans="1:13" hidden="1" x14ac:dyDescent="0.25">
      <c r="A2521" s="80">
        <f t="shared" si="39"/>
        <v>2519</v>
      </c>
      <c r="B2521" s="79" t="s">
        <v>983</v>
      </c>
      <c r="C2521" s="79" t="s">
        <v>247</v>
      </c>
      <c r="D2521" s="81">
        <v>44282</v>
      </c>
      <c r="E2521" s="81">
        <v>44282</v>
      </c>
      <c r="F2521" s="86">
        <v>1</v>
      </c>
      <c r="G2521" s="79" t="s">
        <v>354</v>
      </c>
      <c r="H2521" s="79" t="s">
        <v>1665</v>
      </c>
      <c r="I2521" s="84">
        <v>7599747.0999999996</v>
      </c>
      <c r="J2521" s="84">
        <v>-9890.08</v>
      </c>
      <c r="K2521" s="84">
        <v>7589857.0199999996</v>
      </c>
      <c r="L2521" s="85"/>
      <c r="M2521" s="85"/>
    </row>
    <row r="2522" spans="1:13" hidden="1" x14ac:dyDescent="0.25">
      <c r="A2522" s="80">
        <f t="shared" si="39"/>
        <v>2520</v>
      </c>
      <c r="B2522" s="79" t="s">
        <v>983</v>
      </c>
      <c r="C2522" s="79" t="s">
        <v>1663</v>
      </c>
      <c r="D2522" s="81">
        <v>44270</v>
      </c>
      <c r="E2522" s="81">
        <v>44270</v>
      </c>
      <c r="F2522" s="86">
        <v>6</v>
      </c>
      <c r="G2522" s="79" t="s">
        <v>161</v>
      </c>
      <c r="H2522" s="79" t="s">
        <v>1666</v>
      </c>
      <c r="I2522" s="84">
        <v>2322240</v>
      </c>
      <c r="J2522" s="84">
        <v>-14678.74</v>
      </c>
      <c r="K2522" s="84">
        <v>2307561.2599999998</v>
      </c>
      <c r="L2522" s="85"/>
      <c r="M2522" s="85"/>
    </row>
    <row r="2523" spans="1:13" hidden="1" x14ac:dyDescent="0.25">
      <c r="A2523" s="80">
        <f t="shared" si="39"/>
        <v>2521</v>
      </c>
      <c r="B2523" s="79" t="s">
        <v>983</v>
      </c>
      <c r="C2523" s="79" t="s">
        <v>1663</v>
      </c>
      <c r="D2523" s="81">
        <v>44270</v>
      </c>
      <c r="E2523" s="81">
        <v>44270</v>
      </c>
      <c r="F2523" s="86">
        <v>6</v>
      </c>
      <c r="G2523" s="79" t="s">
        <v>161</v>
      </c>
      <c r="H2523" s="79" t="s">
        <v>1667</v>
      </c>
      <c r="I2523" s="84">
        <v>2429932.44</v>
      </c>
      <c r="J2523" s="84">
        <v>-15359.46</v>
      </c>
      <c r="K2523" s="84">
        <v>2414572.98</v>
      </c>
      <c r="L2523" s="85"/>
      <c r="M2523" s="85"/>
    </row>
    <row r="2524" spans="1:13" hidden="1" x14ac:dyDescent="0.25">
      <c r="A2524" s="80">
        <f t="shared" si="39"/>
        <v>2522</v>
      </c>
      <c r="B2524" s="79" t="s">
        <v>983</v>
      </c>
      <c r="C2524" s="79" t="s">
        <v>154</v>
      </c>
      <c r="D2524" s="81">
        <v>44278</v>
      </c>
      <c r="E2524" s="81">
        <v>44278</v>
      </c>
      <c r="F2524" s="82">
        <v>440.21899999999999</v>
      </c>
      <c r="G2524" s="79" t="s">
        <v>1658</v>
      </c>
      <c r="H2524" s="79" t="s">
        <v>1659</v>
      </c>
      <c r="I2524" s="84">
        <v>797888.14</v>
      </c>
      <c r="J2524" s="84">
        <v>-3738.05</v>
      </c>
      <c r="K2524" s="84">
        <v>794150.09</v>
      </c>
      <c r="L2524" s="85"/>
      <c r="M2524" s="85"/>
    </row>
    <row r="2525" spans="1:13" hidden="1" x14ac:dyDescent="0.25">
      <c r="A2525" s="80">
        <f t="shared" si="39"/>
        <v>2523</v>
      </c>
      <c r="B2525" s="79" t="s">
        <v>1668</v>
      </c>
      <c r="C2525" s="79" t="s">
        <v>987</v>
      </c>
      <c r="D2525" s="81">
        <v>41425</v>
      </c>
      <c r="E2525" s="81">
        <v>41425</v>
      </c>
      <c r="F2525" s="82">
        <v>0</v>
      </c>
      <c r="G2525" s="79" t="s">
        <v>145</v>
      </c>
      <c r="H2525" s="79" t="s">
        <v>1669</v>
      </c>
      <c r="I2525" s="84">
        <v>361129847.01999998</v>
      </c>
      <c r="J2525" s="84">
        <v>-177605002.20999998</v>
      </c>
      <c r="K2525" s="84">
        <v>183524844.81</v>
      </c>
      <c r="L2525" s="85"/>
      <c r="M2525" s="85"/>
    </row>
    <row r="2526" spans="1:13" hidden="1" x14ac:dyDescent="0.25">
      <c r="A2526" s="80">
        <f t="shared" si="39"/>
        <v>2524</v>
      </c>
      <c r="B2526" s="79" t="s">
        <v>1668</v>
      </c>
      <c r="C2526" s="79" t="s">
        <v>987</v>
      </c>
      <c r="D2526" s="81">
        <v>41425</v>
      </c>
      <c r="E2526" s="81">
        <v>41425</v>
      </c>
      <c r="F2526" s="82">
        <v>0</v>
      </c>
      <c r="G2526" s="79" t="s">
        <v>145</v>
      </c>
      <c r="H2526" s="79" t="s">
        <v>1670</v>
      </c>
      <c r="I2526" s="84">
        <v>5749024</v>
      </c>
      <c r="J2526" s="84">
        <v>-2827391.4</v>
      </c>
      <c r="K2526" s="84">
        <v>2921632.6</v>
      </c>
      <c r="L2526" s="85"/>
      <c r="M2526" s="85"/>
    </row>
    <row r="2527" spans="1:13" hidden="1" x14ac:dyDescent="0.25">
      <c r="A2527" s="80">
        <f t="shared" si="39"/>
        <v>2525</v>
      </c>
      <c r="B2527" s="79" t="s">
        <v>1668</v>
      </c>
      <c r="C2527" s="79" t="s">
        <v>987</v>
      </c>
      <c r="D2527" s="81">
        <v>41425</v>
      </c>
      <c r="E2527" s="81">
        <v>41425</v>
      </c>
      <c r="F2527" s="82">
        <v>0</v>
      </c>
      <c r="G2527" s="79" t="s">
        <v>145</v>
      </c>
      <c r="H2527" s="79" t="s">
        <v>1671</v>
      </c>
      <c r="I2527" s="84">
        <v>30515214</v>
      </c>
      <c r="J2527" s="84">
        <v>-15007495.75</v>
      </c>
      <c r="K2527" s="84">
        <v>15507718.25</v>
      </c>
      <c r="L2527" s="85"/>
      <c r="M2527" s="85"/>
    </row>
    <row r="2528" spans="1:13" hidden="1" x14ac:dyDescent="0.25">
      <c r="A2528" s="80">
        <f t="shared" si="39"/>
        <v>2526</v>
      </c>
      <c r="B2528" s="79" t="s">
        <v>1668</v>
      </c>
      <c r="C2528" s="79" t="s">
        <v>987</v>
      </c>
      <c r="D2528" s="81">
        <v>41639</v>
      </c>
      <c r="E2528" s="81">
        <v>41639</v>
      </c>
      <c r="F2528" s="82">
        <v>0</v>
      </c>
      <c r="G2528" s="79" t="s">
        <v>145</v>
      </c>
      <c r="H2528" s="79" t="s">
        <v>1672</v>
      </c>
      <c r="I2528" s="84">
        <v>361129847</v>
      </c>
      <c r="J2528" s="84">
        <v>-166371874.72</v>
      </c>
      <c r="K2528" s="84">
        <v>194757972.28</v>
      </c>
      <c r="L2528" s="85"/>
      <c r="M2528" s="85"/>
    </row>
    <row r="2529" spans="1:13" hidden="1" x14ac:dyDescent="0.25">
      <c r="A2529" s="80">
        <f t="shared" si="39"/>
        <v>2527</v>
      </c>
      <c r="B2529" s="79" t="s">
        <v>1668</v>
      </c>
      <c r="C2529" s="79" t="s">
        <v>987</v>
      </c>
      <c r="D2529" s="81">
        <v>41730</v>
      </c>
      <c r="E2529" s="81">
        <v>41730</v>
      </c>
      <c r="F2529" s="82">
        <v>0</v>
      </c>
      <c r="G2529" s="79" t="s">
        <v>145</v>
      </c>
      <c r="H2529" s="79" t="s">
        <v>1673</v>
      </c>
      <c r="I2529" s="84">
        <v>-23733972.370000001</v>
      </c>
      <c r="J2529" s="84">
        <v>10522061.07</v>
      </c>
      <c r="K2529" s="84">
        <v>-13211911.300000001</v>
      </c>
      <c r="L2529" s="85"/>
      <c r="M2529" s="85"/>
    </row>
    <row r="2530" spans="1:13" hidden="1" x14ac:dyDescent="0.25">
      <c r="A2530" s="80">
        <f t="shared" si="39"/>
        <v>2528</v>
      </c>
      <c r="B2530" s="79" t="s">
        <v>1668</v>
      </c>
      <c r="C2530" s="79" t="s">
        <v>1674</v>
      </c>
      <c r="D2530" s="81">
        <v>42186</v>
      </c>
      <c r="E2530" s="81">
        <v>42186</v>
      </c>
      <c r="F2530" s="82">
        <v>0</v>
      </c>
      <c r="G2530" s="79" t="s">
        <v>145</v>
      </c>
      <c r="H2530" s="79" t="s">
        <v>1675</v>
      </c>
      <c r="I2530" s="84">
        <v>49058732.350000001</v>
      </c>
      <c r="J2530" s="84">
        <v>-19856105.469999999</v>
      </c>
      <c r="K2530" s="84">
        <v>29202626.879999999</v>
      </c>
      <c r="L2530" s="85"/>
      <c r="M2530" s="85"/>
    </row>
    <row r="2531" spans="1:13" hidden="1" x14ac:dyDescent="0.25">
      <c r="A2531" s="80">
        <f t="shared" si="39"/>
        <v>2529</v>
      </c>
      <c r="B2531" s="79" t="s">
        <v>1668</v>
      </c>
      <c r="C2531" s="79" t="s">
        <v>1674</v>
      </c>
      <c r="D2531" s="81">
        <v>42411</v>
      </c>
      <c r="E2531" s="81">
        <v>42411</v>
      </c>
      <c r="F2531" s="82">
        <v>0</v>
      </c>
      <c r="G2531" s="79" t="s">
        <v>145</v>
      </c>
      <c r="H2531" s="79" t="s">
        <v>1676</v>
      </c>
      <c r="I2531" s="84">
        <v>-1539165.96</v>
      </c>
      <c r="J2531" s="84">
        <v>556313.78</v>
      </c>
      <c r="K2531" s="84">
        <v>-982852.18</v>
      </c>
      <c r="L2531" s="85"/>
      <c r="M2531" s="85"/>
    </row>
    <row r="2532" spans="1:13" hidden="1" x14ac:dyDescent="0.25">
      <c r="A2532" s="80">
        <f t="shared" si="39"/>
        <v>2530</v>
      </c>
      <c r="B2532" s="79" t="s">
        <v>1668</v>
      </c>
      <c r="C2532" s="79" t="s">
        <v>1295</v>
      </c>
      <c r="D2532" s="81">
        <v>42461</v>
      </c>
      <c r="E2532" s="81">
        <v>42461</v>
      </c>
      <c r="F2532" s="82">
        <v>0</v>
      </c>
      <c r="G2532" s="79" t="s">
        <v>145</v>
      </c>
      <c r="H2532" s="79" t="s">
        <v>1677</v>
      </c>
      <c r="I2532" s="84">
        <v>-3797711</v>
      </c>
      <c r="J2532" s="84">
        <v>1414757.5</v>
      </c>
      <c r="K2532" s="84">
        <v>-2382953.5</v>
      </c>
      <c r="L2532" s="85"/>
      <c r="M2532" s="85"/>
    </row>
    <row r="2533" spans="1:13" hidden="1" x14ac:dyDescent="0.25">
      <c r="A2533" s="80">
        <f t="shared" si="39"/>
        <v>2531</v>
      </c>
      <c r="B2533" s="79" t="s">
        <v>1668</v>
      </c>
      <c r="C2533" s="79" t="s">
        <v>1293</v>
      </c>
      <c r="D2533" s="81">
        <v>42725</v>
      </c>
      <c r="E2533" s="81">
        <v>42725</v>
      </c>
      <c r="F2533" s="82">
        <v>0</v>
      </c>
      <c r="G2533" s="79" t="s">
        <v>145</v>
      </c>
      <c r="H2533" s="79" t="s">
        <v>1678</v>
      </c>
      <c r="I2533" s="84">
        <v>2579850.79</v>
      </c>
      <c r="J2533" s="84">
        <v>-873467.98</v>
      </c>
      <c r="K2533" s="84">
        <v>1706382.81</v>
      </c>
      <c r="L2533" s="85"/>
      <c r="M2533" s="85"/>
    </row>
    <row r="2534" spans="1:13" hidden="1" x14ac:dyDescent="0.25">
      <c r="A2534" s="80">
        <f t="shared" si="39"/>
        <v>2532</v>
      </c>
      <c r="B2534" s="79" t="s">
        <v>1668</v>
      </c>
      <c r="C2534" s="79" t="s">
        <v>1295</v>
      </c>
      <c r="D2534" s="81">
        <v>42461</v>
      </c>
      <c r="E2534" s="81">
        <v>42461</v>
      </c>
      <c r="F2534" s="82">
        <v>0</v>
      </c>
      <c r="G2534" s="79" t="s">
        <v>145</v>
      </c>
      <c r="H2534" s="79" t="s">
        <v>1677</v>
      </c>
      <c r="I2534" s="84">
        <v>-1894304.18</v>
      </c>
      <c r="J2534" s="84">
        <v>705683.25</v>
      </c>
      <c r="K2534" s="84">
        <v>-1188620.93</v>
      </c>
      <c r="L2534" s="85"/>
      <c r="M2534" s="85"/>
    </row>
    <row r="2535" spans="1:13" hidden="1" x14ac:dyDescent="0.25">
      <c r="A2535" s="80">
        <f t="shared" si="39"/>
        <v>2533</v>
      </c>
      <c r="B2535" s="79" t="s">
        <v>1668</v>
      </c>
      <c r="C2535" s="79" t="s">
        <v>987</v>
      </c>
      <c r="D2535" s="81">
        <v>41639</v>
      </c>
      <c r="E2535" s="81">
        <v>41639</v>
      </c>
      <c r="F2535" s="82">
        <v>0</v>
      </c>
      <c r="G2535" s="79" t="s">
        <v>145</v>
      </c>
      <c r="H2535" s="79" t="s">
        <v>1679</v>
      </c>
      <c r="I2535" s="84">
        <v>6790859.0499999998</v>
      </c>
      <c r="J2535" s="84">
        <v>-3108470.9299999997</v>
      </c>
      <c r="K2535" s="84">
        <v>3682388.12</v>
      </c>
      <c r="L2535" s="85"/>
      <c r="M2535" s="85"/>
    </row>
    <row r="2536" spans="1:13" hidden="1" x14ac:dyDescent="0.25">
      <c r="A2536" s="80">
        <f t="shared" si="39"/>
        <v>2534</v>
      </c>
      <c r="B2536" s="79" t="s">
        <v>1668</v>
      </c>
      <c r="C2536" s="79" t="s">
        <v>987</v>
      </c>
      <c r="D2536" s="81">
        <v>41639</v>
      </c>
      <c r="E2536" s="81">
        <v>41639</v>
      </c>
      <c r="F2536" s="82">
        <v>0</v>
      </c>
      <c r="G2536" s="79" t="s">
        <v>145</v>
      </c>
      <c r="H2536" s="79" t="s">
        <v>1680</v>
      </c>
      <c r="I2536" s="84">
        <v>44219839</v>
      </c>
      <c r="J2536" s="84">
        <v>-20241339.649999999</v>
      </c>
      <c r="K2536" s="84">
        <v>23978499.350000001</v>
      </c>
      <c r="L2536" s="85"/>
      <c r="M2536" s="85"/>
    </row>
    <row r="2537" spans="1:13" hidden="1" x14ac:dyDescent="0.25">
      <c r="A2537" s="80">
        <f t="shared" si="39"/>
        <v>2535</v>
      </c>
      <c r="B2537" s="79" t="s">
        <v>1668</v>
      </c>
      <c r="C2537" s="79" t="s">
        <v>1681</v>
      </c>
      <c r="D2537" s="81">
        <v>42095</v>
      </c>
      <c r="E2537" s="81">
        <v>42095</v>
      </c>
      <c r="F2537" s="82">
        <v>0</v>
      </c>
      <c r="G2537" s="79" t="s">
        <v>145</v>
      </c>
      <c r="H2537" s="79" t="s">
        <v>1682</v>
      </c>
      <c r="I2537" s="84">
        <v>20478091.27</v>
      </c>
      <c r="J2537" s="84">
        <v>-10338860.870000001</v>
      </c>
      <c r="K2537" s="84">
        <v>10139230.4</v>
      </c>
      <c r="L2537" s="85"/>
      <c r="M2537" s="85"/>
    </row>
    <row r="2538" spans="1:13" hidden="1" x14ac:dyDescent="0.25">
      <c r="A2538" s="80">
        <f t="shared" si="39"/>
        <v>2536</v>
      </c>
      <c r="B2538" s="79" t="s">
        <v>1668</v>
      </c>
      <c r="C2538" s="79" t="s">
        <v>1176</v>
      </c>
      <c r="D2538" s="81">
        <v>42095</v>
      </c>
      <c r="E2538" s="81">
        <v>42095</v>
      </c>
      <c r="F2538" s="82">
        <v>0</v>
      </c>
      <c r="G2538" s="79" t="s">
        <v>145</v>
      </c>
      <c r="H2538" s="79" t="s">
        <v>1683</v>
      </c>
      <c r="I2538" s="84">
        <v>0</v>
      </c>
      <c r="J2538" s="84">
        <v>0</v>
      </c>
      <c r="K2538" s="84">
        <v>0</v>
      </c>
      <c r="L2538" s="85"/>
      <c r="M2538" s="85"/>
    </row>
    <row r="2539" spans="1:13" hidden="1" x14ac:dyDescent="0.25">
      <c r="A2539" s="80">
        <f t="shared" si="39"/>
        <v>2537</v>
      </c>
      <c r="B2539" s="79" t="s">
        <v>2</v>
      </c>
      <c r="C2539" s="79" t="s">
        <v>157</v>
      </c>
      <c r="D2539" s="81">
        <v>40200</v>
      </c>
      <c r="E2539" s="81">
        <v>40200</v>
      </c>
      <c r="F2539" s="86">
        <v>2</v>
      </c>
      <c r="G2539" s="79" t="s">
        <v>158</v>
      </c>
      <c r="H2539" s="79" t="s">
        <v>1684</v>
      </c>
      <c r="I2539" s="84">
        <v>4686</v>
      </c>
      <c r="J2539" s="84">
        <v>-4685</v>
      </c>
      <c r="K2539" s="84">
        <v>1</v>
      </c>
      <c r="L2539" s="85"/>
      <c r="M2539" s="85"/>
    </row>
    <row r="2540" spans="1:13" hidden="1" x14ac:dyDescent="0.25">
      <c r="A2540" s="80">
        <f t="shared" si="39"/>
        <v>2538</v>
      </c>
      <c r="B2540" s="79" t="s">
        <v>2</v>
      </c>
      <c r="C2540" s="79" t="s">
        <v>157</v>
      </c>
      <c r="D2540" s="81">
        <v>40200</v>
      </c>
      <c r="E2540" s="81">
        <v>40200</v>
      </c>
      <c r="F2540" s="86">
        <v>2</v>
      </c>
      <c r="G2540" s="79" t="s">
        <v>158</v>
      </c>
      <c r="H2540" s="79" t="s">
        <v>1684</v>
      </c>
      <c r="I2540" s="84">
        <v>4686</v>
      </c>
      <c r="J2540" s="84">
        <v>-4686</v>
      </c>
      <c r="K2540" s="84">
        <v>0</v>
      </c>
      <c r="L2540" s="85"/>
      <c r="M2540" s="85"/>
    </row>
    <row r="2541" spans="1:13" hidden="1" x14ac:dyDescent="0.25">
      <c r="A2541" s="80">
        <f t="shared" si="39"/>
        <v>2539</v>
      </c>
      <c r="B2541" s="79" t="s">
        <v>2</v>
      </c>
      <c r="C2541" s="79" t="s">
        <v>157</v>
      </c>
      <c r="D2541" s="81">
        <v>40200</v>
      </c>
      <c r="E2541" s="81">
        <v>40200</v>
      </c>
      <c r="F2541" s="86">
        <v>2</v>
      </c>
      <c r="G2541" s="79" t="s">
        <v>158</v>
      </c>
      <c r="H2541" s="79" t="s">
        <v>1684</v>
      </c>
      <c r="I2541" s="84">
        <v>4686</v>
      </c>
      <c r="J2541" s="84">
        <v>-4686</v>
      </c>
      <c r="K2541" s="84">
        <v>0</v>
      </c>
      <c r="L2541" s="85"/>
      <c r="M2541" s="85"/>
    </row>
    <row r="2542" spans="1:13" hidden="1" x14ac:dyDescent="0.25">
      <c r="A2542" s="80">
        <f t="shared" si="39"/>
        <v>2540</v>
      </c>
      <c r="B2542" s="79" t="s">
        <v>2</v>
      </c>
      <c r="C2542" s="79" t="s">
        <v>157</v>
      </c>
      <c r="D2542" s="81">
        <v>40200</v>
      </c>
      <c r="E2542" s="81">
        <v>40200</v>
      </c>
      <c r="F2542" s="86">
        <v>2</v>
      </c>
      <c r="G2542" s="79" t="s">
        <v>158</v>
      </c>
      <c r="H2542" s="79" t="s">
        <v>1684</v>
      </c>
      <c r="I2542" s="84">
        <v>4686</v>
      </c>
      <c r="J2542" s="84">
        <v>-4686</v>
      </c>
      <c r="K2542" s="84">
        <v>0</v>
      </c>
      <c r="L2542" s="85"/>
      <c r="M2542" s="85"/>
    </row>
    <row r="2543" spans="1:13" hidden="1" x14ac:dyDescent="0.25">
      <c r="A2543" s="80">
        <f t="shared" si="39"/>
        <v>2541</v>
      </c>
      <c r="B2543" s="79" t="s">
        <v>2</v>
      </c>
      <c r="C2543" s="79" t="s">
        <v>157</v>
      </c>
      <c r="D2543" s="81">
        <v>40200</v>
      </c>
      <c r="E2543" s="81">
        <v>40200</v>
      </c>
      <c r="F2543" s="86">
        <v>2</v>
      </c>
      <c r="G2543" s="79" t="s">
        <v>158</v>
      </c>
      <c r="H2543" s="79" t="s">
        <v>1685</v>
      </c>
      <c r="I2543" s="84">
        <v>5919</v>
      </c>
      <c r="J2543" s="84">
        <v>-5919</v>
      </c>
      <c r="K2543" s="84">
        <v>0</v>
      </c>
      <c r="L2543" s="85"/>
      <c r="M2543" s="85"/>
    </row>
    <row r="2544" spans="1:13" hidden="1" x14ac:dyDescent="0.25">
      <c r="A2544" s="80">
        <f t="shared" si="39"/>
        <v>2542</v>
      </c>
      <c r="B2544" s="79" t="s">
        <v>2</v>
      </c>
      <c r="C2544" s="79" t="s">
        <v>247</v>
      </c>
      <c r="D2544" s="81">
        <v>40206</v>
      </c>
      <c r="E2544" s="81">
        <v>40206</v>
      </c>
      <c r="F2544" s="86">
        <v>2</v>
      </c>
      <c r="G2544" s="79" t="s">
        <v>158</v>
      </c>
      <c r="H2544" s="79" t="s">
        <v>1686</v>
      </c>
      <c r="I2544" s="84">
        <v>14344</v>
      </c>
      <c r="J2544" s="84">
        <v>-13626.8</v>
      </c>
      <c r="K2544" s="84">
        <v>717.2</v>
      </c>
      <c r="L2544" s="85"/>
      <c r="M2544" s="85"/>
    </row>
    <row r="2545" spans="1:13" hidden="1" x14ac:dyDescent="0.25">
      <c r="A2545" s="80">
        <f t="shared" si="39"/>
        <v>2543</v>
      </c>
      <c r="B2545" s="79" t="s">
        <v>2</v>
      </c>
      <c r="C2545" s="79" t="s">
        <v>247</v>
      </c>
      <c r="D2545" s="81">
        <v>40206</v>
      </c>
      <c r="E2545" s="81">
        <v>40206</v>
      </c>
      <c r="F2545" s="86">
        <v>2</v>
      </c>
      <c r="G2545" s="79" t="s">
        <v>158</v>
      </c>
      <c r="H2545" s="79" t="s">
        <v>1686</v>
      </c>
      <c r="I2545" s="84">
        <v>14345</v>
      </c>
      <c r="J2545" s="84">
        <v>-13627.75</v>
      </c>
      <c r="K2545" s="84">
        <v>717.25</v>
      </c>
      <c r="L2545" s="85"/>
      <c r="M2545" s="85"/>
    </row>
    <row r="2546" spans="1:13" hidden="1" x14ac:dyDescent="0.25">
      <c r="A2546" s="80">
        <f t="shared" si="39"/>
        <v>2544</v>
      </c>
      <c r="B2546" s="79" t="s">
        <v>2</v>
      </c>
      <c r="C2546" s="79" t="s">
        <v>247</v>
      </c>
      <c r="D2546" s="81">
        <v>40206</v>
      </c>
      <c r="E2546" s="81">
        <v>40206</v>
      </c>
      <c r="F2546" s="86">
        <v>2</v>
      </c>
      <c r="G2546" s="79" t="s">
        <v>158</v>
      </c>
      <c r="H2546" s="79" t="s">
        <v>1686</v>
      </c>
      <c r="I2546" s="84">
        <v>14345</v>
      </c>
      <c r="J2546" s="84">
        <v>-13627.75</v>
      </c>
      <c r="K2546" s="84">
        <v>717.25</v>
      </c>
      <c r="L2546" s="85"/>
      <c r="M2546" s="85"/>
    </row>
    <row r="2547" spans="1:13" hidden="1" x14ac:dyDescent="0.25">
      <c r="A2547" s="80">
        <f t="shared" si="39"/>
        <v>2545</v>
      </c>
      <c r="B2547" s="79" t="s">
        <v>2</v>
      </c>
      <c r="C2547" s="79" t="s">
        <v>247</v>
      </c>
      <c r="D2547" s="81">
        <v>40206</v>
      </c>
      <c r="E2547" s="81">
        <v>40206</v>
      </c>
      <c r="F2547" s="86">
        <v>2</v>
      </c>
      <c r="G2547" s="79" t="s">
        <v>158</v>
      </c>
      <c r="H2547" s="79" t="s">
        <v>1686</v>
      </c>
      <c r="I2547" s="84">
        <v>14345</v>
      </c>
      <c r="J2547" s="84">
        <v>-13627.75</v>
      </c>
      <c r="K2547" s="84">
        <v>717.25</v>
      </c>
      <c r="L2547" s="85"/>
      <c r="M2547" s="85"/>
    </row>
    <row r="2548" spans="1:13" hidden="1" x14ac:dyDescent="0.25">
      <c r="A2548" s="80">
        <f t="shared" si="39"/>
        <v>2546</v>
      </c>
      <c r="B2548" s="79" t="s">
        <v>2</v>
      </c>
      <c r="C2548" s="79" t="s">
        <v>247</v>
      </c>
      <c r="D2548" s="81">
        <v>40206</v>
      </c>
      <c r="E2548" s="81">
        <v>40206</v>
      </c>
      <c r="F2548" s="86">
        <v>2</v>
      </c>
      <c r="G2548" s="79" t="s">
        <v>158</v>
      </c>
      <c r="H2548" s="79" t="s">
        <v>1687</v>
      </c>
      <c r="I2548" s="84">
        <v>7459</v>
      </c>
      <c r="J2548" s="84">
        <v>-7086.05</v>
      </c>
      <c r="K2548" s="84">
        <v>372.95</v>
      </c>
      <c r="L2548" s="85"/>
      <c r="M2548" s="85"/>
    </row>
    <row r="2549" spans="1:13" hidden="1" x14ac:dyDescent="0.25">
      <c r="A2549" s="80">
        <f t="shared" si="39"/>
        <v>2547</v>
      </c>
      <c r="B2549" s="79" t="s">
        <v>2</v>
      </c>
      <c r="C2549" s="79" t="s">
        <v>247</v>
      </c>
      <c r="D2549" s="81">
        <v>40206</v>
      </c>
      <c r="E2549" s="81">
        <v>40206</v>
      </c>
      <c r="F2549" s="86">
        <v>2</v>
      </c>
      <c r="G2549" s="79" t="s">
        <v>158</v>
      </c>
      <c r="H2549" s="79" t="s">
        <v>1688</v>
      </c>
      <c r="I2549" s="84">
        <v>6311</v>
      </c>
      <c r="J2549" s="84">
        <v>-5995.45</v>
      </c>
      <c r="K2549" s="84">
        <v>315.55</v>
      </c>
      <c r="L2549" s="85"/>
      <c r="M2549" s="85"/>
    </row>
    <row r="2550" spans="1:13" hidden="1" x14ac:dyDescent="0.25">
      <c r="A2550" s="80">
        <f t="shared" si="39"/>
        <v>2548</v>
      </c>
      <c r="B2550" s="79" t="s">
        <v>2</v>
      </c>
      <c r="C2550" s="79" t="s">
        <v>157</v>
      </c>
      <c r="D2550" s="81">
        <v>40206</v>
      </c>
      <c r="E2550" s="81">
        <v>40206</v>
      </c>
      <c r="F2550" s="86">
        <v>2</v>
      </c>
      <c r="G2550" s="79" t="s">
        <v>158</v>
      </c>
      <c r="H2550" s="79" t="s">
        <v>1689</v>
      </c>
      <c r="I2550" s="84">
        <v>1492</v>
      </c>
      <c r="J2550" s="84">
        <v>-1491</v>
      </c>
      <c r="K2550" s="84">
        <v>1</v>
      </c>
      <c r="L2550" s="85"/>
      <c r="M2550" s="85"/>
    </row>
    <row r="2551" spans="1:13" hidden="1" x14ac:dyDescent="0.25">
      <c r="A2551" s="80">
        <f t="shared" si="39"/>
        <v>2549</v>
      </c>
      <c r="B2551" s="79" t="s">
        <v>2</v>
      </c>
      <c r="C2551" s="79" t="s">
        <v>247</v>
      </c>
      <c r="D2551" s="81">
        <v>40220</v>
      </c>
      <c r="E2551" s="81">
        <v>40220</v>
      </c>
      <c r="F2551" s="86">
        <v>2</v>
      </c>
      <c r="G2551" s="79" t="s">
        <v>158</v>
      </c>
      <c r="H2551" s="79" t="s">
        <v>1690</v>
      </c>
      <c r="I2551" s="84">
        <v>8228</v>
      </c>
      <c r="J2551" s="84">
        <v>-7816.6</v>
      </c>
      <c r="K2551" s="84">
        <v>411.4</v>
      </c>
      <c r="L2551" s="85"/>
      <c r="M2551" s="85"/>
    </row>
    <row r="2552" spans="1:13" hidden="1" x14ac:dyDescent="0.25">
      <c r="A2552" s="80">
        <f t="shared" si="39"/>
        <v>2550</v>
      </c>
      <c r="B2552" s="79" t="s">
        <v>2</v>
      </c>
      <c r="C2552" s="79" t="s">
        <v>157</v>
      </c>
      <c r="D2552" s="81">
        <v>40219</v>
      </c>
      <c r="E2552" s="81">
        <v>40219</v>
      </c>
      <c r="F2552" s="86">
        <v>2</v>
      </c>
      <c r="G2552" s="79" t="s">
        <v>158</v>
      </c>
      <c r="H2552" s="79" t="s">
        <v>1684</v>
      </c>
      <c r="I2552" s="84">
        <v>4392</v>
      </c>
      <c r="J2552" s="84">
        <v>-4391</v>
      </c>
      <c r="K2552" s="84">
        <v>1</v>
      </c>
      <c r="L2552" s="85"/>
      <c r="M2552" s="85"/>
    </row>
    <row r="2553" spans="1:13" hidden="1" x14ac:dyDescent="0.25">
      <c r="A2553" s="80">
        <f t="shared" si="39"/>
        <v>2551</v>
      </c>
      <c r="B2553" s="79" t="s">
        <v>2</v>
      </c>
      <c r="C2553" s="79" t="s">
        <v>157</v>
      </c>
      <c r="D2553" s="81">
        <v>40219</v>
      </c>
      <c r="E2553" s="81">
        <v>40219</v>
      </c>
      <c r="F2553" s="86">
        <v>2</v>
      </c>
      <c r="G2553" s="79" t="s">
        <v>158</v>
      </c>
      <c r="H2553" s="79" t="s">
        <v>1684</v>
      </c>
      <c r="I2553" s="84">
        <v>4392</v>
      </c>
      <c r="J2553" s="84">
        <v>-4391</v>
      </c>
      <c r="K2553" s="84">
        <v>1</v>
      </c>
      <c r="L2553" s="85"/>
      <c r="M2553" s="85"/>
    </row>
    <row r="2554" spans="1:13" hidden="1" x14ac:dyDescent="0.25">
      <c r="A2554" s="80">
        <f t="shared" si="39"/>
        <v>2552</v>
      </c>
      <c r="B2554" s="79" t="s">
        <v>2</v>
      </c>
      <c r="C2554" s="79" t="s">
        <v>247</v>
      </c>
      <c r="D2554" s="81">
        <v>40231</v>
      </c>
      <c r="E2554" s="81">
        <v>40231</v>
      </c>
      <c r="F2554" s="86">
        <v>2</v>
      </c>
      <c r="G2554" s="79" t="s">
        <v>158</v>
      </c>
      <c r="H2554" s="79" t="s">
        <v>1691</v>
      </c>
      <c r="I2554" s="84">
        <v>8214</v>
      </c>
      <c r="J2554" s="84">
        <v>-7803.3</v>
      </c>
      <c r="K2554" s="84">
        <v>410.7</v>
      </c>
      <c r="L2554" s="85"/>
      <c r="M2554" s="85"/>
    </row>
    <row r="2555" spans="1:13" hidden="1" x14ac:dyDescent="0.25">
      <c r="A2555" s="80">
        <f t="shared" si="39"/>
        <v>2553</v>
      </c>
      <c r="B2555" s="79" t="s">
        <v>2</v>
      </c>
      <c r="C2555" s="79" t="s">
        <v>247</v>
      </c>
      <c r="D2555" s="81">
        <v>40200</v>
      </c>
      <c r="E2555" s="81">
        <v>40200</v>
      </c>
      <c r="F2555" s="86">
        <v>2</v>
      </c>
      <c r="G2555" s="79" t="s">
        <v>158</v>
      </c>
      <c r="H2555" s="79" t="s">
        <v>1692</v>
      </c>
      <c r="I2555" s="84">
        <v>1726</v>
      </c>
      <c r="J2555" s="84">
        <v>-1639.7</v>
      </c>
      <c r="K2555" s="84">
        <v>86.3</v>
      </c>
      <c r="L2555" s="85"/>
      <c r="M2555" s="85"/>
    </row>
    <row r="2556" spans="1:13" hidden="1" x14ac:dyDescent="0.25">
      <c r="A2556" s="80">
        <f t="shared" si="39"/>
        <v>2554</v>
      </c>
      <c r="B2556" s="79" t="s">
        <v>2</v>
      </c>
      <c r="C2556" s="79" t="s">
        <v>247</v>
      </c>
      <c r="D2556" s="81">
        <v>40200</v>
      </c>
      <c r="E2556" s="81">
        <v>40200</v>
      </c>
      <c r="F2556" s="86">
        <v>2</v>
      </c>
      <c r="G2556" s="79" t="s">
        <v>158</v>
      </c>
      <c r="H2556" s="79" t="s">
        <v>1692</v>
      </c>
      <c r="I2556" s="84">
        <v>1726</v>
      </c>
      <c r="J2556" s="84">
        <v>-1639.7</v>
      </c>
      <c r="K2556" s="84">
        <v>86.3</v>
      </c>
      <c r="L2556" s="85"/>
      <c r="M2556" s="85"/>
    </row>
    <row r="2557" spans="1:13" hidden="1" x14ac:dyDescent="0.25">
      <c r="A2557" s="80">
        <f t="shared" si="39"/>
        <v>2555</v>
      </c>
      <c r="B2557" s="79" t="s">
        <v>2</v>
      </c>
      <c r="C2557" s="79" t="s">
        <v>247</v>
      </c>
      <c r="D2557" s="81">
        <v>40200</v>
      </c>
      <c r="E2557" s="81">
        <v>40200</v>
      </c>
      <c r="F2557" s="86">
        <v>2</v>
      </c>
      <c r="G2557" s="79" t="s">
        <v>158</v>
      </c>
      <c r="H2557" s="79" t="s">
        <v>1692</v>
      </c>
      <c r="I2557" s="84">
        <v>1726</v>
      </c>
      <c r="J2557" s="84">
        <v>-1639.7</v>
      </c>
      <c r="K2557" s="84">
        <v>86.3</v>
      </c>
      <c r="L2557" s="85"/>
      <c r="M2557" s="85"/>
    </row>
    <row r="2558" spans="1:13" hidden="1" x14ac:dyDescent="0.25">
      <c r="A2558" s="80">
        <f t="shared" si="39"/>
        <v>2556</v>
      </c>
      <c r="B2558" s="79" t="s">
        <v>2</v>
      </c>
      <c r="C2558" s="79" t="s">
        <v>247</v>
      </c>
      <c r="D2558" s="81">
        <v>40200</v>
      </c>
      <c r="E2558" s="81">
        <v>40200</v>
      </c>
      <c r="F2558" s="86">
        <v>2</v>
      </c>
      <c r="G2558" s="79" t="s">
        <v>158</v>
      </c>
      <c r="H2558" s="79" t="s">
        <v>1692</v>
      </c>
      <c r="I2558" s="84">
        <v>1726</v>
      </c>
      <c r="J2558" s="84">
        <v>-1639.7</v>
      </c>
      <c r="K2558" s="84">
        <v>86.3</v>
      </c>
      <c r="L2558" s="85"/>
      <c r="M2558" s="85"/>
    </row>
    <row r="2559" spans="1:13" hidden="1" x14ac:dyDescent="0.25">
      <c r="A2559" s="80">
        <f t="shared" si="39"/>
        <v>2557</v>
      </c>
      <c r="B2559" s="79" t="s">
        <v>2</v>
      </c>
      <c r="C2559" s="79" t="s">
        <v>247</v>
      </c>
      <c r="D2559" s="81">
        <v>40200</v>
      </c>
      <c r="E2559" s="81">
        <v>40200</v>
      </c>
      <c r="F2559" s="86">
        <v>2</v>
      </c>
      <c r="G2559" s="79" t="s">
        <v>158</v>
      </c>
      <c r="H2559" s="79" t="s">
        <v>1692</v>
      </c>
      <c r="I2559" s="84">
        <v>1726</v>
      </c>
      <c r="J2559" s="84">
        <v>-1639.7</v>
      </c>
      <c r="K2559" s="84">
        <v>86.3</v>
      </c>
      <c r="L2559" s="85"/>
      <c r="M2559" s="85"/>
    </row>
    <row r="2560" spans="1:13" hidden="1" x14ac:dyDescent="0.25">
      <c r="A2560" s="80">
        <f t="shared" si="39"/>
        <v>2558</v>
      </c>
      <c r="B2560" s="79" t="s">
        <v>2</v>
      </c>
      <c r="C2560" s="79" t="s">
        <v>247</v>
      </c>
      <c r="D2560" s="81">
        <v>40200</v>
      </c>
      <c r="E2560" s="81">
        <v>40200</v>
      </c>
      <c r="F2560" s="86">
        <v>2</v>
      </c>
      <c r="G2560" s="79" t="s">
        <v>158</v>
      </c>
      <c r="H2560" s="79" t="s">
        <v>1692</v>
      </c>
      <c r="I2560" s="84">
        <v>1726</v>
      </c>
      <c r="J2560" s="84">
        <v>-1639.7</v>
      </c>
      <c r="K2560" s="84">
        <v>86.3</v>
      </c>
      <c r="L2560" s="85"/>
      <c r="M2560" s="85"/>
    </row>
    <row r="2561" spans="1:13" hidden="1" x14ac:dyDescent="0.25">
      <c r="A2561" s="80">
        <f t="shared" si="39"/>
        <v>2559</v>
      </c>
      <c r="B2561" s="79" t="s">
        <v>2</v>
      </c>
      <c r="C2561" s="79" t="s">
        <v>247</v>
      </c>
      <c r="D2561" s="81">
        <v>40200</v>
      </c>
      <c r="E2561" s="81">
        <v>40200</v>
      </c>
      <c r="F2561" s="86">
        <v>2</v>
      </c>
      <c r="G2561" s="79" t="s">
        <v>158</v>
      </c>
      <c r="H2561" s="79" t="s">
        <v>1692</v>
      </c>
      <c r="I2561" s="84">
        <v>1726</v>
      </c>
      <c r="J2561" s="84">
        <v>-1639.7</v>
      </c>
      <c r="K2561" s="84">
        <v>86.3</v>
      </c>
      <c r="L2561" s="85"/>
      <c r="M2561" s="85"/>
    </row>
    <row r="2562" spans="1:13" hidden="1" x14ac:dyDescent="0.25">
      <c r="A2562" s="80">
        <f t="shared" si="39"/>
        <v>2560</v>
      </c>
      <c r="B2562" s="79" t="s">
        <v>2</v>
      </c>
      <c r="C2562" s="79" t="s">
        <v>247</v>
      </c>
      <c r="D2562" s="81">
        <v>40200</v>
      </c>
      <c r="E2562" s="81">
        <v>40200</v>
      </c>
      <c r="F2562" s="86">
        <v>2</v>
      </c>
      <c r="G2562" s="79" t="s">
        <v>158</v>
      </c>
      <c r="H2562" s="79" t="s">
        <v>1692</v>
      </c>
      <c r="I2562" s="84">
        <v>1726</v>
      </c>
      <c r="J2562" s="84">
        <v>-1639.7</v>
      </c>
      <c r="K2562" s="84">
        <v>86.3</v>
      </c>
      <c r="L2562" s="85"/>
      <c r="M2562" s="85"/>
    </row>
    <row r="2563" spans="1:13" hidden="1" x14ac:dyDescent="0.25">
      <c r="A2563" s="80">
        <f t="shared" si="39"/>
        <v>2561</v>
      </c>
      <c r="B2563" s="79" t="s">
        <v>2</v>
      </c>
      <c r="C2563" s="79" t="s">
        <v>247</v>
      </c>
      <c r="D2563" s="81">
        <v>40200</v>
      </c>
      <c r="E2563" s="81">
        <v>40200</v>
      </c>
      <c r="F2563" s="86">
        <v>2</v>
      </c>
      <c r="G2563" s="79" t="s">
        <v>158</v>
      </c>
      <c r="H2563" s="79" t="s">
        <v>1692</v>
      </c>
      <c r="I2563" s="84">
        <v>1726</v>
      </c>
      <c r="J2563" s="84">
        <v>-1639.7</v>
      </c>
      <c r="K2563" s="84">
        <v>86.3</v>
      </c>
      <c r="L2563" s="85"/>
      <c r="M2563" s="85"/>
    </row>
    <row r="2564" spans="1:13" hidden="1" x14ac:dyDescent="0.25">
      <c r="A2564" s="80">
        <f t="shared" si="39"/>
        <v>2562</v>
      </c>
      <c r="B2564" s="79" t="s">
        <v>2</v>
      </c>
      <c r="C2564" s="79" t="s">
        <v>247</v>
      </c>
      <c r="D2564" s="81">
        <v>40200</v>
      </c>
      <c r="E2564" s="81">
        <v>40200</v>
      </c>
      <c r="F2564" s="86">
        <v>2</v>
      </c>
      <c r="G2564" s="79" t="s">
        <v>158</v>
      </c>
      <c r="H2564" s="79" t="s">
        <v>1692</v>
      </c>
      <c r="I2564" s="84">
        <v>1726</v>
      </c>
      <c r="J2564" s="84">
        <v>-1639.7</v>
      </c>
      <c r="K2564" s="84">
        <v>86.3</v>
      </c>
      <c r="L2564" s="85"/>
      <c r="M2564" s="85"/>
    </row>
    <row r="2565" spans="1:13" hidden="1" x14ac:dyDescent="0.25">
      <c r="A2565" s="80">
        <f t="shared" ref="A2565:A2628" si="40">A2564+1</f>
        <v>2563</v>
      </c>
      <c r="B2565" s="79" t="s">
        <v>2</v>
      </c>
      <c r="C2565" s="79" t="s">
        <v>247</v>
      </c>
      <c r="D2565" s="81">
        <v>40200</v>
      </c>
      <c r="E2565" s="81">
        <v>40200</v>
      </c>
      <c r="F2565" s="86">
        <v>2</v>
      </c>
      <c r="G2565" s="79" t="s">
        <v>158</v>
      </c>
      <c r="H2565" s="79" t="s">
        <v>1692</v>
      </c>
      <c r="I2565" s="84">
        <v>1726</v>
      </c>
      <c r="J2565" s="84">
        <v>-1639.7</v>
      </c>
      <c r="K2565" s="84">
        <v>86.3</v>
      </c>
      <c r="L2565" s="85"/>
      <c r="M2565" s="85"/>
    </row>
    <row r="2566" spans="1:13" hidden="1" x14ac:dyDescent="0.25">
      <c r="A2566" s="80">
        <f t="shared" si="40"/>
        <v>2564</v>
      </c>
      <c r="B2566" s="79" t="s">
        <v>2</v>
      </c>
      <c r="C2566" s="79" t="s">
        <v>247</v>
      </c>
      <c r="D2566" s="81">
        <v>40200</v>
      </c>
      <c r="E2566" s="81">
        <v>40200</v>
      </c>
      <c r="F2566" s="86">
        <v>2</v>
      </c>
      <c r="G2566" s="79" t="s">
        <v>158</v>
      </c>
      <c r="H2566" s="79" t="s">
        <v>1692</v>
      </c>
      <c r="I2566" s="84">
        <v>1726</v>
      </c>
      <c r="J2566" s="84">
        <v>-1639.7</v>
      </c>
      <c r="K2566" s="84">
        <v>86.3</v>
      </c>
      <c r="L2566" s="85"/>
      <c r="M2566" s="85"/>
    </row>
    <row r="2567" spans="1:13" hidden="1" x14ac:dyDescent="0.25">
      <c r="A2567" s="80">
        <f t="shared" si="40"/>
        <v>2565</v>
      </c>
      <c r="B2567" s="79" t="s">
        <v>2</v>
      </c>
      <c r="C2567" s="79" t="s">
        <v>247</v>
      </c>
      <c r="D2567" s="81">
        <v>40206</v>
      </c>
      <c r="E2567" s="81">
        <v>40206</v>
      </c>
      <c r="F2567" s="86">
        <v>2</v>
      </c>
      <c r="G2567" s="79" t="s">
        <v>158</v>
      </c>
      <c r="H2567" s="79" t="s">
        <v>1693</v>
      </c>
      <c r="I2567" s="84">
        <v>7803</v>
      </c>
      <c r="J2567" s="84">
        <v>-7412.85</v>
      </c>
      <c r="K2567" s="84">
        <v>390.15</v>
      </c>
      <c r="L2567" s="85"/>
      <c r="M2567" s="85"/>
    </row>
    <row r="2568" spans="1:13" hidden="1" x14ac:dyDescent="0.25">
      <c r="A2568" s="80">
        <f t="shared" si="40"/>
        <v>2566</v>
      </c>
      <c r="B2568" s="79" t="s">
        <v>2</v>
      </c>
      <c r="C2568" s="79" t="s">
        <v>247</v>
      </c>
      <c r="D2568" s="81">
        <v>40206</v>
      </c>
      <c r="E2568" s="81">
        <v>40206</v>
      </c>
      <c r="F2568" s="86">
        <v>2</v>
      </c>
      <c r="G2568" s="79" t="s">
        <v>158</v>
      </c>
      <c r="H2568" s="79" t="s">
        <v>1693</v>
      </c>
      <c r="I2568" s="84">
        <v>7803</v>
      </c>
      <c r="J2568" s="84">
        <v>-7412.85</v>
      </c>
      <c r="K2568" s="84">
        <v>390.15</v>
      </c>
      <c r="L2568" s="85"/>
      <c r="M2568" s="85"/>
    </row>
    <row r="2569" spans="1:13" hidden="1" x14ac:dyDescent="0.25">
      <c r="A2569" s="80">
        <f t="shared" si="40"/>
        <v>2567</v>
      </c>
      <c r="B2569" s="79" t="s">
        <v>2</v>
      </c>
      <c r="C2569" s="79" t="s">
        <v>247</v>
      </c>
      <c r="D2569" s="81">
        <v>40206</v>
      </c>
      <c r="E2569" s="81">
        <v>40206</v>
      </c>
      <c r="F2569" s="86">
        <v>2</v>
      </c>
      <c r="G2569" s="79" t="s">
        <v>158</v>
      </c>
      <c r="H2569" s="79" t="s">
        <v>1693</v>
      </c>
      <c r="I2569" s="84">
        <v>7803</v>
      </c>
      <c r="J2569" s="84">
        <v>-7412.85</v>
      </c>
      <c r="K2569" s="84">
        <v>390.15</v>
      </c>
      <c r="L2569" s="85"/>
      <c r="M2569" s="85"/>
    </row>
    <row r="2570" spans="1:13" hidden="1" x14ac:dyDescent="0.25">
      <c r="A2570" s="80">
        <f t="shared" si="40"/>
        <v>2568</v>
      </c>
      <c r="B2570" s="79" t="s">
        <v>2</v>
      </c>
      <c r="C2570" s="79" t="s">
        <v>157</v>
      </c>
      <c r="D2570" s="81">
        <v>40206</v>
      </c>
      <c r="E2570" s="81">
        <v>40206</v>
      </c>
      <c r="F2570" s="86">
        <v>2</v>
      </c>
      <c r="G2570" s="79" t="s">
        <v>158</v>
      </c>
      <c r="H2570" s="79" t="s">
        <v>1694</v>
      </c>
      <c r="I2570" s="84">
        <v>4243</v>
      </c>
      <c r="J2570" s="84">
        <v>-4242</v>
      </c>
      <c r="K2570" s="84">
        <v>1</v>
      </c>
      <c r="L2570" s="85"/>
      <c r="M2570" s="85"/>
    </row>
    <row r="2571" spans="1:13" hidden="1" x14ac:dyDescent="0.25">
      <c r="A2571" s="80">
        <f t="shared" si="40"/>
        <v>2569</v>
      </c>
      <c r="B2571" s="79" t="s">
        <v>2</v>
      </c>
      <c r="C2571" s="79" t="s">
        <v>157</v>
      </c>
      <c r="D2571" s="81">
        <v>40206</v>
      </c>
      <c r="E2571" s="81">
        <v>40206</v>
      </c>
      <c r="F2571" s="86">
        <v>2</v>
      </c>
      <c r="G2571" s="79" t="s">
        <v>158</v>
      </c>
      <c r="H2571" s="79" t="s">
        <v>1694</v>
      </c>
      <c r="I2571" s="84">
        <v>4243</v>
      </c>
      <c r="J2571" s="84">
        <v>-4243</v>
      </c>
      <c r="K2571" s="84">
        <v>0</v>
      </c>
      <c r="L2571" s="85"/>
      <c r="M2571" s="85"/>
    </row>
    <row r="2572" spans="1:13" hidden="1" x14ac:dyDescent="0.25">
      <c r="A2572" s="80">
        <f t="shared" si="40"/>
        <v>2570</v>
      </c>
      <c r="B2572" s="79" t="s">
        <v>2</v>
      </c>
      <c r="C2572" s="79" t="s">
        <v>157</v>
      </c>
      <c r="D2572" s="81">
        <v>40206</v>
      </c>
      <c r="E2572" s="81">
        <v>40206</v>
      </c>
      <c r="F2572" s="86">
        <v>2</v>
      </c>
      <c r="G2572" s="79" t="s">
        <v>158</v>
      </c>
      <c r="H2572" s="79" t="s">
        <v>1694</v>
      </c>
      <c r="I2572" s="84">
        <v>4243</v>
      </c>
      <c r="J2572" s="84">
        <v>-4242</v>
      </c>
      <c r="K2572" s="84">
        <v>1</v>
      </c>
      <c r="L2572" s="85"/>
      <c r="M2572" s="85"/>
    </row>
    <row r="2573" spans="1:13" hidden="1" x14ac:dyDescent="0.25">
      <c r="A2573" s="80">
        <f t="shared" si="40"/>
        <v>2571</v>
      </c>
      <c r="B2573" s="79" t="s">
        <v>2</v>
      </c>
      <c r="C2573" s="79" t="s">
        <v>157</v>
      </c>
      <c r="D2573" s="81">
        <v>40206</v>
      </c>
      <c r="E2573" s="81">
        <v>40206</v>
      </c>
      <c r="F2573" s="86">
        <v>2</v>
      </c>
      <c r="G2573" s="79" t="s">
        <v>158</v>
      </c>
      <c r="H2573" s="79" t="s">
        <v>1694</v>
      </c>
      <c r="I2573" s="84">
        <v>4243</v>
      </c>
      <c r="J2573" s="84">
        <v>-4242</v>
      </c>
      <c r="K2573" s="84">
        <v>1</v>
      </c>
      <c r="L2573" s="85"/>
      <c r="M2573" s="85"/>
    </row>
    <row r="2574" spans="1:13" hidden="1" x14ac:dyDescent="0.25">
      <c r="A2574" s="80">
        <f t="shared" si="40"/>
        <v>2572</v>
      </c>
      <c r="B2574" s="79" t="s">
        <v>2</v>
      </c>
      <c r="C2574" s="79" t="s">
        <v>157</v>
      </c>
      <c r="D2574" s="81">
        <v>40206</v>
      </c>
      <c r="E2574" s="81">
        <v>40206</v>
      </c>
      <c r="F2574" s="86">
        <v>2</v>
      </c>
      <c r="G2574" s="79" t="s">
        <v>158</v>
      </c>
      <c r="H2574" s="79" t="s">
        <v>1694</v>
      </c>
      <c r="I2574" s="84">
        <v>4243</v>
      </c>
      <c r="J2574" s="84">
        <v>-4242</v>
      </c>
      <c r="K2574" s="84">
        <v>1</v>
      </c>
      <c r="L2574" s="85"/>
      <c r="M2574" s="85"/>
    </row>
    <row r="2575" spans="1:13" hidden="1" x14ac:dyDescent="0.25">
      <c r="A2575" s="80">
        <f t="shared" si="40"/>
        <v>2573</v>
      </c>
      <c r="B2575" s="79" t="s">
        <v>2</v>
      </c>
      <c r="C2575" s="79" t="s">
        <v>157</v>
      </c>
      <c r="D2575" s="81">
        <v>40206</v>
      </c>
      <c r="E2575" s="81">
        <v>40206</v>
      </c>
      <c r="F2575" s="86">
        <v>2</v>
      </c>
      <c r="G2575" s="79" t="s">
        <v>158</v>
      </c>
      <c r="H2575" s="79" t="s">
        <v>1694</v>
      </c>
      <c r="I2575" s="84">
        <v>4243</v>
      </c>
      <c r="J2575" s="84">
        <v>-4242</v>
      </c>
      <c r="K2575" s="84">
        <v>1</v>
      </c>
      <c r="L2575" s="85"/>
      <c r="M2575" s="85"/>
    </row>
    <row r="2576" spans="1:13" hidden="1" x14ac:dyDescent="0.25">
      <c r="A2576" s="80">
        <f t="shared" si="40"/>
        <v>2574</v>
      </c>
      <c r="B2576" s="79" t="s">
        <v>2</v>
      </c>
      <c r="C2576" s="79" t="s">
        <v>157</v>
      </c>
      <c r="D2576" s="81">
        <v>40206</v>
      </c>
      <c r="E2576" s="81">
        <v>40206</v>
      </c>
      <c r="F2576" s="86">
        <v>2</v>
      </c>
      <c r="G2576" s="79" t="s">
        <v>158</v>
      </c>
      <c r="H2576" s="79" t="s">
        <v>1694</v>
      </c>
      <c r="I2576" s="84">
        <v>4243</v>
      </c>
      <c r="J2576" s="84">
        <v>-4242</v>
      </c>
      <c r="K2576" s="84">
        <v>1</v>
      </c>
      <c r="L2576" s="85"/>
      <c r="M2576" s="85"/>
    </row>
    <row r="2577" spans="1:13" hidden="1" x14ac:dyDescent="0.25">
      <c r="A2577" s="80">
        <f t="shared" si="40"/>
        <v>2575</v>
      </c>
      <c r="B2577" s="79" t="s">
        <v>2</v>
      </c>
      <c r="C2577" s="79" t="s">
        <v>157</v>
      </c>
      <c r="D2577" s="81">
        <v>40206</v>
      </c>
      <c r="E2577" s="81">
        <v>40206</v>
      </c>
      <c r="F2577" s="86">
        <v>2</v>
      </c>
      <c r="G2577" s="79" t="s">
        <v>158</v>
      </c>
      <c r="H2577" s="79" t="s">
        <v>1694</v>
      </c>
      <c r="I2577" s="84">
        <v>4243</v>
      </c>
      <c r="J2577" s="84">
        <v>-4242</v>
      </c>
      <c r="K2577" s="84">
        <v>1</v>
      </c>
      <c r="L2577" s="85"/>
      <c r="M2577" s="85"/>
    </row>
    <row r="2578" spans="1:13" hidden="1" x14ac:dyDescent="0.25">
      <c r="A2578" s="80">
        <f t="shared" si="40"/>
        <v>2576</v>
      </c>
      <c r="B2578" s="79" t="s">
        <v>2</v>
      </c>
      <c r="C2578" s="79" t="s">
        <v>157</v>
      </c>
      <c r="D2578" s="81">
        <v>40206</v>
      </c>
      <c r="E2578" s="81">
        <v>40206</v>
      </c>
      <c r="F2578" s="86">
        <v>2</v>
      </c>
      <c r="G2578" s="79" t="s">
        <v>158</v>
      </c>
      <c r="H2578" s="79" t="s">
        <v>1694</v>
      </c>
      <c r="I2578" s="84">
        <v>4243</v>
      </c>
      <c r="J2578" s="84">
        <v>-4242</v>
      </c>
      <c r="K2578" s="84">
        <v>1</v>
      </c>
      <c r="L2578" s="85"/>
      <c r="M2578" s="85"/>
    </row>
    <row r="2579" spans="1:13" hidden="1" x14ac:dyDescent="0.25">
      <c r="A2579" s="80">
        <f t="shared" si="40"/>
        <v>2577</v>
      </c>
      <c r="B2579" s="79" t="s">
        <v>2</v>
      </c>
      <c r="C2579" s="79" t="s">
        <v>157</v>
      </c>
      <c r="D2579" s="81">
        <v>40206</v>
      </c>
      <c r="E2579" s="81">
        <v>40206</v>
      </c>
      <c r="F2579" s="86">
        <v>2</v>
      </c>
      <c r="G2579" s="79" t="s">
        <v>158</v>
      </c>
      <c r="H2579" s="79" t="s">
        <v>1694</v>
      </c>
      <c r="I2579" s="84">
        <v>4243</v>
      </c>
      <c r="J2579" s="84">
        <v>-4242</v>
      </c>
      <c r="K2579" s="84">
        <v>1</v>
      </c>
      <c r="L2579" s="85"/>
      <c r="M2579" s="85"/>
    </row>
    <row r="2580" spans="1:13" hidden="1" x14ac:dyDescent="0.25">
      <c r="A2580" s="80">
        <f t="shared" si="40"/>
        <v>2578</v>
      </c>
      <c r="B2580" s="79" t="s">
        <v>2</v>
      </c>
      <c r="C2580" s="79" t="s">
        <v>157</v>
      </c>
      <c r="D2580" s="81">
        <v>40206</v>
      </c>
      <c r="E2580" s="81">
        <v>40206</v>
      </c>
      <c r="F2580" s="86">
        <v>2</v>
      </c>
      <c r="G2580" s="79" t="s">
        <v>158</v>
      </c>
      <c r="H2580" s="79" t="s">
        <v>1694</v>
      </c>
      <c r="I2580" s="84">
        <v>4243</v>
      </c>
      <c r="J2580" s="84">
        <v>-4242</v>
      </c>
      <c r="K2580" s="84">
        <v>1</v>
      </c>
      <c r="L2580" s="85"/>
      <c r="M2580" s="85"/>
    </row>
    <row r="2581" spans="1:13" hidden="1" x14ac:dyDescent="0.25">
      <c r="A2581" s="80">
        <f t="shared" si="40"/>
        <v>2579</v>
      </c>
      <c r="B2581" s="79" t="s">
        <v>2</v>
      </c>
      <c r="C2581" s="79" t="s">
        <v>157</v>
      </c>
      <c r="D2581" s="81">
        <v>40206</v>
      </c>
      <c r="E2581" s="81">
        <v>40206</v>
      </c>
      <c r="F2581" s="86">
        <v>2</v>
      </c>
      <c r="G2581" s="79" t="s">
        <v>158</v>
      </c>
      <c r="H2581" s="79" t="s">
        <v>1694</v>
      </c>
      <c r="I2581" s="84">
        <v>4243</v>
      </c>
      <c r="J2581" s="84">
        <v>-4242</v>
      </c>
      <c r="K2581" s="84">
        <v>1</v>
      </c>
      <c r="L2581" s="85"/>
      <c r="M2581" s="85"/>
    </row>
    <row r="2582" spans="1:13" hidden="1" x14ac:dyDescent="0.25">
      <c r="A2582" s="80">
        <f t="shared" si="40"/>
        <v>2580</v>
      </c>
      <c r="B2582" s="79" t="s">
        <v>2</v>
      </c>
      <c r="C2582" s="79" t="s">
        <v>157</v>
      </c>
      <c r="D2582" s="81">
        <v>40206</v>
      </c>
      <c r="E2582" s="81">
        <v>40206</v>
      </c>
      <c r="F2582" s="86">
        <v>2</v>
      </c>
      <c r="G2582" s="79" t="s">
        <v>158</v>
      </c>
      <c r="H2582" s="79" t="s">
        <v>1694</v>
      </c>
      <c r="I2582" s="84">
        <v>4243</v>
      </c>
      <c r="J2582" s="84">
        <v>-4242</v>
      </c>
      <c r="K2582" s="84">
        <v>1</v>
      </c>
      <c r="L2582" s="85"/>
      <c r="M2582" s="85"/>
    </row>
    <row r="2583" spans="1:13" hidden="1" x14ac:dyDescent="0.25">
      <c r="A2583" s="80">
        <f t="shared" si="40"/>
        <v>2581</v>
      </c>
      <c r="B2583" s="79" t="s">
        <v>2</v>
      </c>
      <c r="C2583" s="79" t="s">
        <v>157</v>
      </c>
      <c r="D2583" s="81">
        <v>40206</v>
      </c>
      <c r="E2583" s="81">
        <v>40206</v>
      </c>
      <c r="F2583" s="86">
        <v>2</v>
      </c>
      <c r="G2583" s="79" t="s">
        <v>158</v>
      </c>
      <c r="H2583" s="79" t="s">
        <v>1694</v>
      </c>
      <c r="I2583" s="84">
        <v>4243</v>
      </c>
      <c r="J2583" s="84">
        <v>-4242</v>
      </c>
      <c r="K2583" s="84">
        <v>1</v>
      </c>
      <c r="L2583" s="85"/>
      <c r="M2583" s="85"/>
    </row>
    <row r="2584" spans="1:13" hidden="1" x14ac:dyDescent="0.25">
      <c r="A2584" s="80">
        <f t="shared" si="40"/>
        <v>2582</v>
      </c>
      <c r="B2584" s="79" t="s">
        <v>2</v>
      </c>
      <c r="C2584" s="79" t="s">
        <v>157</v>
      </c>
      <c r="D2584" s="81">
        <v>40206</v>
      </c>
      <c r="E2584" s="81">
        <v>40206</v>
      </c>
      <c r="F2584" s="86">
        <v>2</v>
      </c>
      <c r="G2584" s="79" t="s">
        <v>158</v>
      </c>
      <c r="H2584" s="79" t="s">
        <v>1694</v>
      </c>
      <c r="I2584" s="84">
        <v>4243</v>
      </c>
      <c r="J2584" s="84">
        <v>-4242</v>
      </c>
      <c r="K2584" s="84">
        <v>1</v>
      </c>
      <c r="L2584" s="85"/>
      <c r="M2584" s="85"/>
    </row>
    <row r="2585" spans="1:13" hidden="1" x14ac:dyDescent="0.25">
      <c r="A2585" s="80">
        <f t="shared" si="40"/>
        <v>2583</v>
      </c>
      <c r="B2585" s="79" t="s">
        <v>2</v>
      </c>
      <c r="C2585" s="79" t="s">
        <v>157</v>
      </c>
      <c r="D2585" s="81">
        <v>40206</v>
      </c>
      <c r="E2585" s="81">
        <v>40206</v>
      </c>
      <c r="F2585" s="86">
        <v>2</v>
      </c>
      <c r="G2585" s="79" t="s">
        <v>158</v>
      </c>
      <c r="H2585" s="79" t="s">
        <v>1694</v>
      </c>
      <c r="I2585" s="84">
        <v>4243</v>
      </c>
      <c r="J2585" s="84">
        <v>-4242</v>
      </c>
      <c r="K2585" s="84">
        <v>1</v>
      </c>
      <c r="L2585" s="85"/>
      <c r="M2585" s="85"/>
    </row>
    <row r="2586" spans="1:13" hidden="1" x14ac:dyDescent="0.25">
      <c r="A2586" s="80">
        <f t="shared" si="40"/>
        <v>2584</v>
      </c>
      <c r="B2586" s="79" t="s">
        <v>2</v>
      </c>
      <c r="C2586" s="79" t="s">
        <v>157</v>
      </c>
      <c r="D2586" s="81">
        <v>40220</v>
      </c>
      <c r="E2586" s="81">
        <v>40220</v>
      </c>
      <c r="F2586" s="86">
        <v>2</v>
      </c>
      <c r="G2586" s="79" t="s">
        <v>158</v>
      </c>
      <c r="H2586" s="79" t="s">
        <v>1692</v>
      </c>
      <c r="I2586" s="84">
        <v>1622</v>
      </c>
      <c r="J2586" s="84">
        <v>-1621</v>
      </c>
      <c r="K2586" s="84">
        <v>1</v>
      </c>
      <c r="L2586" s="85"/>
      <c r="M2586" s="85"/>
    </row>
    <row r="2587" spans="1:13" hidden="1" x14ac:dyDescent="0.25">
      <c r="A2587" s="80">
        <f t="shared" si="40"/>
        <v>2585</v>
      </c>
      <c r="B2587" s="79" t="s">
        <v>2</v>
      </c>
      <c r="C2587" s="79" t="s">
        <v>157</v>
      </c>
      <c r="D2587" s="81">
        <v>40220</v>
      </c>
      <c r="E2587" s="81">
        <v>40220</v>
      </c>
      <c r="F2587" s="86">
        <v>2</v>
      </c>
      <c r="G2587" s="79" t="s">
        <v>158</v>
      </c>
      <c r="H2587" s="79" t="s">
        <v>1692</v>
      </c>
      <c r="I2587" s="84">
        <v>1622</v>
      </c>
      <c r="J2587" s="84">
        <v>-1621</v>
      </c>
      <c r="K2587" s="84">
        <v>1</v>
      </c>
      <c r="L2587" s="85"/>
      <c r="M2587" s="85"/>
    </row>
    <row r="2588" spans="1:13" hidden="1" x14ac:dyDescent="0.25">
      <c r="A2588" s="80">
        <f t="shared" si="40"/>
        <v>2586</v>
      </c>
      <c r="B2588" s="79" t="s">
        <v>2</v>
      </c>
      <c r="C2588" s="79" t="s">
        <v>157</v>
      </c>
      <c r="D2588" s="81">
        <v>40220</v>
      </c>
      <c r="E2588" s="81">
        <v>40220</v>
      </c>
      <c r="F2588" s="86">
        <v>2</v>
      </c>
      <c r="G2588" s="79" t="s">
        <v>158</v>
      </c>
      <c r="H2588" s="79" t="s">
        <v>1692</v>
      </c>
      <c r="I2588" s="84">
        <v>1623</v>
      </c>
      <c r="J2588" s="84">
        <v>-1622</v>
      </c>
      <c r="K2588" s="84">
        <v>1</v>
      </c>
      <c r="L2588" s="85"/>
      <c r="M2588" s="85"/>
    </row>
    <row r="2589" spans="1:13" hidden="1" x14ac:dyDescent="0.25">
      <c r="A2589" s="80">
        <f t="shared" si="40"/>
        <v>2587</v>
      </c>
      <c r="B2589" s="79" t="s">
        <v>2</v>
      </c>
      <c r="C2589" s="79" t="s">
        <v>157</v>
      </c>
      <c r="D2589" s="81">
        <v>40220</v>
      </c>
      <c r="E2589" s="81">
        <v>40220</v>
      </c>
      <c r="F2589" s="86">
        <v>2</v>
      </c>
      <c r="G2589" s="79" t="s">
        <v>158</v>
      </c>
      <c r="H2589" s="79" t="s">
        <v>1692</v>
      </c>
      <c r="I2589" s="84">
        <v>1623</v>
      </c>
      <c r="J2589" s="84">
        <v>-1622</v>
      </c>
      <c r="K2589" s="84">
        <v>1</v>
      </c>
      <c r="L2589" s="85"/>
      <c r="M2589" s="85"/>
    </row>
    <row r="2590" spans="1:13" hidden="1" x14ac:dyDescent="0.25">
      <c r="A2590" s="80">
        <f t="shared" si="40"/>
        <v>2588</v>
      </c>
      <c r="B2590" s="79" t="s">
        <v>2</v>
      </c>
      <c r="C2590" s="79" t="s">
        <v>247</v>
      </c>
      <c r="D2590" s="81">
        <v>40200</v>
      </c>
      <c r="E2590" s="81">
        <v>40200</v>
      </c>
      <c r="F2590" s="86">
        <v>2</v>
      </c>
      <c r="G2590" s="79" t="s">
        <v>158</v>
      </c>
      <c r="H2590" s="79" t="s">
        <v>1695</v>
      </c>
      <c r="I2590" s="84">
        <v>9249</v>
      </c>
      <c r="J2590" s="84">
        <v>-8786.5499999999993</v>
      </c>
      <c r="K2590" s="84">
        <v>462.45</v>
      </c>
      <c r="L2590" s="85"/>
      <c r="M2590" s="85"/>
    </row>
    <row r="2591" spans="1:13" hidden="1" x14ac:dyDescent="0.25">
      <c r="A2591" s="80">
        <f t="shared" si="40"/>
        <v>2589</v>
      </c>
      <c r="B2591" s="79" t="s">
        <v>2</v>
      </c>
      <c r="C2591" s="79" t="s">
        <v>247</v>
      </c>
      <c r="D2591" s="81">
        <v>40200</v>
      </c>
      <c r="E2591" s="81">
        <v>40200</v>
      </c>
      <c r="F2591" s="86">
        <v>2</v>
      </c>
      <c r="G2591" s="79" t="s">
        <v>158</v>
      </c>
      <c r="H2591" s="79" t="s">
        <v>1696</v>
      </c>
      <c r="I2591" s="84">
        <v>14188</v>
      </c>
      <c r="J2591" s="84">
        <v>-13478.6</v>
      </c>
      <c r="K2591" s="84">
        <v>709.4</v>
      </c>
      <c r="L2591" s="85"/>
      <c r="M2591" s="85"/>
    </row>
    <row r="2592" spans="1:13" hidden="1" x14ac:dyDescent="0.25">
      <c r="A2592" s="80">
        <f t="shared" si="40"/>
        <v>2590</v>
      </c>
      <c r="B2592" s="79" t="s">
        <v>2</v>
      </c>
      <c r="C2592" s="79" t="s">
        <v>247</v>
      </c>
      <c r="D2592" s="81">
        <v>40206</v>
      </c>
      <c r="E2592" s="81">
        <v>40206</v>
      </c>
      <c r="F2592" s="86">
        <v>2</v>
      </c>
      <c r="G2592" s="79" t="s">
        <v>158</v>
      </c>
      <c r="H2592" s="79" t="s">
        <v>1696</v>
      </c>
      <c r="I2592" s="84">
        <v>13196</v>
      </c>
      <c r="J2592" s="84">
        <v>-12536.2</v>
      </c>
      <c r="K2592" s="84">
        <v>659.8</v>
      </c>
      <c r="L2592" s="85"/>
      <c r="M2592" s="85"/>
    </row>
    <row r="2593" spans="1:13" hidden="1" x14ac:dyDescent="0.25">
      <c r="A2593" s="80">
        <f t="shared" si="40"/>
        <v>2591</v>
      </c>
      <c r="B2593" s="79" t="s">
        <v>2</v>
      </c>
      <c r="C2593" s="79" t="s">
        <v>247</v>
      </c>
      <c r="D2593" s="81">
        <v>40206</v>
      </c>
      <c r="E2593" s="81">
        <v>40206</v>
      </c>
      <c r="F2593" s="86">
        <v>2</v>
      </c>
      <c r="G2593" s="79" t="s">
        <v>158</v>
      </c>
      <c r="H2593" s="79" t="s">
        <v>1696</v>
      </c>
      <c r="I2593" s="84">
        <v>13196</v>
      </c>
      <c r="J2593" s="84">
        <v>-12536.2</v>
      </c>
      <c r="K2593" s="84">
        <v>659.8</v>
      </c>
      <c r="L2593" s="85"/>
      <c r="M2593" s="85"/>
    </row>
    <row r="2594" spans="1:13" hidden="1" x14ac:dyDescent="0.25">
      <c r="A2594" s="80">
        <f t="shared" si="40"/>
        <v>2592</v>
      </c>
      <c r="B2594" s="79" t="s">
        <v>2</v>
      </c>
      <c r="C2594" s="79" t="s">
        <v>247</v>
      </c>
      <c r="D2594" s="81">
        <v>40206</v>
      </c>
      <c r="E2594" s="81">
        <v>40206</v>
      </c>
      <c r="F2594" s="86">
        <v>2</v>
      </c>
      <c r="G2594" s="79" t="s">
        <v>158</v>
      </c>
      <c r="H2594" s="79" t="s">
        <v>1696</v>
      </c>
      <c r="I2594" s="84">
        <v>13196</v>
      </c>
      <c r="J2594" s="84">
        <v>-12536.2</v>
      </c>
      <c r="K2594" s="84">
        <v>659.8</v>
      </c>
      <c r="L2594" s="85"/>
      <c r="M2594" s="85"/>
    </row>
    <row r="2595" spans="1:13" hidden="1" x14ac:dyDescent="0.25">
      <c r="A2595" s="80">
        <f t="shared" si="40"/>
        <v>2593</v>
      </c>
      <c r="B2595" s="79" t="s">
        <v>2</v>
      </c>
      <c r="C2595" s="79" t="s">
        <v>247</v>
      </c>
      <c r="D2595" s="81">
        <v>40206</v>
      </c>
      <c r="E2595" s="81">
        <v>40206</v>
      </c>
      <c r="F2595" s="86">
        <v>3</v>
      </c>
      <c r="G2595" s="79" t="s">
        <v>158</v>
      </c>
      <c r="H2595" s="79" t="s">
        <v>1697</v>
      </c>
      <c r="I2595" s="84">
        <v>24097</v>
      </c>
      <c r="J2595" s="84">
        <v>-22892.15</v>
      </c>
      <c r="K2595" s="84">
        <v>1204.8499999999999</v>
      </c>
      <c r="L2595" s="85"/>
      <c r="M2595" s="85"/>
    </row>
    <row r="2596" spans="1:13" hidden="1" x14ac:dyDescent="0.25">
      <c r="A2596" s="80">
        <f t="shared" si="40"/>
        <v>2594</v>
      </c>
      <c r="B2596" s="79" t="s">
        <v>2</v>
      </c>
      <c r="C2596" s="79" t="s">
        <v>247</v>
      </c>
      <c r="D2596" s="81">
        <v>40407</v>
      </c>
      <c r="E2596" s="81">
        <v>40407</v>
      </c>
      <c r="F2596" s="86">
        <v>1</v>
      </c>
      <c r="G2596" s="79" t="s">
        <v>161</v>
      </c>
      <c r="H2596" s="79" t="s">
        <v>1698</v>
      </c>
      <c r="I2596" s="84">
        <v>10485.39</v>
      </c>
      <c r="J2596" s="84">
        <v>-9961.119999999999</v>
      </c>
      <c r="K2596" s="84">
        <v>524.27</v>
      </c>
      <c r="L2596" s="85"/>
      <c r="M2596" s="85"/>
    </row>
    <row r="2597" spans="1:13" hidden="1" x14ac:dyDescent="0.25">
      <c r="A2597" s="80">
        <f t="shared" si="40"/>
        <v>2595</v>
      </c>
      <c r="B2597" s="79" t="s">
        <v>2</v>
      </c>
      <c r="C2597" s="79" t="s">
        <v>247</v>
      </c>
      <c r="D2597" s="81">
        <v>40206</v>
      </c>
      <c r="E2597" s="81">
        <v>40206</v>
      </c>
      <c r="F2597" s="86">
        <v>2</v>
      </c>
      <c r="G2597" s="79" t="s">
        <v>158</v>
      </c>
      <c r="H2597" s="79" t="s">
        <v>1699</v>
      </c>
      <c r="I2597" s="84">
        <v>29836</v>
      </c>
      <c r="J2597" s="84">
        <v>-28344.2</v>
      </c>
      <c r="K2597" s="84">
        <v>1491.8</v>
      </c>
      <c r="L2597" s="85"/>
      <c r="M2597" s="85"/>
    </row>
    <row r="2598" spans="1:13" hidden="1" x14ac:dyDescent="0.25">
      <c r="A2598" s="80">
        <f t="shared" si="40"/>
        <v>2596</v>
      </c>
      <c r="B2598" s="79" t="s">
        <v>2</v>
      </c>
      <c r="C2598" s="79" t="s">
        <v>247</v>
      </c>
      <c r="D2598" s="81">
        <v>40534</v>
      </c>
      <c r="E2598" s="81">
        <v>40534</v>
      </c>
      <c r="F2598" s="86">
        <v>8</v>
      </c>
      <c r="G2598" s="79" t="s">
        <v>158</v>
      </c>
      <c r="H2598" s="79" t="s">
        <v>1700</v>
      </c>
      <c r="I2598" s="84">
        <v>70958.09</v>
      </c>
      <c r="J2598" s="84">
        <v>-67410.19</v>
      </c>
      <c r="K2598" s="84">
        <v>3547.9</v>
      </c>
      <c r="L2598" s="85"/>
      <c r="M2598" s="85"/>
    </row>
    <row r="2599" spans="1:13" hidden="1" x14ac:dyDescent="0.25">
      <c r="A2599" s="80">
        <f t="shared" si="40"/>
        <v>2597</v>
      </c>
      <c r="B2599" s="79" t="s">
        <v>2</v>
      </c>
      <c r="C2599" s="79" t="s">
        <v>157</v>
      </c>
      <c r="D2599" s="81">
        <v>40534</v>
      </c>
      <c r="E2599" s="81">
        <v>40513</v>
      </c>
      <c r="F2599" s="86">
        <v>1</v>
      </c>
      <c r="G2599" s="79" t="s">
        <v>158</v>
      </c>
      <c r="H2599" s="79" t="s">
        <v>1701</v>
      </c>
      <c r="I2599" s="84">
        <v>4327.67</v>
      </c>
      <c r="J2599" s="84">
        <v>-4327.67</v>
      </c>
      <c r="K2599" s="84">
        <v>0</v>
      </c>
      <c r="L2599" s="85"/>
      <c r="M2599" s="85"/>
    </row>
    <row r="2600" spans="1:13" hidden="1" x14ac:dyDescent="0.25">
      <c r="A2600" s="80">
        <f t="shared" si="40"/>
        <v>2598</v>
      </c>
      <c r="B2600" s="79" t="s">
        <v>2</v>
      </c>
      <c r="C2600" s="79" t="s">
        <v>247</v>
      </c>
      <c r="D2600" s="81">
        <v>40534</v>
      </c>
      <c r="E2600" s="81">
        <v>40534</v>
      </c>
      <c r="F2600" s="86">
        <v>6</v>
      </c>
      <c r="G2600" s="79" t="s">
        <v>158</v>
      </c>
      <c r="H2600" s="79" t="s">
        <v>1702</v>
      </c>
      <c r="I2600" s="84">
        <v>53218.57</v>
      </c>
      <c r="J2600" s="84">
        <v>-50557.64</v>
      </c>
      <c r="K2600" s="84">
        <v>2660.93</v>
      </c>
      <c r="L2600" s="85"/>
      <c r="M2600" s="85"/>
    </row>
    <row r="2601" spans="1:13" hidden="1" x14ac:dyDescent="0.25">
      <c r="A2601" s="80">
        <f t="shared" si="40"/>
        <v>2599</v>
      </c>
      <c r="B2601" s="79" t="s">
        <v>2</v>
      </c>
      <c r="C2601" s="79" t="s">
        <v>157</v>
      </c>
      <c r="D2601" s="81">
        <v>40534</v>
      </c>
      <c r="E2601" s="81">
        <v>40513</v>
      </c>
      <c r="F2601" s="86">
        <v>1</v>
      </c>
      <c r="G2601" s="79" t="s">
        <v>158</v>
      </c>
      <c r="H2601" s="79" t="s">
        <v>1701</v>
      </c>
      <c r="I2601" s="84">
        <v>4327.67</v>
      </c>
      <c r="J2601" s="84">
        <v>-4327.67</v>
      </c>
      <c r="K2601" s="84">
        <v>0</v>
      </c>
      <c r="L2601" s="85"/>
      <c r="M2601" s="85"/>
    </row>
    <row r="2602" spans="1:13" hidden="1" x14ac:dyDescent="0.25">
      <c r="A2602" s="80">
        <f t="shared" si="40"/>
        <v>2600</v>
      </c>
      <c r="B2602" s="79" t="s">
        <v>2</v>
      </c>
      <c r="C2602" s="79" t="s">
        <v>157</v>
      </c>
      <c r="D2602" s="81">
        <v>40539</v>
      </c>
      <c r="E2602" s="81">
        <v>40513</v>
      </c>
      <c r="F2602" s="86">
        <v>4</v>
      </c>
      <c r="G2602" s="79" t="s">
        <v>158</v>
      </c>
      <c r="H2602" s="79" t="s">
        <v>1703</v>
      </c>
      <c r="I2602" s="84">
        <v>13968</v>
      </c>
      <c r="J2602" s="84">
        <v>-13968</v>
      </c>
      <c r="K2602" s="84">
        <v>0</v>
      </c>
      <c r="L2602" s="85"/>
      <c r="M2602" s="85"/>
    </row>
    <row r="2603" spans="1:13" hidden="1" x14ac:dyDescent="0.25">
      <c r="A2603" s="80">
        <f t="shared" si="40"/>
        <v>2601</v>
      </c>
      <c r="B2603" s="79" t="s">
        <v>2</v>
      </c>
      <c r="C2603" s="79" t="s">
        <v>247</v>
      </c>
      <c r="D2603" s="81">
        <v>40539</v>
      </c>
      <c r="E2603" s="81">
        <v>40539</v>
      </c>
      <c r="F2603" s="86">
        <v>8</v>
      </c>
      <c r="G2603" s="79" t="s">
        <v>158</v>
      </c>
      <c r="H2603" s="79" t="s">
        <v>1704</v>
      </c>
      <c r="I2603" s="84">
        <v>53544</v>
      </c>
      <c r="J2603" s="84">
        <v>-50866.8</v>
      </c>
      <c r="K2603" s="84">
        <v>2677.2</v>
      </c>
      <c r="L2603" s="85"/>
      <c r="M2603" s="85"/>
    </row>
    <row r="2604" spans="1:13" hidden="1" x14ac:dyDescent="0.25">
      <c r="A2604" s="80">
        <f t="shared" si="40"/>
        <v>2602</v>
      </c>
      <c r="B2604" s="79" t="s">
        <v>2</v>
      </c>
      <c r="C2604" s="79" t="s">
        <v>247</v>
      </c>
      <c r="D2604" s="81">
        <v>40539</v>
      </c>
      <c r="E2604" s="81">
        <v>40539</v>
      </c>
      <c r="F2604" s="86">
        <v>1</v>
      </c>
      <c r="G2604" s="79" t="s">
        <v>158</v>
      </c>
      <c r="H2604" s="79" t="s">
        <v>1705</v>
      </c>
      <c r="I2604" s="84">
        <v>14550</v>
      </c>
      <c r="J2604" s="84">
        <v>-13822.5</v>
      </c>
      <c r="K2604" s="84">
        <v>727.5</v>
      </c>
      <c r="L2604" s="85"/>
      <c r="M2604" s="85"/>
    </row>
    <row r="2605" spans="1:13" hidden="1" x14ac:dyDescent="0.25">
      <c r="A2605" s="80">
        <f t="shared" si="40"/>
        <v>2603</v>
      </c>
      <c r="B2605" s="79" t="s">
        <v>2</v>
      </c>
      <c r="C2605" s="79" t="s">
        <v>157</v>
      </c>
      <c r="D2605" s="81">
        <v>40539</v>
      </c>
      <c r="E2605" s="81">
        <v>40513</v>
      </c>
      <c r="F2605" s="86">
        <v>1</v>
      </c>
      <c r="G2605" s="79" t="s">
        <v>158</v>
      </c>
      <c r="H2605" s="79" t="s">
        <v>1706</v>
      </c>
      <c r="I2605" s="84">
        <v>3395</v>
      </c>
      <c r="J2605" s="84">
        <v>-3395</v>
      </c>
      <c r="K2605" s="84">
        <v>0</v>
      </c>
      <c r="L2605" s="85"/>
      <c r="M2605" s="85"/>
    </row>
    <row r="2606" spans="1:13" hidden="1" x14ac:dyDescent="0.25">
      <c r="A2606" s="80">
        <f t="shared" si="40"/>
        <v>2604</v>
      </c>
      <c r="B2606" s="79" t="s">
        <v>2</v>
      </c>
      <c r="C2606" s="79" t="s">
        <v>157</v>
      </c>
      <c r="D2606" s="81">
        <v>40539</v>
      </c>
      <c r="E2606" s="81">
        <v>40513</v>
      </c>
      <c r="F2606" s="86">
        <v>5</v>
      </c>
      <c r="G2606" s="79" t="s">
        <v>158</v>
      </c>
      <c r="H2606" s="79" t="s">
        <v>1707</v>
      </c>
      <c r="I2606" s="84">
        <v>4365</v>
      </c>
      <c r="J2606" s="84">
        <v>-4365</v>
      </c>
      <c r="K2606" s="84">
        <v>0</v>
      </c>
      <c r="L2606" s="85"/>
      <c r="M2606" s="85"/>
    </row>
    <row r="2607" spans="1:13" hidden="1" x14ac:dyDescent="0.25">
      <c r="A2607" s="80">
        <f t="shared" si="40"/>
        <v>2605</v>
      </c>
      <c r="B2607" s="79" t="s">
        <v>2</v>
      </c>
      <c r="C2607" s="79" t="s">
        <v>157</v>
      </c>
      <c r="D2607" s="81">
        <v>40539</v>
      </c>
      <c r="E2607" s="81">
        <v>40513</v>
      </c>
      <c r="F2607" s="86">
        <v>8</v>
      </c>
      <c r="G2607" s="79" t="s">
        <v>158</v>
      </c>
      <c r="H2607" s="79" t="s">
        <v>1708</v>
      </c>
      <c r="I2607" s="84">
        <v>7372</v>
      </c>
      <c r="J2607" s="84">
        <v>-7372</v>
      </c>
      <c r="K2607" s="84">
        <v>0</v>
      </c>
      <c r="L2607" s="85"/>
      <c r="M2607" s="85"/>
    </row>
    <row r="2608" spans="1:13" hidden="1" x14ac:dyDescent="0.25">
      <c r="A2608" s="80">
        <f t="shared" si="40"/>
        <v>2606</v>
      </c>
      <c r="B2608" s="79" t="s">
        <v>2</v>
      </c>
      <c r="C2608" s="79" t="s">
        <v>157</v>
      </c>
      <c r="D2608" s="81">
        <v>40539</v>
      </c>
      <c r="E2608" s="81">
        <v>40513</v>
      </c>
      <c r="F2608" s="86">
        <v>3</v>
      </c>
      <c r="G2608" s="79" t="s">
        <v>158</v>
      </c>
      <c r="H2608" s="79" t="s">
        <v>1709</v>
      </c>
      <c r="I2608" s="84">
        <v>10476</v>
      </c>
      <c r="J2608" s="84">
        <v>-10476</v>
      </c>
      <c r="K2608" s="84">
        <v>0</v>
      </c>
      <c r="L2608" s="85"/>
      <c r="M2608" s="85"/>
    </row>
    <row r="2609" spans="1:13" hidden="1" x14ac:dyDescent="0.25">
      <c r="A2609" s="80">
        <f t="shared" si="40"/>
        <v>2607</v>
      </c>
      <c r="B2609" s="79" t="s">
        <v>2</v>
      </c>
      <c r="C2609" s="79" t="s">
        <v>247</v>
      </c>
      <c r="D2609" s="81">
        <v>40539</v>
      </c>
      <c r="E2609" s="81">
        <v>40539</v>
      </c>
      <c r="F2609" s="86">
        <v>6</v>
      </c>
      <c r="G2609" s="79" t="s">
        <v>158</v>
      </c>
      <c r="H2609" s="79" t="s">
        <v>1710</v>
      </c>
      <c r="I2609" s="84">
        <v>40158</v>
      </c>
      <c r="J2609" s="84">
        <v>-38150.100000000006</v>
      </c>
      <c r="K2609" s="84">
        <v>2007.9</v>
      </c>
      <c r="L2609" s="85"/>
      <c r="M2609" s="85"/>
    </row>
    <row r="2610" spans="1:13" hidden="1" x14ac:dyDescent="0.25">
      <c r="A2610" s="80">
        <f t="shared" si="40"/>
        <v>2608</v>
      </c>
      <c r="B2610" s="79" t="s">
        <v>2</v>
      </c>
      <c r="C2610" s="79" t="s">
        <v>157</v>
      </c>
      <c r="D2610" s="81">
        <v>40539</v>
      </c>
      <c r="E2610" s="81">
        <v>40513</v>
      </c>
      <c r="F2610" s="86">
        <v>1</v>
      </c>
      <c r="G2610" s="79" t="s">
        <v>158</v>
      </c>
      <c r="H2610" s="79" t="s">
        <v>1706</v>
      </c>
      <c r="I2610" s="84">
        <v>3395</v>
      </c>
      <c r="J2610" s="84">
        <v>-3395</v>
      </c>
      <c r="K2610" s="84">
        <v>0</v>
      </c>
      <c r="L2610" s="85"/>
      <c r="M2610" s="85"/>
    </row>
    <row r="2611" spans="1:13" hidden="1" x14ac:dyDescent="0.25">
      <c r="A2611" s="80">
        <f t="shared" si="40"/>
        <v>2609</v>
      </c>
      <c r="B2611" s="79" t="s">
        <v>2</v>
      </c>
      <c r="C2611" s="79" t="s">
        <v>157</v>
      </c>
      <c r="D2611" s="81">
        <v>40539</v>
      </c>
      <c r="E2611" s="81">
        <v>40513</v>
      </c>
      <c r="F2611" s="86">
        <v>3</v>
      </c>
      <c r="G2611" s="79" t="s">
        <v>158</v>
      </c>
      <c r="H2611" s="79" t="s">
        <v>1711</v>
      </c>
      <c r="I2611" s="84">
        <v>2619</v>
      </c>
      <c r="J2611" s="84">
        <v>-2619</v>
      </c>
      <c r="K2611" s="84">
        <v>0</v>
      </c>
      <c r="L2611" s="85"/>
      <c r="M2611" s="85"/>
    </row>
    <row r="2612" spans="1:13" hidden="1" x14ac:dyDescent="0.25">
      <c r="A2612" s="80">
        <f t="shared" si="40"/>
        <v>2610</v>
      </c>
      <c r="B2612" s="79" t="s">
        <v>2</v>
      </c>
      <c r="C2612" s="79" t="s">
        <v>157</v>
      </c>
      <c r="D2612" s="81">
        <v>40539</v>
      </c>
      <c r="E2612" s="81">
        <v>40513</v>
      </c>
      <c r="F2612" s="86">
        <v>4</v>
      </c>
      <c r="G2612" s="79" t="s">
        <v>158</v>
      </c>
      <c r="H2612" s="79" t="s">
        <v>1712</v>
      </c>
      <c r="I2612" s="84">
        <v>3686</v>
      </c>
      <c r="J2612" s="84">
        <v>-3686</v>
      </c>
      <c r="K2612" s="84">
        <v>0</v>
      </c>
      <c r="L2612" s="85"/>
      <c r="M2612" s="85"/>
    </row>
    <row r="2613" spans="1:13" hidden="1" x14ac:dyDescent="0.25">
      <c r="A2613" s="80">
        <f t="shared" si="40"/>
        <v>2611</v>
      </c>
      <c r="B2613" s="79" t="s">
        <v>2</v>
      </c>
      <c r="C2613" s="79" t="s">
        <v>157</v>
      </c>
      <c r="D2613" s="81">
        <v>40554</v>
      </c>
      <c r="E2613" s="81">
        <v>40544</v>
      </c>
      <c r="F2613" s="86">
        <v>8</v>
      </c>
      <c r="G2613" s="79" t="s">
        <v>158</v>
      </c>
      <c r="H2613" s="79" t="s">
        <v>1713</v>
      </c>
      <c r="I2613" s="84">
        <v>13224</v>
      </c>
      <c r="J2613" s="84">
        <v>-13224</v>
      </c>
      <c r="K2613" s="84">
        <v>0</v>
      </c>
      <c r="L2613" s="85"/>
      <c r="M2613" s="85"/>
    </row>
    <row r="2614" spans="1:13" hidden="1" x14ac:dyDescent="0.25">
      <c r="A2614" s="80">
        <f t="shared" si="40"/>
        <v>2612</v>
      </c>
      <c r="B2614" s="79" t="s">
        <v>2</v>
      </c>
      <c r="C2614" s="79" t="s">
        <v>247</v>
      </c>
      <c r="D2614" s="81">
        <v>40554</v>
      </c>
      <c r="E2614" s="81">
        <v>40554</v>
      </c>
      <c r="F2614" s="86">
        <v>2</v>
      </c>
      <c r="G2614" s="79" t="s">
        <v>158</v>
      </c>
      <c r="H2614" s="79" t="s">
        <v>1714</v>
      </c>
      <c r="I2614" s="84">
        <v>12768</v>
      </c>
      <c r="J2614" s="84">
        <v>-12129.599999999999</v>
      </c>
      <c r="K2614" s="84">
        <v>638.4</v>
      </c>
      <c r="L2614" s="85"/>
      <c r="M2614" s="85"/>
    </row>
    <row r="2615" spans="1:13" hidden="1" x14ac:dyDescent="0.25">
      <c r="A2615" s="80">
        <f t="shared" si="40"/>
        <v>2613</v>
      </c>
      <c r="B2615" s="79" t="s">
        <v>2</v>
      </c>
      <c r="C2615" s="79" t="s">
        <v>247</v>
      </c>
      <c r="D2615" s="81">
        <v>40554</v>
      </c>
      <c r="E2615" s="81">
        <v>40554</v>
      </c>
      <c r="F2615" s="86">
        <v>1</v>
      </c>
      <c r="G2615" s="79" t="s">
        <v>158</v>
      </c>
      <c r="H2615" s="79" t="s">
        <v>1715</v>
      </c>
      <c r="I2615" s="84">
        <v>5016</v>
      </c>
      <c r="J2615" s="84">
        <v>-4765.2000000000007</v>
      </c>
      <c r="K2615" s="84">
        <v>250.8</v>
      </c>
      <c r="L2615" s="85"/>
      <c r="M2615" s="85"/>
    </row>
    <row r="2616" spans="1:13" hidden="1" x14ac:dyDescent="0.25">
      <c r="A2616" s="80">
        <f t="shared" si="40"/>
        <v>2614</v>
      </c>
      <c r="B2616" s="79" t="s">
        <v>2</v>
      </c>
      <c r="C2616" s="79" t="s">
        <v>157</v>
      </c>
      <c r="D2616" s="81">
        <v>40554</v>
      </c>
      <c r="E2616" s="81">
        <v>40544</v>
      </c>
      <c r="F2616" s="86">
        <v>3</v>
      </c>
      <c r="G2616" s="79" t="s">
        <v>158</v>
      </c>
      <c r="H2616" s="79" t="s">
        <v>1716</v>
      </c>
      <c r="I2616" s="84">
        <v>5472</v>
      </c>
      <c r="J2616" s="84">
        <v>-5472</v>
      </c>
      <c r="K2616" s="84">
        <v>0</v>
      </c>
      <c r="L2616" s="85"/>
      <c r="M2616" s="85"/>
    </row>
    <row r="2617" spans="1:13" hidden="1" x14ac:dyDescent="0.25">
      <c r="A2617" s="80">
        <f t="shared" si="40"/>
        <v>2615</v>
      </c>
      <c r="B2617" s="79" t="s">
        <v>2</v>
      </c>
      <c r="C2617" s="79" t="s">
        <v>157</v>
      </c>
      <c r="D2617" s="81">
        <v>40554</v>
      </c>
      <c r="E2617" s="81">
        <v>40544</v>
      </c>
      <c r="F2617" s="86">
        <v>3</v>
      </c>
      <c r="G2617" s="79" t="s">
        <v>158</v>
      </c>
      <c r="H2617" s="79" t="s">
        <v>1717</v>
      </c>
      <c r="I2617" s="84">
        <v>11628</v>
      </c>
      <c r="J2617" s="84">
        <v>-11628</v>
      </c>
      <c r="K2617" s="84">
        <v>0</v>
      </c>
      <c r="L2617" s="85"/>
      <c r="M2617" s="85"/>
    </row>
    <row r="2618" spans="1:13" hidden="1" x14ac:dyDescent="0.25">
      <c r="A2618" s="80">
        <f t="shared" si="40"/>
        <v>2616</v>
      </c>
      <c r="B2618" s="79" t="s">
        <v>2</v>
      </c>
      <c r="C2618" s="79" t="s">
        <v>157</v>
      </c>
      <c r="D2618" s="81">
        <v>40554</v>
      </c>
      <c r="E2618" s="81">
        <v>40544</v>
      </c>
      <c r="F2618" s="86">
        <v>8</v>
      </c>
      <c r="G2618" s="79" t="s">
        <v>158</v>
      </c>
      <c r="H2618" s="79" t="s">
        <v>1713</v>
      </c>
      <c r="I2618" s="84">
        <v>13224</v>
      </c>
      <c r="J2618" s="84">
        <v>-13224</v>
      </c>
      <c r="K2618" s="84">
        <v>0</v>
      </c>
      <c r="L2618" s="85"/>
      <c r="M2618" s="85"/>
    </row>
    <row r="2619" spans="1:13" hidden="1" x14ac:dyDescent="0.25">
      <c r="A2619" s="80">
        <f t="shared" si="40"/>
        <v>2617</v>
      </c>
      <c r="B2619" s="79" t="s">
        <v>2</v>
      </c>
      <c r="C2619" s="79" t="s">
        <v>247</v>
      </c>
      <c r="D2619" s="81">
        <v>40554</v>
      </c>
      <c r="E2619" s="81">
        <v>40554</v>
      </c>
      <c r="F2619" s="86">
        <v>2</v>
      </c>
      <c r="G2619" s="79" t="s">
        <v>158</v>
      </c>
      <c r="H2619" s="79" t="s">
        <v>1714</v>
      </c>
      <c r="I2619" s="84">
        <v>12768</v>
      </c>
      <c r="J2619" s="84">
        <v>-12129.599999999999</v>
      </c>
      <c r="K2619" s="84">
        <v>638.4</v>
      </c>
      <c r="L2619" s="85"/>
      <c r="M2619" s="85"/>
    </row>
    <row r="2620" spans="1:13" hidden="1" x14ac:dyDescent="0.25">
      <c r="A2620" s="80">
        <f t="shared" si="40"/>
        <v>2618</v>
      </c>
      <c r="B2620" s="79" t="s">
        <v>2</v>
      </c>
      <c r="C2620" s="79" t="s">
        <v>247</v>
      </c>
      <c r="D2620" s="81">
        <v>40554</v>
      </c>
      <c r="E2620" s="81">
        <v>40554</v>
      </c>
      <c r="F2620" s="86">
        <v>1</v>
      </c>
      <c r="G2620" s="79" t="s">
        <v>158</v>
      </c>
      <c r="H2620" s="79" t="s">
        <v>1715</v>
      </c>
      <c r="I2620" s="84">
        <v>5016</v>
      </c>
      <c r="J2620" s="84">
        <v>-4765.2000000000007</v>
      </c>
      <c r="K2620" s="84">
        <v>250.8</v>
      </c>
      <c r="L2620" s="85"/>
      <c r="M2620" s="85"/>
    </row>
    <row r="2621" spans="1:13" hidden="1" x14ac:dyDescent="0.25">
      <c r="A2621" s="80">
        <f t="shared" si="40"/>
        <v>2619</v>
      </c>
      <c r="B2621" s="79" t="s">
        <v>2</v>
      </c>
      <c r="C2621" s="79" t="s">
        <v>157</v>
      </c>
      <c r="D2621" s="81">
        <v>40554</v>
      </c>
      <c r="E2621" s="81">
        <v>40544</v>
      </c>
      <c r="F2621" s="86">
        <v>3</v>
      </c>
      <c r="G2621" s="79" t="s">
        <v>158</v>
      </c>
      <c r="H2621" s="79" t="s">
        <v>1716</v>
      </c>
      <c r="I2621" s="84">
        <v>5472</v>
      </c>
      <c r="J2621" s="84">
        <v>-5472</v>
      </c>
      <c r="K2621" s="84">
        <v>0</v>
      </c>
      <c r="L2621" s="85"/>
      <c r="M2621" s="85"/>
    </row>
    <row r="2622" spans="1:13" hidden="1" x14ac:dyDescent="0.25">
      <c r="A2622" s="80">
        <f t="shared" si="40"/>
        <v>2620</v>
      </c>
      <c r="B2622" s="79" t="s">
        <v>2</v>
      </c>
      <c r="C2622" s="79" t="s">
        <v>157</v>
      </c>
      <c r="D2622" s="81">
        <v>40554</v>
      </c>
      <c r="E2622" s="81">
        <v>40544</v>
      </c>
      <c r="F2622" s="86">
        <v>4</v>
      </c>
      <c r="G2622" s="79" t="s">
        <v>158</v>
      </c>
      <c r="H2622" s="79" t="s">
        <v>1718</v>
      </c>
      <c r="I2622" s="84">
        <v>15504</v>
      </c>
      <c r="J2622" s="84">
        <v>-15504</v>
      </c>
      <c r="K2622" s="84">
        <v>0</v>
      </c>
      <c r="L2622" s="85"/>
      <c r="M2622" s="85"/>
    </row>
    <row r="2623" spans="1:13" hidden="1" x14ac:dyDescent="0.25">
      <c r="A2623" s="80">
        <f t="shared" si="40"/>
        <v>2621</v>
      </c>
      <c r="B2623" s="79" t="s">
        <v>2</v>
      </c>
      <c r="C2623" s="79" t="s">
        <v>247</v>
      </c>
      <c r="D2623" s="81">
        <v>40589</v>
      </c>
      <c r="E2623" s="81">
        <v>40589</v>
      </c>
      <c r="F2623" s="86">
        <v>2</v>
      </c>
      <c r="G2623" s="79" t="s">
        <v>158</v>
      </c>
      <c r="H2623" s="79" t="s">
        <v>1719</v>
      </c>
      <c r="I2623" s="84">
        <v>12756.6</v>
      </c>
      <c r="J2623" s="84">
        <v>-12118.77</v>
      </c>
      <c r="K2623" s="84">
        <v>637.83000000000004</v>
      </c>
      <c r="L2623" s="85"/>
      <c r="M2623" s="85"/>
    </row>
    <row r="2624" spans="1:13" hidden="1" x14ac:dyDescent="0.25">
      <c r="A2624" s="80">
        <f t="shared" si="40"/>
        <v>2622</v>
      </c>
      <c r="B2624" s="79" t="s">
        <v>2</v>
      </c>
      <c r="C2624" s="79" t="s">
        <v>157</v>
      </c>
      <c r="D2624" s="81">
        <v>40609</v>
      </c>
      <c r="E2624" s="81">
        <v>40603</v>
      </c>
      <c r="F2624" s="86">
        <v>3</v>
      </c>
      <c r="G2624" s="79" t="s">
        <v>158</v>
      </c>
      <c r="H2624" s="79" t="s">
        <v>1720</v>
      </c>
      <c r="I2624" s="84">
        <v>3828</v>
      </c>
      <c r="J2624" s="84">
        <v>-3828</v>
      </c>
      <c r="K2624" s="84">
        <v>0</v>
      </c>
      <c r="L2624" s="85"/>
      <c r="M2624" s="85"/>
    </row>
    <row r="2625" spans="1:13" hidden="1" x14ac:dyDescent="0.25">
      <c r="A2625" s="80">
        <f t="shared" si="40"/>
        <v>2623</v>
      </c>
      <c r="B2625" s="79" t="s">
        <v>2</v>
      </c>
      <c r="C2625" s="79" t="s">
        <v>157</v>
      </c>
      <c r="D2625" s="81">
        <v>40609</v>
      </c>
      <c r="E2625" s="81">
        <v>40603</v>
      </c>
      <c r="F2625" s="86">
        <v>5</v>
      </c>
      <c r="G2625" s="79" t="s">
        <v>158</v>
      </c>
      <c r="H2625" s="79" t="s">
        <v>1721</v>
      </c>
      <c r="I2625" s="84">
        <v>22909.97</v>
      </c>
      <c r="J2625" s="84">
        <v>-22909.97</v>
      </c>
      <c r="K2625" s="84">
        <v>0</v>
      </c>
      <c r="L2625" s="85"/>
      <c r="M2625" s="85"/>
    </row>
    <row r="2626" spans="1:13" hidden="1" x14ac:dyDescent="0.25">
      <c r="A2626" s="80">
        <f t="shared" si="40"/>
        <v>2624</v>
      </c>
      <c r="B2626" s="79" t="s">
        <v>2</v>
      </c>
      <c r="C2626" s="79" t="s">
        <v>247</v>
      </c>
      <c r="D2626" s="81">
        <v>40609</v>
      </c>
      <c r="E2626" s="81">
        <v>40609</v>
      </c>
      <c r="F2626" s="86">
        <v>3</v>
      </c>
      <c r="G2626" s="79" t="s">
        <v>158</v>
      </c>
      <c r="H2626" s="79" t="s">
        <v>1720</v>
      </c>
      <c r="I2626" s="84">
        <v>57419.93</v>
      </c>
      <c r="J2626" s="84">
        <v>-54548.93</v>
      </c>
      <c r="K2626" s="84">
        <v>2871</v>
      </c>
      <c r="L2626" s="85"/>
      <c r="M2626" s="85"/>
    </row>
    <row r="2627" spans="1:13" hidden="1" x14ac:dyDescent="0.25">
      <c r="A2627" s="80">
        <f t="shared" si="40"/>
        <v>2625</v>
      </c>
      <c r="B2627" s="79" t="s">
        <v>2</v>
      </c>
      <c r="C2627" s="79" t="s">
        <v>157</v>
      </c>
      <c r="D2627" s="81">
        <v>40609</v>
      </c>
      <c r="E2627" s="81">
        <v>40603</v>
      </c>
      <c r="F2627" s="86">
        <v>17</v>
      </c>
      <c r="G2627" s="79" t="s">
        <v>158</v>
      </c>
      <c r="H2627" s="79" t="s">
        <v>1722</v>
      </c>
      <c r="I2627" s="84">
        <v>77128.179999999993</v>
      </c>
      <c r="J2627" s="84">
        <v>-77128.179999999993</v>
      </c>
      <c r="K2627" s="84">
        <v>0</v>
      </c>
      <c r="L2627" s="85"/>
      <c r="M2627" s="85"/>
    </row>
    <row r="2628" spans="1:13" hidden="1" x14ac:dyDescent="0.25">
      <c r="A2628" s="80">
        <f t="shared" si="40"/>
        <v>2626</v>
      </c>
      <c r="B2628" s="79" t="s">
        <v>2</v>
      </c>
      <c r="C2628" s="79" t="s">
        <v>247</v>
      </c>
      <c r="D2628" s="81">
        <v>40609</v>
      </c>
      <c r="E2628" s="81">
        <v>40609</v>
      </c>
      <c r="F2628" s="86">
        <v>1</v>
      </c>
      <c r="G2628" s="79" t="s">
        <v>158</v>
      </c>
      <c r="H2628" s="79" t="s">
        <v>1723</v>
      </c>
      <c r="I2628" s="84">
        <v>9859.99</v>
      </c>
      <c r="J2628" s="84">
        <v>-9366.99</v>
      </c>
      <c r="K2628" s="84">
        <v>493</v>
      </c>
      <c r="L2628" s="85"/>
      <c r="M2628" s="85"/>
    </row>
    <row r="2629" spans="1:13" hidden="1" x14ac:dyDescent="0.25">
      <c r="A2629" s="80">
        <f t="shared" ref="A2629:A2692" si="41">A2628+1</f>
        <v>2627</v>
      </c>
      <c r="B2629" s="79" t="s">
        <v>2</v>
      </c>
      <c r="C2629" s="79" t="s">
        <v>157</v>
      </c>
      <c r="D2629" s="81">
        <v>40609</v>
      </c>
      <c r="E2629" s="81">
        <v>40603</v>
      </c>
      <c r="F2629" s="86">
        <v>3</v>
      </c>
      <c r="G2629" s="79" t="s">
        <v>158</v>
      </c>
      <c r="H2629" s="79" t="s">
        <v>1724</v>
      </c>
      <c r="I2629" s="84">
        <v>4639.99</v>
      </c>
      <c r="J2629" s="84">
        <v>-4639.99</v>
      </c>
      <c r="K2629" s="84">
        <v>0</v>
      </c>
      <c r="L2629" s="85"/>
      <c r="M2629" s="85"/>
    </row>
    <row r="2630" spans="1:13" hidden="1" x14ac:dyDescent="0.25">
      <c r="A2630" s="80">
        <f t="shared" si="41"/>
        <v>2628</v>
      </c>
      <c r="B2630" s="79" t="s">
        <v>2</v>
      </c>
      <c r="C2630" s="79" t="s">
        <v>157</v>
      </c>
      <c r="D2630" s="81">
        <v>40609</v>
      </c>
      <c r="E2630" s="81">
        <v>40603</v>
      </c>
      <c r="F2630" s="86">
        <v>4</v>
      </c>
      <c r="G2630" s="79" t="s">
        <v>158</v>
      </c>
      <c r="H2630" s="79" t="s">
        <v>1725</v>
      </c>
      <c r="I2630" s="84">
        <v>15775.98</v>
      </c>
      <c r="J2630" s="84">
        <v>-15775.98</v>
      </c>
      <c r="K2630" s="84">
        <v>0</v>
      </c>
      <c r="L2630" s="85"/>
      <c r="M2630" s="85"/>
    </row>
    <row r="2631" spans="1:13" hidden="1" x14ac:dyDescent="0.25">
      <c r="A2631" s="80">
        <f t="shared" si="41"/>
        <v>2629</v>
      </c>
      <c r="B2631" s="79" t="s">
        <v>2</v>
      </c>
      <c r="C2631" s="79" t="s">
        <v>247</v>
      </c>
      <c r="D2631" s="81">
        <v>40609</v>
      </c>
      <c r="E2631" s="81">
        <v>40609</v>
      </c>
      <c r="F2631" s="86">
        <v>1</v>
      </c>
      <c r="G2631" s="79" t="s">
        <v>158</v>
      </c>
      <c r="H2631" s="79" t="s">
        <v>1726</v>
      </c>
      <c r="I2631" s="84">
        <v>16703.98</v>
      </c>
      <c r="J2631" s="84">
        <v>-15868.779999999999</v>
      </c>
      <c r="K2631" s="84">
        <v>835.2</v>
      </c>
      <c r="L2631" s="85"/>
      <c r="M2631" s="85"/>
    </row>
    <row r="2632" spans="1:13" hidden="1" x14ac:dyDescent="0.25">
      <c r="A2632" s="80">
        <f t="shared" si="41"/>
        <v>2630</v>
      </c>
      <c r="B2632" s="79" t="s">
        <v>2</v>
      </c>
      <c r="C2632" s="79" t="s">
        <v>157</v>
      </c>
      <c r="D2632" s="81">
        <v>40609</v>
      </c>
      <c r="E2632" s="81">
        <v>40603</v>
      </c>
      <c r="F2632" s="86">
        <v>4</v>
      </c>
      <c r="G2632" s="79" t="s">
        <v>158</v>
      </c>
      <c r="H2632" s="79" t="s">
        <v>1727</v>
      </c>
      <c r="I2632" s="84">
        <v>9048.31</v>
      </c>
      <c r="J2632" s="84">
        <v>-9048.31</v>
      </c>
      <c r="K2632" s="84">
        <v>0</v>
      </c>
      <c r="L2632" s="85"/>
      <c r="M2632" s="85"/>
    </row>
    <row r="2633" spans="1:13" hidden="1" x14ac:dyDescent="0.25">
      <c r="A2633" s="80">
        <f t="shared" si="41"/>
        <v>2631</v>
      </c>
      <c r="B2633" s="79" t="s">
        <v>2</v>
      </c>
      <c r="C2633" s="79" t="s">
        <v>247</v>
      </c>
      <c r="D2633" s="81">
        <v>40609</v>
      </c>
      <c r="E2633" s="81">
        <v>40609</v>
      </c>
      <c r="F2633" s="86">
        <v>3</v>
      </c>
      <c r="G2633" s="79" t="s">
        <v>158</v>
      </c>
      <c r="H2633" s="79" t="s">
        <v>1728</v>
      </c>
      <c r="I2633" s="84">
        <v>86129.89</v>
      </c>
      <c r="J2633" s="84">
        <v>-81823.399999999994</v>
      </c>
      <c r="K2633" s="84">
        <v>4306.49</v>
      </c>
      <c r="L2633" s="85"/>
      <c r="M2633" s="85"/>
    </row>
    <row r="2634" spans="1:13" hidden="1" x14ac:dyDescent="0.25">
      <c r="A2634" s="80">
        <f t="shared" si="41"/>
        <v>2632</v>
      </c>
      <c r="B2634" s="79" t="s">
        <v>2</v>
      </c>
      <c r="C2634" s="79" t="s">
        <v>247</v>
      </c>
      <c r="D2634" s="81">
        <v>40448</v>
      </c>
      <c r="E2634" s="81">
        <v>40448</v>
      </c>
      <c r="F2634" s="86">
        <v>1</v>
      </c>
      <c r="G2634" s="79" t="s">
        <v>158</v>
      </c>
      <c r="H2634" s="79" t="s">
        <v>1729</v>
      </c>
      <c r="I2634" s="84">
        <v>18433.8</v>
      </c>
      <c r="J2634" s="84">
        <v>-17512.11</v>
      </c>
      <c r="K2634" s="84">
        <v>921.69</v>
      </c>
      <c r="L2634" s="85"/>
      <c r="M2634" s="85"/>
    </row>
    <row r="2635" spans="1:13" hidden="1" x14ac:dyDescent="0.25">
      <c r="A2635" s="80">
        <f t="shared" si="41"/>
        <v>2633</v>
      </c>
      <c r="B2635" s="79" t="s">
        <v>2</v>
      </c>
      <c r="C2635" s="79" t="s">
        <v>247</v>
      </c>
      <c r="D2635" s="81">
        <v>40448</v>
      </c>
      <c r="E2635" s="81">
        <v>40448</v>
      </c>
      <c r="F2635" s="86">
        <v>2</v>
      </c>
      <c r="G2635" s="79" t="s">
        <v>158</v>
      </c>
      <c r="H2635" s="79" t="s">
        <v>1719</v>
      </c>
      <c r="I2635" s="84">
        <v>16758</v>
      </c>
      <c r="J2635" s="84">
        <v>-15920.1</v>
      </c>
      <c r="K2635" s="84">
        <v>837.9</v>
      </c>
      <c r="L2635" s="85"/>
      <c r="M2635" s="85"/>
    </row>
    <row r="2636" spans="1:13" hidden="1" x14ac:dyDescent="0.25">
      <c r="A2636" s="80">
        <f t="shared" si="41"/>
        <v>2634</v>
      </c>
      <c r="B2636" s="79" t="s">
        <v>2</v>
      </c>
      <c r="C2636" s="79" t="s">
        <v>247</v>
      </c>
      <c r="D2636" s="81">
        <v>40448</v>
      </c>
      <c r="E2636" s="81">
        <v>40448</v>
      </c>
      <c r="F2636" s="86">
        <v>4</v>
      </c>
      <c r="G2636" s="79" t="s">
        <v>158</v>
      </c>
      <c r="H2636" s="79" t="s">
        <v>1730</v>
      </c>
      <c r="I2636" s="84">
        <v>32175.360000000001</v>
      </c>
      <c r="J2636" s="84">
        <v>-30566.59</v>
      </c>
      <c r="K2636" s="84">
        <v>1608.77</v>
      </c>
      <c r="L2636" s="85"/>
      <c r="M2636" s="85"/>
    </row>
    <row r="2637" spans="1:13" hidden="1" x14ac:dyDescent="0.25">
      <c r="A2637" s="80">
        <f t="shared" si="41"/>
        <v>2635</v>
      </c>
      <c r="B2637" s="79" t="s">
        <v>2</v>
      </c>
      <c r="C2637" s="79" t="s">
        <v>247</v>
      </c>
      <c r="D2637" s="81">
        <v>40448</v>
      </c>
      <c r="E2637" s="81">
        <v>40448</v>
      </c>
      <c r="F2637" s="86">
        <v>13</v>
      </c>
      <c r="G2637" s="79" t="s">
        <v>158</v>
      </c>
      <c r="H2637" s="79" t="s">
        <v>1731</v>
      </c>
      <c r="I2637" s="84">
        <v>158307.24</v>
      </c>
      <c r="J2637" s="84">
        <v>-150391.88</v>
      </c>
      <c r="K2637" s="84">
        <v>7915.36</v>
      </c>
      <c r="L2637" s="85"/>
      <c r="M2637" s="85"/>
    </row>
    <row r="2638" spans="1:13" hidden="1" x14ac:dyDescent="0.25">
      <c r="A2638" s="80">
        <f t="shared" si="41"/>
        <v>2636</v>
      </c>
      <c r="B2638" s="79" t="s">
        <v>2</v>
      </c>
      <c r="C2638" s="79" t="s">
        <v>247</v>
      </c>
      <c r="D2638" s="81">
        <v>40448</v>
      </c>
      <c r="E2638" s="81">
        <v>40448</v>
      </c>
      <c r="F2638" s="82">
        <v>0</v>
      </c>
      <c r="G2638" s="79" t="s">
        <v>145</v>
      </c>
      <c r="H2638" s="79" t="s">
        <v>1732</v>
      </c>
      <c r="I2638" s="84">
        <v>7596.96</v>
      </c>
      <c r="J2638" s="84">
        <v>-7217.1100000000006</v>
      </c>
      <c r="K2638" s="84">
        <v>379.85</v>
      </c>
      <c r="L2638" s="85"/>
      <c r="M2638" s="85"/>
    </row>
    <row r="2639" spans="1:13" hidden="1" x14ac:dyDescent="0.25">
      <c r="A2639" s="80">
        <f t="shared" si="41"/>
        <v>2637</v>
      </c>
      <c r="B2639" s="79" t="s">
        <v>2</v>
      </c>
      <c r="C2639" s="79" t="s">
        <v>247</v>
      </c>
      <c r="D2639" s="81">
        <v>40448</v>
      </c>
      <c r="E2639" s="81">
        <v>40448</v>
      </c>
      <c r="F2639" s="86">
        <v>1</v>
      </c>
      <c r="G2639" s="79" t="s">
        <v>158</v>
      </c>
      <c r="H2639" s="79" t="s">
        <v>1733</v>
      </c>
      <c r="I2639" s="84">
        <v>13965</v>
      </c>
      <c r="J2639" s="84">
        <v>-13266.75</v>
      </c>
      <c r="K2639" s="84">
        <v>698.25</v>
      </c>
      <c r="L2639" s="85"/>
      <c r="M2639" s="85"/>
    </row>
    <row r="2640" spans="1:13" hidden="1" x14ac:dyDescent="0.25">
      <c r="A2640" s="80">
        <f t="shared" si="41"/>
        <v>2638</v>
      </c>
      <c r="B2640" s="79" t="s">
        <v>2</v>
      </c>
      <c r="C2640" s="79" t="s">
        <v>247</v>
      </c>
      <c r="D2640" s="81">
        <v>40448</v>
      </c>
      <c r="E2640" s="81">
        <v>40448</v>
      </c>
      <c r="F2640" s="86">
        <v>1</v>
      </c>
      <c r="G2640" s="79" t="s">
        <v>158</v>
      </c>
      <c r="H2640" s="79" t="s">
        <v>1734</v>
      </c>
      <c r="I2640" s="84">
        <v>7932.12</v>
      </c>
      <c r="J2640" s="84">
        <v>-7535.51</v>
      </c>
      <c r="K2640" s="84">
        <v>396.61</v>
      </c>
      <c r="L2640" s="85"/>
      <c r="M2640" s="85"/>
    </row>
    <row r="2641" spans="1:13" hidden="1" x14ac:dyDescent="0.25">
      <c r="A2641" s="80">
        <f t="shared" si="41"/>
        <v>2639</v>
      </c>
      <c r="B2641" s="79" t="s">
        <v>2</v>
      </c>
      <c r="C2641" s="79" t="s">
        <v>247</v>
      </c>
      <c r="D2641" s="81">
        <v>40448</v>
      </c>
      <c r="E2641" s="81">
        <v>40448</v>
      </c>
      <c r="F2641" s="86">
        <v>2</v>
      </c>
      <c r="G2641" s="79" t="s">
        <v>158</v>
      </c>
      <c r="H2641" s="79" t="s">
        <v>1735</v>
      </c>
      <c r="I2641" s="84">
        <v>12494.4</v>
      </c>
      <c r="J2641" s="84">
        <v>-11869.679999999998</v>
      </c>
      <c r="K2641" s="84">
        <v>624.72</v>
      </c>
      <c r="L2641" s="85"/>
      <c r="M2641" s="85"/>
    </row>
    <row r="2642" spans="1:13" hidden="1" x14ac:dyDescent="0.25">
      <c r="A2642" s="80">
        <f t="shared" si="41"/>
        <v>2640</v>
      </c>
      <c r="B2642" s="79" t="s">
        <v>2</v>
      </c>
      <c r="C2642" s="79" t="s">
        <v>157</v>
      </c>
      <c r="D2642" s="81">
        <v>40596</v>
      </c>
      <c r="E2642" s="81">
        <v>40575</v>
      </c>
      <c r="F2642" s="86">
        <v>15</v>
      </c>
      <c r="G2642" s="79" t="s">
        <v>158</v>
      </c>
      <c r="H2642" s="79" t="s">
        <v>1736</v>
      </c>
      <c r="I2642" s="84">
        <v>41040</v>
      </c>
      <c r="J2642" s="84">
        <v>-41040</v>
      </c>
      <c r="K2642" s="84">
        <v>0</v>
      </c>
      <c r="L2642" s="85"/>
      <c r="M2642" s="85"/>
    </row>
    <row r="2643" spans="1:13" hidden="1" x14ac:dyDescent="0.25">
      <c r="A2643" s="80">
        <f t="shared" si="41"/>
        <v>2641</v>
      </c>
      <c r="B2643" s="79" t="s">
        <v>2</v>
      </c>
      <c r="C2643" s="79" t="s">
        <v>247</v>
      </c>
      <c r="D2643" s="81">
        <v>40596</v>
      </c>
      <c r="E2643" s="81">
        <v>40596</v>
      </c>
      <c r="F2643" s="86">
        <v>6</v>
      </c>
      <c r="G2643" s="79" t="s">
        <v>158</v>
      </c>
      <c r="H2643" s="79" t="s">
        <v>1737</v>
      </c>
      <c r="I2643" s="84">
        <v>36252</v>
      </c>
      <c r="J2643" s="84">
        <v>-34439.4</v>
      </c>
      <c r="K2643" s="84">
        <v>1812.6</v>
      </c>
      <c r="L2643" s="85"/>
      <c r="M2643" s="85"/>
    </row>
    <row r="2644" spans="1:13" hidden="1" x14ac:dyDescent="0.25">
      <c r="A2644" s="80">
        <f t="shared" si="41"/>
        <v>2642</v>
      </c>
      <c r="B2644" s="79" t="s">
        <v>2</v>
      </c>
      <c r="C2644" s="79" t="s">
        <v>247</v>
      </c>
      <c r="D2644" s="81">
        <v>40596</v>
      </c>
      <c r="E2644" s="81">
        <v>40596</v>
      </c>
      <c r="F2644" s="86">
        <v>10</v>
      </c>
      <c r="G2644" s="79" t="s">
        <v>158</v>
      </c>
      <c r="H2644" s="79" t="s">
        <v>1738</v>
      </c>
      <c r="I2644" s="84">
        <v>83220</v>
      </c>
      <c r="J2644" s="84">
        <v>-79059</v>
      </c>
      <c r="K2644" s="84">
        <v>4161</v>
      </c>
      <c r="L2644" s="85"/>
      <c r="M2644" s="85"/>
    </row>
    <row r="2645" spans="1:13" hidden="1" x14ac:dyDescent="0.25">
      <c r="A2645" s="80">
        <f t="shared" si="41"/>
        <v>2643</v>
      </c>
      <c r="B2645" s="79" t="s">
        <v>2</v>
      </c>
      <c r="C2645" s="79" t="s">
        <v>157</v>
      </c>
      <c r="D2645" s="81">
        <v>40596</v>
      </c>
      <c r="E2645" s="81">
        <v>40575</v>
      </c>
      <c r="F2645" s="86">
        <v>2</v>
      </c>
      <c r="G2645" s="79" t="s">
        <v>158</v>
      </c>
      <c r="H2645" s="79" t="s">
        <v>1739</v>
      </c>
      <c r="I2645" s="84">
        <v>9918</v>
      </c>
      <c r="J2645" s="84">
        <v>-9918</v>
      </c>
      <c r="K2645" s="84">
        <v>0</v>
      </c>
      <c r="L2645" s="85"/>
      <c r="M2645" s="85"/>
    </row>
    <row r="2646" spans="1:13" hidden="1" x14ac:dyDescent="0.25">
      <c r="A2646" s="80">
        <f t="shared" si="41"/>
        <v>2644</v>
      </c>
      <c r="B2646" s="79" t="s">
        <v>2</v>
      </c>
      <c r="C2646" s="79" t="s">
        <v>247</v>
      </c>
      <c r="D2646" s="81">
        <v>40625</v>
      </c>
      <c r="E2646" s="81">
        <v>40625</v>
      </c>
      <c r="F2646" s="86">
        <v>5</v>
      </c>
      <c r="G2646" s="79" t="s">
        <v>158</v>
      </c>
      <c r="H2646" s="79" t="s">
        <v>1740</v>
      </c>
      <c r="I2646" s="84">
        <v>25491.68</v>
      </c>
      <c r="J2646" s="84">
        <v>-24217.1</v>
      </c>
      <c r="K2646" s="84">
        <v>1274.58</v>
      </c>
      <c r="L2646" s="85"/>
      <c r="M2646" s="85"/>
    </row>
    <row r="2647" spans="1:13" hidden="1" x14ac:dyDescent="0.25">
      <c r="A2647" s="80">
        <f t="shared" si="41"/>
        <v>2645</v>
      </c>
      <c r="B2647" s="79" t="s">
        <v>2</v>
      </c>
      <c r="C2647" s="79" t="s">
        <v>247</v>
      </c>
      <c r="D2647" s="81">
        <v>40625</v>
      </c>
      <c r="E2647" s="81">
        <v>40625</v>
      </c>
      <c r="F2647" s="86">
        <v>2</v>
      </c>
      <c r="G2647" s="79" t="s">
        <v>158</v>
      </c>
      <c r="H2647" s="79" t="s">
        <v>1719</v>
      </c>
      <c r="I2647" s="84">
        <v>13387.23</v>
      </c>
      <c r="J2647" s="84">
        <v>-12717.869999999999</v>
      </c>
      <c r="K2647" s="84">
        <v>669.36</v>
      </c>
      <c r="L2647" s="85"/>
      <c r="M2647" s="85"/>
    </row>
    <row r="2648" spans="1:13" hidden="1" x14ac:dyDescent="0.25">
      <c r="A2648" s="80">
        <f t="shared" si="41"/>
        <v>2646</v>
      </c>
      <c r="B2648" s="79" t="s">
        <v>2</v>
      </c>
      <c r="C2648" s="79" t="s">
        <v>247</v>
      </c>
      <c r="D2648" s="81">
        <v>40625</v>
      </c>
      <c r="E2648" s="81">
        <v>40625</v>
      </c>
      <c r="F2648" s="86">
        <v>2</v>
      </c>
      <c r="G2648" s="79" t="s">
        <v>158</v>
      </c>
      <c r="H2648" s="79" t="s">
        <v>1741</v>
      </c>
      <c r="I2648" s="84">
        <v>10196.67</v>
      </c>
      <c r="J2648" s="84">
        <v>-9686.84</v>
      </c>
      <c r="K2648" s="84">
        <v>509.83</v>
      </c>
      <c r="L2648" s="85"/>
      <c r="M2648" s="85"/>
    </row>
    <row r="2649" spans="1:13" hidden="1" x14ac:dyDescent="0.25">
      <c r="A2649" s="80">
        <f t="shared" si="41"/>
        <v>2647</v>
      </c>
      <c r="B2649" s="79" t="s">
        <v>2</v>
      </c>
      <c r="C2649" s="79" t="s">
        <v>157</v>
      </c>
      <c r="D2649" s="81">
        <v>40625</v>
      </c>
      <c r="E2649" s="81">
        <v>40603</v>
      </c>
      <c r="F2649" s="86">
        <v>15</v>
      </c>
      <c r="G2649" s="79" t="s">
        <v>158</v>
      </c>
      <c r="H2649" s="79" t="s">
        <v>1742</v>
      </c>
      <c r="I2649" s="84">
        <v>66362.62</v>
      </c>
      <c r="J2649" s="84">
        <v>-66362.62</v>
      </c>
      <c r="K2649" s="84">
        <v>0</v>
      </c>
      <c r="L2649" s="85"/>
      <c r="M2649" s="85"/>
    </row>
    <row r="2650" spans="1:13" hidden="1" x14ac:dyDescent="0.25">
      <c r="A2650" s="80">
        <f t="shared" si="41"/>
        <v>2648</v>
      </c>
      <c r="B2650" s="79" t="s">
        <v>2</v>
      </c>
      <c r="C2650" s="79" t="s">
        <v>247</v>
      </c>
      <c r="D2650" s="81">
        <v>40634</v>
      </c>
      <c r="E2650" s="81">
        <v>40634</v>
      </c>
      <c r="F2650" s="86">
        <v>12</v>
      </c>
      <c r="G2650" s="79" t="s">
        <v>158</v>
      </c>
      <c r="H2650" s="79" t="s">
        <v>1743</v>
      </c>
      <c r="I2650" s="84">
        <v>105291.36</v>
      </c>
      <c r="J2650" s="84">
        <v>-100026.79000000001</v>
      </c>
      <c r="K2650" s="84">
        <v>5264.57</v>
      </c>
      <c r="L2650" s="85"/>
      <c r="M2650" s="85"/>
    </row>
    <row r="2651" spans="1:13" hidden="1" x14ac:dyDescent="0.25">
      <c r="A2651" s="80">
        <f t="shared" si="41"/>
        <v>2649</v>
      </c>
      <c r="B2651" s="79" t="s">
        <v>2</v>
      </c>
      <c r="C2651" s="79" t="s">
        <v>247</v>
      </c>
      <c r="D2651" s="81">
        <v>40634</v>
      </c>
      <c r="E2651" s="81">
        <v>40634</v>
      </c>
      <c r="F2651" s="86">
        <v>10</v>
      </c>
      <c r="G2651" s="79" t="s">
        <v>158</v>
      </c>
      <c r="H2651" s="79" t="s">
        <v>1744</v>
      </c>
      <c r="I2651" s="84">
        <v>84493.61</v>
      </c>
      <c r="J2651" s="84">
        <v>-80268.929999999993</v>
      </c>
      <c r="K2651" s="84">
        <v>4224.68</v>
      </c>
      <c r="L2651" s="85"/>
      <c r="M2651" s="85"/>
    </row>
    <row r="2652" spans="1:13" hidden="1" x14ac:dyDescent="0.25">
      <c r="A2652" s="80">
        <f t="shared" si="41"/>
        <v>2650</v>
      </c>
      <c r="B2652" s="79" t="s">
        <v>2</v>
      </c>
      <c r="C2652" s="79" t="s">
        <v>157</v>
      </c>
      <c r="D2652" s="81">
        <v>40634</v>
      </c>
      <c r="E2652" s="81">
        <v>40634</v>
      </c>
      <c r="F2652" s="86">
        <v>4</v>
      </c>
      <c r="G2652" s="79" t="s">
        <v>158</v>
      </c>
      <c r="H2652" s="79" t="s">
        <v>1745</v>
      </c>
      <c r="I2652" s="84">
        <v>13518.87</v>
      </c>
      <c r="J2652" s="84">
        <v>-13518.87</v>
      </c>
      <c r="K2652" s="84">
        <v>0</v>
      </c>
      <c r="L2652" s="85"/>
      <c r="M2652" s="85"/>
    </row>
    <row r="2653" spans="1:13" hidden="1" x14ac:dyDescent="0.25">
      <c r="A2653" s="80">
        <f t="shared" si="41"/>
        <v>2651</v>
      </c>
      <c r="B2653" s="79" t="s">
        <v>2</v>
      </c>
      <c r="C2653" s="79" t="s">
        <v>247</v>
      </c>
      <c r="D2653" s="81">
        <v>40634</v>
      </c>
      <c r="E2653" s="81">
        <v>40634</v>
      </c>
      <c r="F2653" s="86">
        <v>2</v>
      </c>
      <c r="G2653" s="79" t="s">
        <v>158</v>
      </c>
      <c r="H2653" s="79" t="s">
        <v>1746</v>
      </c>
      <c r="I2653" s="84">
        <v>54995.839999999997</v>
      </c>
      <c r="J2653" s="84">
        <v>-52246.05</v>
      </c>
      <c r="K2653" s="84">
        <v>2749.79</v>
      </c>
      <c r="L2653" s="85"/>
      <c r="M2653" s="85"/>
    </row>
    <row r="2654" spans="1:13" hidden="1" x14ac:dyDescent="0.25">
      <c r="A2654" s="80">
        <f t="shared" si="41"/>
        <v>2652</v>
      </c>
      <c r="B2654" s="79" t="s">
        <v>2</v>
      </c>
      <c r="C2654" s="79" t="s">
        <v>247</v>
      </c>
      <c r="D2654" s="81">
        <v>40634</v>
      </c>
      <c r="E2654" s="81">
        <v>40634</v>
      </c>
      <c r="F2654" s="86">
        <v>4</v>
      </c>
      <c r="G2654" s="79" t="s">
        <v>158</v>
      </c>
      <c r="H2654" s="79" t="s">
        <v>1747</v>
      </c>
      <c r="I2654" s="84">
        <v>45496.57</v>
      </c>
      <c r="J2654" s="84">
        <v>-43221.740000000005</v>
      </c>
      <c r="K2654" s="84">
        <v>2274.83</v>
      </c>
      <c r="L2654" s="85"/>
      <c r="M2654" s="85"/>
    </row>
    <row r="2655" spans="1:13" hidden="1" x14ac:dyDescent="0.25">
      <c r="A2655" s="80">
        <f t="shared" si="41"/>
        <v>2653</v>
      </c>
      <c r="B2655" s="79" t="s">
        <v>2</v>
      </c>
      <c r="C2655" s="79" t="s">
        <v>157</v>
      </c>
      <c r="D2655" s="81">
        <v>40634</v>
      </c>
      <c r="E2655" s="81">
        <v>40634</v>
      </c>
      <c r="F2655" s="86">
        <v>8</v>
      </c>
      <c r="G2655" s="79" t="s">
        <v>158</v>
      </c>
      <c r="H2655" s="79" t="s">
        <v>1748</v>
      </c>
      <c r="I2655" s="84">
        <v>27637.89</v>
      </c>
      <c r="J2655" s="84">
        <v>-27637.89</v>
      </c>
      <c r="K2655" s="84">
        <v>0</v>
      </c>
      <c r="L2655" s="85"/>
      <c r="M2655" s="85"/>
    </row>
    <row r="2656" spans="1:13" hidden="1" x14ac:dyDescent="0.25">
      <c r="A2656" s="80">
        <f t="shared" si="41"/>
        <v>2654</v>
      </c>
      <c r="B2656" s="79" t="s">
        <v>2</v>
      </c>
      <c r="C2656" s="79" t="s">
        <v>157</v>
      </c>
      <c r="D2656" s="81">
        <v>40634</v>
      </c>
      <c r="E2656" s="81">
        <v>40634</v>
      </c>
      <c r="F2656" s="86">
        <v>2</v>
      </c>
      <c r="G2656" s="79" t="s">
        <v>158</v>
      </c>
      <c r="H2656" s="79" t="s">
        <v>1749</v>
      </c>
      <c r="I2656" s="84">
        <v>7229.57</v>
      </c>
      <c r="J2656" s="84">
        <v>-7229.57</v>
      </c>
      <c r="K2656" s="84">
        <v>0</v>
      </c>
      <c r="L2656" s="85"/>
      <c r="M2656" s="85"/>
    </row>
    <row r="2657" spans="1:13" hidden="1" x14ac:dyDescent="0.25">
      <c r="A2657" s="80">
        <f t="shared" si="41"/>
        <v>2655</v>
      </c>
      <c r="B2657" s="79" t="s">
        <v>2</v>
      </c>
      <c r="C2657" s="79" t="s">
        <v>247</v>
      </c>
      <c r="D2657" s="81">
        <v>40634</v>
      </c>
      <c r="E2657" s="81">
        <v>40634</v>
      </c>
      <c r="F2657" s="86">
        <v>60</v>
      </c>
      <c r="G2657" s="79" t="s">
        <v>158</v>
      </c>
      <c r="H2657" s="79" t="s">
        <v>1750</v>
      </c>
      <c r="I2657" s="84">
        <v>1233687.57</v>
      </c>
      <c r="J2657" s="84">
        <v>-1172003.19</v>
      </c>
      <c r="K2657" s="84">
        <v>61684.38</v>
      </c>
      <c r="L2657" s="85"/>
      <c r="M2657" s="85"/>
    </row>
    <row r="2658" spans="1:13" hidden="1" x14ac:dyDescent="0.25">
      <c r="A2658" s="80">
        <f t="shared" si="41"/>
        <v>2656</v>
      </c>
      <c r="B2658" s="79" t="s">
        <v>2</v>
      </c>
      <c r="C2658" s="79" t="s">
        <v>247</v>
      </c>
      <c r="D2658" s="81">
        <v>40634</v>
      </c>
      <c r="E2658" s="81">
        <v>40634</v>
      </c>
      <c r="F2658" s="86">
        <v>2</v>
      </c>
      <c r="G2658" s="79" t="s">
        <v>158</v>
      </c>
      <c r="H2658" s="79" t="s">
        <v>1751</v>
      </c>
      <c r="I2658" s="84">
        <v>86693.52</v>
      </c>
      <c r="J2658" s="84">
        <v>-82358.84</v>
      </c>
      <c r="K2658" s="84">
        <v>4334.68</v>
      </c>
      <c r="L2658" s="85"/>
      <c r="M2658" s="85"/>
    </row>
    <row r="2659" spans="1:13" hidden="1" x14ac:dyDescent="0.25">
      <c r="A2659" s="80">
        <f t="shared" si="41"/>
        <v>2657</v>
      </c>
      <c r="B2659" s="79" t="s">
        <v>2</v>
      </c>
      <c r="C2659" s="79" t="s">
        <v>247</v>
      </c>
      <c r="D2659" s="81">
        <v>40634</v>
      </c>
      <c r="E2659" s="81">
        <v>40634</v>
      </c>
      <c r="F2659" s="86">
        <v>6</v>
      </c>
      <c r="G2659" s="79" t="s">
        <v>158</v>
      </c>
      <c r="H2659" s="79" t="s">
        <v>1752</v>
      </c>
      <c r="I2659" s="84">
        <v>193485.55</v>
      </c>
      <c r="J2659" s="84">
        <v>-183811.27000000002</v>
      </c>
      <c r="K2659" s="84">
        <v>9674.2800000000007</v>
      </c>
      <c r="L2659" s="85"/>
      <c r="M2659" s="85"/>
    </row>
    <row r="2660" spans="1:13" hidden="1" x14ac:dyDescent="0.25">
      <c r="A2660" s="80">
        <f t="shared" si="41"/>
        <v>2658</v>
      </c>
      <c r="B2660" s="79" t="s">
        <v>2</v>
      </c>
      <c r="C2660" s="79" t="s">
        <v>247</v>
      </c>
      <c r="D2660" s="81">
        <v>40634</v>
      </c>
      <c r="E2660" s="81">
        <v>40634</v>
      </c>
      <c r="F2660" s="86">
        <v>2</v>
      </c>
      <c r="G2660" s="79" t="s">
        <v>158</v>
      </c>
      <c r="H2660" s="79" t="s">
        <v>1753</v>
      </c>
      <c r="I2660" s="84">
        <v>73594.53</v>
      </c>
      <c r="J2660" s="84">
        <v>-69914.8</v>
      </c>
      <c r="K2660" s="84">
        <v>3679.73</v>
      </c>
      <c r="L2660" s="85"/>
      <c r="M2660" s="85"/>
    </row>
    <row r="2661" spans="1:13" hidden="1" x14ac:dyDescent="0.25">
      <c r="A2661" s="80">
        <f t="shared" si="41"/>
        <v>2659</v>
      </c>
      <c r="B2661" s="79" t="s">
        <v>2</v>
      </c>
      <c r="C2661" s="79" t="s">
        <v>247</v>
      </c>
      <c r="D2661" s="81">
        <v>40634</v>
      </c>
      <c r="E2661" s="81">
        <v>40634</v>
      </c>
      <c r="F2661" s="86">
        <v>2</v>
      </c>
      <c r="G2661" s="79" t="s">
        <v>158</v>
      </c>
      <c r="H2661" s="79" t="s">
        <v>1754</v>
      </c>
      <c r="I2661" s="84">
        <v>36997.26</v>
      </c>
      <c r="J2661" s="84">
        <v>-35147.4</v>
      </c>
      <c r="K2661" s="84">
        <v>1849.86</v>
      </c>
      <c r="L2661" s="85"/>
      <c r="M2661" s="85"/>
    </row>
    <row r="2662" spans="1:13" hidden="1" x14ac:dyDescent="0.25">
      <c r="A2662" s="80">
        <f t="shared" si="41"/>
        <v>2660</v>
      </c>
      <c r="B2662" s="79" t="s">
        <v>2</v>
      </c>
      <c r="C2662" s="79" t="s">
        <v>247</v>
      </c>
      <c r="D2662" s="81">
        <v>40634</v>
      </c>
      <c r="E2662" s="81">
        <v>40634</v>
      </c>
      <c r="F2662" s="86">
        <v>8</v>
      </c>
      <c r="G2662" s="79" t="s">
        <v>158</v>
      </c>
      <c r="H2662" s="79" t="s">
        <v>1755</v>
      </c>
      <c r="I2662" s="84">
        <v>68882.86</v>
      </c>
      <c r="J2662" s="84">
        <v>-65438.720000000001</v>
      </c>
      <c r="K2662" s="84">
        <v>3444.14</v>
      </c>
      <c r="L2662" s="85"/>
      <c r="M2662" s="85"/>
    </row>
    <row r="2663" spans="1:13" hidden="1" x14ac:dyDescent="0.25">
      <c r="A2663" s="80">
        <f t="shared" si="41"/>
        <v>2661</v>
      </c>
      <c r="B2663" s="79" t="s">
        <v>2</v>
      </c>
      <c r="C2663" s="79" t="s">
        <v>157</v>
      </c>
      <c r="D2663" s="81">
        <v>40653</v>
      </c>
      <c r="E2663" s="81">
        <v>40653</v>
      </c>
      <c r="F2663" s="86">
        <v>10</v>
      </c>
      <c r="G2663" s="79" t="s">
        <v>158</v>
      </c>
      <c r="H2663" s="79" t="s">
        <v>1756</v>
      </c>
      <c r="I2663" s="84">
        <v>48000</v>
      </c>
      <c r="J2663" s="84">
        <v>-48000</v>
      </c>
      <c r="K2663" s="84">
        <v>0</v>
      </c>
      <c r="L2663" s="85"/>
      <c r="M2663" s="85"/>
    </row>
    <row r="2664" spans="1:13" hidden="1" x14ac:dyDescent="0.25">
      <c r="A2664" s="80">
        <f t="shared" si="41"/>
        <v>2662</v>
      </c>
      <c r="B2664" s="79" t="s">
        <v>2</v>
      </c>
      <c r="C2664" s="79" t="s">
        <v>157</v>
      </c>
      <c r="D2664" s="81">
        <v>40653</v>
      </c>
      <c r="E2664" s="81">
        <v>40653</v>
      </c>
      <c r="F2664" s="86">
        <v>4</v>
      </c>
      <c r="G2664" s="79" t="s">
        <v>158</v>
      </c>
      <c r="H2664" s="79" t="s">
        <v>1757</v>
      </c>
      <c r="I2664" s="84">
        <v>12000</v>
      </c>
      <c r="J2664" s="84">
        <v>-12000</v>
      </c>
      <c r="K2664" s="84">
        <v>0</v>
      </c>
      <c r="L2664" s="85"/>
      <c r="M2664" s="85"/>
    </row>
    <row r="2665" spans="1:13" hidden="1" x14ac:dyDescent="0.25">
      <c r="A2665" s="80">
        <f t="shared" si="41"/>
        <v>2663</v>
      </c>
      <c r="B2665" s="79" t="s">
        <v>2</v>
      </c>
      <c r="C2665" s="79" t="s">
        <v>157</v>
      </c>
      <c r="D2665" s="81">
        <v>40653</v>
      </c>
      <c r="E2665" s="81">
        <v>40653</v>
      </c>
      <c r="F2665" s="86">
        <v>5</v>
      </c>
      <c r="G2665" s="79" t="s">
        <v>158</v>
      </c>
      <c r="H2665" s="79" t="s">
        <v>1758</v>
      </c>
      <c r="I2665" s="84">
        <v>9000</v>
      </c>
      <c r="J2665" s="84">
        <v>-9000</v>
      </c>
      <c r="K2665" s="84">
        <v>0</v>
      </c>
      <c r="L2665" s="85"/>
      <c r="M2665" s="85"/>
    </row>
    <row r="2666" spans="1:13" hidden="1" x14ac:dyDescent="0.25">
      <c r="A2666" s="80">
        <f t="shared" si="41"/>
        <v>2664</v>
      </c>
      <c r="B2666" s="79" t="s">
        <v>2</v>
      </c>
      <c r="C2666" s="79" t="s">
        <v>247</v>
      </c>
      <c r="D2666" s="81">
        <v>40653</v>
      </c>
      <c r="E2666" s="81">
        <v>40653</v>
      </c>
      <c r="F2666" s="86">
        <v>1</v>
      </c>
      <c r="G2666" s="79" t="s">
        <v>158</v>
      </c>
      <c r="H2666" s="79" t="s">
        <v>1759</v>
      </c>
      <c r="I2666" s="84">
        <v>26000</v>
      </c>
      <c r="J2666" s="84">
        <v>-24561.149999999998</v>
      </c>
      <c r="K2666" s="84">
        <v>1438.85</v>
      </c>
      <c r="L2666" s="85"/>
      <c r="M2666" s="85"/>
    </row>
    <row r="2667" spans="1:13" hidden="1" x14ac:dyDescent="0.25">
      <c r="A2667" s="80">
        <f t="shared" si="41"/>
        <v>2665</v>
      </c>
      <c r="B2667" s="79" t="s">
        <v>2</v>
      </c>
      <c r="C2667" s="79" t="s">
        <v>157</v>
      </c>
      <c r="D2667" s="81">
        <v>40653</v>
      </c>
      <c r="E2667" s="81">
        <v>40653</v>
      </c>
      <c r="F2667" s="86">
        <v>5</v>
      </c>
      <c r="G2667" s="79" t="s">
        <v>158</v>
      </c>
      <c r="H2667" s="79" t="s">
        <v>1760</v>
      </c>
      <c r="I2667" s="84">
        <v>20000</v>
      </c>
      <c r="J2667" s="84">
        <v>-20000</v>
      </c>
      <c r="K2667" s="84">
        <v>0</v>
      </c>
      <c r="L2667" s="85"/>
      <c r="M2667" s="85"/>
    </row>
    <row r="2668" spans="1:13" hidden="1" x14ac:dyDescent="0.25">
      <c r="A2668" s="80">
        <f t="shared" si="41"/>
        <v>2666</v>
      </c>
      <c r="B2668" s="79" t="s">
        <v>2</v>
      </c>
      <c r="C2668" s="79" t="s">
        <v>247</v>
      </c>
      <c r="D2668" s="81">
        <v>40730</v>
      </c>
      <c r="E2668" s="81">
        <v>40730</v>
      </c>
      <c r="F2668" s="86">
        <v>1</v>
      </c>
      <c r="G2668" s="79" t="s">
        <v>158</v>
      </c>
      <c r="H2668" s="79" t="s">
        <v>1761</v>
      </c>
      <c r="I2668" s="84">
        <v>113280</v>
      </c>
      <c r="J2668" s="84">
        <v>-104461.82</v>
      </c>
      <c r="K2668" s="84">
        <v>8818.18</v>
      </c>
      <c r="L2668" s="85"/>
      <c r="M2668" s="85"/>
    </row>
    <row r="2669" spans="1:13" hidden="1" x14ac:dyDescent="0.25">
      <c r="A2669" s="80">
        <f t="shared" si="41"/>
        <v>2667</v>
      </c>
      <c r="B2669" s="79" t="s">
        <v>2</v>
      </c>
      <c r="C2669" s="79" t="s">
        <v>157</v>
      </c>
      <c r="D2669" s="81">
        <v>40653</v>
      </c>
      <c r="E2669" s="81">
        <v>40653</v>
      </c>
      <c r="F2669" s="86">
        <v>8</v>
      </c>
      <c r="G2669" s="79" t="s">
        <v>158</v>
      </c>
      <c r="H2669" s="79" t="s">
        <v>1762</v>
      </c>
      <c r="I2669" s="84">
        <v>24000</v>
      </c>
      <c r="J2669" s="84">
        <v>-24000</v>
      </c>
      <c r="K2669" s="84">
        <v>0</v>
      </c>
      <c r="L2669" s="85"/>
      <c r="M2669" s="85"/>
    </row>
    <row r="2670" spans="1:13" hidden="1" x14ac:dyDescent="0.25">
      <c r="A2670" s="80">
        <f t="shared" si="41"/>
        <v>2668</v>
      </c>
      <c r="B2670" s="79" t="s">
        <v>2</v>
      </c>
      <c r="C2670" s="79" t="s">
        <v>157</v>
      </c>
      <c r="D2670" s="81">
        <v>40653</v>
      </c>
      <c r="E2670" s="81">
        <v>40653</v>
      </c>
      <c r="F2670" s="86">
        <v>8</v>
      </c>
      <c r="G2670" s="79" t="s">
        <v>158</v>
      </c>
      <c r="H2670" s="79" t="s">
        <v>1763</v>
      </c>
      <c r="I2670" s="84">
        <v>38400</v>
      </c>
      <c r="J2670" s="84">
        <v>-38400</v>
      </c>
      <c r="K2670" s="84">
        <v>0</v>
      </c>
      <c r="L2670" s="85"/>
      <c r="M2670" s="85"/>
    </row>
    <row r="2671" spans="1:13" hidden="1" x14ac:dyDescent="0.25">
      <c r="A2671" s="80">
        <f t="shared" si="41"/>
        <v>2669</v>
      </c>
      <c r="B2671" s="79" t="s">
        <v>2</v>
      </c>
      <c r="C2671" s="79" t="s">
        <v>157</v>
      </c>
      <c r="D2671" s="81">
        <v>40653</v>
      </c>
      <c r="E2671" s="81">
        <v>40653</v>
      </c>
      <c r="F2671" s="86">
        <v>5</v>
      </c>
      <c r="G2671" s="79" t="s">
        <v>158</v>
      </c>
      <c r="H2671" s="79" t="s">
        <v>1764</v>
      </c>
      <c r="I2671" s="84">
        <v>9000</v>
      </c>
      <c r="J2671" s="84">
        <v>-9000</v>
      </c>
      <c r="K2671" s="84">
        <v>0</v>
      </c>
      <c r="L2671" s="85"/>
      <c r="M2671" s="85"/>
    </row>
    <row r="2672" spans="1:13" hidden="1" x14ac:dyDescent="0.25">
      <c r="A2672" s="80">
        <f t="shared" si="41"/>
        <v>2670</v>
      </c>
      <c r="B2672" s="79" t="s">
        <v>2</v>
      </c>
      <c r="C2672" s="79" t="s">
        <v>157</v>
      </c>
      <c r="D2672" s="81">
        <v>40653</v>
      </c>
      <c r="E2672" s="81">
        <v>40653</v>
      </c>
      <c r="F2672" s="86">
        <v>5</v>
      </c>
      <c r="G2672" s="79" t="s">
        <v>158</v>
      </c>
      <c r="H2672" s="79" t="s">
        <v>1765</v>
      </c>
      <c r="I2672" s="84">
        <v>20000</v>
      </c>
      <c r="J2672" s="84">
        <v>-20000</v>
      </c>
      <c r="K2672" s="84">
        <v>0</v>
      </c>
      <c r="L2672" s="85"/>
      <c r="M2672" s="85"/>
    </row>
    <row r="2673" spans="1:13" hidden="1" x14ac:dyDescent="0.25">
      <c r="A2673" s="80">
        <f t="shared" si="41"/>
        <v>2671</v>
      </c>
      <c r="B2673" s="79" t="s">
        <v>2</v>
      </c>
      <c r="C2673" s="79" t="s">
        <v>247</v>
      </c>
      <c r="D2673" s="81">
        <v>40653</v>
      </c>
      <c r="E2673" s="81">
        <v>40653</v>
      </c>
      <c r="F2673" s="86">
        <v>1</v>
      </c>
      <c r="G2673" s="79" t="s">
        <v>158</v>
      </c>
      <c r="H2673" s="79" t="s">
        <v>1766</v>
      </c>
      <c r="I2673" s="84">
        <v>20000</v>
      </c>
      <c r="J2673" s="84">
        <v>-18893.189999999999</v>
      </c>
      <c r="K2673" s="84">
        <v>1106.81</v>
      </c>
      <c r="L2673" s="85"/>
      <c r="M2673" s="85"/>
    </row>
    <row r="2674" spans="1:13" hidden="1" x14ac:dyDescent="0.25">
      <c r="A2674" s="80">
        <f t="shared" si="41"/>
        <v>2672</v>
      </c>
      <c r="B2674" s="79" t="s">
        <v>2</v>
      </c>
      <c r="C2674" s="79" t="s">
        <v>157</v>
      </c>
      <c r="D2674" s="81">
        <v>40653</v>
      </c>
      <c r="E2674" s="81">
        <v>40653</v>
      </c>
      <c r="F2674" s="86">
        <v>1</v>
      </c>
      <c r="G2674" s="79" t="s">
        <v>158</v>
      </c>
      <c r="H2674" s="79" t="s">
        <v>1767</v>
      </c>
      <c r="I2674" s="84">
        <v>4500</v>
      </c>
      <c r="J2674" s="84">
        <v>-4500</v>
      </c>
      <c r="K2674" s="84">
        <v>0</v>
      </c>
      <c r="L2674" s="85"/>
      <c r="M2674" s="85"/>
    </row>
    <row r="2675" spans="1:13" hidden="1" x14ac:dyDescent="0.25">
      <c r="A2675" s="80">
        <f t="shared" si="41"/>
        <v>2673</v>
      </c>
      <c r="B2675" s="79" t="s">
        <v>2</v>
      </c>
      <c r="C2675" s="79" t="s">
        <v>247</v>
      </c>
      <c r="D2675" s="81">
        <v>40721</v>
      </c>
      <c r="E2675" s="81">
        <v>40721</v>
      </c>
      <c r="F2675" s="86">
        <v>1</v>
      </c>
      <c r="G2675" s="79" t="s">
        <v>158</v>
      </c>
      <c r="H2675" s="79" t="s">
        <v>1768</v>
      </c>
      <c r="I2675" s="84">
        <v>8550</v>
      </c>
      <c r="J2675" s="84">
        <v>-7906.69</v>
      </c>
      <c r="K2675" s="84">
        <v>643.30999999999995</v>
      </c>
      <c r="L2675" s="85"/>
      <c r="M2675" s="85"/>
    </row>
    <row r="2676" spans="1:13" hidden="1" x14ac:dyDescent="0.25">
      <c r="A2676" s="80">
        <f t="shared" si="41"/>
        <v>2674</v>
      </c>
      <c r="B2676" s="79" t="s">
        <v>2</v>
      </c>
      <c r="C2676" s="79" t="s">
        <v>157</v>
      </c>
      <c r="D2676" s="81">
        <v>40721</v>
      </c>
      <c r="E2676" s="81">
        <v>40721</v>
      </c>
      <c r="F2676" s="86">
        <v>2</v>
      </c>
      <c r="G2676" s="79" t="s">
        <v>158</v>
      </c>
      <c r="H2676" s="79" t="s">
        <v>1769</v>
      </c>
      <c r="I2676" s="84">
        <v>3306</v>
      </c>
      <c r="J2676" s="84">
        <v>-3306</v>
      </c>
      <c r="K2676" s="84">
        <v>0</v>
      </c>
      <c r="L2676" s="85"/>
      <c r="M2676" s="85"/>
    </row>
    <row r="2677" spans="1:13" hidden="1" x14ac:dyDescent="0.25">
      <c r="A2677" s="80">
        <f t="shared" si="41"/>
        <v>2675</v>
      </c>
      <c r="B2677" s="79" t="s">
        <v>2</v>
      </c>
      <c r="C2677" s="79" t="s">
        <v>157</v>
      </c>
      <c r="D2677" s="81">
        <v>40721</v>
      </c>
      <c r="E2677" s="81">
        <v>40721</v>
      </c>
      <c r="F2677" s="86">
        <v>79</v>
      </c>
      <c r="G2677" s="79" t="s">
        <v>158</v>
      </c>
      <c r="H2677" s="79" t="s">
        <v>1770</v>
      </c>
      <c r="I2677" s="84">
        <v>156716.04</v>
      </c>
      <c r="J2677" s="84">
        <v>-156716.04</v>
      </c>
      <c r="K2677" s="84">
        <v>0</v>
      </c>
      <c r="L2677" s="85"/>
      <c r="M2677" s="85"/>
    </row>
    <row r="2678" spans="1:13" hidden="1" x14ac:dyDescent="0.25">
      <c r="A2678" s="80">
        <f t="shared" si="41"/>
        <v>2676</v>
      </c>
      <c r="B2678" s="79" t="s">
        <v>2</v>
      </c>
      <c r="C2678" s="79" t="s">
        <v>247</v>
      </c>
      <c r="D2678" s="81">
        <v>40721</v>
      </c>
      <c r="E2678" s="81">
        <v>40721</v>
      </c>
      <c r="F2678" s="86">
        <v>4</v>
      </c>
      <c r="G2678" s="79" t="s">
        <v>158</v>
      </c>
      <c r="H2678" s="79" t="s">
        <v>1771</v>
      </c>
      <c r="I2678" s="84">
        <v>31279.96</v>
      </c>
      <c r="J2678" s="84">
        <v>-28926.410000000003</v>
      </c>
      <c r="K2678" s="84">
        <v>2353.5500000000002</v>
      </c>
      <c r="L2678" s="85"/>
      <c r="M2678" s="85"/>
    </row>
    <row r="2679" spans="1:13" hidden="1" x14ac:dyDescent="0.25">
      <c r="A2679" s="80">
        <f t="shared" si="41"/>
        <v>2677</v>
      </c>
      <c r="B2679" s="79" t="s">
        <v>2</v>
      </c>
      <c r="C2679" s="79" t="s">
        <v>157</v>
      </c>
      <c r="D2679" s="81">
        <v>40721</v>
      </c>
      <c r="E2679" s="81">
        <v>40721</v>
      </c>
      <c r="F2679" s="86">
        <v>68</v>
      </c>
      <c r="G2679" s="79" t="s">
        <v>158</v>
      </c>
      <c r="H2679" s="79" t="s">
        <v>1772</v>
      </c>
      <c r="I2679" s="84">
        <v>230689.95</v>
      </c>
      <c r="J2679" s="84">
        <v>-230689.95</v>
      </c>
      <c r="K2679" s="84">
        <v>0</v>
      </c>
      <c r="L2679" s="85"/>
      <c r="M2679" s="85"/>
    </row>
    <row r="2680" spans="1:13" hidden="1" x14ac:dyDescent="0.25">
      <c r="A2680" s="80">
        <f t="shared" si="41"/>
        <v>2678</v>
      </c>
      <c r="B2680" s="79" t="s">
        <v>2</v>
      </c>
      <c r="C2680" s="79" t="s">
        <v>157</v>
      </c>
      <c r="D2680" s="81">
        <v>40721</v>
      </c>
      <c r="E2680" s="81">
        <v>40721</v>
      </c>
      <c r="F2680" s="86">
        <v>68</v>
      </c>
      <c r="G2680" s="79" t="s">
        <v>158</v>
      </c>
      <c r="H2680" s="79" t="s">
        <v>1773</v>
      </c>
      <c r="I2680" s="84">
        <v>273699.99</v>
      </c>
      <c r="J2680" s="84">
        <v>-273699.99</v>
      </c>
      <c r="K2680" s="84">
        <v>0</v>
      </c>
      <c r="L2680" s="85"/>
      <c r="M2680" s="85"/>
    </row>
    <row r="2681" spans="1:13" hidden="1" x14ac:dyDescent="0.25">
      <c r="A2681" s="80">
        <f t="shared" si="41"/>
        <v>2679</v>
      </c>
      <c r="B2681" s="79" t="s">
        <v>2</v>
      </c>
      <c r="C2681" s="79" t="s">
        <v>247</v>
      </c>
      <c r="D2681" s="81">
        <v>40721</v>
      </c>
      <c r="E2681" s="81">
        <v>40721</v>
      </c>
      <c r="F2681" s="86">
        <v>68</v>
      </c>
      <c r="G2681" s="79" t="s">
        <v>158</v>
      </c>
      <c r="H2681" s="79" t="s">
        <v>1774</v>
      </c>
      <c r="I2681" s="84">
        <v>523939.97</v>
      </c>
      <c r="J2681" s="84">
        <v>-484517.98</v>
      </c>
      <c r="K2681" s="84">
        <v>39421.99</v>
      </c>
      <c r="L2681" s="85"/>
      <c r="M2681" s="85"/>
    </row>
    <row r="2682" spans="1:13" hidden="1" x14ac:dyDescent="0.25">
      <c r="A2682" s="80">
        <f t="shared" si="41"/>
        <v>2680</v>
      </c>
      <c r="B2682" s="79" t="s">
        <v>2</v>
      </c>
      <c r="C2682" s="79" t="s">
        <v>157</v>
      </c>
      <c r="D2682" s="81">
        <v>40654</v>
      </c>
      <c r="E2682" s="81">
        <v>40654</v>
      </c>
      <c r="F2682" s="86">
        <v>68</v>
      </c>
      <c r="G2682" s="79" t="s">
        <v>158</v>
      </c>
      <c r="H2682" s="79" t="s">
        <v>1775</v>
      </c>
      <c r="I2682" s="84">
        <v>117299.99</v>
      </c>
      <c r="J2682" s="84">
        <v>-117299.99</v>
      </c>
      <c r="K2682" s="84">
        <v>0</v>
      </c>
      <c r="L2682" s="85"/>
      <c r="M2682" s="85"/>
    </row>
    <row r="2683" spans="1:13" hidden="1" x14ac:dyDescent="0.25">
      <c r="A2683" s="80">
        <f t="shared" si="41"/>
        <v>2681</v>
      </c>
      <c r="B2683" s="79" t="s">
        <v>2</v>
      </c>
      <c r="C2683" s="79" t="s">
        <v>247</v>
      </c>
      <c r="D2683" s="81">
        <v>40654</v>
      </c>
      <c r="E2683" s="81">
        <v>40654</v>
      </c>
      <c r="F2683" s="86">
        <v>68</v>
      </c>
      <c r="G2683" s="79" t="s">
        <v>158</v>
      </c>
      <c r="H2683" s="79" t="s">
        <v>1776</v>
      </c>
      <c r="I2683" s="84">
        <v>351899.99</v>
      </c>
      <c r="J2683" s="84">
        <v>-332321.61</v>
      </c>
      <c r="K2683" s="84">
        <v>19578.38</v>
      </c>
      <c r="L2683" s="85"/>
      <c r="M2683" s="85"/>
    </row>
    <row r="2684" spans="1:13" hidden="1" x14ac:dyDescent="0.25">
      <c r="A2684" s="80">
        <f t="shared" si="41"/>
        <v>2682</v>
      </c>
      <c r="B2684" s="79" t="s">
        <v>2</v>
      </c>
      <c r="C2684" s="79" t="s">
        <v>157</v>
      </c>
      <c r="D2684" s="81">
        <v>40654</v>
      </c>
      <c r="E2684" s="81">
        <v>40654</v>
      </c>
      <c r="F2684" s="86">
        <v>55</v>
      </c>
      <c r="G2684" s="79" t="s">
        <v>158</v>
      </c>
      <c r="H2684" s="79" t="s">
        <v>1777</v>
      </c>
      <c r="I2684" s="84">
        <v>109106.24000000001</v>
      </c>
      <c r="J2684" s="84">
        <v>-109106.24000000001</v>
      </c>
      <c r="K2684" s="84">
        <v>0</v>
      </c>
      <c r="L2684" s="85"/>
      <c r="M2684" s="85"/>
    </row>
    <row r="2685" spans="1:13" hidden="1" x14ac:dyDescent="0.25">
      <c r="A2685" s="80">
        <f t="shared" si="41"/>
        <v>2683</v>
      </c>
      <c r="B2685" s="79" t="s">
        <v>2</v>
      </c>
      <c r="C2685" s="79" t="s">
        <v>157</v>
      </c>
      <c r="D2685" s="81">
        <v>40654</v>
      </c>
      <c r="E2685" s="81">
        <v>40654</v>
      </c>
      <c r="F2685" s="86">
        <v>34</v>
      </c>
      <c r="G2685" s="79" t="s">
        <v>158</v>
      </c>
      <c r="H2685" s="79" t="s">
        <v>1778</v>
      </c>
      <c r="I2685" s="84">
        <v>115344.99</v>
      </c>
      <c r="J2685" s="84">
        <v>-115344.99</v>
      </c>
      <c r="K2685" s="84">
        <v>0</v>
      </c>
      <c r="L2685" s="85"/>
      <c r="M2685" s="85"/>
    </row>
    <row r="2686" spans="1:13" hidden="1" x14ac:dyDescent="0.25">
      <c r="A2686" s="80">
        <f t="shared" si="41"/>
        <v>2684</v>
      </c>
      <c r="B2686" s="79" t="s">
        <v>2</v>
      </c>
      <c r="C2686" s="79" t="s">
        <v>247</v>
      </c>
      <c r="D2686" s="81">
        <v>40654</v>
      </c>
      <c r="E2686" s="81">
        <v>40654</v>
      </c>
      <c r="F2686" s="86">
        <v>68</v>
      </c>
      <c r="G2686" s="79" t="s">
        <v>158</v>
      </c>
      <c r="H2686" s="79" t="s">
        <v>1779</v>
      </c>
      <c r="I2686" s="84">
        <v>1290300</v>
      </c>
      <c r="J2686" s="84">
        <v>-1218512.5900000001</v>
      </c>
      <c r="K2686" s="84">
        <v>71787.41</v>
      </c>
      <c r="L2686" s="85"/>
      <c r="M2686" s="85"/>
    </row>
    <row r="2687" spans="1:13" hidden="1" x14ac:dyDescent="0.25">
      <c r="A2687" s="80">
        <f t="shared" si="41"/>
        <v>2685</v>
      </c>
      <c r="B2687" s="79" t="s">
        <v>2</v>
      </c>
      <c r="C2687" s="79" t="s">
        <v>157</v>
      </c>
      <c r="D2687" s="81">
        <v>40654</v>
      </c>
      <c r="E2687" s="81">
        <v>40654</v>
      </c>
      <c r="F2687" s="86">
        <v>34</v>
      </c>
      <c r="G2687" s="79" t="s">
        <v>158</v>
      </c>
      <c r="H2687" s="79" t="s">
        <v>1780</v>
      </c>
      <c r="I2687" s="84">
        <v>76245</v>
      </c>
      <c r="J2687" s="84">
        <v>-76245</v>
      </c>
      <c r="K2687" s="84">
        <v>0</v>
      </c>
      <c r="L2687" s="85"/>
      <c r="M2687" s="85"/>
    </row>
    <row r="2688" spans="1:13" hidden="1" x14ac:dyDescent="0.25">
      <c r="A2688" s="80">
        <f t="shared" si="41"/>
        <v>2686</v>
      </c>
      <c r="B2688" s="79" t="s">
        <v>2</v>
      </c>
      <c r="C2688" s="79" t="s">
        <v>247</v>
      </c>
      <c r="D2688" s="81">
        <v>40654</v>
      </c>
      <c r="E2688" s="81">
        <v>40654</v>
      </c>
      <c r="F2688" s="86">
        <v>8</v>
      </c>
      <c r="G2688" s="79" t="s">
        <v>158</v>
      </c>
      <c r="H2688" s="79" t="s">
        <v>1781</v>
      </c>
      <c r="I2688" s="84">
        <v>62560</v>
      </c>
      <c r="J2688" s="84">
        <v>-59079.4</v>
      </c>
      <c r="K2688" s="84">
        <v>3480.6</v>
      </c>
      <c r="L2688" s="85"/>
      <c r="M2688" s="85"/>
    </row>
    <row r="2689" spans="1:13" hidden="1" x14ac:dyDescent="0.25">
      <c r="A2689" s="80">
        <f t="shared" si="41"/>
        <v>2687</v>
      </c>
      <c r="B2689" s="79" t="s">
        <v>2</v>
      </c>
      <c r="C2689" s="79" t="s">
        <v>247</v>
      </c>
      <c r="D2689" s="81">
        <v>40751</v>
      </c>
      <c r="E2689" s="81">
        <v>40751</v>
      </c>
      <c r="F2689" s="86">
        <v>2</v>
      </c>
      <c r="G2689" s="79" t="s">
        <v>158</v>
      </c>
      <c r="H2689" s="79" t="s">
        <v>1782</v>
      </c>
      <c r="I2689" s="84">
        <v>17100</v>
      </c>
      <c r="J2689" s="84">
        <v>-15665.490000000002</v>
      </c>
      <c r="K2689" s="84">
        <v>1434.51</v>
      </c>
      <c r="L2689" s="85"/>
      <c r="M2689" s="85"/>
    </row>
    <row r="2690" spans="1:13" hidden="1" x14ac:dyDescent="0.25">
      <c r="A2690" s="80">
        <f t="shared" si="41"/>
        <v>2688</v>
      </c>
      <c r="B2690" s="79" t="s">
        <v>2</v>
      </c>
      <c r="C2690" s="79" t="s">
        <v>247</v>
      </c>
      <c r="D2690" s="81">
        <v>40794</v>
      </c>
      <c r="E2690" s="81">
        <v>40794</v>
      </c>
      <c r="F2690" s="86">
        <v>15</v>
      </c>
      <c r="G2690" s="79" t="s">
        <v>158</v>
      </c>
      <c r="H2690" s="79" t="s">
        <v>1783</v>
      </c>
      <c r="I2690" s="84">
        <v>165600</v>
      </c>
      <c r="J2690" s="84">
        <v>-149677.28</v>
      </c>
      <c r="K2690" s="84">
        <v>15922.72</v>
      </c>
      <c r="L2690" s="85"/>
      <c r="M2690" s="85"/>
    </row>
    <row r="2691" spans="1:13" hidden="1" x14ac:dyDescent="0.25">
      <c r="A2691" s="80">
        <f t="shared" si="41"/>
        <v>2689</v>
      </c>
      <c r="B2691" s="79" t="s">
        <v>2</v>
      </c>
      <c r="C2691" s="79" t="s">
        <v>157</v>
      </c>
      <c r="D2691" s="81">
        <v>40794</v>
      </c>
      <c r="E2691" s="81">
        <v>40794</v>
      </c>
      <c r="F2691" s="86">
        <v>30</v>
      </c>
      <c r="G2691" s="79" t="s">
        <v>158</v>
      </c>
      <c r="H2691" s="79" t="s">
        <v>1784</v>
      </c>
      <c r="I2691" s="84">
        <v>50025</v>
      </c>
      <c r="J2691" s="84">
        <v>-50025</v>
      </c>
      <c r="K2691" s="84">
        <v>0</v>
      </c>
      <c r="L2691" s="85"/>
      <c r="M2691" s="85"/>
    </row>
    <row r="2692" spans="1:13" hidden="1" x14ac:dyDescent="0.25">
      <c r="A2692" s="80">
        <f t="shared" si="41"/>
        <v>2690</v>
      </c>
      <c r="B2692" s="79" t="s">
        <v>2</v>
      </c>
      <c r="C2692" s="79" t="s">
        <v>247</v>
      </c>
      <c r="D2692" s="81">
        <v>40794</v>
      </c>
      <c r="E2692" s="81">
        <v>40794</v>
      </c>
      <c r="F2692" s="86">
        <v>15</v>
      </c>
      <c r="G2692" s="79" t="s">
        <v>158</v>
      </c>
      <c r="H2692" s="79" t="s">
        <v>1785</v>
      </c>
      <c r="I2692" s="84">
        <v>76762.5</v>
      </c>
      <c r="J2692" s="84">
        <v>-69381.650000000009</v>
      </c>
      <c r="K2692" s="84">
        <v>7380.85</v>
      </c>
      <c r="L2692" s="85"/>
      <c r="M2692" s="85"/>
    </row>
    <row r="2693" spans="1:13" hidden="1" x14ac:dyDescent="0.25">
      <c r="A2693" s="80">
        <f t="shared" ref="A2693:A2756" si="42">A2692+1</f>
        <v>2691</v>
      </c>
      <c r="B2693" s="79" t="s">
        <v>2</v>
      </c>
      <c r="C2693" s="79" t="s">
        <v>157</v>
      </c>
      <c r="D2693" s="81">
        <v>40794</v>
      </c>
      <c r="E2693" s="81">
        <v>40794</v>
      </c>
      <c r="F2693" s="86">
        <v>75</v>
      </c>
      <c r="G2693" s="79" t="s">
        <v>158</v>
      </c>
      <c r="H2693" s="79" t="s">
        <v>1786</v>
      </c>
      <c r="I2693" s="84">
        <v>163875</v>
      </c>
      <c r="J2693" s="84">
        <v>-163875</v>
      </c>
      <c r="K2693" s="84">
        <v>0</v>
      </c>
      <c r="L2693" s="85"/>
      <c r="M2693" s="85"/>
    </row>
    <row r="2694" spans="1:13" hidden="1" x14ac:dyDescent="0.25">
      <c r="A2694" s="80">
        <f t="shared" si="42"/>
        <v>2692</v>
      </c>
      <c r="B2694" s="79" t="s">
        <v>2</v>
      </c>
      <c r="C2694" s="79" t="s">
        <v>157</v>
      </c>
      <c r="D2694" s="81">
        <v>40794</v>
      </c>
      <c r="E2694" s="81">
        <v>40794</v>
      </c>
      <c r="F2694" s="86">
        <v>15</v>
      </c>
      <c r="G2694" s="79" t="s">
        <v>158</v>
      </c>
      <c r="H2694" s="79" t="s">
        <v>1787</v>
      </c>
      <c r="I2694" s="84">
        <v>63825</v>
      </c>
      <c r="J2694" s="84">
        <v>-63825</v>
      </c>
      <c r="K2694" s="84">
        <v>0</v>
      </c>
      <c r="L2694" s="85"/>
      <c r="M2694" s="85"/>
    </row>
    <row r="2695" spans="1:13" hidden="1" x14ac:dyDescent="0.25">
      <c r="A2695" s="80">
        <f t="shared" si="42"/>
        <v>2693</v>
      </c>
      <c r="B2695" s="79" t="s">
        <v>2</v>
      </c>
      <c r="C2695" s="79" t="s">
        <v>247</v>
      </c>
      <c r="D2695" s="81">
        <v>40794</v>
      </c>
      <c r="E2695" s="81">
        <v>40794</v>
      </c>
      <c r="F2695" s="86">
        <v>30</v>
      </c>
      <c r="G2695" s="79" t="s">
        <v>158</v>
      </c>
      <c r="H2695" s="79" t="s">
        <v>1788</v>
      </c>
      <c r="I2695" s="84">
        <v>541650</v>
      </c>
      <c r="J2695" s="84">
        <v>-489569.42000000004</v>
      </c>
      <c r="K2695" s="84">
        <v>52080.58</v>
      </c>
      <c r="L2695" s="85"/>
      <c r="M2695" s="85"/>
    </row>
    <row r="2696" spans="1:13" hidden="1" x14ac:dyDescent="0.25">
      <c r="A2696" s="80">
        <f t="shared" si="42"/>
        <v>2694</v>
      </c>
      <c r="B2696" s="79" t="s">
        <v>2</v>
      </c>
      <c r="C2696" s="79" t="s">
        <v>157</v>
      </c>
      <c r="D2696" s="81">
        <v>40794</v>
      </c>
      <c r="E2696" s="81">
        <v>40794</v>
      </c>
      <c r="F2696" s="86">
        <v>15</v>
      </c>
      <c r="G2696" s="79" t="s">
        <v>158</v>
      </c>
      <c r="H2696" s="79" t="s">
        <v>1789</v>
      </c>
      <c r="I2696" s="84">
        <v>46575</v>
      </c>
      <c r="J2696" s="84">
        <v>-46575</v>
      </c>
      <c r="K2696" s="84">
        <v>0</v>
      </c>
      <c r="L2696" s="85"/>
      <c r="M2696" s="85"/>
    </row>
    <row r="2697" spans="1:13" hidden="1" x14ac:dyDescent="0.25">
      <c r="A2697" s="80">
        <f t="shared" si="42"/>
        <v>2695</v>
      </c>
      <c r="B2697" s="79" t="s">
        <v>2</v>
      </c>
      <c r="C2697" s="79" t="s">
        <v>157</v>
      </c>
      <c r="D2697" s="81">
        <v>40794</v>
      </c>
      <c r="E2697" s="81">
        <v>40794</v>
      </c>
      <c r="F2697" s="86">
        <v>15</v>
      </c>
      <c r="G2697" s="79" t="s">
        <v>158</v>
      </c>
      <c r="H2697" s="79" t="s">
        <v>1790</v>
      </c>
      <c r="I2697" s="84">
        <v>47437.5</v>
      </c>
      <c r="J2697" s="84">
        <v>-47437.5</v>
      </c>
      <c r="K2697" s="84">
        <v>0</v>
      </c>
      <c r="L2697" s="85"/>
      <c r="M2697" s="85"/>
    </row>
    <row r="2698" spans="1:13" hidden="1" x14ac:dyDescent="0.25">
      <c r="A2698" s="80">
        <f t="shared" si="42"/>
        <v>2696</v>
      </c>
      <c r="B2698" s="79" t="s">
        <v>2</v>
      </c>
      <c r="C2698" s="79" t="s">
        <v>157</v>
      </c>
      <c r="D2698" s="81">
        <v>40794</v>
      </c>
      <c r="E2698" s="81">
        <v>40794</v>
      </c>
      <c r="F2698" s="86">
        <v>30</v>
      </c>
      <c r="G2698" s="79" t="s">
        <v>158</v>
      </c>
      <c r="H2698" s="79" t="s">
        <v>1791</v>
      </c>
      <c r="I2698" s="84">
        <v>119025</v>
      </c>
      <c r="J2698" s="84">
        <v>-119025</v>
      </c>
      <c r="K2698" s="84">
        <v>0</v>
      </c>
      <c r="L2698" s="85"/>
      <c r="M2698" s="85"/>
    </row>
    <row r="2699" spans="1:13" hidden="1" x14ac:dyDescent="0.25">
      <c r="A2699" s="80">
        <f t="shared" si="42"/>
        <v>2697</v>
      </c>
      <c r="B2699" s="79" t="s">
        <v>2</v>
      </c>
      <c r="C2699" s="79" t="s">
        <v>157</v>
      </c>
      <c r="D2699" s="81">
        <v>40794</v>
      </c>
      <c r="E2699" s="81">
        <v>40794</v>
      </c>
      <c r="F2699" s="86">
        <v>15</v>
      </c>
      <c r="G2699" s="79" t="s">
        <v>158</v>
      </c>
      <c r="H2699" s="79" t="s">
        <v>1792</v>
      </c>
      <c r="I2699" s="84">
        <v>29325</v>
      </c>
      <c r="J2699" s="84">
        <v>-29325</v>
      </c>
      <c r="K2699" s="84">
        <v>0</v>
      </c>
      <c r="L2699" s="85"/>
      <c r="M2699" s="85"/>
    </row>
    <row r="2700" spans="1:13" hidden="1" x14ac:dyDescent="0.25">
      <c r="A2700" s="80">
        <f t="shared" si="42"/>
        <v>2698</v>
      </c>
      <c r="B2700" s="79" t="s">
        <v>2</v>
      </c>
      <c r="C2700" s="79" t="s">
        <v>247</v>
      </c>
      <c r="D2700" s="81">
        <v>40794</v>
      </c>
      <c r="E2700" s="81">
        <v>40794</v>
      </c>
      <c r="F2700" s="86">
        <v>15</v>
      </c>
      <c r="G2700" s="79" t="s">
        <v>158</v>
      </c>
      <c r="H2700" s="79" t="s">
        <v>1793</v>
      </c>
      <c r="I2700" s="84">
        <v>106950</v>
      </c>
      <c r="J2700" s="84">
        <v>-96666.579999999987</v>
      </c>
      <c r="K2700" s="84">
        <v>10283.42</v>
      </c>
      <c r="L2700" s="85"/>
      <c r="M2700" s="85"/>
    </row>
    <row r="2701" spans="1:13" hidden="1" x14ac:dyDescent="0.25">
      <c r="A2701" s="80">
        <f t="shared" si="42"/>
        <v>2699</v>
      </c>
      <c r="B2701" s="79" t="s">
        <v>2</v>
      </c>
      <c r="C2701" s="79" t="s">
        <v>247</v>
      </c>
      <c r="D2701" s="81">
        <v>40794</v>
      </c>
      <c r="E2701" s="81">
        <v>40794</v>
      </c>
      <c r="F2701" s="86">
        <v>45</v>
      </c>
      <c r="G2701" s="79" t="s">
        <v>158</v>
      </c>
      <c r="H2701" s="79" t="s">
        <v>1794</v>
      </c>
      <c r="I2701" s="84">
        <v>300150</v>
      </c>
      <c r="J2701" s="84">
        <v>-271290.06</v>
      </c>
      <c r="K2701" s="84">
        <v>28859.94</v>
      </c>
      <c r="L2701" s="85"/>
      <c r="M2701" s="85"/>
    </row>
    <row r="2702" spans="1:13" hidden="1" x14ac:dyDescent="0.25">
      <c r="A2702" s="80">
        <f t="shared" si="42"/>
        <v>2700</v>
      </c>
      <c r="B2702" s="79" t="s">
        <v>2</v>
      </c>
      <c r="C2702" s="79" t="s">
        <v>157</v>
      </c>
      <c r="D2702" s="81">
        <v>40794</v>
      </c>
      <c r="E2702" s="81">
        <v>40794</v>
      </c>
      <c r="F2702" s="86">
        <v>15</v>
      </c>
      <c r="G2702" s="79" t="s">
        <v>158</v>
      </c>
      <c r="H2702" s="79" t="s">
        <v>1795</v>
      </c>
      <c r="I2702" s="84">
        <v>62531</v>
      </c>
      <c r="J2702" s="84">
        <v>-62531</v>
      </c>
      <c r="K2702" s="84">
        <v>0</v>
      </c>
      <c r="L2702" s="85"/>
      <c r="M2702" s="85"/>
    </row>
    <row r="2703" spans="1:13" hidden="1" x14ac:dyDescent="0.25">
      <c r="A2703" s="80">
        <f t="shared" si="42"/>
        <v>2701</v>
      </c>
      <c r="B2703" s="79" t="s">
        <v>2</v>
      </c>
      <c r="C2703" s="79" t="s">
        <v>157</v>
      </c>
      <c r="D2703" s="81">
        <v>40794</v>
      </c>
      <c r="E2703" s="81">
        <v>40794</v>
      </c>
      <c r="F2703" s="86">
        <v>30</v>
      </c>
      <c r="G2703" s="79" t="s">
        <v>158</v>
      </c>
      <c r="H2703" s="79" t="s">
        <v>1796</v>
      </c>
      <c r="I2703" s="84">
        <v>65550</v>
      </c>
      <c r="J2703" s="84">
        <v>-65550</v>
      </c>
      <c r="K2703" s="84">
        <v>0</v>
      </c>
      <c r="L2703" s="85"/>
      <c r="M2703" s="85"/>
    </row>
    <row r="2704" spans="1:13" hidden="1" x14ac:dyDescent="0.25">
      <c r="A2704" s="80">
        <f t="shared" si="42"/>
        <v>2702</v>
      </c>
      <c r="B2704" s="79" t="s">
        <v>2</v>
      </c>
      <c r="C2704" s="79" t="s">
        <v>247</v>
      </c>
      <c r="D2704" s="81">
        <v>40794</v>
      </c>
      <c r="E2704" s="81">
        <v>40794</v>
      </c>
      <c r="F2704" s="86">
        <v>15</v>
      </c>
      <c r="G2704" s="79" t="s">
        <v>158</v>
      </c>
      <c r="H2704" s="79" t="s">
        <v>1783</v>
      </c>
      <c r="I2704" s="84">
        <v>165600</v>
      </c>
      <c r="J2704" s="84">
        <v>-149677.28</v>
      </c>
      <c r="K2704" s="84">
        <v>15922.72</v>
      </c>
      <c r="L2704" s="85"/>
      <c r="M2704" s="85"/>
    </row>
    <row r="2705" spans="1:13" hidden="1" x14ac:dyDescent="0.25">
      <c r="A2705" s="80">
        <f t="shared" si="42"/>
        <v>2703</v>
      </c>
      <c r="B2705" s="79" t="s">
        <v>2</v>
      </c>
      <c r="C2705" s="79" t="s">
        <v>157</v>
      </c>
      <c r="D2705" s="81">
        <v>40794</v>
      </c>
      <c r="E2705" s="81">
        <v>40794</v>
      </c>
      <c r="F2705" s="86">
        <v>30</v>
      </c>
      <c r="G2705" s="79" t="s">
        <v>158</v>
      </c>
      <c r="H2705" s="79" t="s">
        <v>1784</v>
      </c>
      <c r="I2705" s="84">
        <v>50025</v>
      </c>
      <c r="J2705" s="84">
        <v>-50025</v>
      </c>
      <c r="K2705" s="84">
        <v>0</v>
      </c>
      <c r="L2705" s="85"/>
      <c r="M2705" s="85"/>
    </row>
    <row r="2706" spans="1:13" hidden="1" x14ac:dyDescent="0.25">
      <c r="A2706" s="80">
        <f t="shared" si="42"/>
        <v>2704</v>
      </c>
      <c r="B2706" s="79" t="s">
        <v>2</v>
      </c>
      <c r="C2706" s="79" t="s">
        <v>157</v>
      </c>
      <c r="D2706" s="81">
        <v>40794</v>
      </c>
      <c r="E2706" s="81">
        <v>40794</v>
      </c>
      <c r="F2706" s="86">
        <v>32</v>
      </c>
      <c r="G2706" s="79" t="s">
        <v>158</v>
      </c>
      <c r="H2706" s="79" t="s">
        <v>1797</v>
      </c>
      <c r="I2706" s="84">
        <v>69920</v>
      </c>
      <c r="J2706" s="84">
        <v>-69920</v>
      </c>
      <c r="K2706" s="84">
        <v>0</v>
      </c>
      <c r="L2706" s="85"/>
      <c r="M2706" s="85"/>
    </row>
    <row r="2707" spans="1:13" hidden="1" x14ac:dyDescent="0.25">
      <c r="A2707" s="80">
        <f t="shared" si="42"/>
        <v>2705</v>
      </c>
      <c r="B2707" s="79" t="s">
        <v>2</v>
      </c>
      <c r="C2707" s="79" t="s">
        <v>157</v>
      </c>
      <c r="D2707" s="81">
        <v>40812</v>
      </c>
      <c r="E2707" s="81">
        <v>40812</v>
      </c>
      <c r="F2707" s="86">
        <v>40</v>
      </c>
      <c r="G2707" s="79" t="s">
        <v>158</v>
      </c>
      <c r="H2707" s="79" t="s">
        <v>1798</v>
      </c>
      <c r="I2707" s="84">
        <v>87399.93</v>
      </c>
      <c r="J2707" s="84">
        <v>-87399.93</v>
      </c>
      <c r="K2707" s="84">
        <v>0</v>
      </c>
      <c r="L2707" s="85"/>
      <c r="M2707" s="85"/>
    </row>
    <row r="2708" spans="1:13" hidden="1" x14ac:dyDescent="0.25">
      <c r="A2708" s="80">
        <f t="shared" si="42"/>
        <v>2706</v>
      </c>
      <c r="B2708" s="79" t="s">
        <v>2</v>
      </c>
      <c r="C2708" s="79" t="s">
        <v>157</v>
      </c>
      <c r="D2708" s="81">
        <v>40812</v>
      </c>
      <c r="E2708" s="81">
        <v>40812</v>
      </c>
      <c r="F2708" s="86">
        <v>15</v>
      </c>
      <c r="G2708" s="79" t="s">
        <v>158</v>
      </c>
      <c r="H2708" s="79" t="s">
        <v>1799</v>
      </c>
      <c r="I2708" s="84">
        <v>29324.98</v>
      </c>
      <c r="J2708" s="84">
        <v>-29324.98</v>
      </c>
      <c r="K2708" s="84">
        <v>0</v>
      </c>
      <c r="L2708" s="85"/>
      <c r="M2708" s="85"/>
    </row>
    <row r="2709" spans="1:13" hidden="1" x14ac:dyDescent="0.25">
      <c r="A2709" s="80">
        <f t="shared" si="42"/>
        <v>2707</v>
      </c>
      <c r="B2709" s="79" t="s">
        <v>2</v>
      </c>
      <c r="C2709" s="79" t="s">
        <v>247</v>
      </c>
      <c r="D2709" s="81">
        <v>40812</v>
      </c>
      <c r="E2709" s="81">
        <v>40812</v>
      </c>
      <c r="F2709" s="86">
        <v>15</v>
      </c>
      <c r="G2709" s="79" t="s">
        <v>158</v>
      </c>
      <c r="H2709" s="79" t="s">
        <v>1800</v>
      </c>
      <c r="I2709" s="84">
        <v>100049.92</v>
      </c>
      <c r="J2709" s="84">
        <v>-89920.9</v>
      </c>
      <c r="K2709" s="84">
        <v>10129.02</v>
      </c>
      <c r="L2709" s="85"/>
      <c r="M2709" s="85"/>
    </row>
    <row r="2710" spans="1:13" hidden="1" x14ac:dyDescent="0.25">
      <c r="A2710" s="80">
        <f t="shared" si="42"/>
        <v>2708</v>
      </c>
      <c r="B2710" s="79" t="s">
        <v>2</v>
      </c>
      <c r="C2710" s="79" t="s">
        <v>157</v>
      </c>
      <c r="D2710" s="81">
        <v>40812</v>
      </c>
      <c r="E2710" s="81">
        <v>40812</v>
      </c>
      <c r="F2710" s="86">
        <v>15</v>
      </c>
      <c r="G2710" s="79" t="s">
        <v>158</v>
      </c>
      <c r="H2710" s="79" t="s">
        <v>1801</v>
      </c>
      <c r="I2710" s="84">
        <v>62531.21</v>
      </c>
      <c r="J2710" s="84">
        <v>-62531.21</v>
      </c>
      <c r="K2710" s="84">
        <v>0</v>
      </c>
      <c r="L2710" s="85"/>
      <c r="M2710" s="85"/>
    </row>
    <row r="2711" spans="1:13" hidden="1" x14ac:dyDescent="0.25">
      <c r="A2711" s="80">
        <f t="shared" si="42"/>
        <v>2709</v>
      </c>
      <c r="B2711" s="79" t="s">
        <v>2</v>
      </c>
      <c r="C2711" s="79" t="s">
        <v>247</v>
      </c>
      <c r="D2711" s="81">
        <v>40833</v>
      </c>
      <c r="E2711" s="81">
        <v>40833</v>
      </c>
      <c r="F2711" s="86">
        <v>15</v>
      </c>
      <c r="G2711" s="79" t="s">
        <v>158</v>
      </c>
      <c r="H2711" s="79" t="s">
        <v>1802</v>
      </c>
      <c r="I2711" s="84">
        <v>76762.53</v>
      </c>
      <c r="J2711" s="84">
        <v>-68537.960000000006</v>
      </c>
      <c r="K2711" s="84">
        <v>8224.57</v>
      </c>
      <c r="L2711" s="85"/>
      <c r="M2711" s="85"/>
    </row>
    <row r="2712" spans="1:13" hidden="1" x14ac:dyDescent="0.25">
      <c r="A2712" s="80">
        <f t="shared" si="42"/>
        <v>2710</v>
      </c>
      <c r="B2712" s="79" t="s">
        <v>2</v>
      </c>
      <c r="C2712" s="79" t="s">
        <v>157</v>
      </c>
      <c r="D2712" s="81">
        <v>40833</v>
      </c>
      <c r="E2712" s="81">
        <v>40833</v>
      </c>
      <c r="F2712" s="86">
        <v>35</v>
      </c>
      <c r="G2712" s="79" t="s">
        <v>158</v>
      </c>
      <c r="H2712" s="79" t="s">
        <v>1803</v>
      </c>
      <c r="I2712" s="84">
        <v>76475.03</v>
      </c>
      <c r="J2712" s="84">
        <v>-76475.03</v>
      </c>
      <c r="K2712" s="84">
        <v>0</v>
      </c>
      <c r="L2712" s="85"/>
      <c r="M2712" s="85"/>
    </row>
    <row r="2713" spans="1:13" hidden="1" x14ac:dyDescent="0.25">
      <c r="A2713" s="80">
        <f t="shared" si="42"/>
        <v>2711</v>
      </c>
      <c r="B2713" s="79" t="s">
        <v>2</v>
      </c>
      <c r="C2713" s="79" t="s">
        <v>247</v>
      </c>
      <c r="D2713" s="81">
        <v>40833</v>
      </c>
      <c r="E2713" s="81">
        <v>40833</v>
      </c>
      <c r="F2713" s="86">
        <v>30</v>
      </c>
      <c r="G2713" s="79" t="s">
        <v>158</v>
      </c>
      <c r="H2713" s="79" t="s">
        <v>1788</v>
      </c>
      <c r="I2713" s="84">
        <v>541650.23</v>
      </c>
      <c r="J2713" s="84">
        <v>-483616.25</v>
      </c>
      <c r="K2713" s="84">
        <v>58033.98</v>
      </c>
      <c r="L2713" s="85"/>
      <c r="M2713" s="85"/>
    </row>
    <row r="2714" spans="1:13" hidden="1" x14ac:dyDescent="0.25">
      <c r="A2714" s="80">
        <f t="shared" si="42"/>
        <v>2712</v>
      </c>
      <c r="B2714" s="79" t="s">
        <v>2</v>
      </c>
      <c r="C2714" s="79" t="s">
        <v>157</v>
      </c>
      <c r="D2714" s="81">
        <v>40833</v>
      </c>
      <c r="E2714" s="81">
        <v>40833</v>
      </c>
      <c r="F2714" s="86">
        <v>15</v>
      </c>
      <c r="G2714" s="79" t="s">
        <v>158</v>
      </c>
      <c r="H2714" s="79" t="s">
        <v>1790</v>
      </c>
      <c r="I2714" s="84">
        <v>46575.02</v>
      </c>
      <c r="J2714" s="84">
        <v>-46575.02</v>
      </c>
      <c r="K2714" s="84">
        <v>0</v>
      </c>
      <c r="L2714" s="85"/>
      <c r="M2714" s="85"/>
    </row>
    <row r="2715" spans="1:13" hidden="1" x14ac:dyDescent="0.25">
      <c r="A2715" s="80">
        <f t="shared" si="42"/>
        <v>2713</v>
      </c>
      <c r="B2715" s="79" t="s">
        <v>2</v>
      </c>
      <c r="C2715" s="79" t="s">
        <v>157</v>
      </c>
      <c r="D2715" s="81">
        <v>40833</v>
      </c>
      <c r="E2715" s="81">
        <v>40833</v>
      </c>
      <c r="F2715" s="86">
        <v>30</v>
      </c>
      <c r="G2715" s="79" t="s">
        <v>158</v>
      </c>
      <c r="H2715" s="79" t="s">
        <v>1791</v>
      </c>
      <c r="I2715" s="84">
        <v>119025.05</v>
      </c>
      <c r="J2715" s="84">
        <v>-119025.05</v>
      </c>
      <c r="K2715" s="84">
        <v>0</v>
      </c>
      <c r="L2715" s="85"/>
      <c r="M2715" s="85"/>
    </row>
    <row r="2716" spans="1:13" hidden="1" x14ac:dyDescent="0.25">
      <c r="A2716" s="80">
        <f t="shared" si="42"/>
        <v>2714</v>
      </c>
      <c r="B2716" s="79" t="s">
        <v>2</v>
      </c>
      <c r="C2716" s="79" t="s">
        <v>247</v>
      </c>
      <c r="D2716" s="81">
        <v>40833</v>
      </c>
      <c r="E2716" s="81">
        <v>40833</v>
      </c>
      <c r="F2716" s="86">
        <v>15</v>
      </c>
      <c r="G2716" s="79" t="s">
        <v>158</v>
      </c>
      <c r="H2716" s="79" t="s">
        <v>1804</v>
      </c>
      <c r="I2716" s="84">
        <v>106950.04</v>
      </c>
      <c r="J2716" s="84">
        <v>-95491.11</v>
      </c>
      <c r="K2716" s="84">
        <v>11458.93</v>
      </c>
      <c r="L2716" s="85"/>
      <c r="M2716" s="85"/>
    </row>
    <row r="2717" spans="1:13" hidden="1" x14ac:dyDescent="0.25">
      <c r="A2717" s="80">
        <f t="shared" si="42"/>
        <v>2715</v>
      </c>
      <c r="B2717" s="79" t="s">
        <v>2</v>
      </c>
      <c r="C2717" s="79" t="s">
        <v>247</v>
      </c>
      <c r="D2717" s="81">
        <v>40833</v>
      </c>
      <c r="E2717" s="81">
        <v>40833</v>
      </c>
      <c r="F2717" s="86">
        <v>35</v>
      </c>
      <c r="G2717" s="79" t="s">
        <v>158</v>
      </c>
      <c r="H2717" s="79" t="s">
        <v>1805</v>
      </c>
      <c r="I2717" s="84">
        <v>233450.1</v>
      </c>
      <c r="J2717" s="84">
        <v>-208437.57</v>
      </c>
      <c r="K2717" s="84">
        <v>25012.53</v>
      </c>
      <c r="L2717" s="85"/>
      <c r="M2717" s="85"/>
    </row>
    <row r="2718" spans="1:13" hidden="1" x14ac:dyDescent="0.25">
      <c r="A2718" s="80">
        <f t="shared" si="42"/>
        <v>2716</v>
      </c>
      <c r="B2718" s="79" t="s">
        <v>2</v>
      </c>
      <c r="C2718" s="79" t="s">
        <v>247</v>
      </c>
      <c r="D2718" s="81">
        <v>40856</v>
      </c>
      <c r="E2718" s="81">
        <v>40856</v>
      </c>
      <c r="F2718" s="86">
        <v>4</v>
      </c>
      <c r="G2718" s="79" t="s">
        <v>158</v>
      </c>
      <c r="H2718" s="79" t="s">
        <v>1806</v>
      </c>
      <c r="I2718" s="84">
        <v>27816</v>
      </c>
      <c r="J2718" s="84">
        <v>-24656.97</v>
      </c>
      <c r="K2718" s="84">
        <v>3159.03</v>
      </c>
      <c r="L2718" s="85"/>
      <c r="M2718" s="85"/>
    </row>
    <row r="2719" spans="1:13" hidden="1" x14ac:dyDescent="0.25">
      <c r="A2719" s="80">
        <f t="shared" si="42"/>
        <v>2717</v>
      </c>
      <c r="B2719" s="79" t="s">
        <v>2</v>
      </c>
      <c r="C2719" s="79" t="s">
        <v>157</v>
      </c>
      <c r="D2719" s="81">
        <v>40856</v>
      </c>
      <c r="E2719" s="81">
        <v>40856</v>
      </c>
      <c r="F2719" s="86">
        <v>11</v>
      </c>
      <c r="G2719" s="79" t="s">
        <v>158</v>
      </c>
      <c r="H2719" s="79" t="s">
        <v>1807</v>
      </c>
      <c r="I2719" s="84">
        <v>35112</v>
      </c>
      <c r="J2719" s="84">
        <v>-35112</v>
      </c>
      <c r="K2719" s="84">
        <v>0</v>
      </c>
      <c r="L2719" s="85"/>
      <c r="M2719" s="85"/>
    </row>
    <row r="2720" spans="1:13" hidden="1" x14ac:dyDescent="0.25">
      <c r="A2720" s="80">
        <f t="shared" si="42"/>
        <v>2718</v>
      </c>
      <c r="B2720" s="79" t="s">
        <v>2</v>
      </c>
      <c r="C2720" s="79" t="s">
        <v>157</v>
      </c>
      <c r="D2720" s="81">
        <v>40822</v>
      </c>
      <c r="E2720" s="81">
        <v>40822</v>
      </c>
      <c r="F2720" s="86">
        <v>1</v>
      </c>
      <c r="G2720" s="79" t="s">
        <v>158</v>
      </c>
      <c r="H2720" s="79" t="s">
        <v>1808</v>
      </c>
      <c r="I2720" s="84">
        <v>4674</v>
      </c>
      <c r="J2720" s="84">
        <v>-4674</v>
      </c>
      <c r="K2720" s="84">
        <v>0</v>
      </c>
      <c r="L2720" s="85"/>
      <c r="M2720" s="85"/>
    </row>
    <row r="2721" spans="1:13" hidden="1" x14ac:dyDescent="0.25">
      <c r="A2721" s="80">
        <f t="shared" si="42"/>
        <v>2719</v>
      </c>
      <c r="B2721" s="79" t="s">
        <v>2</v>
      </c>
      <c r="C2721" s="79" t="s">
        <v>157</v>
      </c>
      <c r="D2721" s="81">
        <v>40885</v>
      </c>
      <c r="E2721" s="81">
        <v>40885</v>
      </c>
      <c r="F2721" s="86">
        <v>30</v>
      </c>
      <c r="G2721" s="79" t="s">
        <v>158</v>
      </c>
      <c r="H2721" s="79" t="s">
        <v>1809</v>
      </c>
      <c r="I2721" s="84">
        <v>136440.93</v>
      </c>
      <c r="J2721" s="84">
        <v>-136440.93</v>
      </c>
      <c r="K2721" s="84">
        <v>0</v>
      </c>
      <c r="L2721" s="85"/>
      <c r="M2721" s="85"/>
    </row>
    <row r="2722" spans="1:13" hidden="1" x14ac:dyDescent="0.25">
      <c r="A2722" s="80">
        <f t="shared" si="42"/>
        <v>2720</v>
      </c>
      <c r="B2722" s="79" t="s">
        <v>2</v>
      </c>
      <c r="C2722" s="79" t="s">
        <v>247</v>
      </c>
      <c r="D2722" s="81">
        <v>40885</v>
      </c>
      <c r="E2722" s="81">
        <v>40885</v>
      </c>
      <c r="F2722" s="86">
        <v>10</v>
      </c>
      <c r="G2722" s="79" t="s">
        <v>158</v>
      </c>
      <c r="H2722" s="79" t="s">
        <v>1810</v>
      </c>
      <c r="I2722" s="84">
        <v>134108.60999999999</v>
      </c>
      <c r="J2722" s="84">
        <v>-117799.11</v>
      </c>
      <c r="K2722" s="84">
        <v>16309.5</v>
      </c>
      <c r="L2722" s="85"/>
      <c r="M2722" s="85"/>
    </row>
    <row r="2723" spans="1:13" hidden="1" x14ac:dyDescent="0.25">
      <c r="A2723" s="80">
        <f t="shared" si="42"/>
        <v>2721</v>
      </c>
      <c r="B2723" s="79" t="s">
        <v>2</v>
      </c>
      <c r="C2723" s="79" t="s">
        <v>157</v>
      </c>
      <c r="D2723" s="81">
        <v>40900</v>
      </c>
      <c r="E2723" s="81">
        <v>40900</v>
      </c>
      <c r="F2723" s="86">
        <v>1</v>
      </c>
      <c r="G2723" s="79" t="s">
        <v>158</v>
      </c>
      <c r="H2723" s="79" t="s">
        <v>1811</v>
      </c>
      <c r="I2723" s="84">
        <v>2200.61</v>
      </c>
      <c r="J2723" s="84">
        <v>-2200.61</v>
      </c>
      <c r="K2723" s="84">
        <v>0</v>
      </c>
      <c r="L2723" s="85"/>
      <c r="M2723" s="85"/>
    </row>
    <row r="2724" spans="1:13" hidden="1" x14ac:dyDescent="0.25">
      <c r="A2724" s="80">
        <f t="shared" si="42"/>
        <v>2722</v>
      </c>
      <c r="B2724" s="79" t="s">
        <v>2</v>
      </c>
      <c r="C2724" s="79" t="s">
        <v>247</v>
      </c>
      <c r="D2724" s="81">
        <v>40900</v>
      </c>
      <c r="E2724" s="81">
        <v>40900</v>
      </c>
      <c r="F2724" s="86">
        <v>1</v>
      </c>
      <c r="G2724" s="79" t="s">
        <v>158</v>
      </c>
      <c r="H2724" s="79" t="s">
        <v>1812</v>
      </c>
      <c r="I2724" s="84">
        <v>12489.94</v>
      </c>
      <c r="J2724" s="84">
        <v>-10919.31</v>
      </c>
      <c r="K2724" s="84">
        <v>1570.63</v>
      </c>
      <c r="L2724" s="85"/>
      <c r="M2724" s="85"/>
    </row>
    <row r="2725" spans="1:13" hidden="1" x14ac:dyDescent="0.25">
      <c r="A2725" s="80">
        <f t="shared" si="42"/>
        <v>2723</v>
      </c>
      <c r="B2725" s="79" t="s">
        <v>2</v>
      </c>
      <c r="C2725" s="79" t="s">
        <v>247</v>
      </c>
      <c r="D2725" s="81">
        <v>40900</v>
      </c>
      <c r="E2725" s="81">
        <v>40900</v>
      </c>
      <c r="F2725" s="86">
        <v>1</v>
      </c>
      <c r="G2725" s="79" t="s">
        <v>158</v>
      </c>
      <c r="H2725" s="79" t="s">
        <v>1813</v>
      </c>
      <c r="I2725" s="84">
        <v>28548.45</v>
      </c>
      <c r="J2725" s="84">
        <v>-24958.46</v>
      </c>
      <c r="K2725" s="84">
        <v>3589.99</v>
      </c>
      <c r="L2725" s="85"/>
      <c r="M2725" s="85"/>
    </row>
    <row r="2726" spans="1:13" hidden="1" x14ac:dyDescent="0.25">
      <c r="A2726" s="80">
        <f t="shared" si="42"/>
        <v>2724</v>
      </c>
      <c r="B2726" s="79" t="s">
        <v>2</v>
      </c>
      <c r="C2726" s="79" t="s">
        <v>247</v>
      </c>
      <c r="D2726" s="81">
        <v>40920</v>
      </c>
      <c r="E2726" s="81">
        <v>40920</v>
      </c>
      <c r="F2726" s="86">
        <v>8</v>
      </c>
      <c r="G2726" s="79" t="s">
        <v>158</v>
      </c>
      <c r="H2726" s="79" t="s">
        <v>1814</v>
      </c>
      <c r="I2726" s="84">
        <v>88320</v>
      </c>
      <c r="J2726" s="84">
        <v>-76728.760000000009</v>
      </c>
      <c r="K2726" s="84">
        <v>11591.24</v>
      </c>
      <c r="L2726" s="85"/>
      <c r="M2726" s="85"/>
    </row>
    <row r="2727" spans="1:13" hidden="1" x14ac:dyDescent="0.25">
      <c r="A2727" s="80">
        <f t="shared" si="42"/>
        <v>2725</v>
      </c>
      <c r="B2727" s="79" t="s">
        <v>2</v>
      </c>
      <c r="C2727" s="79" t="s">
        <v>247</v>
      </c>
      <c r="D2727" s="81">
        <v>40920</v>
      </c>
      <c r="E2727" s="81">
        <v>40920</v>
      </c>
      <c r="F2727" s="86">
        <v>48</v>
      </c>
      <c r="G2727" s="79" t="s">
        <v>158</v>
      </c>
      <c r="H2727" s="79" t="s">
        <v>1815</v>
      </c>
      <c r="I2727" s="84">
        <v>364320</v>
      </c>
      <c r="J2727" s="84">
        <v>-316506.11</v>
      </c>
      <c r="K2727" s="84">
        <v>47813.89</v>
      </c>
      <c r="L2727" s="85"/>
      <c r="M2727" s="85"/>
    </row>
    <row r="2728" spans="1:13" hidden="1" x14ac:dyDescent="0.25">
      <c r="A2728" s="80">
        <f t="shared" si="42"/>
        <v>2726</v>
      </c>
      <c r="B2728" s="79" t="s">
        <v>2</v>
      </c>
      <c r="C2728" s="79" t="s">
        <v>247</v>
      </c>
      <c r="D2728" s="81">
        <v>40920</v>
      </c>
      <c r="E2728" s="81">
        <v>40920</v>
      </c>
      <c r="F2728" s="86">
        <v>12</v>
      </c>
      <c r="G2728" s="79" t="s">
        <v>158</v>
      </c>
      <c r="H2728" s="79" t="s">
        <v>1816</v>
      </c>
      <c r="I2728" s="84">
        <v>61410</v>
      </c>
      <c r="J2728" s="84">
        <v>-53350.46</v>
      </c>
      <c r="K2728" s="84">
        <v>8059.54</v>
      </c>
      <c r="L2728" s="85"/>
      <c r="M2728" s="85"/>
    </row>
    <row r="2729" spans="1:13" hidden="1" x14ac:dyDescent="0.25">
      <c r="A2729" s="80">
        <f t="shared" si="42"/>
        <v>2727</v>
      </c>
      <c r="B2729" s="79" t="s">
        <v>2</v>
      </c>
      <c r="C2729" s="79" t="s">
        <v>247</v>
      </c>
      <c r="D2729" s="81">
        <v>40946</v>
      </c>
      <c r="E2729" s="81">
        <v>40946</v>
      </c>
      <c r="F2729" s="86">
        <v>24</v>
      </c>
      <c r="G2729" s="79" t="s">
        <v>158</v>
      </c>
      <c r="H2729" s="79" t="s">
        <v>1817</v>
      </c>
      <c r="I2729" s="84">
        <v>122820</v>
      </c>
      <c r="J2729" s="84">
        <v>-105829.48999999999</v>
      </c>
      <c r="K2729" s="84">
        <v>16990.509999999998</v>
      </c>
      <c r="L2729" s="85"/>
      <c r="M2729" s="85"/>
    </row>
    <row r="2730" spans="1:13" hidden="1" x14ac:dyDescent="0.25">
      <c r="A2730" s="80">
        <f t="shared" si="42"/>
        <v>2728</v>
      </c>
      <c r="B2730" s="79" t="s">
        <v>2</v>
      </c>
      <c r="C2730" s="79" t="s">
        <v>247</v>
      </c>
      <c r="D2730" s="81">
        <v>40920</v>
      </c>
      <c r="E2730" s="81">
        <v>40920</v>
      </c>
      <c r="F2730" s="86">
        <v>12</v>
      </c>
      <c r="G2730" s="79" t="s">
        <v>158</v>
      </c>
      <c r="H2730" s="79" t="s">
        <v>1818</v>
      </c>
      <c r="I2730" s="84">
        <v>207000</v>
      </c>
      <c r="J2730" s="84">
        <v>-179833.02</v>
      </c>
      <c r="K2730" s="84">
        <v>27166.98</v>
      </c>
      <c r="L2730" s="85"/>
      <c r="M2730" s="85"/>
    </row>
    <row r="2731" spans="1:13" hidden="1" x14ac:dyDescent="0.25">
      <c r="A2731" s="80">
        <f t="shared" si="42"/>
        <v>2729</v>
      </c>
      <c r="B2731" s="79" t="s">
        <v>2</v>
      </c>
      <c r="C2731" s="79" t="s">
        <v>247</v>
      </c>
      <c r="D2731" s="81">
        <v>40946</v>
      </c>
      <c r="E2731" s="81">
        <v>40946</v>
      </c>
      <c r="F2731" s="86">
        <v>24</v>
      </c>
      <c r="G2731" s="79" t="s">
        <v>158</v>
      </c>
      <c r="H2731" s="79" t="s">
        <v>1819</v>
      </c>
      <c r="I2731" s="84">
        <v>414000</v>
      </c>
      <c r="J2731" s="84">
        <v>-356728.62</v>
      </c>
      <c r="K2731" s="84">
        <v>57271.38</v>
      </c>
      <c r="L2731" s="85"/>
      <c r="M2731" s="85"/>
    </row>
    <row r="2732" spans="1:13" hidden="1" x14ac:dyDescent="0.25">
      <c r="A2732" s="80">
        <f t="shared" si="42"/>
        <v>2730</v>
      </c>
      <c r="B2732" s="79" t="s">
        <v>2</v>
      </c>
      <c r="C2732" s="79" t="s">
        <v>247</v>
      </c>
      <c r="D2732" s="81">
        <v>40920</v>
      </c>
      <c r="E2732" s="81">
        <v>40920</v>
      </c>
      <c r="F2732" s="86">
        <v>6</v>
      </c>
      <c r="G2732" s="79" t="s">
        <v>158</v>
      </c>
      <c r="H2732" s="79" t="s">
        <v>1820</v>
      </c>
      <c r="I2732" s="84">
        <v>45540</v>
      </c>
      <c r="J2732" s="84">
        <v>-39563.270000000004</v>
      </c>
      <c r="K2732" s="84">
        <v>5976.73</v>
      </c>
      <c r="L2732" s="85"/>
      <c r="M2732" s="85"/>
    </row>
    <row r="2733" spans="1:13" hidden="1" x14ac:dyDescent="0.25">
      <c r="A2733" s="80">
        <f t="shared" si="42"/>
        <v>2731</v>
      </c>
      <c r="B2733" s="79" t="s">
        <v>2</v>
      </c>
      <c r="C2733" s="79" t="s">
        <v>247</v>
      </c>
      <c r="D2733" s="81">
        <v>40920</v>
      </c>
      <c r="E2733" s="81">
        <v>40920</v>
      </c>
      <c r="F2733" s="86">
        <v>8</v>
      </c>
      <c r="G2733" s="79" t="s">
        <v>158</v>
      </c>
      <c r="H2733" s="79" t="s">
        <v>1821</v>
      </c>
      <c r="I2733" s="84">
        <v>87400</v>
      </c>
      <c r="J2733" s="84">
        <v>-75929.5</v>
      </c>
      <c r="K2733" s="84">
        <v>11470.5</v>
      </c>
      <c r="L2733" s="85"/>
      <c r="M2733" s="85"/>
    </row>
    <row r="2734" spans="1:13" hidden="1" x14ac:dyDescent="0.25">
      <c r="A2734" s="80">
        <f t="shared" si="42"/>
        <v>2732</v>
      </c>
      <c r="B2734" s="79" t="s">
        <v>2</v>
      </c>
      <c r="C2734" s="79" t="s">
        <v>247</v>
      </c>
      <c r="D2734" s="81">
        <v>40920</v>
      </c>
      <c r="E2734" s="81">
        <v>40920</v>
      </c>
      <c r="F2734" s="86">
        <v>8</v>
      </c>
      <c r="G2734" s="79" t="s">
        <v>158</v>
      </c>
      <c r="H2734" s="79" t="s">
        <v>1822</v>
      </c>
      <c r="I2734" s="84">
        <v>53360</v>
      </c>
      <c r="J2734" s="84">
        <v>-46356.959999999999</v>
      </c>
      <c r="K2734" s="84">
        <v>7003.04</v>
      </c>
      <c r="L2734" s="85"/>
      <c r="M2734" s="85"/>
    </row>
    <row r="2735" spans="1:13" hidden="1" x14ac:dyDescent="0.25">
      <c r="A2735" s="80">
        <f t="shared" si="42"/>
        <v>2733</v>
      </c>
      <c r="B2735" s="79" t="s">
        <v>2</v>
      </c>
      <c r="C2735" s="79" t="s">
        <v>247</v>
      </c>
      <c r="D2735" s="81">
        <v>40920</v>
      </c>
      <c r="E2735" s="81">
        <v>40920</v>
      </c>
      <c r="F2735" s="86">
        <v>6</v>
      </c>
      <c r="G2735" s="79" t="s">
        <v>158</v>
      </c>
      <c r="H2735" s="79" t="s">
        <v>1823</v>
      </c>
      <c r="I2735" s="84">
        <v>31050</v>
      </c>
      <c r="J2735" s="84">
        <v>-26974.960000000003</v>
      </c>
      <c r="K2735" s="84">
        <v>4075.04</v>
      </c>
      <c r="L2735" s="85"/>
      <c r="M2735" s="85"/>
    </row>
    <row r="2736" spans="1:13" hidden="1" x14ac:dyDescent="0.25">
      <c r="A2736" s="80">
        <f t="shared" si="42"/>
        <v>2734</v>
      </c>
      <c r="B2736" s="79" t="s">
        <v>2</v>
      </c>
      <c r="C2736" s="79" t="s">
        <v>247</v>
      </c>
      <c r="D2736" s="81">
        <v>40920</v>
      </c>
      <c r="E2736" s="81">
        <v>40920</v>
      </c>
      <c r="F2736" s="86">
        <v>4</v>
      </c>
      <c r="G2736" s="79" t="s">
        <v>158</v>
      </c>
      <c r="H2736" s="79" t="s">
        <v>1824</v>
      </c>
      <c r="I2736" s="84">
        <v>26680</v>
      </c>
      <c r="J2736" s="84">
        <v>-23178.48</v>
      </c>
      <c r="K2736" s="84">
        <v>3501.52</v>
      </c>
      <c r="L2736" s="85"/>
      <c r="M2736" s="85"/>
    </row>
    <row r="2737" spans="1:13" hidden="1" x14ac:dyDescent="0.25">
      <c r="A2737" s="80">
        <f t="shared" si="42"/>
        <v>2735</v>
      </c>
      <c r="B2737" s="79" t="s">
        <v>2</v>
      </c>
      <c r="C2737" s="79" t="s">
        <v>157</v>
      </c>
      <c r="D2737" s="81">
        <v>40920</v>
      </c>
      <c r="E2737" s="81">
        <v>40920</v>
      </c>
      <c r="F2737" s="86">
        <v>12</v>
      </c>
      <c r="G2737" s="79" t="s">
        <v>158</v>
      </c>
      <c r="H2737" s="79" t="s">
        <v>1825</v>
      </c>
      <c r="I2737" s="84">
        <v>44160</v>
      </c>
      <c r="J2737" s="84">
        <v>-44160</v>
      </c>
      <c r="K2737" s="84">
        <v>0</v>
      </c>
      <c r="L2737" s="85"/>
      <c r="M2737" s="85"/>
    </row>
    <row r="2738" spans="1:13" hidden="1" x14ac:dyDescent="0.25">
      <c r="A2738" s="80">
        <f t="shared" si="42"/>
        <v>2736</v>
      </c>
      <c r="B2738" s="79" t="s">
        <v>2</v>
      </c>
      <c r="C2738" s="79" t="s">
        <v>157</v>
      </c>
      <c r="D2738" s="81">
        <v>40946</v>
      </c>
      <c r="E2738" s="81">
        <v>40946</v>
      </c>
      <c r="F2738" s="86">
        <v>24</v>
      </c>
      <c r="G2738" s="79" t="s">
        <v>158</v>
      </c>
      <c r="H2738" s="79" t="s">
        <v>1826</v>
      </c>
      <c r="I2738" s="84">
        <v>88320</v>
      </c>
      <c r="J2738" s="84">
        <v>-88320</v>
      </c>
      <c r="K2738" s="84">
        <v>0</v>
      </c>
      <c r="L2738" s="85"/>
      <c r="M2738" s="85"/>
    </row>
    <row r="2739" spans="1:13" hidden="1" x14ac:dyDescent="0.25">
      <c r="A2739" s="80">
        <f t="shared" si="42"/>
        <v>2737</v>
      </c>
      <c r="B2739" s="79" t="s">
        <v>2</v>
      </c>
      <c r="C2739" s="79" t="s">
        <v>157</v>
      </c>
      <c r="D2739" s="81">
        <v>40920</v>
      </c>
      <c r="E2739" s="81">
        <v>40920</v>
      </c>
      <c r="F2739" s="86">
        <v>12</v>
      </c>
      <c r="G2739" s="79" t="s">
        <v>158</v>
      </c>
      <c r="H2739" s="79" t="s">
        <v>1827</v>
      </c>
      <c r="I2739" s="84">
        <v>51060</v>
      </c>
      <c r="J2739" s="84">
        <v>-51060</v>
      </c>
      <c r="K2739" s="84">
        <v>0</v>
      </c>
      <c r="L2739" s="85"/>
      <c r="M2739" s="85"/>
    </row>
    <row r="2740" spans="1:13" hidden="1" x14ac:dyDescent="0.25">
      <c r="A2740" s="80">
        <f t="shared" si="42"/>
        <v>2738</v>
      </c>
      <c r="B2740" s="79" t="s">
        <v>2</v>
      </c>
      <c r="C2740" s="79" t="s">
        <v>157</v>
      </c>
      <c r="D2740" s="81">
        <v>40920</v>
      </c>
      <c r="E2740" s="81">
        <v>40920</v>
      </c>
      <c r="F2740" s="86">
        <v>36</v>
      </c>
      <c r="G2740" s="79" t="s">
        <v>158</v>
      </c>
      <c r="H2740" s="79" t="s">
        <v>1828</v>
      </c>
      <c r="I2740" s="84">
        <v>111780</v>
      </c>
      <c r="J2740" s="84">
        <v>-111780</v>
      </c>
      <c r="K2740" s="84">
        <v>0</v>
      </c>
      <c r="L2740" s="85"/>
      <c r="M2740" s="85"/>
    </row>
    <row r="2741" spans="1:13" hidden="1" x14ac:dyDescent="0.25">
      <c r="A2741" s="80">
        <f t="shared" si="42"/>
        <v>2739</v>
      </c>
      <c r="B2741" s="79" t="s">
        <v>2</v>
      </c>
      <c r="C2741" s="79" t="s">
        <v>157</v>
      </c>
      <c r="D2741" s="81">
        <v>40920</v>
      </c>
      <c r="E2741" s="81">
        <v>40920</v>
      </c>
      <c r="F2741" s="86">
        <v>16</v>
      </c>
      <c r="G2741" s="79" t="s">
        <v>158</v>
      </c>
      <c r="H2741" s="79" t="s">
        <v>1829</v>
      </c>
      <c r="I2741" s="84">
        <v>41400</v>
      </c>
      <c r="J2741" s="84">
        <v>-41400</v>
      </c>
      <c r="K2741" s="84">
        <v>0</v>
      </c>
      <c r="L2741" s="85"/>
      <c r="M2741" s="85"/>
    </row>
    <row r="2742" spans="1:13" hidden="1" x14ac:dyDescent="0.25">
      <c r="A2742" s="80">
        <f t="shared" si="42"/>
        <v>2740</v>
      </c>
      <c r="B2742" s="79" t="s">
        <v>2</v>
      </c>
      <c r="C2742" s="79" t="s">
        <v>157</v>
      </c>
      <c r="D2742" s="81">
        <v>40920</v>
      </c>
      <c r="E2742" s="81">
        <v>40920</v>
      </c>
      <c r="F2742" s="86">
        <v>12</v>
      </c>
      <c r="G2742" s="79" t="s">
        <v>158</v>
      </c>
      <c r="H2742" s="79" t="s">
        <v>1830</v>
      </c>
      <c r="I2742" s="84">
        <v>26220</v>
      </c>
      <c r="J2742" s="84">
        <v>-26220</v>
      </c>
      <c r="K2742" s="84">
        <v>0</v>
      </c>
      <c r="L2742" s="85"/>
      <c r="M2742" s="85"/>
    </row>
    <row r="2743" spans="1:13" hidden="1" x14ac:dyDescent="0.25">
      <c r="A2743" s="80">
        <f t="shared" si="42"/>
        <v>2741</v>
      </c>
      <c r="B2743" s="79" t="s">
        <v>2</v>
      </c>
      <c r="C2743" s="79" t="s">
        <v>157</v>
      </c>
      <c r="D2743" s="81">
        <v>40920</v>
      </c>
      <c r="E2743" s="81">
        <v>40920</v>
      </c>
      <c r="F2743" s="86">
        <v>28</v>
      </c>
      <c r="G2743" s="79" t="s">
        <v>158</v>
      </c>
      <c r="H2743" s="79" t="s">
        <v>1831</v>
      </c>
      <c r="I2743" s="84">
        <v>116725</v>
      </c>
      <c r="J2743" s="84">
        <v>-116725</v>
      </c>
      <c r="K2743" s="84">
        <v>0</v>
      </c>
      <c r="L2743" s="85"/>
      <c r="M2743" s="85"/>
    </row>
    <row r="2744" spans="1:13" hidden="1" x14ac:dyDescent="0.25">
      <c r="A2744" s="80">
        <f t="shared" si="42"/>
        <v>2742</v>
      </c>
      <c r="B2744" s="79" t="s">
        <v>2</v>
      </c>
      <c r="C2744" s="79" t="s">
        <v>157</v>
      </c>
      <c r="D2744" s="81">
        <v>40920</v>
      </c>
      <c r="E2744" s="81">
        <v>40920</v>
      </c>
      <c r="F2744" s="86">
        <v>25</v>
      </c>
      <c r="G2744" s="79" t="s">
        <v>158</v>
      </c>
      <c r="H2744" s="79" t="s">
        <v>1832</v>
      </c>
      <c r="I2744" s="84">
        <v>41687.5</v>
      </c>
      <c r="J2744" s="84">
        <v>-41687.5</v>
      </c>
      <c r="K2744" s="84">
        <v>0</v>
      </c>
      <c r="L2744" s="85"/>
      <c r="M2744" s="85"/>
    </row>
    <row r="2745" spans="1:13" hidden="1" x14ac:dyDescent="0.25">
      <c r="A2745" s="80">
        <f t="shared" si="42"/>
        <v>2743</v>
      </c>
      <c r="B2745" s="79" t="s">
        <v>2</v>
      </c>
      <c r="C2745" s="79" t="s">
        <v>157</v>
      </c>
      <c r="D2745" s="81">
        <v>40946</v>
      </c>
      <c r="E2745" s="81">
        <v>40946</v>
      </c>
      <c r="F2745" s="86">
        <v>11</v>
      </c>
      <c r="G2745" s="79" t="s">
        <v>158</v>
      </c>
      <c r="H2745" s="79" t="s">
        <v>1833</v>
      </c>
      <c r="I2745" s="84">
        <v>18342</v>
      </c>
      <c r="J2745" s="84">
        <v>-18342</v>
      </c>
      <c r="K2745" s="84">
        <v>0</v>
      </c>
      <c r="L2745" s="85"/>
      <c r="M2745" s="85"/>
    </row>
    <row r="2746" spans="1:13" hidden="1" x14ac:dyDescent="0.25">
      <c r="A2746" s="80">
        <f t="shared" si="42"/>
        <v>2744</v>
      </c>
      <c r="B2746" s="79" t="s">
        <v>2</v>
      </c>
      <c r="C2746" s="79" t="s">
        <v>157</v>
      </c>
      <c r="D2746" s="81">
        <v>40920</v>
      </c>
      <c r="E2746" s="81">
        <v>40920</v>
      </c>
      <c r="F2746" s="86">
        <v>20</v>
      </c>
      <c r="G2746" s="79" t="s">
        <v>158</v>
      </c>
      <c r="H2746" s="79" t="s">
        <v>1834</v>
      </c>
      <c r="I2746" s="84">
        <v>43700</v>
      </c>
      <c r="J2746" s="84">
        <v>-43700</v>
      </c>
      <c r="K2746" s="84">
        <v>0</v>
      </c>
      <c r="L2746" s="85"/>
      <c r="M2746" s="85"/>
    </row>
    <row r="2747" spans="1:13" hidden="1" x14ac:dyDescent="0.25">
      <c r="A2747" s="80">
        <f t="shared" si="42"/>
        <v>2745</v>
      </c>
      <c r="B2747" s="79" t="s">
        <v>2</v>
      </c>
      <c r="C2747" s="79" t="s">
        <v>157</v>
      </c>
      <c r="D2747" s="81">
        <v>40920</v>
      </c>
      <c r="E2747" s="81">
        <v>40920</v>
      </c>
      <c r="F2747" s="86">
        <v>36</v>
      </c>
      <c r="G2747" s="79" t="s">
        <v>158</v>
      </c>
      <c r="H2747" s="79" t="s">
        <v>1835</v>
      </c>
      <c r="I2747" s="84">
        <v>150075</v>
      </c>
      <c r="J2747" s="84">
        <v>-150075</v>
      </c>
      <c r="K2747" s="84">
        <v>0</v>
      </c>
      <c r="L2747" s="85"/>
      <c r="M2747" s="85"/>
    </row>
    <row r="2748" spans="1:13" hidden="1" x14ac:dyDescent="0.25">
      <c r="A2748" s="80">
        <f t="shared" si="42"/>
        <v>2746</v>
      </c>
      <c r="B2748" s="79" t="s">
        <v>2</v>
      </c>
      <c r="C2748" s="79" t="s">
        <v>157</v>
      </c>
      <c r="D2748" s="81">
        <v>40920</v>
      </c>
      <c r="E2748" s="81">
        <v>40920</v>
      </c>
      <c r="F2748" s="86">
        <v>36</v>
      </c>
      <c r="G2748" s="79" t="s">
        <v>158</v>
      </c>
      <c r="H2748" s="79" t="s">
        <v>1836</v>
      </c>
      <c r="I2748" s="84">
        <v>78660</v>
      </c>
      <c r="J2748" s="84">
        <v>-78660</v>
      </c>
      <c r="K2748" s="84">
        <v>0</v>
      </c>
      <c r="L2748" s="85"/>
      <c r="M2748" s="85"/>
    </row>
    <row r="2749" spans="1:13" hidden="1" x14ac:dyDescent="0.25">
      <c r="A2749" s="80">
        <f t="shared" si="42"/>
        <v>2747</v>
      </c>
      <c r="B2749" s="79" t="s">
        <v>2</v>
      </c>
      <c r="C2749" s="79" t="s">
        <v>157</v>
      </c>
      <c r="D2749" s="81">
        <v>40920</v>
      </c>
      <c r="E2749" s="81">
        <v>40920</v>
      </c>
      <c r="F2749" s="86">
        <v>8</v>
      </c>
      <c r="G2749" s="79" t="s">
        <v>158</v>
      </c>
      <c r="H2749" s="79" t="s">
        <v>1837</v>
      </c>
      <c r="I2749" s="84">
        <v>33350</v>
      </c>
      <c r="J2749" s="84">
        <v>-33350</v>
      </c>
      <c r="K2749" s="84">
        <v>0</v>
      </c>
      <c r="L2749" s="85"/>
      <c r="M2749" s="85"/>
    </row>
    <row r="2750" spans="1:13" hidden="1" x14ac:dyDescent="0.25">
      <c r="A2750" s="80">
        <f t="shared" si="42"/>
        <v>2748</v>
      </c>
      <c r="B2750" s="79" t="s">
        <v>2</v>
      </c>
      <c r="C2750" s="79" t="s">
        <v>157</v>
      </c>
      <c r="D2750" s="81">
        <v>40920</v>
      </c>
      <c r="E2750" s="81">
        <v>40920</v>
      </c>
      <c r="F2750" s="86">
        <v>8</v>
      </c>
      <c r="G2750" s="79" t="s">
        <v>158</v>
      </c>
      <c r="H2750" s="79" t="s">
        <v>1838</v>
      </c>
      <c r="I2750" s="84">
        <v>17480</v>
      </c>
      <c r="J2750" s="84">
        <v>-17480</v>
      </c>
      <c r="K2750" s="84">
        <v>0</v>
      </c>
      <c r="L2750" s="85"/>
      <c r="M2750" s="85"/>
    </row>
    <row r="2751" spans="1:13" hidden="1" x14ac:dyDescent="0.25">
      <c r="A2751" s="80">
        <f t="shared" si="42"/>
        <v>2749</v>
      </c>
      <c r="B2751" s="79" t="s">
        <v>2</v>
      </c>
      <c r="C2751" s="79" t="s">
        <v>157</v>
      </c>
      <c r="D2751" s="81">
        <v>40920</v>
      </c>
      <c r="E2751" s="81">
        <v>40920</v>
      </c>
      <c r="F2751" s="86">
        <v>6</v>
      </c>
      <c r="G2751" s="79" t="s">
        <v>158</v>
      </c>
      <c r="H2751" s="79" t="s">
        <v>1839</v>
      </c>
      <c r="I2751" s="84">
        <v>13110</v>
      </c>
      <c r="J2751" s="84">
        <v>-13110</v>
      </c>
      <c r="K2751" s="84">
        <v>0</v>
      </c>
      <c r="L2751" s="85"/>
      <c r="M2751" s="85"/>
    </row>
    <row r="2752" spans="1:13" hidden="1" x14ac:dyDescent="0.25">
      <c r="A2752" s="80">
        <f t="shared" si="42"/>
        <v>2750</v>
      </c>
      <c r="B2752" s="79" t="s">
        <v>2</v>
      </c>
      <c r="C2752" s="79" t="s">
        <v>157</v>
      </c>
      <c r="D2752" s="81">
        <v>40920</v>
      </c>
      <c r="E2752" s="81">
        <v>40920</v>
      </c>
      <c r="F2752" s="86">
        <v>26</v>
      </c>
      <c r="G2752" s="79" t="s">
        <v>158</v>
      </c>
      <c r="H2752" s="79" t="s">
        <v>1840</v>
      </c>
      <c r="I2752" s="84">
        <v>67275</v>
      </c>
      <c r="J2752" s="84">
        <v>-67275</v>
      </c>
      <c r="K2752" s="84">
        <v>0</v>
      </c>
      <c r="L2752" s="85"/>
      <c r="M2752" s="85"/>
    </row>
    <row r="2753" spans="1:13" hidden="1" x14ac:dyDescent="0.25">
      <c r="A2753" s="80">
        <f t="shared" si="42"/>
        <v>2751</v>
      </c>
      <c r="B2753" s="79" t="s">
        <v>2</v>
      </c>
      <c r="C2753" s="79" t="s">
        <v>247</v>
      </c>
      <c r="D2753" s="81">
        <v>40946</v>
      </c>
      <c r="E2753" s="81">
        <v>40946</v>
      </c>
      <c r="F2753" s="86">
        <v>1</v>
      </c>
      <c r="G2753" s="79" t="s">
        <v>158</v>
      </c>
      <c r="H2753" s="79" t="s">
        <v>1841</v>
      </c>
      <c r="I2753" s="84">
        <v>9430</v>
      </c>
      <c r="J2753" s="84">
        <v>-8125.48</v>
      </c>
      <c r="K2753" s="84">
        <v>1304.52</v>
      </c>
      <c r="L2753" s="85"/>
      <c r="M2753" s="85"/>
    </row>
    <row r="2754" spans="1:13" hidden="1" x14ac:dyDescent="0.25">
      <c r="A2754" s="80">
        <f t="shared" si="42"/>
        <v>2752</v>
      </c>
      <c r="B2754" s="79" t="s">
        <v>2</v>
      </c>
      <c r="C2754" s="79" t="s">
        <v>157</v>
      </c>
      <c r="D2754" s="81">
        <v>40969</v>
      </c>
      <c r="E2754" s="81">
        <v>40969</v>
      </c>
      <c r="F2754" s="86">
        <v>32</v>
      </c>
      <c r="G2754" s="79" t="s">
        <v>158</v>
      </c>
      <c r="H2754" s="79" t="s">
        <v>1842</v>
      </c>
      <c r="I2754" s="84">
        <v>53360.5</v>
      </c>
      <c r="J2754" s="84">
        <v>-53360.5</v>
      </c>
      <c r="K2754" s="84">
        <v>0</v>
      </c>
      <c r="L2754" s="85"/>
      <c r="M2754" s="85"/>
    </row>
    <row r="2755" spans="1:13" hidden="1" x14ac:dyDescent="0.25">
      <c r="A2755" s="80">
        <f t="shared" si="42"/>
        <v>2753</v>
      </c>
      <c r="B2755" s="79" t="s">
        <v>2</v>
      </c>
      <c r="C2755" s="79" t="s">
        <v>247</v>
      </c>
      <c r="D2755" s="81">
        <v>40969</v>
      </c>
      <c r="E2755" s="81">
        <v>40969</v>
      </c>
      <c r="F2755" s="86">
        <v>39</v>
      </c>
      <c r="G2755" s="79" t="s">
        <v>158</v>
      </c>
      <c r="H2755" s="79" t="s">
        <v>1843</v>
      </c>
      <c r="I2755" s="84">
        <v>296010</v>
      </c>
      <c r="J2755" s="84">
        <v>-253214.59</v>
      </c>
      <c r="K2755" s="84">
        <v>42795.41</v>
      </c>
      <c r="L2755" s="85"/>
      <c r="M2755" s="85"/>
    </row>
    <row r="2756" spans="1:13" hidden="1" x14ac:dyDescent="0.25">
      <c r="A2756" s="80">
        <f t="shared" si="42"/>
        <v>2754</v>
      </c>
      <c r="B2756" s="79" t="s">
        <v>2</v>
      </c>
      <c r="C2756" s="79" t="s">
        <v>247</v>
      </c>
      <c r="D2756" s="81">
        <v>40965</v>
      </c>
      <c r="E2756" s="81">
        <v>40965</v>
      </c>
      <c r="F2756" s="86">
        <v>5</v>
      </c>
      <c r="G2756" s="79" t="s">
        <v>158</v>
      </c>
      <c r="H2756" s="79" t="s">
        <v>1844</v>
      </c>
      <c r="I2756" s="84">
        <v>42738.54</v>
      </c>
      <c r="J2756" s="84">
        <v>-36605.9</v>
      </c>
      <c r="K2756" s="84">
        <v>6132.64</v>
      </c>
      <c r="L2756" s="85"/>
      <c r="M2756" s="85"/>
    </row>
    <row r="2757" spans="1:13" hidden="1" x14ac:dyDescent="0.25">
      <c r="A2757" s="80">
        <f t="shared" ref="A2757:A2820" si="43">A2756+1</f>
        <v>2755</v>
      </c>
      <c r="B2757" s="79" t="s">
        <v>2</v>
      </c>
      <c r="C2757" s="79" t="s">
        <v>247</v>
      </c>
      <c r="D2757" s="81">
        <v>40965</v>
      </c>
      <c r="E2757" s="81">
        <v>40965</v>
      </c>
      <c r="F2757" s="86">
        <v>1</v>
      </c>
      <c r="G2757" s="79" t="s">
        <v>158</v>
      </c>
      <c r="H2757" s="79" t="s">
        <v>1845</v>
      </c>
      <c r="I2757" s="84">
        <v>14817.7</v>
      </c>
      <c r="J2757" s="84">
        <v>-12691.47</v>
      </c>
      <c r="K2757" s="84">
        <v>2126.23</v>
      </c>
      <c r="L2757" s="85"/>
      <c r="M2757" s="85"/>
    </row>
    <row r="2758" spans="1:13" hidden="1" x14ac:dyDescent="0.25">
      <c r="A2758" s="80">
        <f t="shared" si="43"/>
        <v>2756</v>
      </c>
      <c r="B2758" s="79" t="s">
        <v>2</v>
      </c>
      <c r="C2758" s="79" t="s">
        <v>247</v>
      </c>
      <c r="D2758" s="81">
        <v>40965</v>
      </c>
      <c r="E2758" s="81">
        <v>40965</v>
      </c>
      <c r="F2758" s="86">
        <v>1</v>
      </c>
      <c r="G2758" s="79" t="s">
        <v>158</v>
      </c>
      <c r="H2758" s="79" t="s">
        <v>1846</v>
      </c>
      <c r="I2758" s="84">
        <v>7037.21</v>
      </c>
      <c r="J2758" s="84">
        <v>-6027.42</v>
      </c>
      <c r="K2758" s="84">
        <v>1009.79</v>
      </c>
      <c r="L2758" s="85"/>
      <c r="M2758" s="85"/>
    </row>
    <row r="2759" spans="1:13" hidden="1" x14ac:dyDescent="0.25">
      <c r="A2759" s="80">
        <f t="shared" si="43"/>
        <v>2757</v>
      </c>
      <c r="B2759" s="79" t="s">
        <v>2</v>
      </c>
      <c r="C2759" s="79" t="s">
        <v>247</v>
      </c>
      <c r="D2759" s="81">
        <v>40965</v>
      </c>
      <c r="E2759" s="81">
        <v>40965</v>
      </c>
      <c r="F2759" s="86">
        <v>1</v>
      </c>
      <c r="G2759" s="79" t="s">
        <v>158</v>
      </c>
      <c r="H2759" s="79" t="s">
        <v>1847</v>
      </c>
      <c r="I2759" s="84">
        <v>8146.43</v>
      </c>
      <c r="J2759" s="84">
        <v>-6977.48</v>
      </c>
      <c r="K2759" s="84">
        <v>1168.95</v>
      </c>
      <c r="L2759" s="85"/>
      <c r="M2759" s="85"/>
    </row>
    <row r="2760" spans="1:13" hidden="1" x14ac:dyDescent="0.25">
      <c r="A2760" s="80">
        <f t="shared" si="43"/>
        <v>2758</v>
      </c>
      <c r="B2760" s="79" t="s">
        <v>2</v>
      </c>
      <c r="C2760" s="79" t="s">
        <v>247</v>
      </c>
      <c r="D2760" s="81">
        <v>40965</v>
      </c>
      <c r="E2760" s="81">
        <v>40965</v>
      </c>
      <c r="F2760" s="86">
        <v>12</v>
      </c>
      <c r="G2760" s="79" t="s">
        <v>158</v>
      </c>
      <c r="H2760" s="79" t="s">
        <v>1848</v>
      </c>
      <c r="I2760" s="84">
        <v>136088.43</v>
      </c>
      <c r="J2760" s="84">
        <v>-116560.83</v>
      </c>
      <c r="K2760" s="84">
        <v>19527.599999999999</v>
      </c>
      <c r="L2760" s="85"/>
      <c r="M2760" s="85"/>
    </row>
    <row r="2761" spans="1:13" hidden="1" x14ac:dyDescent="0.25">
      <c r="A2761" s="80">
        <f t="shared" si="43"/>
        <v>2759</v>
      </c>
      <c r="B2761" s="79" t="s">
        <v>2</v>
      </c>
      <c r="C2761" s="79" t="s">
        <v>157</v>
      </c>
      <c r="D2761" s="81">
        <v>40978</v>
      </c>
      <c r="E2761" s="81">
        <v>40978</v>
      </c>
      <c r="F2761" s="86">
        <v>43</v>
      </c>
      <c r="G2761" s="79" t="s">
        <v>158</v>
      </c>
      <c r="H2761" s="79" t="s">
        <v>1849</v>
      </c>
      <c r="I2761" s="84">
        <v>197800</v>
      </c>
      <c r="J2761" s="84">
        <v>-197800</v>
      </c>
      <c r="K2761" s="84">
        <v>0</v>
      </c>
      <c r="L2761" s="85"/>
      <c r="M2761" s="85"/>
    </row>
    <row r="2762" spans="1:13" hidden="1" x14ac:dyDescent="0.25">
      <c r="A2762" s="80">
        <f t="shared" si="43"/>
        <v>2760</v>
      </c>
      <c r="B2762" s="79" t="s">
        <v>2</v>
      </c>
      <c r="C2762" s="79" t="s">
        <v>247</v>
      </c>
      <c r="D2762" s="81">
        <v>40978</v>
      </c>
      <c r="E2762" s="81">
        <v>40978</v>
      </c>
      <c r="F2762" s="86">
        <v>9</v>
      </c>
      <c r="G2762" s="79" t="s">
        <v>158</v>
      </c>
      <c r="H2762" s="79" t="s">
        <v>1850</v>
      </c>
      <c r="I2762" s="84">
        <v>84870</v>
      </c>
      <c r="J2762" s="84">
        <v>-72393.67</v>
      </c>
      <c r="K2762" s="84">
        <v>12476.33</v>
      </c>
      <c r="L2762" s="85"/>
      <c r="M2762" s="85"/>
    </row>
    <row r="2763" spans="1:13" hidden="1" x14ac:dyDescent="0.25">
      <c r="A2763" s="80">
        <f t="shared" si="43"/>
        <v>2761</v>
      </c>
      <c r="B2763" s="79" t="s">
        <v>2</v>
      </c>
      <c r="C2763" s="79" t="s">
        <v>157</v>
      </c>
      <c r="D2763" s="81">
        <v>41009</v>
      </c>
      <c r="E2763" s="81">
        <v>41009</v>
      </c>
      <c r="F2763" s="86">
        <v>1</v>
      </c>
      <c r="G2763" s="79" t="s">
        <v>158</v>
      </c>
      <c r="H2763" s="79" t="s">
        <v>1851</v>
      </c>
      <c r="I2763" s="84">
        <v>2200.61</v>
      </c>
      <c r="J2763" s="84">
        <v>-2200.61</v>
      </c>
      <c r="K2763" s="84">
        <v>0</v>
      </c>
      <c r="L2763" s="85"/>
      <c r="M2763" s="85"/>
    </row>
    <row r="2764" spans="1:13" hidden="1" x14ac:dyDescent="0.25">
      <c r="A2764" s="80">
        <f t="shared" si="43"/>
        <v>2762</v>
      </c>
      <c r="B2764" s="79" t="s">
        <v>2</v>
      </c>
      <c r="C2764" s="79" t="s">
        <v>247</v>
      </c>
      <c r="D2764" s="81">
        <v>41009</v>
      </c>
      <c r="E2764" s="81">
        <v>41009</v>
      </c>
      <c r="F2764" s="86">
        <v>1</v>
      </c>
      <c r="G2764" s="79" t="s">
        <v>158</v>
      </c>
      <c r="H2764" s="79" t="s">
        <v>1852</v>
      </c>
      <c r="I2764" s="84">
        <v>12489.95</v>
      </c>
      <c r="J2764" s="84">
        <v>-10549.78</v>
      </c>
      <c r="K2764" s="84">
        <v>1940.17</v>
      </c>
      <c r="L2764" s="85"/>
      <c r="M2764" s="85"/>
    </row>
    <row r="2765" spans="1:13" hidden="1" x14ac:dyDescent="0.25">
      <c r="A2765" s="80">
        <f t="shared" si="43"/>
        <v>2763</v>
      </c>
      <c r="B2765" s="79" t="s">
        <v>2</v>
      </c>
      <c r="C2765" s="79" t="s">
        <v>247</v>
      </c>
      <c r="D2765" s="81">
        <v>41009</v>
      </c>
      <c r="E2765" s="81">
        <v>41009</v>
      </c>
      <c r="F2765" s="86">
        <v>1</v>
      </c>
      <c r="G2765" s="79" t="s">
        <v>158</v>
      </c>
      <c r="H2765" s="79" t="s">
        <v>1853</v>
      </c>
      <c r="I2765" s="84">
        <v>28548.44</v>
      </c>
      <c r="J2765" s="84">
        <v>-24113.780000000002</v>
      </c>
      <c r="K2765" s="84">
        <v>4434.66</v>
      </c>
      <c r="L2765" s="85"/>
      <c r="M2765" s="85"/>
    </row>
    <row r="2766" spans="1:13" hidden="1" x14ac:dyDescent="0.25">
      <c r="A2766" s="80">
        <f t="shared" si="43"/>
        <v>2764</v>
      </c>
      <c r="B2766" s="79" t="s">
        <v>2</v>
      </c>
      <c r="C2766" s="79" t="s">
        <v>247</v>
      </c>
      <c r="D2766" s="81">
        <v>41018</v>
      </c>
      <c r="E2766" s="81">
        <v>41018</v>
      </c>
      <c r="F2766" s="86">
        <v>25</v>
      </c>
      <c r="G2766" s="79" t="s">
        <v>158</v>
      </c>
      <c r="H2766" s="79" t="s">
        <v>1854</v>
      </c>
      <c r="I2766" s="84">
        <v>283518</v>
      </c>
      <c r="J2766" s="84">
        <v>-238794.16</v>
      </c>
      <c r="K2766" s="84">
        <v>44723.839999999997</v>
      </c>
      <c r="L2766" s="85"/>
      <c r="M2766" s="85"/>
    </row>
    <row r="2767" spans="1:13" hidden="1" x14ac:dyDescent="0.25">
      <c r="A2767" s="80">
        <f t="shared" si="43"/>
        <v>2765</v>
      </c>
      <c r="B2767" s="79" t="s">
        <v>2</v>
      </c>
      <c r="C2767" s="79" t="s">
        <v>247</v>
      </c>
      <c r="D2767" s="81">
        <v>41019</v>
      </c>
      <c r="E2767" s="81">
        <v>41019</v>
      </c>
      <c r="F2767" s="86">
        <v>45</v>
      </c>
      <c r="G2767" s="79" t="s">
        <v>158</v>
      </c>
      <c r="H2767" s="79" t="s">
        <v>1855</v>
      </c>
      <c r="I2767" s="84">
        <v>510332</v>
      </c>
      <c r="J2767" s="84">
        <v>-429692.79</v>
      </c>
      <c r="K2767" s="84">
        <v>80639.210000000006</v>
      </c>
      <c r="L2767" s="85"/>
      <c r="M2767" s="85"/>
    </row>
    <row r="2768" spans="1:13" hidden="1" x14ac:dyDescent="0.25">
      <c r="A2768" s="80">
        <f t="shared" si="43"/>
        <v>2766</v>
      </c>
      <c r="B2768" s="79" t="s">
        <v>2</v>
      </c>
      <c r="C2768" s="79" t="s">
        <v>157</v>
      </c>
      <c r="D2768" s="81">
        <v>41019</v>
      </c>
      <c r="E2768" s="81">
        <v>41019</v>
      </c>
      <c r="F2768" s="86">
        <v>66</v>
      </c>
      <c r="G2768" s="79" t="s">
        <v>158</v>
      </c>
      <c r="H2768" s="79" t="s">
        <v>1856</v>
      </c>
      <c r="I2768" s="84">
        <v>259578</v>
      </c>
      <c r="J2768" s="84">
        <v>-259578</v>
      </c>
      <c r="K2768" s="84">
        <v>0</v>
      </c>
      <c r="L2768" s="85"/>
      <c r="M2768" s="85"/>
    </row>
    <row r="2769" spans="1:13" hidden="1" x14ac:dyDescent="0.25">
      <c r="A2769" s="80">
        <f t="shared" si="43"/>
        <v>2767</v>
      </c>
      <c r="B2769" s="79" t="s">
        <v>2</v>
      </c>
      <c r="C2769" s="79" t="s">
        <v>247</v>
      </c>
      <c r="D2769" s="81">
        <v>41058</v>
      </c>
      <c r="E2769" s="81">
        <v>41058</v>
      </c>
      <c r="F2769" s="86">
        <v>25</v>
      </c>
      <c r="G2769" s="79" t="s">
        <v>158</v>
      </c>
      <c r="H2769" s="79" t="s">
        <v>1857</v>
      </c>
      <c r="I2769" s="84">
        <v>237188</v>
      </c>
      <c r="J2769" s="84">
        <v>-197248.9</v>
      </c>
      <c r="K2769" s="84">
        <v>39939.1</v>
      </c>
      <c r="L2769" s="85"/>
      <c r="M2769" s="85"/>
    </row>
    <row r="2770" spans="1:13" hidden="1" x14ac:dyDescent="0.25">
      <c r="A2770" s="80">
        <f t="shared" si="43"/>
        <v>2768</v>
      </c>
      <c r="B2770" s="79" t="s">
        <v>2</v>
      </c>
      <c r="C2770" s="79" t="s">
        <v>247</v>
      </c>
      <c r="D2770" s="81">
        <v>41058</v>
      </c>
      <c r="E2770" s="81">
        <v>41058</v>
      </c>
      <c r="F2770" s="86">
        <v>10</v>
      </c>
      <c r="G2770" s="79" t="s">
        <v>158</v>
      </c>
      <c r="H2770" s="79" t="s">
        <v>1858</v>
      </c>
      <c r="I2770" s="84">
        <v>82800</v>
      </c>
      <c r="J2770" s="84">
        <v>-68857.66</v>
      </c>
      <c r="K2770" s="84">
        <v>13942.34</v>
      </c>
      <c r="L2770" s="85"/>
      <c r="M2770" s="85"/>
    </row>
    <row r="2771" spans="1:13" hidden="1" x14ac:dyDescent="0.25">
      <c r="A2771" s="80">
        <f t="shared" si="43"/>
        <v>2769</v>
      </c>
      <c r="B2771" s="79" t="s">
        <v>2</v>
      </c>
      <c r="C2771" s="79" t="s">
        <v>247</v>
      </c>
      <c r="D2771" s="81">
        <v>41058</v>
      </c>
      <c r="E2771" s="81">
        <v>41058</v>
      </c>
      <c r="F2771" s="86">
        <v>5</v>
      </c>
      <c r="G2771" s="79" t="s">
        <v>158</v>
      </c>
      <c r="H2771" s="79" t="s">
        <v>1859</v>
      </c>
      <c r="I2771" s="84">
        <v>42550</v>
      </c>
      <c r="J2771" s="84">
        <v>-35385.18</v>
      </c>
      <c r="K2771" s="84">
        <v>7164.82</v>
      </c>
      <c r="L2771" s="85"/>
      <c r="M2771" s="85"/>
    </row>
    <row r="2772" spans="1:13" hidden="1" x14ac:dyDescent="0.25">
      <c r="A2772" s="80">
        <f t="shared" si="43"/>
        <v>2770</v>
      </c>
      <c r="B2772" s="79" t="s">
        <v>2</v>
      </c>
      <c r="C2772" s="79" t="s">
        <v>157</v>
      </c>
      <c r="D2772" s="81">
        <v>41058</v>
      </c>
      <c r="E2772" s="81">
        <v>41058</v>
      </c>
      <c r="F2772" s="86">
        <v>5</v>
      </c>
      <c r="G2772" s="79" t="s">
        <v>158</v>
      </c>
      <c r="H2772" s="79" t="s">
        <v>1860</v>
      </c>
      <c r="I2772" s="84">
        <v>20125</v>
      </c>
      <c r="J2772" s="84">
        <v>-20125</v>
      </c>
      <c r="K2772" s="84">
        <v>0</v>
      </c>
      <c r="L2772" s="85"/>
      <c r="M2772" s="85"/>
    </row>
    <row r="2773" spans="1:13" hidden="1" x14ac:dyDescent="0.25">
      <c r="A2773" s="80">
        <f t="shared" si="43"/>
        <v>2771</v>
      </c>
      <c r="B2773" s="79" t="s">
        <v>2</v>
      </c>
      <c r="C2773" s="79" t="s">
        <v>247</v>
      </c>
      <c r="D2773" s="81">
        <v>41058</v>
      </c>
      <c r="E2773" s="81">
        <v>41058</v>
      </c>
      <c r="F2773" s="86">
        <v>1</v>
      </c>
      <c r="G2773" s="79" t="s">
        <v>158</v>
      </c>
      <c r="H2773" s="79" t="s">
        <v>1861</v>
      </c>
      <c r="I2773" s="84">
        <v>10350</v>
      </c>
      <c r="J2773" s="84">
        <v>-8607.2099999999991</v>
      </c>
      <c r="K2773" s="84">
        <v>1742.79</v>
      </c>
      <c r="L2773" s="85"/>
      <c r="M2773" s="85"/>
    </row>
    <row r="2774" spans="1:13" hidden="1" x14ac:dyDescent="0.25">
      <c r="A2774" s="80">
        <f t="shared" si="43"/>
        <v>2772</v>
      </c>
      <c r="B2774" s="79" t="s">
        <v>2</v>
      </c>
      <c r="C2774" s="79" t="s">
        <v>247</v>
      </c>
      <c r="D2774" s="81">
        <v>41074</v>
      </c>
      <c r="E2774" s="81">
        <v>41074</v>
      </c>
      <c r="F2774" s="86">
        <v>10</v>
      </c>
      <c r="G2774" s="79" t="s">
        <v>158</v>
      </c>
      <c r="H2774" s="79" t="s">
        <v>1862</v>
      </c>
      <c r="I2774" s="84">
        <v>194500</v>
      </c>
      <c r="J2774" s="84">
        <v>-160926.57</v>
      </c>
      <c r="K2774" s="84">
        <v>33573.43</v>
      </c>
      <c r="L2774" s="85"/>
      <c r="M2774" s="85"/>
    </row>
    <row r="2775" spans="1:13" hidden="1" x14ac:dyDescent="0.25">
      <c r="A2775" s="80">
        <f t="shared" si="43"/>
        <v>2773</v>
      </c>
      <c r="B2775" s="79" t="s">
        <v>2</v>
      </c>
      <c r="C2775" s="79" t="s">
        <v>247</v>
      </c>
      <c r="D2775" s="81">
        <v>41069</v>
      </c>
      <c r="E2775" s="81">
        <v>41069</v>
      </c>
      <c r="F2775" s="86">
        <v>8</v>
      </c>
      <c r="G2775" s="79" t="s">
        <v>158</v>
      </c>
      <c r="H2775" s="79" t="s">
        <v>1863</v>
      </c>
      <c r="I2775" s="84">
        <v>53808</v>
      </c>
      <c r="J2775" s="84">
        <v>-44591</v>
      </c>
      <c r="K2775" s="84">
        <v>9217</v>
      </c>
      <c r="L2775" s="85"/>
      <c r="M2775" s="85"/>
    </row>
    <row r="2776" spans="1:13" hidden="1" x14ac:dyDescent="0.25">
      <c r="A2776" s="80">
        <f t="shared" si="43"/>
        <v>2774</v>
      </c>
      <c r="B2776" s="79" t="s">
        <v>2</v>
      </c>
      <c r="C2776" s="79" t="s">
        <v>247</v>
      </c>
      <c r="D2776" s="81">
        <v>41092</v>
      </c>
      <c r="E2776" s="81">
        <v>41092</v>
      </c>
      <c r="F2776" s="86">
        <v>12</v>
      </c>
      <c r="G2776" s="79" t="s">
        <v>158</v>
      </c>
      <c r="H2776" s="79" t="s">
        <v>1864</v>
      </c>
      <c r="I2776" s="84">
        <v>199327</v>
      </c>
      <c r="J2776" s="84">
        <v>-163975.88</v>
      </c>
      <c r="K2776" s="84">
        <v>35351.120000000003</v>
      </c>
      <c r="L2776" s="85"/>
      <c r="M2776" s="85"/>
    </row>
    <row r="2777" spans="1:13" hidden="1" x14ac:dyDescent="0.25">
      <c r="A2777" s="80">
        <f t="shared" si="43"/>
        <v>2775</v>
      </c>
      <c r="B2777" s="79" t="s">
        <v>2</v>
      </c>
      <c r="C2777" s="79" t="s">
        <v>157</v>
      </c>
      <c r="D2777" s="81">
        <v>41092</v>
      </c>
      <c r="E2777" s="81">
        <v>41092</v>
      </c>
      <c r="F2777" s="86">
        <v>50</v>
      </c>
      <c r="G2777" s="79" t="s">
        <v>158</v>
      </c>
      <c r="H2777" s="79" t="s">
        <v>1865</v>
      </c>
      <c r="I2777" s="84">
        <v>126960</v>
      </c>
      <c r="J2777" s="84">
        <v>-126960</v>
      </c>
      <c r="K2777" s="84">
        <v>0</v>
      </c>
      <c r="L2777" s="85"/>
      <c r="M2777" s="85"/>
    </row>
    <row r="2778" spans="1:13" hidden="1" x14ac:dyDescent="0.25">
      <c r="A2778" s="80">
        <f t="shared" si="43"/>
        <v>2776</v>
      </c>
      <c r="B2778" s="79" t="s">
        <v>2</v>
      </c>
      <c r="C2778" s="79" t="s">
        <v>247</v>
      </c>
      <c r="D2778" s="81">
        <v>41108</v>
      </c>
      <c r="E2778" s="81">
        <v>41108</v>
      </c>
      <c r="F2778" s="86">
        <v>3</v>
      </c>
      <c r="G2778" s="79" t="s">
        <v>158</v>
      </c>
      <c r="H2778" s="79" t="s">
        <v>1866</v>
      </c>
      <c r="I2778" s="84">
        <v>29754</v>
      </c>
      <c r="J2778" s="84">
        <v>-24352.23</v>
      </c>
      <c r="K2778" s="84">
        <v>5401.77</v>
      </c>
      <c r="L2778" s="85"/>
      <c r="M2778" s="85"/>
    </row>
    <row r="2779" spans="1:13" hidden="1" x14ac:dyDescent="0.25">
      <c r="A2779" s="80">
        <f t="shared" si="43"/>
        <v>2777</v>
      </c>
      <c r="B2779" s="79" t="s">
        <v>2</v>
      </c>
      <c r="C2779" s="79" t="s">
        <v>247</v>
      </c>
      <c r="D2779" s="81">
        <v>41106</v>
      </c>
      <c r="E2779" s="81">
        <v>41106</v>
      </c>
      <c r="F2779" s="86">
        <v>25</v>
      </c>
      <c r="G2779" s="79" t="s">
        <v>158</v>
      </c>
      <c r="H2779" s="79" t="s">
        <v>1867</v>
      </c>
      <c r="I2779" s="84">
        <v>189750.19</v>
      </c>
      <c r="J2779" s="84">
        <v>-155400.78</v>
      </c>
      <c r="K2779" s="84">
        <v>34349.410000000003</v>
      </c>
      <c r="L2779" s="85"/>
      <c r="M2779" s="85"/>
    </row>
    <row r="2780" spans="1:13" hidden="1" x14ac:dyDescent="0.25">
      <c r="A2780" s="80">
        <f t="shared" si="43"/>
        <v>2778</v>
      </c>
      <c r="B2780" s="79" t="s">
        <v>2</v>
      </c>
      <c r="C2780" s="79" t="s">
        <v>157</v>
      </c>
      <c r="D2780" s="81">
        <v>41106</v>
      </c>
      <c r="E2780" s="81">
        <v>41106</v>
      </c>
      <c r="F2780" s="86">
        <v>25</v>
      </c>
      <c r="G2780" s="79" t="s">
        <v>158</v>
      </c>
      <c r="H2780" s="79" t="s">
        <v>1868</v>
      </c>
      <c r="I2780" s="84">
        <v>41687.54</v>
      </c>
      <c r="J2780" s="84">
        <v>-41687.54</v>
      </c>
      <c r="K2780" s="84">
        <v>0</v>
      </c>
      <c r="L2780" s="85"/>
      <c r="M2780" s="85"/>
    </row>
    <row r="2781" spans="1:13" hidden="1" x14ac:dyDescent="0.25">
      <c r="A2781" s="80">
        <f t="shared" si="43"/>
        <v>2779</v>
      </c>
      <c r="B2781" s="79" t="s">
        <v>2</v>
      </c>
      <c r="C2781" s="79" t="s">
        <v>247</v>
      </c>
      <c r="D2781" s="81">
        <v>41106</v>
      </c>
      <c r="E2781" s="81">
        <v>41106</v>
      </c>
      <c r="F2781" s="86">
        <v>25</v>
      </c>
      <c r="G2781" s="79" t="s">
        <v>158</v>
      </c>
      <c r="H2781" s="79" t="s">
        <v>1869</v>
      </c>
      <c r="I2781" s="84">
        <v>273125.27</v>
      </c>
      <c r="J2781" s="84">
        <v>-223682.94</v>
      </c>
      <c r="K2781" s="84">
        <v>49442.33</v>
      </c>
      <c r="L2781" s="85"/>
      <c r="M2781" s="85"/>
    </row>
    <row r="2782" spans="1:13" hidden="1" x14ac:dyDescent="0.25">
      <c r="A2782" s="80">
        <f t="shared" si="43"/>
        <v>2780</v>
      </c>
      <c r="B2782" s="79" t="s">
        <v>2</v>
      </c>
      <c r="C2782" s="79" t="s">
        <v>247</v>
      </c>
      <c r="D2782" s="81">
        <v>41106</v>
      </c>
      <c r="E2782" s="81">
        <v>41106</v>
      </c>
      <c r="F2782" s="86">
        <v>1</v>
      </c>
      <c r="G2782" s="79" t="s">
        <v>158</v>
      </c>
      <c r="H2782" s="79" t="s">
        <v>1870</v>
      </c>
      <c r="I2782" s="84">
        <v>14950</v>
      </c>
      <c r="J2782" s="84">
        <v>-12243.689999999999</v>
      </c>
      <c r="K2782" s="84">
        <v>2706.31</v>
      </c>
      <c r="L2782" s="85"/>
      <c r="M2782" s="85"/>
    </row>
    <row r="2783" spans="1:13" hidden="1" x14ac:dyDescent="0.25">
      <c r="A2783" s="80">
        <f t="shared" si="43"/>
        <v>2781</v>
      </c>
      <c r="B2783" s="79" t="s">
        <v>2</v>
      </c>
      <c r="C2783" s="79" t="s">
        <v>247</v>
      </c>
      <c r="D2783" s="81">
        <v>41106</v>
      </c>
      <c r="E2783" s="81">
        <v>41106</v>
      </c>
      <c r="F2783" s="86">
        <v>1</v>
      </c>
      <c r="G2783" s="79" t="s">
        <v>158</v>
      </c>
      <c r="H2783" s="79" t="s">
        <v>1871</v>
      </c>
      <c r="I2783" s="84">
        <v>6900</v>
      </c>
      <c r="J2783" s="84">
        <v>-5650.93</v>
      </c>
      <c r="K2783" s="84">
        <v>1249.07</v>
      </c>
      <c r="L2783" s="85"/>
      <c r="M2783" s="85"/>
    </row>
    <row r="2784" spans="1:13" hidden="1" x14ac:dyDescent="0.25">
      <c r="A2784" s="80">
        <f t="shared" si="43"/>
        <v>2782</v>
      </c>
      <c r="B2784" s="79" t="s">
        <v>2</v>
      </c>
      <c r="C2784" s="79" t="s">
        <v>247</v>
      </c>
      <c r="D2784" s="81">
        <v>41106</v>
      </c>
      <c r="E2784" s="81">
        <v>41106</v>
      </c>
      <c r="F2784" s="86">
        <v>1</v>
      </c>
      <c r="G2784" s="79" t="s">
        <v>158</v>
      </c>
      <c r="H2784" s="79" t="s">
        <v>1872</v>
      </c>
      <c r="I2784" s="84">
        <v>11500</v>
      </c>
      <c r="J2784" s="84">
        <v>-9418.2200000000012</v>
      </c>
      <c r="K2784" s="84">
        <v>2081.7800000000002</v>
      </c>
      <c r="L2784" s="85"/>
      <c r="M2784" s="85"/>
    </row>
    <row r="2785" spans="1:13" hidden="1" x14ac:dyDescent="0.25">
      <c r="A2785" s="80">
        <f t="shared" si="43"/>
        <v>2783</v>
      </c>
      <c r="B2785" s="79" t="s">
        <v>2</v>
      </c>
      <c r="C2785" s="79" t="s">
        <v>247</v>
      </c>
      <c r="D2785" s="81">
        <v>41106</v>
      </c>
      <c r="E2785" s="81">
        <v>41106</v>
      </c>
      <c r="F2785" s="86">
        <v>1</v>
      </c>
      <c r="G2785" s="79" t="s">
        <v>158</v>
      </c>
      <c r="H2785" s="79" t="s">
        <v>1873</v>
      </c>
      <c r="I2785" s="84">
        <v>5175</v>
      </c>
      <c r="J2785" s="84">
        <v>-4238.2</v>
      </c>
      <c r="K2785" s="84">
        <v>936.8</v>
      </c>
      <c r="L2785" s="85"/>
      <c r="M2785" s="85"/>
    </row>
    <row r="2786" spans="1:13" hidden="1" x14ac:dyDescent="0.25">
      <c r="A2786" s="80">
        <f t="shared" si="43"/>
        <v>2784</v>
      </c>
      <c r="B2786" s="79" t="s">
        <v>2</v>
      </c>
      <c r="C2786" s="79" t="s">
        <v>247</v>
      </c>
      <c r="D2786" s="81">
        <v>41127</v>
      </c>
      <c r="E2786" s="81">
        <v>41127</v>
      </c>
      <c r="F2786" s="86">
        <v>1</v>
      </c>
      <c r="G2786" s="79" t="s">
        <v>158</v>
      </c>
      <c r="H2786" s="79" t="s">
        <v>1874</v>
      </c>
      <c r="I2786" s="84">
        <v>14950</v>
      </c>
      <c r="J2786" s="84">
        <v>-12161.66</v>
      </c>
      <c r="K2786" s="84">
        <v>2788.34</v>
      </c>
      <c r="L2786" s="85"/>
      <c r="M2786" s="85"/>
    </row>
    <row r="2787" spans="1:13" hidden="1" x14ac:dyDescent="0.25">
      <c r="A2787" s="80">
        <f t="shared" si="43"/>
        <v>2785</v>
      </c>
      <c r="B2787" s="79" t="s">
        <v>2</v>
      </c>
      <c r="C2787" s="79" t="s">
        <v>247</v>
      </c>
      <c r="D2787" s="81">
        <v>41127</v>
      </c>
      <c r="E2787" s="81">
        <v>41127</v>
      </c>
      <c r="F2787" s="86">
        <v>1</v>
      </c>
      <c r="G2787" s="79" t="s">
        <v>158</v>
      </c>
      <c r="H2787" s="79" t="s">
        <v>1875</v>
      </c>
      <c r="I2787" s="84">
        <v>39100</v>
      </c>
      <c r="J2787" s="84">
        <v>-31807.420000000002</v>
      </c>
      <c r="K2787" s="84">
        <v>7292.58</v>
      </c>
      <c r="L2787" s="85"/>
      <c r="M2787" s="85"/>
    </row>
    <row r="2788" spans="1:13" hidden="1" x14ac:dyDescent="0.25">
      <c r="A2788" s="80">
        <f t="shared" si="43"/>
        <v>2786</v>
      </c>
      <c r="B2788" s="79" t="s">
        <v>2</v>
      </c>
      <c r="C2788" s="79" t="s">
        <v>247</v>
      </c>
      <c r="D2788" s="81">
        <v>41144</v>
      </c>
      <c r="E2788" s="81">
        <v>41144</v>
      </c>
      <c r="F2788" s="86">
        <v>72</v>
      </c>
      <c r="G2788" s="79" t="s">
        <v>158</v>
      </c>
      <c r="H2788" s="79" t="s">
        <v>1876</v>
      </c>
      <c r="I2788" s="84">
        <v>240905</v>
      </c>
      <c r="J2788" s="84">
        <v>-194908.03</v>
      </c>
      <c r="K2788" s="84">
        <v>45996.97</v>
      </c>
      <c r="L2788" s="85"/>
      <c r="M2788" s="85"/>
    </row>
    <row r="2789" spans="1:13" hidden="1" x14ac:dyDescent="0.25">
      <c r="A2789" s="80">
        <f t="shared" si="43"/>
        <v>2787</v>
      </c>
      <c r="B2789" s="79" t="s">
        <v>2</v>
      </c>
      <c r="C2789" s="79" t="s">
        <v>247</v>
      </c>
      <c r="D2789" s="81">
        <v>41172</v>
      </c>
      <c r="E2789" s="81">
        <v>41172</v>
      </c>
      <c r="F2789" s="86">
        <v>1</v>
      </c>
      <c r="G2789" s="79" t="s">
        <v>158</v>
      </c>
      <c r="H2789" s="79" t="s">
        <v>1877</v>
      </c>
      <c r="I2789" s="84">
        <v>2264449.85</v>
      </c>
      <c r="J2789" s="84">
        <v>-1815672.81</v>
      </c>
      <c r="K2789" s="84">
        <v>448777.04</v>
      </c>
      <c r="L2789" s="85"/>
      <c r="M2789" s="85"/>
    </row>
    <row r="2790" spans="1:13" hidden="1" x14ac:dyDescent="0.25">
      <c r="A2790" s="80">
        <f t="shared" si="43"/>
        <v>2788</v>
      </c>
      <c r="B2790" s="79" t="s">
        <v>2</v>
      </c>
      <c r="C2790" s="79" t="s">
        <v>247</v>
      </c>
      <c r="D2790" s="81">
        <v>41193</v>
      </c>
      <c r="E2790" s="81">
        <v>41193</v>
      </c>
      <c r="F2790" s="86">
        <v>100</v>
      </c>
      <c r="G2790" s="79" t="s">
        <v>1658</v>
      </c>
      <c r="H2790" s="79" t="s">
        <v>1878</v>
      </c>
      <c r="I2790" s="84">
        <v>765369</v>
      </c>
      <c r="J2790" s="84">
        <v>-609545.47</v>
      </c>
      <c r="K2790" s="84">
        <v>155823.53</v>
      </c>
      <c r="L2790" s="85"/>
      <c r="M2790" s="85"/>
    </row>
    <row r="2791" spans="1:13" hidden="1" x14ac:dyDescent="0.25">
      <c r="A2791" s="80">
        <f t="shared" si="43"/>
        <v>2789</v>
      </c>
      <c r="B2791" s="79" t="s">
        <v>2</v>
      </c>
      <c r="C2791" s="79" t="s">
        <v>157</v>
      </c>
      <c r="D2791" s="81">
        <v>41153</v>
      </c>
      <c r="E2791" s="81">
        <v>41153</v>
      </c>
      <c r="F2791" s="86">
        <v>8</v>
      </c>
      <c r="G2791" s="79" t="s">
        <v>158</v>
      </c>
      <c r="H2791" s="79" t="s">
        <v>1879</v>
      </c>
      <c r="I2791" s="84">
        <v>36689.14</v>
      </c>
      <c r="J2791" s="84">
        <v>-36689.14</v>
      </c>
      <c r="K2791" s="84">
        <v>0</v>
      </c>
      <c r="L2791" s="85"/>
      <c r="M2791" s="85"/>
    </row>
    <row r="2792" spans="1:13" hidden="1" x14ac:dyDescent="0.25">
      <c r="A2792" s="80">
        <f t="shared" si="43"/>
        <v>2790</v>
      </c>
      <c r="B2792" s="79" t="s">
        <v>2</v>
      </c>
      <c r="C2792" s="79" t="s">
        <v>247</v>
      </c>
      <c r="D2792" s="81">
        <v>41174</v>
      </c>
      <c r="E2792" s="81">
        <v>41174</v>
      </c>
      <c r="F2792" s="86">
        <v>5</v>
      </c>
      <c r="G2792" s="79" t="s">
        <v>158</v>
      </c>
      <c r="H2792" s="79" t="s">
        <v>1880</v>
      </c>
      <c r="I2792" s="84">
        <v>44097.52</v>
      </c>
      <c r="J2792" s="84">
        <v>-35335.35</v>
      </c>
      <c r="K2792" s="84">
        <v>8762.17</v>
      </c>
      <c r="L2792" s="85"/>
      <c r="M2792" s="85"/>
    </row>
    <row r="2793" spans="1:13" hidden="1" x14ac:dyDescent="0.25">
      <c r="A2793" s="80">
        <f t="shared" si="43"/>
        <v>2791</v>
      </c>
      <c r="B2793" s="79" t="s">
        <v>2</v>
      </c>
      <c r="C2793" s="79" t="s">
        <v>247</v>
      </c>
      <c r="D2793" s="81">
        <v>41174</v>
      </c>
      <c r="E2793" s="81">
        <v>41174</v>
      </c>
      <c r="F2793" s="86">
        <v>4</v>
      </c>
      <c r="G2793" s="79" t="s">
        <v>158</v>
      </c>
      <c r="H2793" s="79" t="s">
        <v>1881</v>
      </c>
      <c r="I2793" s="84">
        <v>39672</v>
      </c>
      <c r="J2793" s="84">
        <v>-31789.18</v>
      </c>
      <c r="K2793" s="84">
        <v>7882.82</v>
      </c>
      <c r="L2793" s="85"/>
      <c r="M2793" s="85"/>
    </row>
    <row r="2794" spans="1:13" hidden="1" x14ac:dyDescent="0.25">
      <c r="A2794" s="80">
        <f t="shared" si="43"/>
        <v>2792</v>
      </c>
      <c r="B2794" s="79" t="s">
        <v>2</v>
      </c>
      <c r="C2794" s="79" t="s">
        <v>157</v>
      </c>
      <c r="D2794" s="81">
        <v>41153</v>
      </c>
      <c r="E2794" s="81">
        <v>41153</v>
      </c>
      <c r="F2794" s="86">
        <v>1</v>
      </c>
      <c r="G2794" s="79" t="s">
        <v>158</v>
      </c>
      <c r="H2794" s="79" t="s">
        <v>1882</v>
      </c>
      <c r="I2794" s="84">
        <v>4190</v>
      </c>
      <c r="J2794" s="84">
        <v>-4190</v>
      </c>
      <c r="K2794" s="84">
        <v>0</v>
      </c>
      <c r="L2794" s="85"/>
      <c r="M2794" s="85"/>
    </row>
    <row r="2795" spans="1:13" hidden="1" x14ac:dyDescent="0.25">
      <c r="A2795" s="80">
        <f t="shared" si="43"/>
        <v>2793</v>
      </c>
      <c r="B2795" s="79" t="s">
        <v>2</v>
      </c>
      <c r="C2795" s="79" t="s">
        <v>157</v>
      </c>
      <c r="D2795" s="81">
        <v>41194</v>
      </c>
      <c r="E2795" s="81">
        <v>41194</v>
      </c>
      <c r="F2795" s="86">
        <v>30</v>
      </c>
      <c r="G2795" s="79" t="s">
        <v>158</v>
      </c>
      <c r="H2795" s="79" t="s">
        <v>1883</v>
      </c>
      <c r="I2795" s="84">
        <v>130986</v>
      </c>
      <c r="J2795" s="84">
        <v>-130986</v>
      </c>
      <c r="K2795" s="84">
        <v>0</v>
      </c>
      <c r="L2795" s="85"/>
      <c r="M2795" s="85"/>
    </row>
    <row r="2796" spans="1:13" hidden="1" x14ac:dyDescent="0.25">
      <c r="A2796" s="80">
        <f t="shared" si="43"/>
        <v>2794</v>
      </c>
      <c r="B2796" s="79" t="s">
        <v>2</v>
      </c>
      <c r="C2796" s="79" t="s">
        <v>157</v>
      </c>
      <c r="D2796" s="81">
        <v>41176</v>
      </c>
      <c r="E2796" s="81">
        <v>41176</v>
      </c>
      <c r="F2796" s="86">
        <v>15</v>
      </c>
      <c r="G2796" s="79" t="s">
        <v>158</v>
      </c>
      <c r="H2796" s="79" t="s">
        <v>1884</v>
      </c>
      <c r="I2796" s="84">
        <v>48000</v>
      </c>
      <c r="J2796" s="84">
        <v>-48000</v>
      </c>
      <c r="K2796" s="84">
        <v>0</v>
      </c>
      <c r="L2796" s="85"/>
      <c r="M2796" s="85"/>
    </row>
    <row r="2797" spans="1:13" hidden="1" x14ac:dyDescent="0.25">
      <c r="A2797" s="80">
        <f t="shared" si="43"/>
        <v>2795</v>
      </c>
      <c r="B2797" s="79" t="s">
        <v>2</v>
      </c>
      <c r="C2797" s="79" t="s">
        <v>247</v>
      </c>
      <c r="D2797" s="81">
        <v>41176</v>
      </c>
      <c r="E2797" s="81">
        <v>41176</v>
      </c>
      <c r="F2797" s="86">
        <v>15</v>
      </c>
      <c r="G2797" s="79" t="s">
        <v>158</v>
      </c>
      <c r="H2797" s="79" t="s">
        <v>1884</v>
      </c>
      <c r="I2797" s="84">
        <v>76575</v>
      </c>
      <c r="J2797" s="84">
        <v>-61320.049999999996</v>
      </c>
      <c r="K2797" s="84">
        <v>15254.95</v>
      </c>
      <c r="L2797" s="85"/>
      <c r="M2797" s="85"/>
    </row>
    <row r="2798" spans="1:13" hidden="1" x14ac:dyDescent="0.25">
      <c r="A2798" s="80">
        <f t="shared" si="43"/>
        <v>2796</v>
      </c>
      <c r="B2798" s="79" t="s">
        <v>2</v>
      </c>
      <c r="C2798" s="79" t="s">
        <v>157</v>
      </c>
      <c r="D2798" s="81">
        <v>41176</v>
      </c>
      <c r="E2798" s="81">
        <v>41176</v>
      </c>
      <c r="F2798" s="86">
        <v>10</v>
      </c>
      <c r="G2798" s="79" t="s">
        <v>158</v>
      </c>
      <c r="H2798" s="79" t="s">
        <v>1885</v>
      </c>
      <c r="I2798" s="84">
        <v>48300</v>
      </c>
      <c r="J2798" s="84">
        <v>-48300</v>
      </c>
      <c r="K2798" s="84">
        <v>0</v>
      </c>
      <c r="L2798" s="85"/>
      <c r="M2798" s="85"/>
    </row>
    <row r="2799" spans="1:13" hidden="1" x14ac:dyDescent="0.25">
      <c r="A2799" s="80">
        <f t="shared" si="43"/>
        <v>2797</v>
      </c>
      <c r="B2799" s="79" t="s">
        <v>2</v>
      </c>
      <c r="C2799" s="79" t="s">
        <v>247</v>
      </c>
      <c r="D2799" s="81">
        <v>41218</v>
      </c>
      <c r="E2799" s="81">
        <v>41218</v>
      </c>
      <c r="F2799" s="86">
        <v>20</v>
      </c>
      <c r="G2799" s="79" t="s">
        <v>158</v>
      </c>
      <c r="H2799" s="79" t="s">
        <v>1886</v>
      </c>
      <c r="I2799" s="84">
        <v>151800</v>
      </c>
      <c r="J2799" s="84">
        <v>-119921.82999999999</v>
      </c>
      <c r="K2799" s="84">
        <v>31878.17</v>
      </c>
      <c r="L2799" s="85"/>
      <c r="M2799" s="85"/>
    </row>
    <row r="2800" spans="1:13" hidden="1" x14ac:dyDescent="0.25">
      <c r="A2800" s="80">
        <f t="shared" si="43"/>
        <v>2798</v>
      </c>
      <c r="B2800" s="79" t="s">
        <v>2</v>
      </c>
      <c r="C2800" s="79" t="s">
        <v>247</v>
      </c>
      <c r="D2800" s="81">
        <v>41218</v>
      </c>
      <c r="E2800" s="81">
        <v>41218</v>
      </c>
      <c r="F2800" s="86">
        <v>35</v>
      </c>
      <c r="G2800" s="79" t="s">
        <v>158</v>
      </c>
      <c r="H2800" s="79" t="s">
        <v>1887</v>
      </c>
      <c r="I2800" s="84">
        <v>265650</v>
      </c>
      <c r="J2800" s="84">
        <v>-209863.21</v>
      </c>
      <c r="K2800" s="84">
        <v>55786.79</v>
      </c>
      <c r="L2800" s="85"/>
      <c r="M2800" s="85"/>
    </row>
    <row r="2801" spans="1:13" hidden="1" x14ac:dyDescent="0.25">
      <c r="A2801" s="80">
        <f t="shared" si="43"/>
        <v>2799</v>
      </c>
      <c r="B2801" s="79" t="s">
        <v>2</v>
      </c>
      <c r="C2801" s="79" t="s">
        <v>157</v>
      </c>
      <c r="D2801" s="81">
        <v>41218</v>
      </c>
      <c r="E2801" s="81">
        <v>41218</v>
      </c>
      <c r="F2801" s="86">
        <v>10</v>
      </c>
      <c r="G2801" s="79" t="s">
        <v>158</v>
      </c>
      <c r="H2801" s="79" t="s">
        <v>1888</v>
      </c>
      <c r="I2801" s="84">
        <v>16675</v>
      </c>
      <c r="J2801" s="84">
        <v>-16675</v>
      </c>
      <c r="K2801" s="84">
        <v>0</v>
      </c>
      <c r="L2801" s="85"/>
      <c r="M2801" s="85"/>
    </row>
    <row r="2802" spans="1:13" hidden="1" x14ac:dyDescent="0.25">
      <c r="A2802" s="80">
        <f t="shared" si="43"/>
        <v>2800</v>
      </c>
      <c r="B2802" s="79" t="s">
        <v>2</v>
      </c>
      <c r="C2802" s="79" t="s">
        <v>247</v>
      </c>
      <c r="D2802" s="81">
        <v>41218</v>
      </c>
      <c r="E2802" s="81">
        <v>41218</v>
      </c>
      <c r="F2802" s="86">
        <v>40</v>
      </c>
      <c r="G2802" s="79" t="s">
        <v>158</v>
      </c>
      <c r="H2802" s="79" t="s">
        <v>1889</v>
      </c>
      <c r="I2802" s="84">
        <v>437000</v>
      </c>
      <c r="J2802" s="84">
        <v>-345229.52</v>
      </c>
      <c r="K2802" s="84">
        <v>91770.48</v>
      </c>
      <c r="L2802" s="85"/>
      <c r="M2802" s="85"/>
    </row>
    <row r="2803" spans="1:13" hidden="1" x14ac:dyDescent="0.25">
      <c r="A2803" s="80">
        <f t="shared" si="43"/>
        <v>2801</v>
      </c>
      <c r="B2803" s="79" t="s">
        <v>2</v>
      </c>
      <c r="C2803" s="79" t="s">
        <v>157</v>
      </c>
      <c r="D2803" s="81">
        <v>41218</v>
      </c>
      <c r="E2803" s="81">
        <v>41218</v>
      </c>
      <c r="F2803" s="86">
        <v>20</v>
      </c>
      <c r="G2803" s="79" t="s">
        <v>158</v>
      </c>
      <c r="H2803" s="79" t="s">
        <v>1890</v>
      </c>
      <c r="I2803" s="84">
        <v>33350</v>
      </c>
      <c r="J2803" s="84">
        <v>-33350</v>
      </c>
      <c r="K2803" s="84">
        <v>0</v>
      </c>
      <c r="L2803" s="85"/>
      <c r="M2803" s="85"/>
    </row>
    <row r="2804" spans="1:13" hidden="1" x14ac:dyDescent="0.25">
      <c r="A2804" s="80">
        <f t="shared" si="43"/>
        <v>2802</v>
      </c>
      <c r="B2804" s="79" t="s">
        <v>2</v>
      </c>
      <c r="C2804" s="79" t="s">
        <v>247</v>
      </c>
      <c r="D2804" s="81">
        <v>41253</v>
      </c>
      <c r="E2804" s="81">
        <v>41253</v>
      </c>
      <c r="F2804" s="86">
        <v>50</v>
      </c>
      <c r="G2804" s="79" t="s">
        <v>158</v>
      </c>
      <c r="H2804" s="79" t="s">
        <v>1891</v>
      </c>
      <c r="I2804" s="84">
        <v>567036</v>
      </c>
      <c r="J2804" s="84">
        <v>-442901.61</v>
      </c>
      <c r="K2804" s="84">
        <v>124134.39</v>
      </c>
      <c r="L2804" s="85"/>
      <c r="M2804" s="85"/>
    </row>
    <row r="2805" spans="1:13" hidden="1" x14ac:dyDescent="0.25">
      <c r="A2805" s="80">
        <f t="shared" si="43"/>
        <v>2803</v>
      </c>
      <c r="B2805" s="79" t="s">
        <v>2</v>
      </c>
      <c r="C2805" s="79" t="s">
        <v>157</v>
      </c>
      <c r="D2805" s="81">
        <v>41255</v>
      </c>
      <c r="E2805" s="81">
        <v>41255</v>
      </c>
      <c r="F2805" s="86">
        <v>110</v>
      </c>
      <c r="G2805" s="79" t="s">
        <v>158</v>
      </c>
      <c r="H2805" s="79" t="s">
        <v>1892</v>
      </c>
      <c r="I2805" s="84">
        <v>379500</v>
      </c>
      <c r="J2805" s="84">
        <v>-379500</v>
      </c>
      <c r="K2805" s="84">
        <v>0</v>
      </c>
      <c r="L2805" s="85"/>
      <c r="M2805" s="85"/>
    </row>
    <row r="2806" spans="1:13" hidden="1" x14ac:dyDescent="0.25">
      <c r="A2806" s="80">
        <f t="shared" si="43"/>
        <v>2804</v>
      </c>
      <c r="B2806" s="79" t="s">
        <v>2</v>
      </c>
      <c r="C2806" s="79" t="s">
        <v>157</v>
      </c>
      <c r="D2806" s="81">
        <v>41256</v>
      </c>
      <c r="E2806" s="81">
        <v>41256</v>
      </c>
      <c r="F2806" s="86">
        <v>32</v>
      </c>
      <c r="G2806" s="79" t="s">
        <v>158</v>
      </c>
      <c r="H2806" s="79" t="s">
        <v>1893</v>
      </c>
      <c r="I2806" s="84">
        <v>58880</v>
      </c>
      <c r="J2806" s="84">
        <v>-58880</v>
      </c>
      <c r="K2806" s="84">
        <v>0</v>
      </c>
      <c r="L2806" s="85"/>
      <c r="M2806" s="85"/>
    </row>
    <row r="2807" spans="1:13" hidden="1" x14ac:dyDescent="0.25">
      <c r="A2807" s="80">
        <f t="shared" si="43"/>
        <v>2805</v>
      </c>
      <c r="B2807" s="79" t="s">
        <v>2</v>
      </c>
      <c r="C2807" s="79" t="s">
        <v>247</v>
      </c>
      <c r="D2807" s="81">
        <v>41260</v>
      </c>
      <c r="E2807" s="81">
        <v>41260</v>
      </c>
      <c r="F2807" s="86">
        <v>9</v>
      </c>
      <c r="G2807" s="79" t="s">
        <v>158</v>
      </c>
      <c r="H2807" s="79" t="s">
        <v>1894</v>
      </c>
      <c r="I2807" s="84">
        <v>117990</v>
      </c>
      <c r="J2807" s="84">
        <v>-91950.34</v>
      </c>
      <c r="K2807" s="84">
        <v>26039.66</v>
      </c>
      <c r="L2807" s="85"/>
      <c r="M2807" s="85"/>
    </row>
    <row r="2808" spans="1:13" hidden="1" x14ac:dyDescent="0.25">
      <c r="A2808" s="80">
        <f t="shared" si="43"/>
        <v>2806</v>
      </c>
      <c r="B2808" s="79" t="s">
        <v>2</v>
      </c>
      <c r="C2808" s="79" t="s">
        <v>247</v>
      </c>
      <c r="D2808" s="81">
        <v>41260</v>
      </c>
      <c r="E2808" s="81">
        <v>41260</v>
      </c>
      <c r="F2808" s="86">
        <v>5</v>
      </c>
      <c r="G2808" s="79" t="s">
        <v>158</v>
      </c>
      <c r="H2808" s="79" t="s">
        <v>1895</v>
      </c>
      <c r="I2808" s="84">
        <v>61560</v>
      </c>
      <c r="J2808" s="84">
        <v>-47974.080000000002</v>
      </c>
      <c r="K2808" s="84">
        <v>13585.92</v>
      </c>
      <c r="L2808" s="85"/>
      <c r="M2808" s="85"/>
    </row>
    <row r="2809" spans="1:13" hidden="1" x14ac:dyDescent="0.25">
      <c r="A2809" s="80">
        <f t="shared" si="43"/>
        <v>2807</v>
      </c>
      <c r="B2809" s="79" t="s">
        <v>2</v>
      </c>
      <c r="C2809" s="79" t="s">
        <v>247</v>
      </c>
      <c r="D2809" s="81">
        <v>41271</v>
      </c>
      <c r="E2809" s="81">
        <v>41271</v>
      </c>
      <c r="F2809" s="86">
        <v>21</v>
      </c>
      <c r="G2809" s="79" t="s">
        <v>158</v>
      </c>
      <c r="H2809" s="79" t="s">
        <v>1896</v>
      </c>
      <c r="I2809" s="84">
        <v>275310</v>
      </c>
      <c r="J2809" s="84">
        <v>-213783.84999999998</v>
      </c>
      <c r="K2809" s="84">
        <v>61526.15</v>
      </c>
      <c r="L2809" s="85"/>
      <c r="M2809" s="85"/>
    </row>
    <row r="2810" spans="1:13" hidden="1" x14ac:dyDescent="0.25">
      <c r="A2810" s="80">
        <f t="shared" si="43"/>
        <v>2808</v>
      </c>
      <c r="B2810" s="79" t="s">
        <v>2</v>
      </c>
      <c r="C2810" s="79" t="s">
        <v>247</v>
      </c>
      <c r="D2810" s="81">
        <v>41271</v>
      </c>
      <c r="E2810" s="81">
        <v>41271</v>
      </c>
      <c r="F2810" s="86">
        <v>20</v>
      </c>
      <c r="G2810" s="79" t="s">
        <v>158</v>
      </c>
      <c r="H2810" s="79" t="s">
        <v>1897</v>
      </c>
      <c r="I2810" s="84">
        <v>246240</v>
      </c>
      <c r="J2810" s="84">
        <v>-191210.40000000002</v>
      </c>
      <c r="K2810" s="84">
        <v>55029.599999999999</v>
      </c>
      <c r="L2810" s="85"/>
      <c r="M2810" s="85"/>
    </row>
    <row r="2811" spans="1:13" hidden="1" x14ac:dyDescent="0.25">
      <c r="A2811" s="80">
        <f t="shared" si="43"/>
        <v>2809</v>
      </c>
      <c r="B2811" s="79" t="s">
        <v>2</v>
      </c>
      <c r="C2811" s="79" t="s">
        <v>247</v>
      </c>
      <c r="D2811" s="81">
        <v>41271</v>
      </c>
      <c r="E2811" s="81">
        <v>41271</v>
      </c>
      <c r="F2811" s="86">
        <v>10</v>
      </c>
      <c r="G2811" s="79" t="s">
        <v>158</v>
      </c>
      <c r="H2811" s="79" t="s">
        <v>1898</v>
      </c>
      <c r="I2811" s="84">
        <v>132012</v>
      </c>
      <c r="J2811" s="84">
        <v>-102510.02</v>
      </c>
      <c r="K2811" s="84">
        <v>29501.98</v>
      </c>
      <c r="L2811" s="85"/>
      <c r="M2811" s="85"/>
    </row>
    <row r="2812" spans="1:13" hidden="1" x14ac:dyDescent="0.25">
      <c r="A2812" s="80">
        <f t="shared" si="43"/>
        <v>2810</v>
      </c>
      <c r="B2812" s="79" t="s">
        <v>2</v>
      </c>
      <c r="C2812" s="79" t="s">
        <v>247</v>
      </c>
      <c r="D2812" s="81">
        <v>41271</v>
      </c>
      <c r="E2812" s="81">
        <v>41271</v>
      </c>
      <c r="F2812" s="86">
        <v>25</v>
      </c>
      <c r="G2812" s="79" t="s">
        <v>158</v>
      </c>
      <c r="H2812" s="79" t="s">
        <v>1899</v>
      </c>
      <c r="I2812" s="84">
        <v>256500</v>
      </c>
      <c r="J2812" s="84">
        <v>-199177.5</v>
      </c>
      <c r="K2812" s="84">
        <v>57322.5</v>
      </c>
      <c r="L2812" s="85"/>
      <c r="M2812" s="85"/>
    </row>
    <row r="2813" spans="1:13" hidden="1" x14ac:dyDescent="0.25">
      <c r="A2813" s="80">
        <f t="shared" si="43"/>
        <v>2811</v>
      </c>
      <c r="B2813" s="79" t="s">
        <v>2</v>
      </c>
      <c r="C2813" s="79" t="s">
        <v>247</v>
      </c>
      <c r="D2813" s="81">
        <v>41321</v>
      </c>
      <c r="E2813" s="81">
        <v>41321</v>
      </c>
      <c r="F2813" s="86">
        <v>10</v>
      </c>
      <c r="G2813" s="79" t="s">
        <v>158</v>
      </c>
      <c r="H2813" s="79" t="s">
        <v>1900</v>
      </c>
      <c r="I2813" s="84">
        <v>43662</v>
      </c>
      <c r="J2813" s="84">
        <v>-33354.870000000003</v>
      </c>
      <c r="K2813" s="84">
        <v>10307.129999999999</v>
      </c>
      <c r="L2813" s="85"/>
      <c r="M2813" s="85"/>
    </row>
    <row r="2814" spans="1:13" hidden="1" x14ac:dyDescent="0.25">
      <c r="A2814" s="80">
        <f t="shared" si="43"/>
        <v>2812</v>
      </c>
      <c r="B2814" s="79" t="s">
        <v>2</v>
      </c>
      <c r="C2814" s="79" t="s">
        <v>247</v>
      </c>
      <c r="D2814" s="81">
        <v>41310</v>
      </c>
      <c r="E2814" s="81">
        <v>41310</v>
      </c>
      <c r="F2814" s="86">
        <v>15</v>
      </c>
      <c r="G2814" s="79" t="s">
        <v>158</v>
      </c>
      <c r="H2814" s="79" t="s">
        <v>1901</v>
      </c>
      <c r="I2814" s="84">
        <v>113850.19</v>
      </c>
      <c r="J2814" s="84">
        <v>-87288.06</v>
      </c>
      <c r="K2814" s="84">
        <v>26562.13</v>
      </c>
      <c r="L2814" s="85"/>
      <c r="M2814" s="85"/>
    </row>
    <row r="2815" spans="1:13" hidden="1" x14ac:dyDescent="0.25">
      <c r="A2815" s="80">
        <f t="shared" si="43"/>
        <v>2813</v>
      </c>
      <c r="B2815" s="79" t="s">
        <v>2</v>
      </c>
      <c r="C2815" s="79" t="s">
        <v>157</v>
      </c>
      <c r="D2815" s="81">
        <v>41310</v>
      </c>
      <c r="E2815" s="81">
        <v>41310</v>
      </c>
      <c r="F2815" s="86">
        <v>15</v>
      </c>
      <c r="G2815" s="79" t="s">
        <v>158</v>
      </c>
      <c r="H2815" s="79" t="s">
        <v>1902</v>
      </c>
      <c r="I2815" s="84">
        <v>25012.54</v>
      </c>
      <c r="J2815" s="84">
        <v>-25012.54</v>
      </c>
      <c r="K2815" s="84">
        <v>0</v>
      </c>
      <c r="L2815" s="85"/>
      <c r="M2815" s="85"/>
    </row>
    <row r="2816" spans="1:13" hidden="1" x14ac:dyDescent="0.25">
      <c r="A2816" s="80">
        <f t="shared" si="43"/>
        <v>2814</v>
      </c>
      <c r="B2816" s="79" t="s">
        <v>2</v>
      </c>
      <c r="C2816" s="79" t="s">
        <v>247</v>
      </c>
      <c r="D2816" s="81">
        <v>41310</v>
      </c>
      <c r="E2816" s="81">
        <v>41310</v>
      </c>
      <c r="F2816" s="86">
        <v>15</v>
      </c>
      <c r="G2816" s="79" t="s">
        <v>158</v>
      </c>
      <c r="H2816" s="79" t="s">
        <v>1903</v>
      </c>
      <c r="I2816" s="84">
        <v>163875.26999999999</v>
      </c>
      <c r="J2816" s="84">
        <v>-125641.89</v>
      </c>
      <c r="K2816" s="84">
        <v>38233.379999999997</v>
      </c>
      <c r="L2816" s="85"/>
      <c r="M2816" s="85"/>
    </row>
    <row r="2817" spans="1:13" hidden="1" x14ac:dyDescent="0.25">
      <c r="A2817" s="80">
        <f t="shared" si="43"/>
        <v>2815</v>
      </c>
      <c r="B2817" s="79" t="s">
        <v>2</v>
      </c>
      <c r="C2817" s="79" t="s">
        <v>247</v>
      </c>
      <c r="D2817" s="81">
        <v>41302</v>
      </c>
      <c r="E2817" s="81">
        <v>41302</v>
      </c>
      <c r="F2817" s="86">
        <v>1</v>
      </c>
      <c r="G2817" s="79" t="s">
        <v>158</v>
      </c>
      <c r="H2817" s="79" t="s">
        <v>1904</v>
      </c>
      <c r="I2817" s="84">
        <v>71820</v>
      </c>
      <c r="J2817" s="84">
        <v>-55208.2</v>
      </c>
      <c r="K2817" s="84">
        <v>16611.8</v>
      </c>
      <c r="L2817" s="85"/>
      <c r="M2817" s="85"/>
    </row>
    <row r="2818" spans="1:13" hidden="1" x14ac:dyDescent="0.25">
      <c r="A2818" s="80">
        <f t="shared" si="43"/>
        <v>2816</v>
      </c>
      <c r="B2818" s="79" t="s">
        <v>2</v>
      </c>
      <c r="C2818" s="79" t="s">
        <v>247</v>
      </c>
      <c r="D2818" s="81">
        <v>41304</v>
      </c>
      <c r="E2818" s="81">
        <v>41304</v>
      </c>
      <c r="F2818" s="86">
        <v>80</v>
      </c>
      <c r="G2818" s="79" t="s">
        <v>158</v>
      </c>
      <c r="H2818" s="79" t="s">
        <v>1905</v>
      </c>
      <c r="I2818" s="84">
        <v>1111584.3999999999</v>
      </c>
      <c r="J2818" s="84">
        <v>-853918.51</v>
      </c>
      <c r="K2818" s="84">
        <v>257665.89</v>
      </c>
      <c r="L2818" s="85"/>
      <c r="M2818" s="85"/>
    </row>
    <row r="2819" spans="1:13" hidden="1" x14ac:dyDescent="0.25">
      <c r="A2819" s="80">
        <f t="shared" si="43"/>
        <v>2817</v>
      </c>
      <c r="B2819" s="79" t="s">
        <v>2</v>
      </c>
      <c r="C2819" s="79" t="s">
        <v>247</v>
      </c>
      <c r="D2819" s="81">
        <v>41365</v>
      </c>
      <c r="E2819" s="81">
        <v>41365</v>
      </c>
      <c r="F2819" s="86">
        <v>0</v>
      </c>
      <c r="G2819" s="79" t="s">
        <v>158</v>
      </c>
      <c r="H2819" s="79" t="s">
        <v>1905</v>
      </c>
      <c r="I2819" s="84">
        <v>-108146.3</v>
      </c>
      <c r="J2819" s="84">
        <v>79912.27</v>
      </c>
      <c r="K2819" s="84">
        <v>-28234.03</v>
      </c>
      <c r="L2819" s="85"/>
      <c r="M2819" s="85"/>
    </row>
    <row r="2820" spans="1:13" hidden="1" x14ac:dyDescent="0.25">
      <c r="A2820" s="80">
        <f t="shared" si="43"/>
        <v>2818</v>
      </c>
      <c r="B2820" s="79" t="s">
        <v>2</v>
      </c>
      <c r="C2820" s="79" t="s">
        <v>247</v>
      </c>
      <c r="D2820" s="81">
        <v>41106</v>
      </c>
      <c r="E2820" s="81">
        <v>41106</v>
      </c>
      <c r="F2820" s="86">
        <v>1</v>
      </c>
      <c r="G2820" s="79" t="s">
        <v>158</v>
      </c>
      <c r="H2820" s="79" t="s">
        <v>1906</v>
      </c>
      <c r="I2820" s="84">
        <v>18118.330000000002</v>
      </c>
      <c r="J2820" s="84">
        <v>-14838.470000000001</v>
      </c>
      <c r="K2820" s="84">
        <v>3279.86</v>
      </c>
      <c r="L2820" s="85"/>
      <c r="M2820" s="85"/>
    </row>
    <row r="2821" spans="1:13" hidden="1" x14ac:dyDescent="0.25">
      <c r="A2821" s="80">
        <f t="shared" ref="A2821:A2884" si="44">A2820+1</f>
        <v>2819</v>
      </c>
      <c r="B2821" s="79" t="s">
        <v>2</v>
      </c>
      <c r="C2821" s="79" t="s">
        <v>247</v>
      </c>
      <c r="D2821" s="81">
        <v>41106</v>
      </c>
      <c r="E2821" s="81">
        <v>41106</v>
      </c>
      <c r="F2821" s="86">
        <v>1</v>
      </c>
      <c r="G2821" s="79" t="s">
        <v>158</v>
      </c>
      <c r="H2821" s="79" t="s">
        <v>1907</v>
      </c>
      <c r="I2821" s="84">
        <v>14595.32</v>
      </c>
      <c r="J2821" s="84">
        <v>-11953.21</v>
      </c>
      <c r="K2821" s="84">
        <v>2642.11</v>
      </c>
      <c r="L2821" s="85"/>
      <c r="M2821" s="85"/>
    </row>
    <row r="2822" spans="1:13" hidden="1" x14ac:dyDescent="0.25">
      <c r="A2822" s="80">
        <f t="shared" si="44"/>
        <v>2820</v>
      </c>
      <c r="B2822" s="79" t="s">
        <v>2</v>
      </c>
      <c r="C2822" s="79" t="s">
        <v>247</v>
      </c>
      <c r="D2822" s="81">
        <v>41127</v>
      </c>
      <c r="E2822" s="81">
        <v>41127</v>
      </c>
      <c r="F2822" s="86">
        <v>6</v>
      </c>
      <c r="G2822" s="79" t="s">
        <v>158</v>
      </c>
      <c r="H2822" s="79" t="s">
        <v>1908</v>
      </c>
      <c r="I2822" s="84">
        <v>126828.28</v>
      </c>
      <c r="J2822" s="84">
        <v>-103173.41</v>
      </c>
      <c r="K2822" s="84">
        <v>23654.87</v>
      </c>
      <c r="L2822" s="85"/>
      <c r="M2822" s="85"/>
    </row>
    <row r="2823" spans="1:13" hidden="1" x14ac:dyDescent="0.25">
      <c r="A2823" s="80">
        <f t="shared" si="44"/>
        <v>2821</v>
      </c>
      <c r="B2823" s="79" t="s">
        <v>2</v>
      </c>
      <c r="C2823" s="79" t="s">
        <v>247</v>
      </c>
      <c r="D2823" s="81">
        <v>41106</v>
      </c>
      <c r="E2823" s="81">
        <v>41106</v>
      </c>
      <c r="F2823" s="86">
        <v>1</v>
      </c>
      <c r="G2823" s="79" t="s">
        <v>158</v>
      </c>
      <c r="H2823" s="79" t="s">
        <v>1909</v>
      </c>
      <c r="I2823" s="84">
        <v>15601.89</v>
      </c>
      <c r="J2823" s="84">
        <v>-12777.58</v>
      </c>
      <c r="K2823" s="84">
        <v>2824.31</v>
      </c>
      <c r="L2823" s="85"/>
      <c r="M2823" s="85"/>
    </row>
    <row r="2824" spans="1:13" hidden="1" x14ac:dyDescent="0.25">
      <c r="A2824" s="80">
        <f t="shared" si="44"/>
        <v>2822</v>
      </c>
      <c r="B2824" s="79" t="s">
        <v>2</v>
      </c>
      <c r="C2824" s="79" t="s">
        <v>247</v>
      </c>
      <c r="D2824" s="81">
        <v>41106</v>
      </c>
      <c r="E2824" s="81">
        <v>41106</v>
      </c>
      <c r="F2824" s="86">
        <v>1</v>
      </c>
      <c r="G2824" s="79" t="s">
        <v>158</v>
      </c>
      <c r="H2824" s="79" t="s">
        <v>1910</v>
      </c>
      <c r="I2824" s="84">
        <v>15601.89</v>
      </c>
      <c r="J2824" s="84">
        <v>-12777.58</v>
      </c>
      <c r="K2824" s="84">
        <v>2824.31</v>
      </c>
      <c r="L2824" s="85"/>
      <c r="M2824" s="85"/>
    </row>
    <row r="2825" spans="1:13" hidden="1" x14ac:dyDescent="0.25">
      <c r="A2825" s="80">
        <f t="shared" si="44"/>
        <v>2823</v>
      </c>
      <c r="B2825" s="79" t="s">
        <v>2</v>
      </c>
      <c r="C2825" s="79" t="s">
        <v>247</v>
      </c>
      <c r="D2825" s="81">
        <v>41106</v>
      </c>
      <c r="E2825" s="81">
        <v>41106</v>
      </c>
      <c r="F2825" s="86">
        <v>1</v>
      </c>
      <c r="G2825" s="79" t="s">
        <v>158</v>
      </c>
      <c r="H2825" s="79" t="s">
        <v>1910</v>
      </c>
      <c r="I2825" s="84">
        <v>15601.89</v>
      </c>
      <c r="J2825" s="84">
        <v>-12777.58</v>
      </c>
      <c r="K2825" s="84">
        <v>2824.31</v>
      </c>
      <c r="L2825" s="85"/>
      <c r="M2825" s="85"/>
    </row>
    <row r="2826" spans="1:13" hidden="1" x14ac:dyDescent="0.25">
      <c r="A2826" s="80">
        <f t="shared" si="44"/>
        <v>2824</v>
      </c>
      <c r="B2826" s="79" t="s">
        <v>2</v>
      </c>
      <c r="C2826" s="79" t="s">
        <v>247</v>
      </c>
      <c r="D2826" s="81">
        <v>41106</v>
      </c>
      <c r="E2826" s="81">
        <v>41106</v>
      </c>
      <c r="F2826" s="86">
        <v>4</v>
      </c>
      <c r="G2826" s="79" t="s">
        <v>158</v>
      </c>
      <c r="H2826" s="79" t="s">
        <v>1911</v>
      </c>
      <c r="I2826" s="84">
        <v>32210.36</v>
      </c>
      <c r="J2826" s="84">
        <v>-26379.49</v>
      </c>
      <c r="K2826" s="84">
        <v>5830.87</v>
      </c>
      <c r="L2826" s="85"/>
      <c r="M2826" s="85"/>
    </row>
    <row r="2827" spans="1:13" hidden="1" x14ac:dyDescent="0.25">
      <c r="A2827" s="80">
        <f t="shared" si="44"/>
        <v>2825</v>
      </c>
      <c r="B2827" s="79" t="s">
        <v>2</v>
      </c>
      <c r="C2827" s="79" t="s">
        <v>247</v>
      </c>
      <c r="D2827" s="81">
        <v>41106</v>
      </c>
      <c r="E2827" s="81">
        <v>41106</v>
      </c>
      <c r="F2827" s="86">
        <v>2</v>
      </c>
      <c r="G2827" s="79" t="s">
        <v>158</v>
      </c>
      <c r="H2827" s="79" t="s">
        <v>1912</v>
      </c>
      <c r="I2827" s="84">
        <v>46302.39</v>
      </c>
      <c r="J2827" s="84">
        <v>-37920.53</v>
      </c>
      <c r="K2827" s="84">
        <v>8381.86</v>
      </c>
      <c r="L2827" s="85"/>
      <c r="M2827" s="85"/>
    </row>
    <row r="2828" spans="1:13" hidden="1" x14ac:dyDescent="0.25">
      <c r="A2828" s="80">
        <f t="shared" si="44"/>
        <v>2826</v>
      </c>
      <c r="B2828" s="79" t="s">
        <v>2</v>
      </c>
      <c r="C2828" s="79" t="s">
        <v>247</v>
      </c>
      <c r="D2828" s="81">
        <v>41106</v>
      </c>
      <c r="E2828" s="81">
        <v>41106</v>
      </c>
      <c r="F2828" s="86">
        <v>1</v>
      </c>
      <c r="G2828" s="79" t="s">
        <v>158</v>
      </c>
      <c r="H2828" s="79" t="s">
        <v>1913</v>
      </c>
      <c r="I2828" s="84">
        <v>21138.05</v>
      </c>
      <c r="J2828" s="84">
        <v>-17311.55</v>
      </c>
      <c r="K2828" s="84">
        <v>3826.5</v>
      </c>
      <c r="L2828" s="85"/>
      <c r="M2828" s="85"/>
    </row>
    <row r="2829" spans="1:13" hidden="1" x14ac:dyDescent="0.25">
      <c r="A2829" s="80">
        <f t="shared" si="44"/>
        <v>2827</v>
      </c>
      <c r="B2829" s="79" t="s">
        <v>2</v>
      </c>
      <c r="C2829" s="79" t="s">
        <v>247</v>
      </c>
      <c r="D2829" s="81">
        <v>41106</v>
      </c>
      <c r="E2829" s="81">
        <v>41106</v>
      </c>
      <c r="F2829" s="86">
        <v>1</v>
      </c>
      <c r="G2829" s="79" t="s">
        <v>158</v>
      </c>
      <c r="H2829" s="79" t="s">
        <v>1914</v>
      </c>
      <c r="I2829" s="84">
        <v>21138.05</v>
      </c>
      <c r="J2829" s="84">
        <v>-17311.55</v>
      </c>
      <c r="K2829" s="84">
        <v>3826.5</v>
      </c>
      <c r="L2829" s="85"/>
      <c r="M2829" s="85"/>
    </row>
    <row r="2830" spans="1:13" hidden="1" x14ac:dyDescent="0.25">
      <c r="A2830" s="80">
        <f t="shared" si="44"/>
        <v>2828</v>
      </c>
      <c r="B2830" s="79" t="s">
        <v>2</v>
      </c>
      <c r="C2830" s="79" t="s">
        <v>247</v>
      </c>
      <c r="D2830" s="81">
        <v>41106</v>
      </c>
      <c r="E2830" s="81">
        <v>41106</v>
      </c>
      <c r="F2830" s="86">
        <v>1</v>
      </c>
      <c r="G2830" s="79" t="s">
        <v>158</v>
      </c>
      <c r="H2830" s="79" t="s">
        <v>1910</v>
      </c>
      <c r="I2830" s="84">
        <v>18118.330000000002</v>
      </c>
      <c r="J2830" s="84">
        <v>-14838.470000000001</v>
      </c>
      <c r="K2830" s="84">
        <v>3279.86</v>
      </c>
      <c r="L2830" s="85"/>
      <c r="M2830" s="85"/>
    </row>
    <row r="2831" spans="1:13" hidden="1" x14ac:dyDescent="0.25">
      <c r="A2831" s="80">
        <f t="shared" si="44"/>
        <v>2829</v>
      </c>
      <c r="B2831" s="79" t="s">
        <v>2</v>
      </c>
      <c r="C2831" s="79" t="s">
        <v>247</v>
      </c>
      <c r="D2831" s="81">
        <v>41106</v>
      </c>
      <c r="E2831" s="81">
        <v>41106</v>
      </c>
      <c r="F2831" s="86">
        <v>1</v>
      </c>
      <c r="G2831" s="79" t="s">
        <v>158</v>
      </c>
      <c r="H2831" s="79" t="s">
        <v>1915</v>
      </c>
      <c r="I2831" s="84">
        <v>13588.74</v>
      </c>
      <c r="J2831" s="84">
        <v>-11128.85</v>
      </c>
      <c r="K2831" s="84">
        <v>2459.89</v>
      </c>
      <c r="L2831" s="85"/>
      <c r="M2831" s="85"/>
    </row>
    <row r="2832" spans="1:13" hidden="1" x14ac:dyDescent="0.25">
      <c r="A2832" s="80">
        <f t="shared" si="44"/>
        <v>2830</v>
      </c>
      <c r="B2832" s="79" t="s">
        <v>2</v>
      </c>
      <c r="C2832" s="79" t="s">
        <v>247</v>
      </c>
      <c r="D2832" s="81">
        <v>41106</v>
      </c>
      <c r="E2832" s="81">
        <v>41106</v>
      </c>
      <c r="F2832" s="86">
        <v>2</v>
      </c>
      <c r="G2832" s="79" t="s">
        <v>158</v>
      </c>
      <c r="H2832" s="79" t="s">
        <v>1916</v>
      </c>
      <c r="I2832" s="84">
        <v>22144.62</v>
      </c>
      <c r="J2832" s="84">
        <v>-18135.91</v>
      </c>
      <c r="K2832" s="84">
        <v>4008.71</v>
      </c>
      <c r="L2832" s="85"/>
      <c r="M2832" s="85"/>
    </row>
    <row r="2833" spans="1:13" hidden="1" x14ac:dyDescent="0.25">
      <c r="A2833" s="80">
        <f t="shared" si="44"/>
        <v>2831</v>
      </c>
      <c r="B2833" s="79" t="s">
        <v>2</v>
      </c>
      <c r="C2833" s="79" t="s">
        <v>247</v>
      </c>
      <c r="D2833" s="81">
        <v>41106</v>
      </c>
      <c r="E2833" s="81">
        <v>41106</v>
      </c>
      <c r="F2833" s="86">
        <v>1</v>
      </c>
      <c r="G2833" s="79" t="s">
        <v>158</v>
      </c>
      <c r="H2833" s="79" t="s">
        <v>1917</v>
      </c>
      <c r="I2833" s="84">
        <v>26170.92</v>
      </c>
      <c r="J2833" s="84">
        <v>-21433.34</v>
      </c>
      <c r="K2833" s="84">
        <v>4737.58</v>
      </c>
      <c r="L2833" s="85"/>
      <c r="M2833" s="85"/>
    </row>
    <row r="2834" spans="1:13" hidden="1" x14ac:dyDescent="0.25">
      <c r="A2834" s="80">
        <f t="shared" si="44"/>
        <v>2832</v>
      </c>
      <c r="B2834" s="79" t="s">
        <v>2</v>
      </c>
      <c r="C2834" s="79" t="s">
        <v>247</v>
      </c>
      <c r="D2834" s="81">
        <v>41106</v>
      </c>
      <c r="E2834" s="81">
        <v>41106</v>
      </c>
      <c r="F2834" s="86">
        <v>1</v>
      </c>
      <c r="G2834" s="79" t="s">
        <v>158</v>
      </c>
      <c r="H2834" s="79" t="s">
        <v>1918</v>
      </c>
      <c r="I2834" s="84">
        <v>29693.919999999998</v>
      </c>
      <c r="J2834" s="84">
        <v>-24318.6</v>
      </c>
      <c r="K2834" s="84">
        <v>5375.32</v>
      </c>
      <c r="L2834" s="85"/>
      <c r="M2834" s="85"/>
    </row>
    <row r="2835" spans="1:13" hidden="1" x14ac:dyDescent="0.25">
      <c r="A2835" s="80">
        <f t="shared" si="44"/>
        <v>2833</v>
      </c>
      <c r="B2835" s="79" t="s">
        <v>2</v>
      </c>
      <c r="C2835" s="79" t="s">
        <v>247</v>
      </c>
      <c r="D2835" s="81">
        <v>41106</v>
      </c>
      <c r="E2835" s="81">
        <v>41106</v>
      </c>
      <c r="F2835" s="86">
        <v>3</v>
      </c>
      <c r="G2835" s="79" t="s">
        <v>158</v>
      </c>
      <c r="H2835" s="79" t="s">
        <v>1919</v>
      </c>
      <c r="I2835" s="84">
        <v>54354.98</v>
      </c>
      <c r="J2835" s="84">
        <v>-44515.41</v>
      </c>
      <c r="K2835" s="84">
        <v>9839.57</v>
      </c>
      <c r="L2835" s="85"/>
      <c r="M2835" s="85"/>
    </row>
    <row r="2836" spans="1:13" hidden="1" x14ac:dyDescent="0.25">
      <c r="A2836" s="80">
        <f t="shared" si="44"/>
        <v>2834</v>
      </c>
      <c r="B2836" s="79" t="s">
        <v>2</v>
      </c>
      <c r="C2836" s="79" t="s">
        <v>247</v>
      </c>
      <c r="D2836" s="81">
        <v>41139</v>
      </c>
      <c r="E2836" s="81">
        <v>41139</v>
      </c>
      <c r="F2836" s="86">
        <v>2</v>
      </c>
      <c r="G2836" s="79" t="s">
        <v>158</v>
      </c>
      <c r="H2836" s="79" t="s">
        <v>1920</v>
      </c>
      <c r="I2836" s="84">
        <v>33154.5</v>
      </c>
      <c r="J2836" s="84">
        <v>-26867.25</v>
      </c>
      <c r="K2836" s="84">
        <v>6287.25</v>
      </c>
      <c r="L2836" s="85"/>
      <c r="M2836" s="85"/>
    </row>
    <row r="2837" spans="1:13" hidden="1" x14ac:dyDescent="0.25">
      <c r="A2837" s="80">
        <f t="shared" si="44"/>
        <v>2835</v>
      </c>
      <c r="B2837" s="79" t="s">
        <v>2</v>
      </c>
      <c r="C2837" s="79" t="s">
        <v>247</v>
      </c>
      <c r="D2837" s="81">
        <v>41139</v>
      </c>
      <c r="E2837" s="81">
        <v>41139</v>
      </c>
      <c r="F2837" s="86">
        <v>1</v>
      </c>
      <c r="G2837" s="79" t="s">
        <v>158</v>
      </c>
      <c r="H2837" s="79" t="s">
        <v>1921</v>
      </c>
      <c r="I2837" s="84">
        <v>19785.75</v>
      </c>
      <c r="J2837" s="84">
        <v>-16033.68</v>
      </c>
      <c r="K2837" s="84">
        <v>3752.07</v>
      </c>
      <c r="L2837" s="85"/>
      <c r="M2837" s="85"/>
    </row>
    <row r="2838" spans="1:13" hidden="1" x14ac:dyDescent="0.25">
      <c r="A2838" s="80">
        <f t="shared" si="44"/>
        <v>2836</v>
      </c>
      <c r="B2838" s="79" t="s">
        <v>2</v>
      </c>
      <c r="C2838" s="79" t="s">
        <v>247</v>
      </c>
      <c r="D2838" s="81">
        <v>41139</v>
      </c>
      <c r="E2838" s="81">
        <v>41139</v>
      </c>
      <c r="F2838" s="86">
        <v>1</v>
      </c>
      <c r="G2838" s="79" t="s">
        <v>158</v>
      </c>
      <c r="H2838" s="79" t="s">
        <v>1922</v>
      </c>
      <c r="I2838" s="84">
        <v>16577.25</v>
      </c>
      <c r="J2838" s="84">
        <v>-13433.630000000001</v>
      </c>
      <c r="K2838" s="84">
        <v>3143.62</v>
      </c>
      <c r="L2838" s="85"/>
      <c r="M2838" s="85"/>
    </row>
    <row r="2839" spans="1:13" hidden="1" x14ac:dyDescent="0.25">
      <c r="A2839" s="80">
        <f t="shared" si="44"/>
        <v>2837</v>
      </c>
      <c r="B2839" s="79" t="s">
        <v>2</v>
      </c>
      <c r="C2839" s="79" t="s">
        <v>247</v>
      </c>
      <c r="D2839" s="81">
        <v>41139</v>
      </c>
      <c r="E2839" s="81">
        <v>41139</v>
      </c>
      <c r="F2839" s="86">
        <v>1</v>
      </c>
      <c r="G2839" s="79" t="s">
        <v>158</v>
      </c>
      <c r="H2839" s="79" t="s">
        <v>1923</v>
      </c>
      <c r="I2839" s="84">
        <v>16577.25</v>
      </c>
      <c r="J2839" s="84">
        <v>-13433.630000000001</v>
      </c>
      <c r="K2839" s="84">
        <v>3143.62</v>
      </c>
      <c r="L2839" s="85"/>
      <c r="M2839" s="85"/>
    </row>
    <row r="2840" spans="1:13" hidden="1" x14ac:dyDescent="0.25">
      <c r="A2840" s="80">
        <f t="shared" si="44"/>
        <v>2838</v>
      </c>
      <c r="B2840" s="79" t="s">
        <v>2</v>
      </c>
      <c r="C2840" s="79" t="s">
        <v>247</v>
      </c>
      <c r="D2840" s="81">
        <v>41139</v>
      </c>
      <c r="E2840" s="81">
        <v>41139</v>
      </c>
      <c r="F2840" s="86">
        <v>1</v>
      </c>
      <c r="G2840" s="79" t="s">
        <v>158</v>
      </c>
      <c r="H2840" s="79" t="s">
        <v>1924</v>
      </c>
      <c r="I2840" s="84">
        <v>8021.25</v>
      </c>
      <c r="J2840" s="84">
        <v>-6500.14</v>
      </c>
      <c r="K2840" s="84">
        <v>1521.11</v>
      </c>
      <c r="L2840" s="85"/>
      <c r="M2840" s="85"/>
    </row>
    <row r="2841" spans="1:13" hidden="1" x14ac:dyDescent="0.25">
      <c r="A2841" s="80">
        <f t="shared" si="44"/>
        <v>2839</v>
      </c>
      <c r="B2841" s="79" t="s">
        <v>2</v>
      </c>
      <c r="C2841" s="79" t="s">
        <v>247</v>
      </c>
      <c r="D2841" s="81">
        <v>41139</v>
      </c>
      <c r="E2841" s="81">
        <v>41139</v>
      </c>
      <c r="F2841" s="86">
        <v>2</v>
      </c>
      <c r="G2841" s="79" t="s">
        <v>158</v>
      </c>
      <c r="H2841" s="79" t="s">
        <v>1925</v>
      </c>
      <c r="I2841" s="84">
        <v>39571.5</v>
      </c>
      <c r="J2841" s="84">
        <v>-32067.360000000001</v>
      </c>
      <c r="K2841" s="84">
        <v>7504.14</v>
      </c>
      <c r="L2841" s="85"/>
      <c r="M2841" s="85"/>
    </row>
    <row r="2842" spans="1:13" hidden="1" x14ac:dyDescent="0.25">
      <c r="A2842" s="80">
        <f t="shared" si="44"/>
        <v>2840</v>
      </c>
      <c r="B2842" s="79" t="s">
        <v>2</v>
      </c>
      <c r="C2842" s="79" t="s">
        <v>247</v>
      </c>
      <c r="D2842" s="81">
        <v>41127</v>
      </c>
      <c r="E2842" s="81">
        <v>41127</v>
      </c>
      <c r="F2842" s="86">
        <v>1</v>
      </c>
      <c r="G2842" s="79" t="s">
        <v>158</v>
      </c>
      <c r="H2842" s="79" t="s">
        <v>1926</v>
      </c>
      <c r="I2842" s="84">
        <v>28341.75</v>
      </c>
      <c r="J2842" s="84">
        <v>-23055.699999999997</v>
      </c>
      <c r="K2842" s="84">
        <v>5286.05</v>
      </c>
      <c r="L2842" s="85"/>
      <c r="M2842" s="85"/>
    </row>
    <row r="2843" spans="1:13" hidden="1" x14ac:dyDescent="0.25">
      <c r="A2843" s="80">
        <f t="shared" si="44"/>
        <v>2841</v>
      </c>
      <c r="B2843" s="79" t="s">
        <v>2</v>
      </c>
      <c r="C2843" s="79" t="s">
        <v>247</v>
      </c>
      <c r="D2843" s="81">
        <v>41127</v>
      </c>
      <c r="E2843" s="81">
        <v>41127</v>
      </c>
      <c r="F2843" s="86">
        <v>1</v>
      </c>
      <c r="G2843" s="79" t="s">
        <v>158</v>
      </c>
      <c r="H2843" s="79" t="s">
        <v>1927</v>
      </c>
      <c r="I2843" s="84">
        <v>28341.75</v>
      </c>
      <c r="J2843" s="84">
        <v>-23055.699999999997</v>
      </c>
      <c r="K2843" s="84">
        <v>5286.05</v>
      </c>
      <c r="L2843" s="85"/>
      <c r="M2843" s="85"/>
    </row>
    <row r="2844" spans="1:13" hidden="1" x14ac:dyDescent="0.25">
      <c r="A2844" s="80">
        <f t="shared" si="44"/>
        <v>2842</v>
      </c>
      <c r="B2844" s="79" t="s">
        <v>2</v>
      </c>
      <c r="C2844" s="79" t="s">
        <v>247</v>
      </c>
      <c r="D2844" s="81">
        <v>41127</v>
      </c>
      <c r="E2844" s="81">
        <v>41127</v>
      </c>
      <c r="F2844" s="86">
        <v>1</v>
      </c>
      <c r="G2844" s="79" t="s">
        <v>158</v>
      </c>
      <c r="H2844" s="79" t="s">
        <v>1928</v>
      </c>
      <c r="I2844" s="84">
        <v>6951.75</v>
      </c>
      <c r="J2844" s="84">
        <v>-5655.17</v>
      </c>
      <c r="K2844" s="84">
        <v>1296.58</v>
      </c>
      <c r="L2844" s="85"/>
      <c r="M2844" s="85"/>
    </row>
    <row r="2845" spans="1:13" hidden="1" x14ac:dyDescent="0.25">
      <c r="A2845" s="80">
        <f t="shared" si="44"/>
        <v>2843</v>
      </c>
      <c r="B2845" s="79" t="s">
        <v>2</v>
      </c>
      <c r="C2845" s="79" t="s">
        <v>247</v>
      </c>
      <c r="D2845" s="81">
        <v>41127</v>
      </c>
      <c r="E2845" s="81">
        <v>41127</v>
      </c>
      <c r="F2845" s="86">
        <v>1</v>
      </c>
      <c r="G2845" s="79" t="s">
        <v>354</v>
      </c>
      <c r="H2845" s="79" t="s">
        <v>1929</v>
      </c>
      <c r="I2845" s="84">
        <v>59892</v>
      </c>
      <c r="J2845" s="84">
        <v>-48721.49</v>
      </c>
      <c r="K2845" s="84">
        <v>11170.51</v>
      </c>
      <c r="L2845" s="85"/>
      <c r="M2845" s="85"/>
    </row>
    <row r="2846" spans="1:13" hidden="1" x14ac:dyDescent="0.25">
      <c r="A2846" s="80">
        <f t="shared" si="44"/>
        <v>2844</v>
      </c>
      <c r="B2846" s="79" t="s">
        <v>2</v>
      </c>
      <c r="C2846" s="79" t="s">
        <v>247</v>
      </c>
      <c r="D2846" s="81">
        <v>41127</v>
      </c>
      <c r="E2846" s="81">
        <v>41127</v>
      </c>
      <c r="F2846" s="86">
        <v>1</v>
      </c>
      <c r="G2846" s="79" t="s">
        <v>158</v>
      </c>
      <c r="H2846" s="79" t="s">
        <v>1930</v>
      </c>
      <c r="I2846" s="84">
        <v>55614</v>
      </c>
      <c r="J2846" s="84">
        <v>-45241.380000000005</v>
      </c>
      <c r="K2846" s="84">
        <v>10372.620000000001</v>
      </c>
      <c r="L2846" s="85"/>
      <c r="M2846" s="85"/>
    </row>
    <row r="2847" spans="1:13" hidden="1" x14ac:dyDescent="0.25">
      <c r="A2847" s="80">
        <f t="shared" si="44"/>
        <v>2845</v>
      </c>
      <c r="B2847" s="79" t="s">
        <v>2</v>
      </c>
      <c r="C2847" s="79" t="s">
        <v>247</v>
      </c>
      <c r="D2847" s="81">
        <v>41127</v>
      </c>
      <c r="E2847" s="81">
        <v>41127</v>
      </c>
      <c r="F2847" s="86">
        <v>1</v>
      </c>
      <c r="G2847" s="79" t="s">
        <v>158</v>
      </c>
      <c r="H2847" s="79" t="s">
        <v>1931</v>
      </c>
      <c r="I2847" s="84">
        <v>40641</v>
      </c>
      <c r="J2847" s="84">
        <v>-33061</v>
      </c>
      <c r="K2847" s="84">
        <v>7580</v>
      </c>
      <c r="L2847" s="85"/>
      <c r="M2847" s="85"/>
    </row>
    <row r="2848" spans="1:13" hidden="1" x14ac:dyDescent="0.25">
      <c r="A2848" s="80">
        <f t="shared" si="44"/>
        <v>2846</v>
      </c>
      <c r="B2848" s="79" t="s">
        <v>2</v>
      </c>
      <c r="C2848" s="79" t="s">
        <v>247</v>
      </c>
      <c r="D2848" s="81">
        <v>41127</v>
      </c>
      <c r="E2848" s="81">
        <v>41127</v>
      </c>
      <c r="F2848" s="86">
        <v>1</v>
      </c>
      <c r="G2848" s="79" t="s">
        <v>158</v>
      </c>
      <c r="H2848" s="79" t="s">
        <v>1932</v>
      </c>
      <c r="I2848" s="84">
        <v>19785.75</v>
      </c>
      <c r="J2848" s="84">
        <v>-16095.49</v>
      </c>
      <c r="K2848" s="84">
        <v>3690.26</v>
      </c>
      <c r="L2848" s="85"/>
      <c r="M2848" s="85"/>
    </row>
    <row r="2849" spans="1:13" hidden="1" x14ac:dyDescent="0.25">
      <c r="A2849" s="80">
        <f t="shared" si="44"/>
        <v>2847</v>
      </c>
      <c r="B2849" s="79" t="s">
        <v>2</v>
      </c>
      <c r="C2849" s="79" t="s">
        <v>247</v>
      </c>
      <c r="D2849" s="81">
        <v>41480</v>
      </c>
      <c r="E2849" s="81">
        <v>41480</v>
      </c>
      <c r="F2849" s="86">
        <v>1</v>
      </c>
      <c r="G2849" s="79" t="s">
        <v>354</v>
      </c>
      <c r="H2849" s="79" t="s">
        <v>1933</v>
      </c>
      <c r="I2849" s="84">
        <v>789001</v>
      </c>
      <c r="J2849" s="84">
        <v>-571767.20000000007</v>
      </c>
      <c r="K2849" s="84">
        <v>217233.8</v>
      </c>
      <c r="L2849" s="85"/>
      <c r="M2849" s="85"/>
    </row>
    <row r="2850" spans="1:13" hidden="1" x14ac:dyDescent="0.25">
      <c r="A2850" s="80">
        <f t="shared" si="44"/>
        <v>2848</v>
      </c>
      <c r="B2850" s="79" t="s">
        <v>2</v>
      </c>
      <c r="C2850" s="79" t="s">
        <v>247</v>
      </c>
      <c r="D2850" s="81">
        <v>41730</v>
      </c>
      <c r="E2850" s="81">
        <v>41730</v>
      </c>
      <c r="F2850" s="86">
        <v>1</v>
      </c>
      <c r="G2850" s="79" t="s">
        <v>354</v>
      </c>
      <c r="H2850" s="79" t="s">
        <v>1934</v>
      </c>
      <c r="I2850" s="84">
        <v>30438.400000000001</v>
      </c>
      <c r="J2850" s="84">
        <v>-20241.550000000003</v>
      </c>
      <c r="K2850" s="84">
        <v>10196.85</v>
      </c>
      <c r="L2850" s="85"/>
      <c r="M2850" s="85"/>
    </row>
    <row r="2851" spans="1:13" hidden="1" x14ac:dyDescent="0.25">
      <c r="A2851" s="80">
        <f t="shared" si="44"/>
        <v>2849</v>
      </c>
      <c r="B2851" s="79" t="s">
        <v>2</v>
      </c>
      <c r="C2851" s="79" t="s">
        <v>247</v>
      </c>
      <c r="D2851" s="81">
        <v>41366</v>
      </c>
      <c r="E2851" s="81">
        <v>41366</v>
      </c>
      <c r="F2851" s="86">
        <v>1</v>
      </c>
      <c r="G2851" s="79" t="s">
        <v>158</v>
      </c>
      <c r="H2851" s="79" t="s">
        <v>1935</v>
      </c>
      <c r="I2851" s="84">
        <v>144000</v>
      </c>
      <c r="J2851" s="84">
        <v>-108389.83</v>
      </c>
      <c r="K2851" s="84">
        <v>35610.17</v>
      </c>
      <c r="L2851" s="85"/>
      <c r="M2851" s="85"/>
    </row>
    <row r="2852" spans="1:13" hidden="1" x14ac:dyDescent="0.25">
      <c r="A2852" s="80">
        <f t="shared" si="44"/>
        <v>2850</v>
      </c>
      <c r="B2852" s="79" t="s">
        <v>2</v>
      </c>
      <c r="C2852" s="79" t="s">
        <v>247</v>
      </c>
      <c r="D2852" s="81">
        <v>41408</v>
      </c>
      <c r="E2852" s="81">
        <v>41408</v>
      </c>
      <c r="F2852" s="86">
        <v>10</v>
      </c>
      <c r="G2852" s="79" t="s">
        <v>158</v>
      </c>
      <c r="H2852" s="79" t="s">
        <v>1936</v>
      </c>
      <c r="I2852" s="84">
        <v>106641</v>
      </c>
      <c r="J2852" s="84">
        <v>-79160.960000000006</v>
      </c>
      <c r="K2852" s="84">
        <v>27480.04</v>
      </c>
      <c r="L2852" s="85"/>
      <c r="M2852" s="85"/>
    </row>
    <row r="2853" spans="1:13" hidden="1" x14ac:dyDescent="0.25">
      <c r="A2853" s="80">
        <f t="shared" si="44"/>
        <v>2851</v>
      </c>
      <c r="B2853" s="79" t="s">
        <v>2</v>
      </c>
      <c r="C2853" s="79" t="s">
        <v>247</v>
      </c>
      <c r="D2853" s="81">
        <v>41480</v>
      </c>
      <c r="E2853" s="81">
        <v>41480</v>
      </c>
      <c r="F2853" s="86">
        <v>1</v>
      </c>
      <c r="G2853" s="79" t="s">
        <v>158</v>
      </c>
      <c r="H2853" s="79" t="s">
        <v>1937</v>
      </c>
      <c r="I2853" s="84">
        <v>122431</v>
      </c>
      <c r="J2853" s="84">
        <v>-88722.36</v>
      </c>
      <c r="K2853" s="84">
        <v>33708.639999999999</v>
      </c>
      <c r="L2853" s="85"/>
      <c r="M2853" s="85"/>
    </row>
    <row r="2854" spans="1:13" hidden="1" x14ac:dyDescent="0.25">
      <c r="A2854" s="80">
        <f t="shared" si="44"/>
        <v>2852</v>
      </c>
      <c r="B2854" s="79" t="s">
        <v>2</v>
      </c>
      <c r="C2854" s="79" t="s">
        <v>247</v>
      </c>
      <c r="D2854" s="81">
        <v>41730</v>
      </c>
      <c r="E2854" s="81">
        <v>41730</v>
      </c>
      <c r="F2854" s="86">
        <v>1</v>
      </c>
      <c r="G2854" s="79" t="s">
        <v>158</v>
      </c>
      <c r="H2854" s="79" t="s">
        <v>1938</v>
      </c>
      <c r="I2854" s="84">
        <v>3761.74</v>
      </c>
      <c r="J2854" s="84">
        <v>-2501.56</v>
      </c>
      <c r="K2854" s="84">
        <v>1260.18</v>
      </c>
      <c r="L2854" s="85"/>
      <c r="M2854" s="85"/>
    </row>
    <row r="2855" spans="1:13" hidden="1" x14ac:dyDescent="0.25">
      <c r="A2855" s="80">
        <f t="shared" si="44"/>
        <v>2853</v>
      </c>
      <c r="B2855" s="79" t="s">
        <v>2</v>
      </c>
      <c r="C2855" s="79" t="s">
        <v>157</v>
      </c>
      <c r="D2855" s="81">
        <v>41453</v>
      </c>
      <c r="E2855" s="81">
        <v>41453</v>
      </c>
      <c r="F2855" s="86">
        <v>62</v>
      </c>
      <c r="G2855" s="79" t="s">
        <v>158</v>
      </c>
      <c r="H2855" s="79" t="s">
        <v>1939</v>
      </c>
      <c r="I2855" s="84">
        <v>189999</v>
      </c>
      <c r="J2855" s="84">
        <v>-189999</v>
      </c>
      <c r="K2855" s="84">
        <v>0</v>
      </c>
      <c r="L2855" s="85"/>
      <c r="M2855" s="85"/>
    </row>
    <row r="2856" spans="1:13" hidden="1" x14ac:dyDescent="0.25">
      <c r="A2856" s="80">
        <f t="shared" si="44"/>
        <v>2854</v>
      </c>
      <c r="B2856" s="79" t="s">
        <v>2</v>
      </c>
      <c r="C2856" s="79" t="s">
        <v>247</v>
      </c>
      <c r="D2856" s="81">
        <v>41446</v>
      </c>
      <c r="E2856" s="81">
        <v>41446</v>
      </c>
      <c r="F2856" s="86">
        <v>1</v>
      </c>
      <c r="G2856" s="79" t="s">
        <v>158</v>
      </c>
      <c r="H2856" s="79" t="s">
        <v>1940</v>
      </c>
      <c r="I2856" s="84">
        <v>23028.75</v>
      </c>
      <c r="J2856" s="84">
        <v>-16879.490000000002</v>
      </c>
      <c r="K2856" s="84">
        <v>6149.26</v>
      </c>
      <c r="L2856" s="85"/>
      <c r="M2856" s="85"/>
    </row>
    <row r="2857" spans="1:13" hidden="1" x14ac:dyDescent="0.25">
      <c r="A2857" s="80">
        <f t="shared" si="44"/>
        <v>2855</v>
      </c>
      <c r="B2857" s="79" t="s">
        <v>2</v>
      </c>
      <c r="C2857" s="79" t="s">
        <v>247</v>
      </c>
      <c r="D2857" s="81">
        <v>41446</v>
      </c>
      <c r="E2857" s="81">
        <v>41446</v>
      </c>
      <c r="F2857" s="86">
        <v>4</v>
      </c>
      <c r="G2857" s="79" t="s">
        <v>158</v>
      </c>
      <c r="H2857" s="79" t="s">
        <v>1941</v>
      </c>
      <c r="I2857" s="84">
        <v>60030</v>
      </c>
      <c r="J2857" s="84">
        <v>-44000.5</v>
      </c>
      <c r="K2857" s="84">
        <v>16029.5</v>
      </c>
      <c r="L2857" s="85"/>
      <c r="M2857" s="85"/>
    </row>
    <row r="2858" spans="1:13" hidden="1" x14ac:dyDescent="0.25">
      <c r="A2858" s="80">
        <f t="shared" si="44"/>
        <v>2856</v>
      </c>
      <c r="B2858" s="79" t="s">
        <v>2</v>
      </c>
      <c r="C2858" s="79" t="s">
        <v>247</v>
      </c>
      <c r="D2858" s="81">
        <v>41446</v>
      </c>
      <c r="E2858" s="81">
        <v>41446</v>
      </c>
      <c r="F2858" s="86">
        <v>1</v>
      </c>
      <c r="G2858" s="79" t="s">
        <v>158</v>
      </c>
      <c r="H2858" s="79" t="s">
        <v>1942</v>
      </c>
      <c r="I2858" s="84">
        <v>17698.5</v>
      </c>
      <c r="J2858" s="84">
        <v>-12972.550000000001</v>
      </c>
      <c r="K2858" s="84">
        <v>4725.95</v>
      </c>
      <c r="L2858" s="85"/>
      <c r="M2858" s="85"/>
    </row>
    <row r="2859" spans="1:13" hidden="1" x14ac:dyDescent="0.25">
      <c r="A2859" s="80">
        <f t="shared" si="44"/>
        <v>2857</v>
      </c>
      <c r="B2859" s="79" t="s">
        <v>2</v>
      </c>
      <c r="C2859" s="79" t="s">
        <v>247</v>
      </c>
      <c r="D2859" s="81">
        <v>41446</v>
      </c>
      <c r="E2859" s="81">
        <v>41446</v>
      </c>
      <c r="F2859" s="86">
        <v>1</v>
      </c>
      <c r="G2859" s="79" t="s">
        <v>158</v>
      </c>
      <c r="H2859" s="79" t="s">
        <v>1943</v>
      </c>
      <c r="I2859" s="84">
        <v>11902.5</v>
      </c>
      <c r="J2859" s="84">
        <v>-8724.2199999999993</v>
      </c>
      <c r="K2859" s="84">
        <v>3178.28</v>
      </c>
      <c r="L2859" s="85"/>
      <c r="M2859" s="85"/>
    </row>
    <row r="2860" spans="1:13" hidden="1" x14ac:dyDescent="0.25">
      <c r="A2860" s="80">
        <f t="shared" si="44"/>
        <v>2858</v>
      </c>
      <c r="B2860" s="79" t="s">
        <v>2</v>
      </c>
      <c r="C2860" s="79" t="s">
        <v>247</v>
      </c>
      <c r="D2860" s="81">
        <v>41446</v>
      </c>
      <c r="E2860" s="81">
        <v>41446</v>
      </c>
      <c r="F2860" s="86">
        <v>1</v>
      </c>
      <c r="G2860" s="79" t="s">
        <v>158</v>
      </c>
      <c r="H2860" s="79" t="s">
        <v>1944</v>
      </c>
      <c r="I2860" s="84">
        <v>9832.5</v>
      </c>
      <c r="J2860" s="84">
        <v>-7206.97</v>
      </c>
      <c r="K2860" s="84">
        <v>2625.53</v>
      </c>
      <c r="L2860" s="85"/>
      <c r="M2860" s="85"/>
    </row>
    <row r="2861" spans="1:13" hidden="1" x14ac:dyDescent="0.25">
      <c r="A2861" s="80">
        <f t="shared" si="44"/>
        <v>2859</v>
      </c>
      <c r="B2861" s="79" t="s">
        <v>2</v>
      </c>
      <c r="C2861" s="79" t="s">
        <v>247</v>
      </c>
      <c r="D2861" s="81">
        <v>41446</v>
      </c>
      <c r="E2861" s="81">
        <v>41446</v>
      </c>
      <c r="F2861" s="86">
        <v>1</v>
      </c>
      <c r="G2861" s="79" t="s">
        <v>158</v>
      </c>
      <c r="H2861" s="79" t="s">
        <v>1945</v>
      </c>
      <c r="I2861" s="84">
        <v>10194.75</v>
      </c>
      <c r="J2861" s="84">
        <v>-7472.5</v>
      </c>
      <c r="K2861" s="84">
        <v>2722.25</v>
      </c>
      <c r="L2861" s="85"/>
      <c r="M2861" s="85"/>
    </row>
    <row r="2862" spans="1:13" hidden="1" x14ac:dyDescent="0.25">
      <c r="A2862" s="80">
        <f t="shared" si="44"/>
        <v>2860</v>
      </c>
      <c r="B2862" s="79" t="s">
        <v>2</v>
      </c>
      <c r="C2862" s="79" t="s">
        <v>247</v>
      </c>
      <c r="D2862" s="81">
        <v>41446</v>
      </c>
      <c r="E2862" s="81">
        <v>41446</v>
      </c>
      <c r="F2862" s="86">
        <v>1</v>
      </c>
      <c r="G2862" s="79" t="s">
        <v>158</v>
      </c>
      <c r="H2862" s="79" t="s">
        <v>1946</v>
      </c>
      <c r="I2862" s="84">
        <v>15783.75</v>
      </c>
      <c r="J2862" s="84">
        <v>-11569.08</v>
      </c>
      <c r="K2862" s="84">
        <v>4214.67</v>
      </c>
      <c r="L2862" s="85"/>
      <c r="M2862" s="85"/>
    </row>
    <row r="2863" spans="1:13" hidden="1" x14ac:dyDescent="0.25">
      <c r="A2863" s="80">
        <f t="shared" si="44"/>
        <v>2861</v>
      </c>
      <c r="B2863" s="79" t="s">
        <v>2</v>
      </c>
      <c r="C2863" s="79" t="s">
        <v>247</v>
      </c>
      <c r="D2863" s="81">
        <v>41446</v>
      </c>
      <c r="E2863" s="81">
        <v>41446</v>
      </c>
      <c r="F2863" s="86">
        <v>1</v>
      </c>
      <c r="G2863" s="79" t="s">
        <v>158</v>
      </c>
      <c r="H2863" s="79" t="s">
        <v>1947</v>
      </c>
      <c r="I2863" s="84">
        <v>24322.5</v>
      </c>
      <c r="J2863" s="84">
        <v>-17827.78</v>
      </c>
      <c r="K2863" s="84">
        <v>6494.72</v>
      </c>
      <c r="L2863" s="85"/>
      <c r="M2863" s="85"/>
    </row>
    <row r="2864" spans="1:13" hidden="1" x14ac:dyDescent="0.25">
      <c r="A2864" s="80">
        <f t="shared" si="44"/>
        <v>2862</v>
      </c>
      <c r="B2864" s="79" t="s">
        <v>2</v>
      </c>
      <c r="C2864" s="79" t="s">
        <v>247</v>
      </c>
      <c r="D2864" s="81">
        <v>41446</v>
      </c>
      <c r="E2864" s="81">
        <v>41446</v>
      </c>
      <c r="F2864" s="86">
        <v>2</v>
      </c>
      <c r="G2864" s="79" t="s">
        <v>158</v>
      </c>
      <c r="H2864" s="79" t="s">
        <v>1948</v>
      </c>
      <c r="I2864" s="84">
        <v>40882.5</v>
      </c>
      <c r="J2864" s="84">
        <v>-29965.84</v>
      </c>
      <c r="K2864" s="84">
        <v>10916.66</v>
      </c>
      <c r="L2864" s="85"/>
      <c r="M2864" s="85"/>
    </row>
    <row r="2865" spans="1:13" hidden="1" x14ac:dyDescent="0.25">
      <c r="A2865" s="80">
        <f t="shared" si="44"/>
        <v>2863</v>
      </c>
      <c r="B2865" s="79" t="s">
        <v>2</v>
      </c>
      <c r="C2865" s="79" t="s">
        <v>157</v>
      </c>
      <c r="D2865" s="81">
        <v>41446</v>
      </c>
      <c r="E2865" s="81">
        <v>41446</v>
      </c>
      <c r="F2865" s="86">
        <v>1</v>
      </c>
      <c r="G2865" s="79" t="s">
        <v>158</v>
      </c>
      <c r="H2865" s="79" t="s">
        <v>1949</v>
      </c>
      <c r="I2865" s="84">
        <v>9085</v>
      </c>
      <c r="J2865" s="84">
        <v>-9085</v>
      </c>
      <c r="K2865" s="84">
        <v>0</v>
      </c>
      <c r="L2865" s="85"/>
      <c r="M2865" s="85"/>
    </row>
    <row r="2866" spans="1:13" hidden="1" x14ac:dyDescent="0.25">
      <c r="A2866" s="80">
        <f t="shared" si="44"/>
        <v>2864</v>
      </c>
      <c r="B2866" s="79" t="s">
        <v>2</v>
      </c>
      <c r="C2866" s="79" t="s">
        <v>247</v>
      </c>
      <c r="D2866" s="81">
        <v>41421</v>
      </c>
      <c r="E2866" s="81">
        <v>41421</v>
      </c>
      <c r="F2866" s="86">
        <v>3</v>
      </c>
      <c r="G2866" s="79" t="s">
        <v>158</v>
      </c>
      <c r="H2866" s="79" t="s">
        <v>1950</v>
      </c>
      <c r="I2866" s="84">
        <v>200197.8</v>
      </c>
      <c r="J2866" s="84">
        <v>-147968.41999999998</v>
      </c>
      <c r="K2866" s="84">
        <v>52229.38</v>
      </c>
      <c r="L2866" s="85"/>
      <c r="M2866" s="85"/>
    </row>
    <row r="2867" spans="1:13" hidden="1" x14ac:dyDescent="0.25">
      <c r="A2867" s="80">
        <f t="shared" si="44"/>
        <v>2865</v>
      </c>
      <c r="B2867" s="79" t="s">
        <v>2</v>
      </c>
      <c r="C2867" s="79" t="s">
        <v>247</v>
      </c>
      <c r="D2867" s="81">
        <v>41421</v>
      </c>
      <c r="E2867" s="81">
        <v>41421</v>
      </c>
      <c r="F2867" s="86">
        <v>2</v>
      </c>
      <c r="G2867" s="79" t="s">
        <v>158</v>
      </c>
      <c r="H2867" s="79" t="s">
        <v>1951</v>
      </c>
      <c r="I2867" s="84">
        <v>83892.29</v>
      </c>
      <c r="J2867" s="84">
        <v>-62005.740000000005</v>
      </c>
      <c r="K2867" s="84">
        <v>21886.55</v>
      </c>
      <c r="L2867" s="85"/>
      <c r="M2867" s="85"/>
    </row>
    <row r="2868" spans="1:13" hidden="1" x14ac:dyDescent="0.25">
      <c r="A2868" s="80">
        <f t="shared" si="44"/>
        <v>2866</v>
      </c>
      <c r="B2868" s="79" t="s">
        <v>2</v>
      </c>
      <c r="C2868" s="79" t="s">
        <v>247</v>
      </c>
      <c r="D2868" s="81">
        <v>41421</v>
      </c>
      <c r="E2868" s="81">
        <v>41421</v>
      </c>
      <c r="F2868" s="86">
        <v>1</v>
      </c>
      <c r="G2868" s="79" t="s">
        <v>158</v>
      </c>
      <c r="H2868" s="79" t="s">
        <v>1952</v>
      </c>
      <c r="I2868" s="84">
        <v>55815.29</v>
      </c>
      <c r="J2868" s="84">
        <v>-41253.71</v>
      </c>
      <c r="K2868" s="84">
        <v>14561.58</v>
      </c>
      <c r="L2868" s="85"/>
      <c r="M2868" s="85"/>
    </row>
    <row r="2869" spans="1:13" hidden="1" x14ac:dyDescent="0.25">
      <c r="A2869" s="80">
        <f t="shared" si="44"/>
        <v>2867</v>
      </c>
      <c r="B2869" s="79" t="s">
        <v>2</v>
      </c>
      <c r="C2869" s="79" t="s">
        <v>247</v>
      </c>
      <c r="D2869" s="81">
        <v>41421</v>
      </c>
      <c r="E2869" s="81">
        <v>41421</v>
      </c>
      <c r="F2869" s="86">
        <v>1</v>
      </c>
      <c r="G2869" s="79" t="s">
        <v>158</v>
      </c>
      <c r="H2869" s="79" t="s">
        <v>1952</v>
      </c>
      <c r="I2869" s="84">
        <v>8784.83</v>
      </c>
      <c r="J2869" s="84">
        <v>-6492.9699999999993</v>
      </c>
      <c r="K2869" s="84">
        <v>2291.86</v>
      </c>
      <c r="L2869" s="85"/>
      <c r="M2869" s="85"/>
    </row>
    <row r="2870" spans="1:13" hidden="1" x14ac:dyDescent="0.25">
      <c r="A2870" s="80">
        <f t="shared" si="44"/>
        <v>2868</v>
      </c>
      <c r="B2870" s="79" t="s">
        <v>2</v>
      </c>
      <c r="C2870" s="79" t="s">
        <v>247</v>
      </c>
      <c r="D2870" s="81">
        <v>41421</v>
      </c>
      <c r="E2870" s="81">
        <v>41421</v>
      </c>
      <c r="F2870" s="86">
        <v>2</v>
      </c>
      <c r="G2870" s="79" t="s">
        <v>158</v>
      </c>
      <c r="H2870" s="79" t="s">
        <v>1953</v>
      </c>
      <c r="I2870" s="84">
        <v>8785.7900000000009</v>
      </c>
      <c r="J2870" s="84">
        <v>-6493.68</v>
      </c>
      <c r="K2870" s="84">
        <v>2292.11</v>
      </c>
      <c r="L2870" s="85"/>
      <c r="M2870" s="85"/>
    </row>
    <row r="2871" spans="1:13" hidden="1" x14ac:dyDescent="0.25">
      <c r="A2871" s="80">
        <f t="shared" si="44"/>
        <v>2869</v>
      </c>
      <c r="B2871" s="79" t="s">
        <v>2</v>
      </c>
      <c r="C2871" s="79" t="s">
        <v>247</v>
      </c>
      <c r="D2871" s="81">
        <v>41410</v>
      </c>
      <c r="E2871" s="81">
        <v>41410</v>
      </c>
      <c r="F2871" s="86">
        <v>3</v>
      </c>
      <c r="G2871" s="79" t="s">
        <v>158</v>
      </c>
      <c r="H2871" s="79" t="s">
        <v>1954</v>
      </c>
      <c r="I2871" s="84">
        <v>24150</v>
      </c>
      <c r="J2871" s="84">
        <v>-17914.95</v>
      </c>
      <c r="K2871" s="84">
        <v>6235.05</v>
      </c>
      <c r="L2871" s="85"/>
      <c r="M2871" s="85"/>
    </row>
    <row r="2872" spans="1:13" hidden="1" x14ac:dyDescent="0.25">
      <c r="A2872" s="80">
        <f t="shared" si="44"/>
        <v>2870</v>
      </c>
      <c r="B2872" s="79" t="s">
        <v>2</v>
      </c>
      <c r="C2872" s="79" t="s">
        <v>247</v>
      </c>
      <c r="D2872" s="81">
        <v>41410</v>
      </c>
      <c r="E2872" s="81">
        <v>41410</v>
      </c>
      <c r="F2872" s="86">
        <v>4</v>
      </c>
      <c r="G2872" s="79" t="s">
        <v>158</v>
      </c>
      <c r="H2872" s="79" t="s">
        <v>1955</v>
      </c>
      <c r="I2872" s="84">
        <v>16100</v>
      </c>
      <c r="J2872" s="84">
        <v>-11943.29</v>
      </c>
      <c r="K2872" s="84">
        <v>4156.71</v>
      </c>
      <c r="L2872" s="85"/>
      <c r="M2872" s="85"/>
    </row>
    <row r="2873" spans="1:13" hidden="1" x14ac:dyDescent="0.25">
      <c r="A2873" s="80">
        <f t="shared" si="44"/>
        <v>2871</v>
      </c>
      <c r="B2873" s="79" t="s">
        <v>2</v>
      </c>
      <c r="C2873" s="79" t="s">
        <v>157</v>
      </c>
      <c r="D2873" s="81">
        <v>41447</v>
      </c>
      <c r="E2873" s="81">
        <v>41447</v>
      </c>
      <c r="F2873" s="86">
        <v>10</v>
      </c>
      <c r="G2873" s="79" t="s">
        <v>158</v>
      </c>
      <c r="H2873" s="79" t="s">
        <v>1956</v>
      </c>
      <c r="I2873" s="84">
        <v>51050</v>
      </c>
      <c r="J2873" s="84">
        <v>-51050</v>
      </c>
      <c r="K2873" s="84">
        <v>0</v>
      </c>
      <c r="L2873" s="85"/>
      <c r="M2873" s="85"/>
    </row>
    <row r="2874" spans="1:13" hidden="1" x14ac:dyDescent="0.25">
      <c r="A2874" s="80">
        <f t="shared" si="44"/>
        <v>2872</v>
      </c>
      <c r="B2874" s="79" t="s">
        <v>2</v>
      </c>
      <c r="C2874" s="79" t="s">
        <v>157</v>
      </c>
      <c r="D2874" s="81">
        <v>41520</v>
      </c>
      <c r="E2874" s="81">
        <v>41520</v>
      </c>
      <c r="F2874" s="86">
        <v>10</v>
      </c>
      <c r="G2874" s="79" t="s">
        <v>158</v>
      </c>
      <c r="H2874" s="79" t="s">
        <v>1957</v>
      </c>
      <c r="I2874" s="84">
        <v>43662</v>
      </c>
      <c r="J2874" s="84">
        <v>-43662</v>
      </c>
      <c r="K2874" s="84">
        <v>0</v>
      </c>
      <c r="L2874" s="85"/>
      <c r="M2874" s="85"/>
    </row>
    <row r="2875" spans="1:13" hidden="1" x14ac:dyDescent="0.25">
      <c r="A2875" s="80">
        <f t="shared" si="44"/>
        <v>2873</v>
      </c>
      <c r="B2875" s="79" t="s">
        <v>2</v>
      </c>
      <c r="C2875" s="79" t="s">
        <v>247</v>
      </c>
      <c r="D2875" s="81">
        <v>41453</v>
      </c>
      <c r="E2875" s="81">
        <v>41453</v>
      </c>
      <c r="F2875" s="86">
        <v>1</v>
      </c>
      <c r="G2875" s="79" t="s">
        <v>158</v>
      </c>
      <c r="H2875" s="79" t="s">
        <v>1958</v>
      </c>
      <c r="I2875" s="84">
        <v>316300</v>
      </c>
      <c r="J2875" s="84">
        <v>-231298.06</v>
      </c>
      <c r="K2875" s="84">
        <v>85001.94</v>
      </c>
      <c r="L2875" s="85"/>
      <c r="M2875" s="85"/>
    </row>
    <row r="2876" spans="1:13" hidden="1" x14ac:dyDescent="0.25">
      <c r="A2876" s="80">
        <f t="shared" si="44"/>
        <v>2874</v>
      </c>
      <c r="B2876" s="79" t="s">
        <v>2</v>
      </c>
      <c r="C2876" s="79" t="s">
        <v>247</v>
      </c>
      <c r="D2876" s="81">
        <v>41576</v>
      </c>
      <c r="E2876" s="81">
        <v>41576</v>
      </c>
      <c r="F2876" s="86">
        <v>1</v>
      </c>
      <c r="G2876" s="79" t="s">
        <v>354</v>
      </c>
      <c r="H2876" s="79" t="s">
        <v>1959</v>
      </c>
      <c r="I2876" s="84">
        <v>901318.55</v>
      </c>
      <c r="J2876" s="84">
        <v>-632258.89</v>
      </c>
      <c r="K2876" s="84">
        <v>269059.65999999997</v>
      </c>
      <c r="L2876" s="85"/>
      <c r="M2876" s="85"/>
    </row>
    <row r="2877" spans="1:13" hidden="1" x14ac:dyDescent="0.25">
      <c r="A2877" s="80">
        <f t="shared" si="44"/>
        <v>2875</v>
      </c>
      <c r="B2877" s="79" t="s">
        <v>2</v>
      </c>
      <c r="C2877" s="79" t="s">
        <v>247</v>
      </c>
      <c r="D2877" s="81">
        <v>41565</v>
      </c>
      <c r="E2877" s="81">
        <v>41565</v>
      </c>
      <c r="F2877" s="86">
        <v>4</v>
      </c>
      <c r="G2877" s="79" t="s">
        <v>158</v>
      </c>
      <c r="H2877" s="79" t="s">
        <v>1960</v>
      </c>
      <c r="I2877" s="84">
        <v>71231.02</v>
      </c>
      <c r="J2877" s="84">
        <v>-50155.26</v>
      </c>
      <c r="K2877" s="84">
        <v>21075.759999999998</v>
      </c>
      <c r="L2877" s="85"/>
      <c r="M2877" s="85"/>
    </row>
    <row r="2878" spans="1:13" hidden="1" x14ac:dyDescent="0.25">
      <c r="A2878" s="80">
        <f t="shared" si="44"/>
        <v>2876</v>
      </c>
      <c r="B2878" s="79" t="s">
        <v>2</v>
      </c>
      <c r="C2878" s="79" t="s">
        <v>247</v>
      </c>
      <c r="D2878" s="81">
        <v>41565</v>
      </c>
      <c r="E2878" s="81">
        <v>41565</v>
      </c>
      <c r="F2878" s="86">
        <v>2</v>
      </c>
      <c r="G2878" s="79" t="s">
        <v>158</v>
      </c>
      <c r="H2878" s="79" t="s">
        <v>1961</v>
      </c>
      <c r="I2878" s="84">
        <v>28492.41</v>
      </c>
      <c r="J2878" s="84">
        <v>-20062.100000000002</v>
      </c>
      <c r="K2878" s="84">
        <v>8430.31</v>
      </c>
      <c r="L2878" s="85"/>
      <c r="M2878" s="85"/>
    </row>
    <row r="2879" spans="1:13" hidden="1" x14ac:dyDescent="0.25">
      <c r="A2879" s="80">
        <f t="shared" si="44"/>
        <v>2877</v>
      </c>
      <c r="B2879" s="79" t="s">
        <v>2</v>
      </c>
      <c r="C2879" s="79" t="s">
        <v>157</v>
      </c>
      <c r="D2879" s="81">
        <v>41565</v>
      </c>
      <c r="E2879" s="81">
        <v>41565</v>
      </c>
      <c r="F2879" s="86">
        <v>6</v>
      </c>
      <c r="G2879" s="79" t="s">
        <v>158</v>
      </c>
      <c r="H2879" s="79" t="s">
        <v>1962</v>
      </c>
      <c r="I2879" s="84">
        <v>26711.63</v>
      </c>
      <c r="J2879" s="84">
        <v>-26711.63</v>
      </c>
      <c r="K2879" s="84">
        <v>0</v>
      </c>
      <c r="L2879" s="85"/>
      <c r="M2879" s="85"/>
    </row>
    <row r="2880" spans="1:13" hidden="1" x14ac:dyDescent="0.25">
      <c r="A2880" s="80">
        <f t="shared" si="44"/>
        <v>2878</v>
      </c>
      <c r="B2880" s="79" t="s">
        <v>2</v>
      </c>
      <c r="C2880" s="79" t="s">
        <v>247</v>
      </c>
      <c r="D2880" s="81">
        <v>41565</v>
      </c>
      <c r="E2880" s="81">
        <v>41565</v>
      </c>
      <c r="F2880" s="86">
        <v>6</v>
      </c>
      <c r="G2880" s="79" t="s">
        <v>158</v>
      </c>
      <c r="H2880" s="79" t="s">
        <v>1963</v>
      </c>
      <c r="I2880" s="84">
        <v>53423.26</v>
      </c>
      <c r="J2880" s="84">
        <v>-37616.44</v>
      </c>
      <c r="K2880" s="84">
        <v>15806.82</v>
      </c>
      <c r="L2880" s="85"/>
      <c r="M2880" s="85"/>
    </row>
    <row r="2881" spans="1:13" hidden="1" x14ac:dyDescent="0.25">
      <c r="A2881" s="80">
        <f t="shared" si="44"/>
        <v>2879</v>
      </c>
      <c r="B2881" s="79" t="s">
        <v>2</v>
      </c>
      <c r="C2881" s="79" t="s">
        <v>247</v>
      </c>
      <c r="D2881" s="81">
        <v>41565</v>
      </c>
      <c r="E2881" s="81">
        <v>41565</v>
      </c>
      <c r="F2881" s="86">
        <v>10</v>
      </c>
      <c r="G2881" s="79" t="s">
        <v>158</v>
      </c>
      <c r="H2881" s="79" t="s">
        <v>1964</v>
      </c>
      <c r="I2881" s="84">
        <v>94974.68</v>
      </c>
      <c r="J2881" s="84">
        <v>-66873.69</v>
      </c>
      <c r="K2881" s="84">
        <v>28100.99</v>
      </c>
      <c r="L2881" s="85"/>
      <c r="M2881" s="85"/>
    </row>
    <row r="2882" spans="1:13" hidden="1" x14ac:dyDescent="0.25">
      <c r="A2882" s="80">
        <f t="shared" si="44"/>
        <v>2880</v>
      </c>
      <c r="B2882" s="79" t="s">
        <v>2</v>
      </c>
      <c r="C2882" s="79" t="s">
        <v>157</v>
      </c>
      <c r="D2882" s="81">
        <v>41565</v>
      </c>
      <c r="E2882" s="81">
        <v>41565</v>
      </c>
      <c r="F2882" s="86">
        <v>11</v>
      </c>
      <c r="G2882" s="79" t="s">
        <v>158</v>
      </c>
      <c r="H2882" s="79" t="s">
        <v>1965</v>
      </c>
      <c r="I2882" s="84">
        <v>26118</v>
      </c>
      <c r="J2882" s="84">
        <v>-26118</v>
      </c>
      <c r="K2882" s="84">
        <v>0</v>
      </c>
      <c r="L2882" s="85"/>
      <c r="M2882" s="85"/>
    </row>
    <row r="2883" spans="1:13" hidden="1" x14ac:dyDescent="0.25">
      <c r="A2883" s="80">
        <f t="shared" si="44"/>
        <v>2881</v>
      </c>
      <c r="B2883" s="79" t="s">
        <v>2</v>
      </c>
      <c r="C2883" s="79" t="s">
        <v>247</v>
      </c>
      <c r="D2883" s="81">
        <v>41565</v>
      </c>
      <c r="E2883" s="81">
        <v>41565</v>
      </c>
      <c r="F2883" s="86">
        <v>2</v>
      </c>
      <c r="G2883" s="79" t="s">
        <v>158</v>
      </c>
      <c r="H2883" s="79" t="s">
        <v>1966</v>
      </c>
      <c r="I2883" s="84">
        <v>26118</v>
      </c>
      <c r="J2883" s="84">
        <v>-18390.239999999998</v>
      </c>
      <c r="K2883" s="84">
        <v>7727.76</v>
      </c>
      <c r="L2883" s="85"/>
      <c r="M2883" s="85"/>
    </row>
    <row r="2884" spans="1:13" hidden="1" x14ac:dyDescent="0.25">
      <c r="A2884" s="80">
        <f t="shared" si="44"/>
        <v>2882</v>
      </c>
      <c r="B2884" s="79" t="s">
        <v>2</v>
      </c>
      <c r="C2884" s="79" t="s">
        <v>247</v>
      </c>
      <c r="D2884" s="81">
        <v>41537</v>
      </c>
      <c r="E2884" s="81">
        <v>41537</v>
      </c>
      <c r="F2884" s="86">
        <v>15</v>
      </c>
      <c r="G2884" s="79" t="s">
        <v>158</v>
      </c>
      <c r="H2884" s="79" t="s">
        <v>1967</v>
      </c>
      <c r="I2884" s="84">
        <v>503100</v>
      </c>
      <c r="J2884" s="84">
        <v>-357633.34</v>
      </c>
      <c r="K2884" s="84">
        <v>145466.66</v>
      </c>
      <c r="L2884" s="85"/>
      <c r="M2884" s="85"/>
    </row>
    <row r="2885" spans="1:13" hidden="1" x14ac:dyDescent="0.25">
      <c r="A2885" s="80">
        <f t="shared" ref="A2885:A2948" si="45">A2884+1</f>
        <v>2883</v>
      </c>
      <c r="B2885" s="79" t="s">
        <v>2</v>
      </c>
      <c r="C2885" s="79" t="s">
        <v>247</v>
      </c>
      <c r="D2885" s="81">
        <v>41577</v>
      </c>
      <c r="E2885" s="81">
        <v>41577</v>
      </c>
      <c r="F2885" s="86">
        <v>3</v>
      </c>
      <c r="G2885" s="79" t="s">
        <v>158</v>
      </c>
      <c r="H2885" s="79" t="s">
        <v>1968</v>
      </c>
      <c r="I2885" s="84">
        <v>69086.5</v>
      </c>
      <c r="J2885" s="84">
        <v>-48446.39</v>
      </c>
      <c r="K2885" s="84">
        <v>20640.11</v>
      </c>
      <c r="L2885" s="85"/>
      <c r="M2885" s="85"/>
    </row>
    <row r="2886" spans="1:13" hidden="1" x14ac:dyDescent="0.25">
      <c r="A2886" s="80">
        <f t="shared" si="45"/>
        <v>2884</v>
      </c>
      <c r="B2886" s="79" t="s">
        <v>2</v>
      </c>
      <c r="C2886" s="79" t="s">
        <v>247</v>
      </c>
      <c r="D2886" s="81">
        <v>41433</v>
      </c>
      <c r="E2886" s="81">
        <v>41433</v>
      </c>
      <c r="F2886" s="86">
        <v>1</v>
      </c>
      <c r="G2886" s="79" t="s">
        <v>354</v>
      </c>
      <c r="H2886" s="79" t="s">
        <v>1969</v>
      </c>
      <c r="I2886" s="84">
        <v>400000</v>
      </c>
      <c r="J2886" s="84">
        <v>-294464.96999999997</v>
      </c>
      <c r="K2886" s="84">
        <v>105535.03</v>
      </c>
      <c r="L2886" s="85"/>
      <c r="M2886" s="85"/>
    </row>
    <row r="2887" spans="1:13" hidden="1" x14ac:dyDescent="0.25">
      <c r="A2887" s="80">
        <f t="shared" si="45"/>
        <v>2885</v>
      </c>
      <c r="B2887" s="79" t="s">
        <v>2</v>
      </c>
      <c r="C2887" s="79" t="s">
        <v>247</v>
      </c>
      <c r="D2887" s="81">
        <v>41603</v>
      </c>
      <c r="E2887" s="81">
        <v>41603</v>
      </c>
      <c r="F2887" s="86">
        <v>15</v>
      </c>
      <c r="G2887" s="79" t="s">
        <v>158</v>
      </c>
      <c r="H2887" s="79" t="s">
        <v>1970</v>
      </c>
      <c r="I2887" s="84">
        <v>224250</v>
      </c>
      <c r="J2887" s="84">
        <v>-155859.16</v>
      </c>
      <c r="K2887" s="84">
        <v>68390.84</v>
      </c>
      <c r="L2887" s="85"/>
      <c r="M2887" s="85"/>
    </row>
    <row r="2888" spans="1:13" hidden="1" x14ac:dyDescent="0.25">
      <c r="A2888" s="80">
        <f t="shared" si="45"/>
        <v>2886</v>
      </c>
      <c r="B2888" s="79" t="s">
        <v>2</v>
      </c>
      <c r="C2888" s="79" t="s">
        <v>247</v>
      </c>
      <c r="D2888" s="81">
        <v>41636</v>
      </c>
      <c r="E2888" s="81">
        <v>41636</v>
      </c>
      <c r="F2888" s="86">
        <v>9</v>
      </c>
      <c r="G2888" s="79" t="s">
        <v>158</v>
      </c>
      <c r="H2888" s="79" t="s">
        <v>1971</v>
      </c>
      <c r="I2888" s="84">
        <v>134550</v>
      </c>
      <c r="J2888" s="84">
        <v>-92458.42</v>
      </c>
      <c r="K2888" s="84">
        <v>42091.58</v>
      </c>
      <c r="L2888" s="85"/>
      <c r="M2888" s="85"/>
    </row>
    <row r="2889" spans="1:13" hidden="1" x14ac:dyDescent="0.25">
      <c r="A2889" s="80">
        <f t="shared" si="45"/>
        <v>2887</v>
      </c>
      <c r="B2889" s="79" t="s">
        <v>2</v>
      </c>
      <c r="C2889" s="79" t="s">
        <v>247</v>
      </c>
      <c r="D2889" s="81">
        <v>41636</v>
      </c>
      <c r="E2889" s="81">
        <v>41636</v>
      </c>
      <c r="F2889" s="86">
        <v>9</v>
      </c>
      <c r="G2889" s="79" t="s">
        <v>158</v>
      </c>
      <c r="H2889" s="79" t="s">
        <v>1971</v>
      </c>
      <c r="I2889" s="84">
        <v>134550</v>
      </c>
      <c r="J2889" s="84">
        <v>-92458.42</v>
      </c>
      <c r="K2889" s="84">
        <v>42091.58</v>
      </c>
      <c r="L2889" s="85"/>
      <c r="M2889" s="85"/>
    </row>
    <row r="2890" spans="1:13" hidden="1" x14ac:dyDescent="0.25">
      <c r="A2890" s="80">
        <f t="shared" si="45"/>
        <v>2888</v>
      </c>
      <c r="B2890" s="79" t="s">
        <v>2</v>
      </c>
      <c r="C2890" s="79" t="s">
        <v>247</v>
      </c>
      <c r="D2890" s="81">
        <v>41603</v>
      </c>
      <c r="E2890" s="81">
        <v>41603</v>
      </c>
      <c r="F2890" s="86">
        <v>15</v>
      </c>
      <c r="G2890" s="79" t="s">
        <v>158</v>
      </c>
      <c r="H2890" s="79" t="s">
        <v>1972</v>
      </c>
      <c r="I2890" s="84">
        <v>138000</v>
      </c>
      <c r="J2890" s="84">
        <v>-95913.34</v>
      </c>
      <c r="K2890" s="84">
        <v>42086.66</v>
      </c>
      <c r="L2890" s="85"/>
      <c r="M2890" s="85"/>
    </row>
    <row r="2891" spans="1:13" hidden="1" x14ac:dyDescent="0.25">
      <c r="A2891" s="80">
        <f t="shared" si="45"/>
        <v>2889</v>
      </c>
      <c r="B2891" s="79" t="s">
        <v>2</v>
      </c>
      <c r="C2891" s="79" t="s">
        <v>247</v>
      </c>
      <c r="D2891" s="81">
        <v>41636</v>
      </c>
      <c r="E2891" s="81">
        <v>41636</v>
      </c>
      <c r="F2891" s="86">
        <v>6</v>
      </c>
      <c r="G2891" s="79" t="s">
        <v>158</v>
      </c>
      <c r="H2891" s="79" t="s">
        <v>1973</v>
      </c>
      <c r="I2891" s="84">
        <v>55200</v>
      </c>
      <c r="J2891" s="84">
        <v>-37931.660000000003</v>
      </c>
      <c r="K2891" s="84">
        <v>17268.34</v>
      </c>
      <c r="L2891" s="85"/>
      <c r="M2891" s="85"/>
    </row>
    <row r="2892" spans="1:13" hidden="1" x14ac:dyDescent="0.25">
      <c r="A2892" s="80">
        <f t="shared" si="45"/>
        <v>2890</v>
      </c>
      <c r="B2892" s="79" t="s">
        <v>2</v>
      </c>
      <c r="C2892" s="79" t="s">
        <v>247</v>
      </c>
      <c r="D2892" s="81">
        <v>41636</v>
      </c>
      <c r="E2892" s="81">
        <v>41636</v>
      </c>
      <c r="F2892" s="86">
        <v>6</v>
      </c>
      <c r="G2892" s="79" t="s">
        <v>158</v>
      </c>
      <c r="H2892" s="79" t="s">
        <v>1973</v>
      </c>
      <c r="I2892" s="84">
        <v>55200</v>
      </c>
      <c r="J2892" s="84">
        <v>-37931.660000000003</v>
      </c>
      <c r="K2892" s="84">
        <v>17268.34</v>
      </c>
      <c r="L2892" s="85"/>
      <c r="M2892" s="85"/>
    </row>
    <row r="2893" spans="1:13" hidden="1" x14ac:dyDescent="0.25">
      <c r="A2893" s="80">
        <f t="shared" si="45"/>
        <v>2891</v>
      </c>
      <c r="B2893" s="79" t="s">
        <v>2</v>
      </c>
      <c r="C2893" s="79" t="s">
        <v>247</v>
      </c>
      <c r="D2893" s="81">
        <v>41682</v>
      </c>
      <c r="E2893" s="81">
        <v>41682</v>
      </c>
      <c r="F2893" s="86">
        <v>18</v>
      </c>
      <c r="G2893" s="79" t="s">
        <v>158</v>
      </c>
      <c r="H2893" s="79" t="s">
        <v>1974</v>
      </c>
      <c r="I2893" s="84">
        <v>165600</v>
      </c>
      <c r="J2893" s="84">
        <v>-111992.2</v>
      </c>
      <c r="K2893" s="84">
        <v>53607.8</v>
      </c>
      <c r="L2893" s="85"/>
      <c r="M2893" s="85"/>
    </row>
    <row r="2894" spans="1:13" hidden="1" x14ac:dyDescent="0.25">
      <c r="A2894" s="80">
        <f t="shared" si="45"/>
        <v>2892</v>
      </c>
      <c r="B2894" s="79" t="s">
        <v>2</v>
      </c>
      <c r="C2894" s="79" t="s">
        <v>247</v>
      </c>
      <c r="D2894" s="81">
        <v>41682</v>
      </c>
      <c r="E2894" s="81">
        <v>41682</v>
      </c>
      <c r="F2894" s="86">
        <v>18</v>
      </c>
      <c r="G2894" s="79" t="s">
        <v>158</v>
      </c>
      <c r="H2894" s="79" t="s">
        <v>1975</v>
      </c>
      <c r="I2894" s="84">
        <v>165600</v>
      </c>
      <c r="J2894" s="84">
        <v>-111992.2</v>
      </c>
      <c r="K2894" s="84">
        <v>53607.8</v>
      </c>
      <c r="L2894" s="85"/>
      <c r="M2894" s="85"/>
    </row>
    <row r="2895" spans="1:13" hidden="1" x14ac:dyDescent="0.25">
      <c r="A2895" s="80">
        <f t="shared" si="45"/>
        <v>2893</v>
      </c>
      <c r="B2895" s="79" t="s">
        <v>2</v>
      </c>
      <c r="C2895" s="79" t="s">
        <v>247</v>
      </c>
      <c r="D2895" s="81">
        <v>41655</v>
      </c>
      <c r="E2895" s="81">
        <v>41655</v>
      </c>
      <c r="F2895" s="86">
        <v>2</v>
      </c>
      <c r="G2895" s="79" t="s">
        <v>158</v>
      </c>
      <c r="H2895" s="79" t="s">
        <v>1976</v>
      </c>
      <c r="I2895" s="84">
        <v>17328</v>
      </c>
      <c r="J2895" s="84">
        <v>-11829.17</v>
      </c>
      <c r="K2895" s="84">
        <v>5498.83</v>
      </c>
      <c r="L2895" s="85"/>
      <c r="M2895" s="85"/>
    </row>
    <row r="2896" spans="1:13" hidden="1" x14ac:dyDescent="0.25">
      <c r="A2896" s="80">
        <f t="shared" si="45"/>
        <v>2894</v>
      </c>
      <c r="B2896" s="79" t="s">
        <v>2</v>
      </c>
      <c r="C2896" s="79" t="s">
        <v>247</v>
      </c>
      <c r="D2896" s="81">
        <v>41655</v>
      </c>
      <c r="E2896" s="81">
        <v>41655</v>
      </c>
      <c r="F2896" s="86">
        <v>1</v>
      </c>
      <c r="G2896" s="79" t="s">
        <v>158</v>
      </c>
      <c r="H2896" s="79" t="s">
        <v>1977</v>
      </c>
      <c r="I2896" s="84">
        <v>98011.5</v>
      </c>
      <c r="J2896" s="84">
        <v>-66908.73</v>
      </c>
      <c r="K2896" s="84">
        <v>31102.77</v>
      </c>
      <c r="L2896" s="85"/>
      <c r="M2896" s="85"/>
    </row>
    <row r="2897" spans="1:13" hidden="1" x14ac:dyDescent="0.25">
      <c r="A2897" s="80">
        <f t="shared" si="45"/>
        <v>2895</v>
      </c>
      <c r="B2897" s="79" t="s">
        <v>2</v>
      </c>
      <c r="C2897" s="79" t="s">
        <v>247</v>
      </c>
      <c r="D2897" s="81">
        <v>41655</v>
      </c>
      <c r="E2897" s="81">
        <v>41655</v>
      </c>
      <c r="F2897" s="86">
        <v>6</v>
      </c>
      <c r="G2897" s="79" t="s">
        <v>158</v>
      </c>
      <c r="H2897" s="79" t="s">
        <v>1978</v>
      </c>
      <c r="I2897" s="84">
        <v>15378.2</v>
      </c>
      <c r="J2897" s="84">
        <v>-10498.119999999999</v>
      </c>
      <c r="K2897" s="84">
        <v>4880.08</v>
      </c>
      <c r="L2897" s="85"/>
      <c r="M2897" s="85"/>
    </row>
    <row r="2898" spans="1:13" hidden="1" x14ac:dyDescent="0.25">
      <c r="A2898" s="80">
        <f t="shared" si="45"/>
        <v>2896</v>
      </c>
      <c r="B2898" s="79" t="s">
        <v>2</v>
      </c>
      <c r="C2898" s="79" t="s">
        <v>247</v>
      </c>
      <c r="D2898" s="81">
        <v>41655</v>
      </c>
      <c r="E2898" s="81">
        <v>41655</v>
      </c>
      <c r="F2898" s="86">
        <v>1</v>
      </c>
      <c r="G2898" s="79" t="s">
        <v>158</v>
      </c>
      <c r="H2898" s="79" t="s">
        <v>1979</v>
      </c>
      <c r="I2898" s="84">
        <v>21660</v>
      </c>
      <c r="J2898" s="84">
        <v>-14786.460000000001</v>
      </c>
      <c r="K2898" s="84">
        <v>6873.54</v>
      </c>
      <c r="L2898" s="85"/>
      <c r="M2898" s="85"/>
    </row>
    <row r="2899" spans="1:13" hidden="1" x14ac:dyDescent="0.25">
      <c r="A2899" s="80">
        <f t="shared" si="45"/>
        <v>2897</v>
      </c>
      <c r="B2899" s="79" t="s">
        <v>2</v>
      </c>
      <c r="C2899" s="79" t="s">
        <v>247</v>
      </c>
      <c r="D2899" s="81">
        <v>41655</v>
      </c>
      <c r="E2899" s="81">
        <v>41655</v>
      </c>
      <c r="F2899" s="86">
        <v>1</v>
      </c>
      <c r="G2899" s="79" t="s">
        <v>158</v>
      </c>
      <c r="H2899" s="79" t="s">
        <v>1980</v>
      </c>
      <c r="I2899" s="84">
        <v>51300</v>
      </c>
      <c r="J2899" s="84">
        <v>-35020.57</v>
      </c>
      <c r="K2899" s="84">
        <v>16279.43</v>
      </c>
      <c r="L2899" s="85"/>
      <c r="M2899" s="85"/>
    </row>
    <row r="2900" spans="1:13" hidden="1" x14ac:dyDescent="0.25">
      <c r="A2900" s="80">
        <f t="shared" si="45"/>
        <v>2898</v>
      </c>
      <c r="B2900" s="79" t="s">
        <v>2</v>
      </c>
      <c r="C2900" s="79" t="s">
        <v>247</v>
      </c>
      <c r="D2900" s="81">
        <v>41655</v>
      </c>
      <c r="E2900" s="81">
        <v>41655</v>
      </c>
      <c r="F2900" s="86">
        <v>1</v>
      </c>
      <c r="G2900" s="79" t="s">
        <v>158</v>
      </c>
      <c r="H2900" s="79" t="s">
        <v>1981</v>
      </c>
      <c r="I2900" s="84">
        <v>17328</v>
      </c>
      <c r="J2900" s="84">
        <v>-11829.17</v>
      </c>
      <c r="K2900" s="84">
        <v>5498.83</v>
      </c>
      <c r="L2900" s="85"/>
      <c r="M2900" s="85"/>
    </row>
    <row r="2901" spans="1:13" hidden="1" x14ac:dyDescent="0.25">
      <c r="A2901" s="80">
        <f t="shared" si="45"/>
        <v>2899</v>
      </c>
      <c r="B2901" s="79" t="s">
        <v>2</v>
      </c>
      <c r="C2901" s="79" t="s">
        <v>247</v>
      </c>
      <c r="D2901" s="81">
        <v>41655</v>
      </c>
      <c r="E2901" s="81">
        <v>41655</v>
      </c>
      <c r="F2901" s="86">
        <v>2</v>
      </c>
      <c r="G2901" s="79" t="s">
        <v>158</v>
      </c>
      <c r="H2901" s="79" t="s">
        <v>1982</v>
      </c>
      <c r="I2901" s="84">
        <v>48735</v>
      </c>
      <c r="J2901" s="84">
        <v>-33269.54</v>
      </c>
      <c r="K2901" s="84">
        <v>15465.46</v>
      </c>
      <c r="L2901" s="85"/>
      <c r="M2901" s="85"/>
    </row>
    <row r="2902" spans="1:13" hidden="1" x14ac:dyDescent="0.25">
      <c r="A2902" s="80">
        <f t="shared" si="45"/>
        <v>2900</v>
      </c>
      <c r="B2902" s="79" t="s">
        <v>2</v>
      </c>
      <c r="C2902" s="79" t="s">
        <v>157</v>
      </c>
      <c r="D2902" s="81">
        <v>41496</v>
      </c>
      <c r="E2902" s="81">
        <v>41496</v>
      </c>
      <c r="F2902" s="86">
        <v>2</v>
      </c>
      <c r="G2902" s="79" t="s">
        <v>158</v>
      </c>
      <c r="H2902" s="79" t="s">
        <v>1983</v>
      </c>
      <c r="I2902" s="84">
        <v>8094</v>
      </c>
      <c r="J2902" s="84">
        <v>-8094</v>
      </c>
      <c r="K2902" s="84">
        <v>0</v>
      </c>
      <c r="L2902" s="85"/>
      <c r="M2902" s="85"/>
    </row>
    <row r="2903" spans="1:13" hidden="1" x14ac:dyDescent="0.25">
      <c r="A2903" s="80">
        <f t="shared" si="45"/>
        <v>2901</v>
      </c>
      <c r="B2903" s="79" t="s">
        <v>2</v>
      </c>
      <c r="C2903" s="79" t="s">
        <v>247</v>
      </c>
      <c r="D2903" s="81">
        <v>41698</v>
      </c>
      <c r="E2903" s="81">
        <v>41698</v>
      </c>
      <c r="F2903" s="86">
        <v>1</v>
      </c>
      <c r="G2903" s="79" t="s">
        <v>354</v>
      </c>
      <c r="H2903" s="79" t="s">
        <v>1984</v>
      </c>
      <c r="I2903" s="84">
        <v>1496153.24</v>
      </c>
      <c r="J2903" s="84">
        <v>-1006181.3300000001</v>
      </c>
      <c r="K2903" s="84">
        <v>489971.91</v>
      </c>
      <c r="L2903" s="85"/>
      <c r="M2903" s="85"/>
    </row>
    <row r="2904" spans="1:13" hidden="1" x14ac:dyDescent="0.25">
      <c r="A2904" s="80">
        <f t="shared" si="45"/>
        <v>2902</v>
      </c>
      <c r="B2904" s="79" t="s">
        <v>2</v>
      </c>
      <c r="C2904" s="79" t="s">
        <v>247</v>
      </c>
      <c r="D2904" s="81">
        <v>41619</v>
      </c>
      <c r="E2904" s="81">
        <v>41619</v>
      </c>
      <c r="F2904" s="86">
        <v>1</v>
      </c>
      <c r="G2904" s="79" t="s">
        <v>158</v>
      </c>
      <c r="H2904" s="79" t="s">
        <v>1985</v>
      </c>
      <c r="I2904" s="84">
        <v>43517</v>
      </c>
      <c r="J2904" s="84">
        <v>-30079.38</v>
      </c>
      <c r="K2904" s="84">
        <v>13437.62</v>
      </c>
      <c r="L2904" s="85"/>
      <c r="M2904" s="85"/>
    </row>
    <row r="2905" spans="1:13" hidden="1" x14ac:dyDescent="0.25">
      <c r="A2905" s="80">
        <f t="shared" si="45"/>
        <v>2903</v>
      </c>
      <c r="B2905" s="79" t="s">
        <v>2</v>
      </c>
      <c r="C2905" s="79" t="s">
        <v>247</v>
      </c>
      <c r="D2905" s="81">
        <v>41712</v>
      </c>
      <c r="E2905" s="81">
        <v>41712</v>
      </c>
      <c r="F2905" s="86">
        <v>2</v>
      </c>
      <c r="G2905" s="79" t="s">
        <v>158</v>
      </c>
      <c r="H2905" s="79" t="s">
        <v>1986</v>
      </c>
      <c r="I2905" s="84">
        <v>231554.75</v>
      </c>
      <c r="J2905" s="84">
        <v>-154961.39000000001</v>
      </c>
      <c r="K2905" s="84">
        <v>76593.36</v>
      </c>
      <c r="L2905" s="85"/>
      <c r="M2905" s="85"/>
    </row>
    <row r="2906" spans="1:13" hidden="1" x14ac:dyDescent="0.25">
      <c r="A2906" s="80">
        <f t="shared" si="45"/>
        <v>2904</v>
      </c>
      <c r="B2906" s="79" t="s">
        <v>2</v>
      </c>
      <c r="C2906" s="79" t="s">
        <v>247</v>
      </c>
      <c r="D2906" s="81">
        <v>41619</v>
      </c>
      <c r="E2906" s="81">
        <v>41619</v>
      </c>
      <c r="F2906" s="86">
        <v>1</v>
      </c>
      <c r="G2906" s="79" t="s">
        <v>158</v>
      </c>
      <c r="H2906" s="79" t="s">
        <v>1987</v>
      </c>
      <c r="I2906" s="84">
        <v>40017.9</v>
      </c>
      <c r="J2906" s="84">
        <v>-27660.78</v>
      </c>
      <c r="K2906" s="84">
        <v>12357.12</v>
      </c>
      <c r="L2906" s="85"/>
      <c r="M2906" s="85"/>
    </row>
    <row r="2907" spans="1:13" hidden="1" x14ac:dyDescent="0.25">
      <c r="A2907" s="80">
        <f t="shared" si="45"/>
        <v>2905</v>
      </c>
      <c r="B2907" s="79" t="s">
        <v>2</v>
      </c>
      <c r="C2907" s="79" t="s">
        <v>247</v>
      </c>
      <c r="D2907" s="81">
        <v>41652</v>
      </c>
      <c r="E2907" s="81">
        <v>41652</v>
      </c>
      <c r="F2907" s="86">
        <v>2</v>
      </c>
      <c r="G2907" s="79" t="s">
        <v>158</v>
      </c>
      <c r="H2907" s="79" t="s">
        <v>1988</v>
      </c>
      <c r="I2907" s="84">
        <v>25239.86</v>
      </c>
      <c r="J2907" s="84">
        <v>-17248.239999999998</v>
      </c>
      <c r="K2907" s="84">
        <v>7991.62</v>
      </c>
      <c r="L2907" s="85"/>
      <c r="M2907" s="85"/>
    </row>
    <row r="2908" spans="1:13" hidden="1" x14ac:dyDescent="0.25">
      <c r="A2908" s="80">
        <f t="shared" si="45"/>
        <v>2906</v>
      </c>
      <c r="B2908" s="79" t="s">
        <v>2</v>
      </c>
      <c r="C2908" s="79" t="s">
        <v>247</v>
      </c>
      <c r="D2908" s="81">
        <v>41652</v>
      </c>
      <c r="E2908" s="81">
        <v>41652</v>
      </c>
      <c r="F2908" s="86">
        <v>2</v>
      </c>
      <c r="G2908" s="79" t="s">
        <v>158</v>
      </c>
      <c r="H2908" s="79" t="s">
        <v>1989</v>
      </c>
      <c r="I2908" s="84">
        <v>57691.12</v>
      </c>
      <c r="J2908" s="84">
        <v>-39424.520000000004</v>
      </c>
      <c r="K2908" s="84">
        <v>18266.599999999999</v>
      </c>
      <c r="L2908" s="85"/>
      <c r="M2908" s="85"/>
    </row>
    <row r="2909" spans="1:13" hidden="1" x14ac:dyDescent="0.25">
      <c r="A2909" s="80">
        <f t="shared" si="45"/>
        <v>2907</v>
      </c>
      <c r="B2909" s="79" t="s">
        <v>2</v>
      </c>
      <c r="C2909" s="79" t="s">
        <v>157</v>
      </c>
      <c r="D2909" s="81">
        <v>41680</v>
      </c>
      <c r="E2909" s="81">
        <v>41680</v>
      </c>
      <c r="F2909" s="86">
        <v>2</v>
      </c>
      <c r="G2909" s="79" t="s">
        <v>158</v>
      </c>
      <c r="H2909" s="79" t="s">
        <v>1990</v>
      </c>
      <c r="I2909" s="84">
        <v>4447.0200000000004</v>
      </c>
      <c r="J2909" s="84">
        <v>-4447.0200000000004</v>
      </c>
      <c r="K2909" s="84">
        <v>0</v>
      </c>
      <c r="L2909" s="85"/>
      <c r="M2909" s="85"/>
    </row>
    <row r="2910" spans="1:13" hidden="1" x14ac:dyDescent="0.25">
      <c r="A2910" s="80">
        <f t="shared" si="45"/>
        <v>2908</v>
      </c>
      <c r="B2910" s="79" t="s">
        <v>2</v>
      </c>
      <c r="C2910" s="79" t="s">
        <v>247</v>
      </c>
      <c r="D2910" s="81">
        <v>41704</v>
      </c>
      <c r="E2910" s="81">
        <v>41704</v>
      </c>
      <c r="F2910" s="86">
        <v>2</v>
      </c>
      <c r="G2910" s="79" t="s">
        <v>158</v>
      </c>
      <c r="H2910" s="79" t="s">
        <v>1991</v>
      </c>
      <c r="I2910" s="84">
        <v>125194.8</v>
      </c>
      <c r="J2910" s="84">
        <v>-84018.37</v>
      </c>
      <c r="K2910" s="84">
        <v>41176.43</v>
      </c>
      <c r="L2910" s="85"/>
      <c r="M2910" s="85"/>
    </row>
    <row r="2911" spans="1:13" hidden="1" x14ac:dyDescent="0.25">
      <c r="A2911" s="80">
        <f t="shared" si="45"/>
        <v>2909</v>
      </c>
      <c r="B2911" s="79" t="s">
        <v>2</v>
      </c>
      <c r="C2911" s="79" t="s">
        <v>247</v>
      </c>
      <c r="D2911" s="81">
        <v>41734</v>
      </c>
      <c r="E2911" s="81">
        <v>41734</v>
      </c>
      <c r="F2911" s="86">
        <v>2</v>
      </c>
      <c r="G2911" s="79" t="s">
        <v>158</v>
      </c>
      <c r="H2911" s="79" t="s">
        <v>1992</v>
      </c>
      <c r="I2911" s="84">
        <v>125194.8</v>
      </c>
      <c r="J2911" s="84">
        <v>-83124.209999999992</v>
      </c>
      <c r="K2911" s="84">
        <v>42070.59</v>
      </c>
      <c r="L2911" s="85"/>
      <c r="M2911" s="85"/>
    </row>
    <row r="2912" spans="1:13" hidden="1" x14ac:dyDescent="0.25">
      <c r="A2912" s="80">
        <f t="shared" si="45"/>
        <v>2910</v>
      </c>
      <c r="B2912" s="79" t="s">
        <v>2</v>
      </c>
      <c r="C2912" s="79" t="s">
        <v>247</v>
      </c>
      <c r="D2912" s="81">
        <v>41704</v>
      </c>
      <c r="E2912" s="81">
        <v>41704</v>
      </c>
      <c r="F2912" s="86">
        <v>2</v>
      </c>
      <c r="G2912" s="79" t="s">
        <v>158</v>
      </c>
      <c r="H2912" s="79" t="s">
        <v>1991</v>
      </c>
      <c r="I2912" s="84">
        <v>111765.6</v>
      </c>
      <c r="J2912" s="84">
        <v>-75006.009999999995</v>
      </c>
      <c r="K2912" s="84">
        <v>36759.589999999997</v>
      </c>
      <c r="L2912" s="85"/>
      <c r="M2912" s="85"/>
    </row>
    <row r="2913" spans="1:13" hidden="1" x14ac:dyDescent="0.25">
      <c r="A2913" s="80">
        <f t="shared" si="45"/>
        <v>2911</v>
      </c>
      <c r="B2913" s="79" t="s">
        <v>2</v>
      </c>
      <c r="C2913" s="79" t="s">
        <v>247</v>
      </c>
      <c r="D2913" s="81">
        <v>41734</v>
      </c>
      <c r="E2913" s="81">
        <v>41734</v>
      </c>
      <c r="F2913" s="86">
        <v>2</v>
      </c>
      <c r="G2913" s="79" t="s">
        <v>158</v>
      </c>
      <c r="H2913" s="79" t="s">
        <v>1992</v>
      </c>
      <c r="I2913" s="84">
        <v>111765.6</v>
      </c>
      <c r="J2913" s="84">
        <v>-74207.759999999995</v>
      </c>
      <c r="K2913" s="84">
        <v>37557.839999999997</v>
      </c>
      <c r="L2913" s="85"/>
      <c r="M2913" s="85"/>
    </row>
    <row r="2914" spans="1:13" hidden="1" x14ac:dyDescent="0.25">
      <c r="A2914" s="80">
        <f t="shared" si="45"/>
        <v>2912</v>
      </c>
      <c r="B2914" s="79" t="s">
        <v>2</v>
      </c>
      <c r="C2914" s="79" t="s">
        <v>247</v>
      </c>
      <c r="D2914" s="81">
        <v>41704</v>
      </c>
      <c r="E2914" s="81">
        <v>41704</v>
      </c>
      <c r="F2914" s="86">
        <v>2</v>
      </c>
      <c r="G2914" s="79" t="s">
        <v>158</v>
      </c>
      <c r="H2914" s="79" t="s">
        <v>1993</v>
      </c>
      <c r="I2914" s="84">
        <v>84474</v>
      </c>
      <c r="J2914" s="84">
        <v>-56690.579999999994</v>
      </c>
      <c r="K2914" s="84">
        <v>27783.42</v>
      </c>
      <c r="L2914" s="85"/>
      <c r="M2914" s="85"/>
    </row>
    <row r="2915" spans="1:13" hidden="1" x14ac:dyDescent="0.25">
      <c r="A2915" s="80">
        <f t="shared" si="45"/>
        <v>2913</v>
      </c>
      <c r="B2915" s="79" t="s">
        <v>2</v>
      </c>
      <c r="C2915" s="79" t="s">
        <v>247</v>
      </c>
      <c r="D2915" s="81">
        <v>41734</v>
      </c>
      <c r="E2915" s="81">
        <v>41734</v>
      </c>
      <c r="F2915" s="86">
        <v>2</v>
      </c>
      <c r="G2915" s="79" t="s">
        <v>158</v>
      </c>
      <c r="H2915" s="79" t="s">
        <v>1994</v>
      </c>
      <c r="I2915" s="84">
        <v>84474</v>
      </c>
      <c r="J2915" s="84">
        <v>-56087.26</v>
      </c>
      <c r="K2915" s="84">
        <v>28386.74</v>
      </c>
      <c r="L2915" s="85"/>
      <c r="M2915" s="85"/>
    </row>
    <row r="2916" spans="1:13" hidden="1" x14ac:dyDescent="0.25">
      <c r="A2916" s="80">
        <f t="shared" si="45"/>
        <v>2914</v>
      </c>
      <c r="B2916" s="79" t="s">
        <v>2</v>
      </c>
      <c r="C2916" s="79" t="s">
        <v>247</v>
      </c>
      <c r="D2916" s="81">
        <v>41704</v>
      </c>
      <c r="E2916" s="81">
        <v>41704</v>
      </c>
      <c r="F2916" s="86">
        <v>1</v>
      </c>
      <c r="G2916" s="79" t="s">
        <v>158</v>
      </c>
      <c r="H2916" s="79" t="s">
        <v>1995</v>
      </c>
      <c r="I2916" s="84">
        <v>72019.5</v>
      </c>
      <c r="J2916" s="84">
        <v>-48332.350000000006</v>
      </c>
      <c r="K2916" s="84">
        <v>23687.15</v>
      </c>
      <c r="L2916" s="85"/>
      <c r="M2916" s="85"/>
    </row>
    <row r="2917" spans="1:13" hidden="1" x14ac:dyDescent="0.25">
      <c r="A2917" s="80">
        <f t="shared" si="45"/>
        <v>2915</v>
      </c>
      <c r="B2917" s="79" t="s">
        <v>2</v>
      </c>
      <c r="C2917" s="79" t="s">
        <v>247</v>
      </c>
      <c r="D2917" s="81">
        <v>41734</v>
      </c>
      <c r="E2917" s="81">
        <v>41734</v>
      </c>
      <c r="F2917" s="86">
        <v>1</v>
      </c>
      <c r="G2917" s="79" t="s">
        <v>158</v>
      </c>
      <c r="H2917" s="79" t="s">
        <v>1996</v>
      </c>
      <c r="I2917" s="84">
        <v>72019.5</v>
      </c>
      <c r="J2917" s="84">
        <v>-47817.98</v>
      </c>
      <c r="K2917" s="84">
        <v>24201.52</v>
      </c>
      <c r="L2917" s="85"/>
      <c r="M2917" s="85"/>
    </row>
    <row r="2918" spans="1:13" hidden="1" x14ac:dyDescent="0.25">
      <c r="A2918" s="80">
        <f t="shared" si="45"/>
        <v>2916</v>
      </c>
      <c r="B2918" s="79" t="s">
        <v>2</v>
      </c>
      <c r="C2918" s="79" t="s">
        <v>247</v>
      </c>
      <c r="D2918" s="81">
        <v>41704</v>
      </c>
      <c r="E2918" s="81">
        <v>41704</v>
      </c>
      <c r="F2918" s="86">
        <v>1</v>
      </c>
      <c r="G2918" s="79" t="s">
        <v>158</v>
      </c>
      <c r="H2918" s="79" t="s">
        <v>1997</v>
      </c>
      <c r="I2918" s="84">
        <v>13537.5</v>
      </c>
      <c r="J2918" s="84">
        <v>-9085.02</v>
      </c>
      <c r="K2918" s="84">
        <v>4452.4799999999996</v>
      </c>
      <c r="L2918" s="85"/>
      <c r="M2918" s="85"/>
    </row>
    <row r="2919" spans="1:13" hidden="1" x14ac:dyDescent="0.25">
      <c r="A2919" s="80">
        <f t="shared" si="45"/>
        <v>2917</v>
      </c>
      <c r="B2919" s="79" t="s">
        <v>2</v>
      </c>
      <c r="C2919" s="79" t="s">
        <v>247</v>
      </c>
      <c r="D2919" s="81">
        <v>41734</v>
      </c>
      <c r="E2919" s="81">
        <v>41734</v>
      </c>
      <c r="F2919" s="86">
        <v>1</v>
      </c>
      <c r="G2919" s="79" t="s">
        <v>158</v>
      </c>
      <c r="H2919" s="79" t="s">
        <v>1998</v>
      </c>
      <c r="I2919" s="84">
        <v>13537.5</v>
      </c>
      <c r="J2919" s="84">
        <v>-8988.33</v>
      </c>
      <c r="K2919" s="84">
        <v>4549.17</v>
      </c>
      <c r="L2919" s="85"/>
      <c r="M2919" s="85"/>
    </row>
    <row r="2920" spans="1:13" hidden="1" x14ac:dyDescent="0.25">
      <c r="A2920" s="80">
        <f t="shared" si="45"/>
        <v>2918</v>
      </c>
      <c r="B2920" s="79" t="s">
        <v>2</v>
      </c>
      <c r="C2920" s="79" t="s">
        <v>247</v>
      </c>
      <c r="D2920" s="81">
        <v>41704</v>
      </c>
      <c r="E2920" s="81">
        <v>41704</v>
      </c>
      <c r="F2920" s="86">
        <v>2</v>
      </c>
      <c r="G2920" s="79" t="s">
        <v>158</v>
      </c>
      <c r="H2920" s="79" t="s">
        <v>1999</v>
      </c>
      <c r="I2920" s="84">
        <v>15162</v>
      </c>
      <c r="J2920" s="84">
        <v>-10175.24</v>
      </c>
      <c r="K2920" s="84">
        <v>4986.76</v>
      </c>
      <c r="L2920" s="85"/>
      <c r="M2920" s="85"/>
    </row>
    <row r="2921" spans="1:13" hidden="1" x14ac:dyDescent="0.25">
      <c r="A2921" s="80">
        <f t="shared" si="45"/>
        <v>2919</v>
      </c>
      <c r="B2921" s="79" t="s">
        <v>2</v>
      </c>
      <c r="C2921" s="79" t="s">
        <v>247</v>
      </c>
      <c r="D2921" s="81">
        <v>41704</v>
      </c>
      <c r="E2921" s="81">
        <v>41704</v>
      </c>
      <c r="F2921" s="86">
        <v>1</v>
      </c>
      <c r="G2921" s="79" t="s">
        <v>158</v>
      </c>
      <c r="H2921" s="79" t="s">
        <v>2000</v>
      </c>
      <c r="I2921" s="84">
        <v>45486</v>
      </c>
      <c r="J2921" s="84">
        <v>-30525.699999999997</v>
      </c>
      <c r="K2921" s="84">
        <v>14960.3</v>
      </c>
      <c r="L2921" s="85"/>
      <c r="M2921" s="85"/>
    </row>
    <row r="2922" spans="1:13" hidden="1" x14ac:dyDescent="0.25">
      <c r="A2922" s="80">
        <f t="shared" si="45"/>
        <v>2920</v>
      </c>
      <c r="B2922" s="79" t="s">
        <v>2</v>
      </c>
      <c r="C2922" s="79" t="s">
        <v>247</v>
      </c>
      <c r="D2922" s="81">
        <v>41734</v>
      </c>
      <c r="E2922" s="81">
        <v>41734</v>
      </c>
      <c r="F2922" s="86">
        <v>1</v>
      </c>
      <c r="G2922" s="79" t="s">
        <v>158</v>
      </c>
      <c r="H2922" s="79" t="s">
        <v>2001</v>
      </c>
      <c r="I2922" s="84">
        <v>45486</v>
      </c>
      <c r="J2922" s="84">
        <v>-30200.83</v>
      </c>
      <c r="K2922" s="84">
        <v>15285.17</v>
      </c>
      <c r="L2922" s="85"/>
      <c r="M2922" s="85"/>
    </row>
    <row r="2923" spans="1:13" hidden="1" x14ac:dyDescent="0.25">
      <c r="A2923" s="80">
        <f t="shared" si="45"/>
        <v>2921</v>
      </c>
      <c r="B2923" s="79" t="s">
        <v>2</v>
      </c>
      <c r="C2923" s="79" t="s">
        <v>247</v>
      </c>
      <c r="D2923" s="81">
        <v>41704</v>
      </c>
      <c r="E2923" s="81">
        <v>41704</v>
      </c>
      <c r="F2923" s="86">
        <v>2</v>
      </c>
      <c r="G2923" s="79" t="s">
        <v>158</v>
      </c>
      <c r="H2923" s="79" t="s">
        <v>1993</v>
      </c>
      <c r="I2923" s="84">
        <v>51984</v>
      </c>
      <c r="J2923" s="84">
        <v>-34886.51</v>
      </c>
      <c r="K2923" s="84">
        <v>17097.490000000002</v>
      </c>
      <c r="L2923" s="85"/>
      <c r="M2923" s="85"/>
    </row>
    <row r="2924" spans="1:13" hidden="1" x14ac:dyDescent="0.25">
      <c r="A2924" s="80">
        <f t="shared" si="45"/>
        <v>2922</v>
      </c>
      <c r="B2924" s="79" t="s">
        <v>2</v>
      </c>
      <c r="C2924" s="79" t="s">
        <v>247</v>
      </c>
      <c r="D2924" s="81">
        <v>41734</v>
      </c>
      <c r="E2924" s="81">
        <v>41734</v>
      </c>
      <c r="F2924" s="86">
        <v>2</v>
      </c>
      <c r="G2924" s="79" t="s">
        <v>158</v>
      </c>
      <c r="H2924" s="79" t="s">
        <v>1994</v>
      </c>
      <c r="I2924" s="84">
        <v>51984</v>
      </c>
      <c r="J2924" s="84">
        <v>-34515.24</v>
      </c>
      <c r="K2924" s="84">
        <v>17468.759999999998</v>
      </c>
      <c r="L2924" s="85"/>
      <c r="M2924" s="85"/>
    </row>
    <row r="2925" spans="1:13" hidden="1" x14ac:dyDescent="0.25">
      <c r="A2925" s="80">
        <f t="shared" si="45"/>
        <v>2923</v>
      </c>
      <c r="B2925" s="79" t="s">
        <v>2</v>
      </c>
      <c r="C2925" s="79" t="s">
        <v>247</v>
      </c>
      <c r="D2925" s="81">
        <v>41793</v>
      </c>
      <c r="E2925" s="81">
        <v>41793</v>
      </c>
      <c r="F2925" s="86">
        <v>12</v>
      </c>
      <c r="G2925" s="79" t="s">
        <v>158</v>
      </c>
      <c r="H2925" s="79" t="s">
        <v>2002</v>
      </c>
      <c r="I2925" s="84">
        <v>21792</v>
      </c>
      <c r="J2925" s="84">
        <v>-14134.35</v>
      </c>
      <c r="K2925" s="84">
        <v>7657.65</v>
      </c>
      <c r="L2925" s="85"/>
      <c r="M2925" s="85"/>
    </row>
    <row r="2926" spans="1:13" hidden="1" x14ac:dyDescent="0.25">
      <c r="A2926" s="80">
        <f t="shared" si="45"/>
        <v>2924</v>
      </c>
      <c r="B2926" s="79" t="s">
        <v>2</v>
      </c>
      <c r="C2926" s="79" t="s">
        <v>247</v>
      </c>
      <c r="D2926" s="81">
        <v>41793</v>
      </c>
      <c r="E2926" s="81">
        <v>41793</v>
      </c>
      <c r="F2926" s="86">
        <v>12</v>
      </c>
      <c r="G2926" s="79" t="s">
        <v>158</v>
      </c>
      <c r="H2926" s="79" t="s">
        <v>2002</v>
      </c>
      <c r="I2926" s="84">
        <v>21792</v>
      </c>
      <c r="J2926" s="84">
        <v>-14134.35</v>
      </c>
      <c r="K2926" s="84">
        <v>7657.65</v>
      </c>
      <c r="L2926" s="85"/>
      <c r="M2926" s="85"/>
    </row>
    <row r="2927" spans="1:13" hidden="1" x14ac:dyDescent="0.25">
      <c r="A2927" s="80">
        <f t="shared" si="45"/>
        <v>2925</v>
      </c>
      <c r="B2927" s="79" t="s">
        <v>2</v>
      </c>
      <c r="C2927" s="79" t="s">
        <v>247</v>
      </c>
      <c r="D2927" s="81">
        <v>41793</v>
      </c>
      <c r="E2927" s="81">
        <v>41793</v>
      </c>
      <c r="F2927" s="86">
        <v>17</v>
      </c>
      <c r="G2927" s="79" t="s">
        <v>158</v>
      </c>
      <c r="H2927" s="79" t="s">
        <v>2003</v>
      </c>
      <c r="I2927" s="84">
        <v>58849.75</v>
      </c>
      <c r="J2927" s="84">
        <v>-38170.11</v>
      </c>
      <c r="K2927" s="84">
        <v>20679.64</v>
      </c>
      <c r="L2927" s="85"/>
      <c r="M2927" s="85"/>
    </row>
    <row r="2928" spans="1:13" hidden="1" x14ac:dyDescent="0.25">
      <c r="A2928" s="80">
        <f t="shared" si="45"/>
        <v>2926</v>
      </c>
      <c r="B2928" s="79" t="s">
        <v>2</v>
      </c>
      <c r="C2928" s="79" t="s">
        <v>247</v>
      </c>
      <c r="D2928" s="81">
        <v>41793</v>
      </c>
      <c r="E2928" s="81">
        <v>41793</v>
      </c>
      <c r="F2928" s="86">
        <v>14</v>
      </c>
      <c r="G2928" s="79" t="s">
        <v>158</v>
      </c>
      <c r="H2928" s="79" t="s">
        <v>2004</v>
      </c>
      <c r="I2928" s="84">
        <v>74683</v>
      </c>
      <c r="J2928" s="84">
        <v>-48439.6</v>
      </c>
      <c r="K2928" s="84">
        <v>26243.4</v>
      </c>
      <c r="L2928" s="85"/>
      <c r="M2928" s="85"/>
    </row>
    <row r="2929" spans="1:13" hidden="1" x14ac:dyDescent="0.25">
      <c r="A2929" s="80">
        <f t="shared" si="45"/>
        <v>2927</v>
      </c>
      <c r="B2929" s="79" t="s">
        <v>2</v>
      </c>
      <c r="C2929" s="79" t="s">
        <v>247</v>
      </c>
      <c r="D2929" s="81">
        <v>41793</v>
      </c>
      <c r="E2929" s="81">
        <v>41793</v>
      </c>
      <c r="F2929" s="86">
        <v>48</v>
      </c>
      <c r="G2929" s="79" t="s">
        <v>158</v>
      </c>
      <c r="H2929" s="79" t="s">
        <v>2005</v>
      </c>
      <c r="I2929" s="84">
        <v>147096</v>
      </c>
      <c r="J2929" s="84">
        <v>-95406.87</v>
      </c>
      <c r="K2929" s="84">
        <v>51689.13</v>
      </c>
      <c r="L2929" s="85"/>
      <c r="M2929" s="85"/>
    </row>
    <row r="2930" spans="1:13" hidden="1" x14ac:dyDescent="0.25">
      <c r="A2930" s="80">
        <f t="shared" si="45"/>
        <v>2928</v>
      </c>
      <c r="B2930" s="79" t="s">
        <v>2</v>
      </c>
      <c r="C2930" s="79" t="s">
        <v>247</v>
      </c>
      <c r="D2930" s="81">
        <v>41793</v>
      </c>
      <c r="E2930" s="81">
        <v>41793</v>
      </c>
      <c r="F2930" s="86">
        <v>10</v>
      </c>
      <c r="G2930" s="79" t="s">
        <v>158</v>
      </c>
      <c r="H2930" s="79" t="s">
        <v>2006</v>
      </c>
      <c r="I2930" s="84">
        <v>53345</v>
      </c>
      <c r="J2930" s="84">
        <v>-34599.71</v>
      </c>
      <c r="K2930" s="84">
        <v>18745.29</v>
      </c>
      <c r="L2930" s="85"/>
      <c r="M2930" s="85"/>
    </row>
    <row r="2931" spans="1:13" hidden="1" x14ac:dyDescent="0.25">
      <c r="A2931" s="80">
        <f t="shared" si="45"/>
        <v>2929</v>
      </c>
      <c r="B2931" s="79" t="s">
        <v>2</v>
      </c>
      <c r="C2931" s="79" t="s">
        <v>247</v>
      </c>
      <c r="D2931" s="81">
        <v>41793</v>
      </c>
      <c r="E2931" s="81">
        <v>41793</v>
      </c>
      <c r="F2931" s="86">
        <v>118</v>
      </c>
      <c r="G2931" s="79" t="s">
        <v>158</v>
      </c>
      <c r="H2931" s="79" t="s">
        <v>2007</v>
      </c>
      <c r="I2931" s="84">
        <v>361611</v>
      </c>
      <c r="J2931" s="84">
        <v>-234541.89</v>
      </c>
      <c r="K2931" s="84">
        <v>127069.11</v>
      </c>
      <c r="L2931" s="85"/>
      <c r="M2931" s="85"/>
    </row>
    <row r="2932" spans="1:13" hidden="1" x14ac:dyDescent="0.25">
      <c r="A2932" s="80">
        <f t="shared" si="45"/>
        <v>2930</v>
      </c>
      <c r="B2932" s="79" t="s">
        <v>2</v>
      </c>
      <c r="C2932" s="79" t="s">
        <v>247</v>
      </c>
      <c r="D2932" s="81">
        <v>41793</v>
      </c>
      <c r="E2932" s="81">
        <v>41793</v>
      </c>
      <c r="F2932" s="86">
        <v>65</v>
      </c>
      <c r="G2932" s="79" t="s">
        <v>158</v>
      </c>
      <c r="H2932" s="79" t="s">
        <v>2008</v>
      </c>
      <c r="I2932" s="84">
        <v>225013.75</v>
      </c>
      <c r="J2932" s="84">
        <v>-145944.54</v>
      </c>
      <c r="K2932" s="84">
        <v>79069.210000000006</v>
      </c>
      <c r="L2932" s="85"/>
      <c r="M2932" s="85"/>
    </row>
    <row r="2933" spans="1:13" hidden="1" x14ac:dyDescent="0.25">
      <c r="A2933" s="80">
        <f t="shared" si="45"/>
        <v>2931</v>
      </c>
      <c r="B2933" s="79" t="s">
        <v>2</v>
      </c>
      <c r="C2933" s="79" t="s">
        <v>247</v>
      </c>
      <c r="D2933" s="81">
        <v>41793</v>
      </c>
      <c r="E2933" s="81">
        <v>41793</v>
      </c>
      <c r="F2933" s="86">
        <v>44</v>
      </c>
      <c r="G2933" s="79" t="s">
        <v>158</v>
      </c>
      <c r="H2933" s="79" t="s">
        <v>2009</v>
      </c>
      <c r="I2933" s="84">
        <v>234718</v>
      </c>
      <c r="J2933" s="84">
        <v>-152238.74</v>
      </c>
      <c r="K2933" s="84">
        <v>82479.259999999995</v>
      </c>
      <c r="L2933" s="85"/>
      <c r="M2933" s="85"/>
    </row>
    <row r="2934" spans="1:13" hidden="1" x14ac:dyDescent="0.25">
      <c r="A2934" s="80">
        <f t="shared" si="45"/>
        <v>2932</v>
      </c>
      <c r="B2934" s="79" t="s">
        <v>2</v>
      </c>
      <c r="C2934" s="79" t="s">
        <v>247</v>
      </c>
      <c r="D2934" s="81">
        <v>41747</v>
      </c>
      <c r="E2934" s="81">
        <v>41747</v>
      </c>
      <c r="F2934" s="86">
        <v>226</v>
      </c>
      <c r="G2934" s="79" t="s">
        <v>158</v>
      </c>
      <c r="H2934" s="79" t="s">
        <v>2010</v>
      </c>
      <c r="I2934" s="84">
        <v>655536.24</v>
      </c>
      <c r="J2934" s="84">
        <v>-433031.07</v>
      </c>
      <c r="K2934" s="84">
        <v>222505.17</v>
      </c>
      <c r="L2934" s="85"/>
      <c r="M2934" s="85"/>
    </row>
    <row r="2935" spans="1:13" hidden="1" x14ac:dyDescent="0.25">
      <c r="A2935" s="80">
        <f t="shared" si="45"/>
        <v>2933</v>
      </c>
      <c r="B2935" s="79" t="s">
        <v>2</v>
      </c>
      <c r="C2935" s="79" t="s">
        <v>247</v>
      </c>
      <c r="D2935" s="81">
        <v>41902</v>
      </c>
      <c r="E2935" s="81">
        <v>41902</v>
      </c>
      <c r="F2935" s="86">
        <v>3</v>
      </c>
      <c r="G2935" s="79" t="s">
        <v>158</v>
      </c>
      <c r="H2935" s="79" t="s">
        <v>2011</v>
      </c>
      <c r="I2935" s="84">
        <v>10625.94</v>
      </c>
      <c r="J2935" s="84">
        <v>-6743.2199999999993</v>
      </c>
      <c r="K2935" s="84">
        <v>3882.72</v>
      </c>
      <c r="L2935" s="85"/>
      <c r="M2935" s="85"/>
    </row>
    <row r="2936" spans="1:13" hidden="1" x14ac:dyDescent="0.25">
      <c r="A2936" s="80">
        <f t="shared" si="45"/>
        <v>2934</v>
      </c>
      <c r="B2936" s="79" t="s">
        <v>2</v>
      </c>
      <c r="C2936" s="79" t="s">
        <v>247</v>
      </c>
      <c r="D2936" s="81">
        <v>41902</v>
      </c>
      <c r="E2936" s="81">
        <v>41902</v>
      </c>
      <c r="F2936" s="86">
        <v>3</v>
      </c>
      <c r="G2936" s="79" t="s">
        <v>158</v>
      </c>
      <c r="H2936" s="79" t="s">
        <v>2012</v>
      </c>
      <c r="I2936" s="84">
        <v>12879.72</v>
      </c>
      <c r="J2936" s="84">
        <v>-7988.42</v>
      </c>
      <c r="K2936" s="84">
        <v>4891.3</v>
      </c>
      <c r="L2936" s="85"/>
      <c r="M2936" s="85"/>
    </row>
    <row r="2937" spans="1:13" hidden="1" x14ac:dyDescent="0.25">
      <c r="A2937" s="80">
        <f t="shared" si="45"/>
        <v>2935</v>
      </c>
      <c r="B2937" s="79" t="s">
        <v>2</v>
      </c>
      <c r="C2937" s="79" t="s">
        <v>247</v>
      </c>
      <c r="D2937" s="81">
        <v>41902</v>
      </c>
      <c r="E2937" s="81">
        <v>41902</v>
      </c>
      <c r="F2937" s="86">
        <v>5</v>
      </c>
      <c r="G2937" s="79" t="s">
        <v>158</v>
      </c>
      <c r="H2937" s="79" t="s">
        <v>2013</v>
      </c>
      <c r="I2937" s="84">
        <v>10734.81</v>
      </c>
      <c r="J2937" s="84">
        <v>-6812.3</v>
      </c>
      <c r="K2937" s="84">
        <v>3922.51</v>
      </c>
      <c r="L2937" s="85"/>
      <c r="M2937" s="85"/>
    </row>
    <row r="2938" spans="1:13" hidden="1" x14ac:dyDescent="0.25">
      <c r="A2938" s="80">
        <f t="shared" si="45"/>
        <v>2936</v>
      </c>
      <c r="B2938" s="79" t="s">
        <v>2</v>
      </c>
      <c r="C2938" s="79" t="s">
        <v>247</v>
      </c>
      <c r="D2938" s="81">
        <v>41902</v>
      </c>
      <c r="E2938" s="81">
        <v>41902</v>
      </c>
      <c r="F2938" s="86">
        <v>5</v>
      </c>
      <c r="G2938" s="79" t="s">
        <v>158</v>
      </c>
      <c r="H2938" s="79" t="s">
        <v>2014</v>
      </c>
      <c r="I2938" s="84">
        <v>21469.05</v>
      </c>
      <c r="J2938" s="84">
        <v>-13624.25</v>
      </c>
      <c r="K2938" s="84">
        <v>7844.8</v>
      </c>
      <c r="L2938" s="85"/>
      <c r="M2938" s="85"/>
    </row>
    <row r="2939" spans="1:13" hidden="1" x14ac:dyDescent="0.25">
      <c r="A2939" s="80">
        <f t="shared" si="45"/>
        <v>2937</v>
      </c>
      <c r="B2939" s="79" t="s">
        <v>2</v>
      </c>
      <c r="C2939" s="79" t="s">
        <v>247</v>
      </c>
      <c r="D2939" s="81">
        <v>41902</v>
      </c>
      <c r="E2939" s="81">
        <v>41902</v>
      </c>
      <c r="F2939" s="86">
        <v>5</v>
      </c>
      <c r="G2939" s="79" t="s">
        <v>158</v>
      </c>
      <c r="H2939" s="79" t="s">
        <v>2015</v>
      </c>
      <c r="I2939" s="84">
        <v>20314.8</v>
      </c>
      <c r="J2939" s="84">
        <v>-12599.91</v>
      </c>
      <c r="K2939" s="84">
        <v>7714.89</v>
      </c>
      <c r="L2939" s="85"/>
      <c r="M2939" s="85"/>
    </row>
    <row r="2940" spans="1:13" hidden="1" x14ac:dyDescent="0.25">
      <c r="A2940" s="80">
        <f t="shared" si="45"/>
        <v>2938</v>
      </c>
      <c r="B2940" s="79" t="s">
        <v>2</v>
      </c>
      <c r="C2940" s="79" t="s">
        <v>247</v>
      </c>
      <c r="D2940" s="81">
        <v>41902</v>
      </c>
      <c r="E2940" s="81">
        <v>41902</v>
      </c>
      <c r="F2940" s="86">
        <v>2</v>
      </c>
      <c r="G2940" s="79" t="s">
        <v>158</v>
      </c>
      <c r="H2940" s="79" t="s">
        <v>2016</v>
      </c>
      <c r="I2940" s="84">
        <v>7514.88</v>
      </c>
      <c r="J2940" s="84">
        <v>-4768.9400000000005</v>
      </c>
      <c r="K2940" s="84">
        <v>2745.94</v>
      </c>
      <c r="L2940" s="85"/>
      <c r="M2940" s="85"/>
    </row>
    <row r="2941" spans="1:13" hidden="1" x14ac:dyDescent="0.25">
      <c r="A2941" s="80">
        <f t="shared" si="45"/>
        <v>2939</v>
      </c>
      <c r="B2941" s="79" t="s">
        <v>2</v>
      </c>
      <c r="C2941" s="79" t="s">
        <v>247</v>
      </c>
      <c r="D2941" s="81">
        <v>41902</v>
      </c>
      <c r="E2941" s="81">
        <v>41902</v>
      </c>
      <c r="F2941" s="86">
        <v>3</v>
      </c>
      <c r="G2941" s="79" t="s">
        <v>158</v>
      </c>
      <c r="H2941" s="79" t="s">
        <v>2017</v>
      </c>
      <c r="I2941" s="84">
        <v>68755.34</v>
      </c>
      <c r="J2941" s="84">
        <v>-42644.33</v>
      </c>
      <c r="K2941" s="84">
        <v>26111.01</v>
      </c>
      <c r="L2941" s="85"/>
      <c r="M2941" s="85"/>
    </row>
    <row r="2942" spans="1:13" hidden="1" x14ac:dyDescent="0.25">
      <c r="A2942" s="80">
        <f t="shared" si="45"/>
        <v>2940</v>
      </c>
      <c r="B2942" s="79" t="s">
        <v>2</v>
      </c>
      <c r="C2942" s="79" t="s">
        <v>247</v>
      </c>
      <c r="D2942" s="81">
        <v>41902</v>
      </c>
      <c r="E2942" s="81">
        <v>41902</v>
      </c>
      <c r="F2942" s="86">
        <v>1</v>
      </c>
      <c r="G2942" s="79" t="s">
        <v>158</v>
      </c>
      <c r="H2942" s="79" t="s">
        <v>2018</v>
      </c>
      <c r="I2942" s="84">
        <v>54584.34</v>
      </c>
      <c r="J2942" s="84">
        <v>-33854.99</v>
      </c>
      <c r="K2942" s="84">
        <v>20729.349999999999</v>
      </c>
      <c r="L2942" s="85"/>
      <c r="M2942" s="85"/>
    </row>
    <row r="2943" spans="1:13" hidden="1" x14ac:dyDescent="0.25">
      <c r="A2943" s="80">
        <f t="shared" si="45"/>
        <v>2941</v>
      </c>
      <c r="B2943" s="79" t="s">
        <v>2</v>
      </c>
      <c r="C2943" s="79" t="s">
        <v>247</v>
      </c>
      <c r="D2943" s="81">
        <v>41902</v>
      </c>
      <c r="E2943" s="81">
        <v>41902</v>
      </c>
      <c r="F2943" s="86">
        <v>3</v>
      </c>
      <c r="G2943" s="79" t="s">
        <v>158</v>
      </c>
      <c r="H2943" s="79" t="s">
        <v>2019</v>
      </c>
      <c r="I2943" s="84">
        <v>65048.4</v>
      </c>
      <c r="J2943" s="84">
        <v>-40345.17</v>
      </c>
      <c r="K2943" s="84">
        <v>24703.23</v>
      </c>
      <c r="L2943" s="85"/>
      <c r="M2943" s="85"/>
    </row>
    <row r="2944" spans="1:13" hidden="1" x14ac:dyDescent="0.25">
      <c r="A2944" s="80">
        <f t="shared" si="45"/>
        <v>2942</v>
      </c>
      <c r="B2944" s="79" t="s">
        <v>2</v>
      </c>
      <c r="C2944" s="79" t="s">
        <v>247</v>
      </c>
      <c r="D2944" s="81">
        <v>41902</v>
      </c>
      <c r="E2944" s="81">
        <v>41902</v>
      </c>
      <c r="F2944" s="86">
        <v>3</v>
      </c>
      <c r="G2944" s="79" t="s">
        <v>158</v>
      </c>
      <c r="H2944" s="79" t="s">
        <v>2020</v>
      </c>
      <c r="I2944" s="84">
        <v>155216.70000000001</v>
      </c>
      <c r="J2944" s="84">
        <v>-96270.5</v>
      </c>
      <c r="K2944" s="84">
        <v>58946.2</v>
      </c>
      <c r="L2944" s="85"/>
      <c r="M2944" s="85"/>
    </row>
    <row r="2945" spans="1:13" hidden="1" x14ac:dyDescent="0.25">
      <c r="A2945" s="80">
        <f t="shared" si="45"/>
        <v>2943</v>
      </c>
      <c r="B2945" s="79" t="s">
        <v>2</v>
      </c>
      <c r="C2945" s="79" t="s">
        <v>247</v>
      </c>
      <c r="D2945" s="81">
        <v>41902</v>
      </c>
      <c r="E2945" s="81">
        <v>41902</v>
      </c>
      <c r="F2945" s="86">
        <v>3</v>
      </c>
      <c r="G2945" s="79" t="s">
        <v>158</v>
      </c>
      <c r="H2945" s="79" t="s">
        <v>2021</v>
      </c>
      <c r="I2945" s="84">
        <v>140082.85999999999</v>
      </c>
      <c r="J2945" s="84">
        <v>-86883.989999999991</v>
      </c>
      <c r="K2945" s="84">
        <v>53198.87</v>
      </c>
      <c r="L2945" s="85"/>
      <c r="M2945" s="85"/>
    </row>
    <row r="2946" spans="1:13" hidden="1" x14ac:dyDescent="0.25">
      <c r="A2946" s="80">
        <f t="shared" si="45"/>
        <v>2944</v>
      </c>
      <c r="B2946" s="79" t="s">
        <v>2</v>
      </c>
      <c r="C2946" s="79" t="s">
        <v>247</v>
      </c>
      <c r="D2946" s="81">
        <v>41902</v>
      </c>
      <c r="E2946" s="81">
        <v>41902</v>
      </c>
      <c r="F2946" s="86">
        <v>2</v>
      </c>
      <c r="G2946" s="79" t="s">
        <v>158</v>
      </c>
      <c r="H2946" s="79" t="s">
        <v>2022</v>
      </c>
      <c r="I2946" s="84">
        <v>71920.09</v>
      </c>
      <c r="J2946" s="84">
        <v>-44607.210000000006</v>
      </c>
      <c r="K2946" s="84">
        <v>27312.880000000001</v>
      </c>
      <c r="L2946" s="85"/>
      <c r="M2946" s="85"/>
    </row>
    <row r="2947" spans="1:13" hidden="1" x14ac:dyDescent="0.25">
      <c r="A2947" s="80">
        <f t="shared" si="45"/>
        <v>2945</v>
      </c>
      <c r="B2947" s="79" t="s">
        <v>2</v>
      </c>
      <c r="C2947" s="79" t="s">
        <v>247</v>
      </c>
      <c r="D2947" s="81">
        <v>41902</v>
      </c>
      <c r="E2947" s="81">
        <v>41902</v>
      </c>
      <c r="F2947" s="86">
        <v>1</v>
      </c>
      <c r="G2947" s="79" t="s">
        <v>158</v>
      </c>
      <c r="H2947" s="79" t="s">
        <v>2020</v>
      </c>
      <c r="I2947" s="84">
        <v>51738.9</v>
      </c>
      <c r="J2947" s="84">
        <v>-32090.16</v>
      </c>
      <c r="K2947" s="84">
        <v>19648.740000000002</v>
      </c>
      <c r="L2947" s="85"/>
      <c r="M2947" s="85"/>
    </row>
    <row r="2948" spans="1:13" hidden="1" x14ac:dyDescent="0.25">
      <c r="A2948" s="80">
        <f t="shared" si="45"/>
        <v>2946</v>
      </c>
      <c r="B2948" s="79" t="s">
        <v>2</v>
      </c>
      <c r="C2948" s="79" t="s">
        <v>247</v>
      </c>
      <c r="D2948" s="81">
        <v>41902</v>
      </c>
      <c r="E2948" s="81">
        <v>41902</v>
      </c>
      <c r="F2948" s="86">
        <v>3</v>
      </c>
      <c r="G2948" s="79" t="s">
        <v>158</v>
      </c>
      <c r="H2948" s="79" t="s">
        <v>2023</v>
      </c>
      <c r="I2948" s="84">
        <v>19965.96</v>
      </c>
      <c r="J2948" s="84">
        <v>-12383.550000000001</v>
      </c>
      <c r="K2948" s="84">
        <v>7582.41</v>
      </c>
      <c r="L2948" s="85"/>
      <c r="M2948" s="85"/>
    </row>
    <row r="2949" spans="1:13" hidden="1" x14ac:dyDescent="0.25">
      <c r="A2949" s="80">
        <f t="shared" ref="A2949:A3012" si="46">A2948+1</f>
        <v>2947</v>
      </c>
      <c r="B2949" s="79" t="s">
        <v>2</v>
      </c>
      <c r="C2949" s="79" t="s">
        <v>247</v>
      </c>
      <c r="D2949" s="81">
        <v>41902</v>
      </c>
      <c r="E2949" s="81">
        <v>41902</v>
      </c>
      <c r="F2949" s="86">
        <v>3</v>
      </c>
      <c r="G2949" s="79" t="s">
        <v>158</v>
      </c>
      <c r="H2949" s="79" t="s">
        <v>2024</v>
      </c>
      <c r="I2949" s="84">
        <v>24473.52</v>
      </c>
      <c r="J2949" s="84">
        <v>-15179.28</v>
      </c>
      <c r="K2949" s="84">
        <v>9294.24</v>
      </c>
      <c r="L2949" s="85"/>
      <c r="M2949" s="85"/>
    </row>
    <row r="2950" spans="1:13" hidden="1" x14ac:dyDescent="0.25">
      <c r="A2950" s="80">
        <f t="shared" si="46"/>
        <v>2948</v>
      </c>
      <c r="B2950" s="79" t="s">
        <v>2</v>
      </c>
      <c r="C2950" s="79" t="s">
        <v>247</v>
      </c>
      <c r="D2950" s="81">
        <v>41902</v>
      </c>
      <c r="E2950" s="81">
        <v>41902</v>
      </c>
      <c r="F2950" s="86">
        <v>1</v>
      </c>
      <c r="G2950" s="79" t="s">
        <v>158</v>
      </c>
      <c r="H2950" s="79" t="s">
        <v>2025</v>
      </c>
      <c r="I2950" s="84">
        <v>45144</v>
      </c>
      <c r="J2950" s="84">
        <v>-27999.79</v>
      </c>
      <c r="K2950" s="84">
        <v>17144.21</v>
      </c>
      <c r="L2950" s="85"/>
      <c r="M2950" s="85"/>
    </row>
    <row r="2951" spans="1:13" hidden="1" x14ac:dyDescent="0.25">
      <c r="A2951" s="80">
        <f t="shared" si="46"/>
        <v>2949</v>
      </c>
      <c r="B2951" s="79" t="s">
        <v>2</v>
      </c>
      <c r="C2951" s="79" t="s">
        <v>247</v>
      </c>
      <c r="D2951" s="81">
        <v>41902</v>
      </c>
      <c r="E2951" s="81">
        <v>41902</v>
      </c>
      <c r="F2951" s="86">
        <v>1</v>
      </c>
      <c r="G2951" s="79" t="s">
        <v>158</v>
      </c>
      <c r="H2951" s="79" t="s">
        <v>2026</v>
      </c>
      <c r="I2951" s="84">
        <v>117002.76</v>
      </c>
      <c r="J2951" s="84">
        <v>-72568.95</v>
      </c>
      <c r="K2951" s="84">
        <v>44433.81</v>
      </c>
      <c r="L2951" s="85"/>
      <c r="M2951" s="85"/>
    </row>
    <row r="2952" spans="1:13" hidden="1" x14ac:dyDescent="0.25">
      <c r="A2952" s="80">
        <f t="shared" si="46"/>
        <v>2950</v>
      </c>
      <c r="B2952" s="79" t="s">
        <v>2</v>
      </c>
      <c r="C2952" s="79" t="s">
        <v>247</v>
      </c>
      <c r="D2952" s="81">
        <v>41902</v>
      </c>
      <c r="E2952" s="81">
        <v>41902</v>
      </c>
      <c r="F2952" s="86">
        <v>1</v>
      </c>
      <c r="G2952" s="79" t="s">
        <v>158</v>
      </c>
      <c r="H2952" s="79" t="s">
        <v>2027</v>
      </c>
      <c r="I2952" s="84">
        <v>22971</v>
      </c>
      <c r="J2952" s="84">
        <v>-14247.37</v>
      </c>
      <c r="K2952" s="84">
        <v>8723.6299999999992</v>
      </c>
      <c r="L2952" s="85"/>
      <c r="M2952" s="85"/>
    </row>
    <row r="2953" spans="1:13" hidden="1" x14ac:dyDescent="0.25">
      <c r="A2953" s="80">
        <f t="shared" si="46"/>
        <v>2951</v>
      </c>
      <c r="B2953" s="79" t="s">
        <v>2</v>
      </c>
      <c r="C2953" s="79" t="s">
        <v>247</v>
      </c>
      <c r="D2953" s="81">
        <v>41730</v>
      </c>
      <c r="E2953" s="81">
        <v>41730</v>
      </c>
      <c r="F2953" s="82">
        <v>0</v>
      </c>
      <c r="G2953" s="79" t="s">
        <v>145</v>
      </c>
      <c r="H2953" s="79" t="s">
        <v>2028</v>
      </c>
      <c r="I2953" s="84">
        <v>97538</v>
      </c>
      <c r="J2953" s="84">
        <v>-64862.770000000004</v>
      </c>
      <c r="K2953" s="84">
        <v>32675.23</v>
      </c>
      <c r="L2953" s="85"/>
      <c r="M2953" s="85"/>
    </row>
    <row r="2954" spans="1:13" hidden="1" x14ac:dyDescent="0.25">
      <c r="A2954" s="80">
        <f t="shared" si="46"/>
        <v>2952</v>
      </c>
      <c r="B2954" s="79" t="s">
        <v>2</v>
      </c>
      <c r="C2954" s="79" t="s">
        <v>363</v>
      </c>
      <c r="D2954" s="81">
        <v>41737</v>
      </c>
      <c r="E2954" s="81">
        <v>41737</v>
      </c>
      <c r="F2954" s="86">
        <v>4</v>
      </c>
      <c r="G2954" s="79" t="s">
        <v>158</v>
      </c>
      <c r="H2954" s="79" t="s">
        <v>2029</v>
      </c>
      <c r="I2954" s="84">
        <v>30047.200000000001</v>
      </c>
      <c r="J2954" s="84">
        <v>-24908.31</v>
      </c>
      <c r="K2954" s="84">
        <v>5138.8900000000003</v>
      </c>
      <c r="L2954" s="85"/>
      <c r="M2954" s="85"/>
    </row>
    <row r="2955" spans="1:13" hidden="1" x14ac:dyDescent="0.25">
      <c r="A2955" s="80">
        <f t="shared" si="46"/>
        <v>2953</v>
      </c>
      <c r="B2955" s="79" t="s">
        <v>2</v>
      </c>
      <c r="C2955" s="79" t="s">
        <v>363</v>
      </c>
      <c r="D2955" s="81">
        <v>41738</v>
      </c>
      <c r="E2955" s="81">
        <v>41738</v>
      </c>
      <c r="F2955" s="86">
        <v>2</v>
      </c>
      <c r="G2955" s="79" t="s">
        <v>158</v>
      </c>
      <c r="H2955" s="79" t="s">
        <v>2030</v>
      </c>
      <c r="I2955" s="84">
        <v>30372.75</v>
      </c>
      <c r="J2955" s="84">
        <v>-25168.29</v>
      </c>
      <c r="K2955" s="84">
        <v>5204.46</v>
      </c>
      <c r="L2955" s="85"/>
      <c r="M2955" s="85"/>
    </row>
    <row r="2956" spans="1:13" hidden="1" x14ac:dyDescent="0.25">
      <c r="A2956" s="80">
        <f t="shared" si="46"/>
        <v>2954</v>
      </c>
      <c r="B2956" s="79" t="s">
        <v>2</v>
      </c>
      <c r="C2956" s="79" t="s">
        <v>363</v>
      </c>
      <c r="D2956" s="81">
        <v>41738</v>
      </c>
      <c r="E2956" s="81">
        <v>41738</v>
      </c>
      <c r="F2956" s="86">
        <v>2</v>
      </c>
      <c r="G2956" s="79" t="s">
        <v>158</v>
      </c>
      <c r="H2956" s="79" t="s">
        <v>2031</v>
      </c>
      <c r="I2956" s="84">
        <v>34354.129999999997</v>
      </c>
      <c r="J2956" s="84">
        <v>-28467.45</v>
      </c>
      <c r="K2956" s="84">
        <v>5886.68</v>
      </c>
      <c r="L2956" s="85"/>
      <c r="M2956" s="85"/>
    </row>
    <row r="2957" spans="1:13" hidden="1" x14ac:dyDescent="0.25">
      <c r="A2957" s="80">
        <f t="shared" si="46"/>
        <v>2955</v>
      </c>
      <c r="B2957" s="79" t="s">
        <v>2</v>
      </c>
      <c r="C2957" s="79" t="s">
        <v>363</v>
      </c>
      <c r="D2957" s="81">
        <v>41738</v>
      </c>
      <c r="E2957" s="81">
        <v>41738</v>
      </c>
      <c r="F2957" s="86">
        <v>2</v>
      </c>
      <c r="G2957" s="79" t="s">
        <v>158</v>
      </c>
      <c r="H2957" s="79" t="s">
        <v>2032</v>
      </c>
      <c r="I2957" s="84">
        <v>44479.13</v>
      </c>
      <c r="J2957" s="84">
        <v>-36857.51</v>
      </c>
      <c r="K2957" s="84">
        <v>7621.62</v>
      </c>
      <c r="L2957" s="85"/>
      <c r="M2957" s="85"/>
    </row>
    <row r="2958" spans="1:13" hidden="1" x14ac:dyDescent="0.25">
      <c r="A2958" s="80">
        <f t="shared" si="46"/>
        <v>2956</v>
      </c>
      <c r="B2958" s="79" t="s">
        <v>2</v>
      </c>
      <c r="C2958" s="79" t="s">
        <v>247</v>
      </c>
      <c r="D2958" s="81">
        <v>41738</v>
      </c>
      <c r="E2958" s="81">
        <v>41738</v>
      </c>
      <c r="F2958" s="86">
        <v>38</v>
      </c>
      <c r="G2958" s="79" t="s">
        <v>158</v>
      </c>
      <c r="H2958" s="79" t="s">
        <v>2033</v>
      </c>
      <c r="I2958" s="84">
        <v>57520.13</v>
      </c>
      <c r="J2958" s="84">
        <v>-38131.11</v>
      </c>
      <c r="K2958" s="84">
        <v>19389.02</v>
      </c>
      <c r="L2958" s="85"/>
      <c r="M2958" s="85"/>
    </row>
    <row r="2959" spans="1:13" hidden="1" x14ac:dyDescent="0.25">
      <c r="A2959" s="80">
        <f t="shared" si="46"/>
        <v>2957</v>
      </c>
      <c r="B2959" s="79" t="s">
        <v>2</v>
      </c>
      <c r="C2959" s="79" t="s">
        <v>363</v>
      </c>
      <c r="D2959" s="81">
        <v>41738</v>
      </c>
      <c r="E2959" s="81">
        <v>41738</v>
      </c>
      <c r="F2959" s="86">
        <v>2</v>
      </c>
      <c r="G2959" s="79" t="s">
        <v>158</v>
      </c>
      <c r="H2959" s="79" t="s">
        <v>2034</v>
      </c>
      <c r="I2959" s="84">
        <v>34414.879999999997</v>
      </c>
      <c r="J2959" s="84">
        <v>-28517.800000000003</v>
      </c>
      <c r="K2959" s="84">
        <v>5897.08</v>
      </c>
      <c r="L2959" s="85"/>
      <c r="M2959" s="85"/>
    </row>
    <row r="2960" spans="1:13" hidden="1" x14ac:dyDescent="0.25">
      <c r="A2960" s="80">
        <f t="shared" si="46"/>
        <v>2958</v>
      </c>
      <c r="B2960" s="79" t="s">
        <v>2</v>
      </c>
      <c r="C2960" s="79" t="s">
        <v>363</v>
      </c>
      <c r="D2960" s="81">
        <v>41738</v>
      </c>
      <c r="E2960" s="81">
        <v>41738</v>
      </c>
      <c r="F2960" s="86">
        <v>3</v>
      </c>
      <c r="G2960" s="79" t="s">
        <v>158</v>
      </c>
      <c r="H2960" s="79" t="s">
        <v>2035</v>
      </c>
      <c r="I2960" s="84">
        <v>51622.31</v>
      </c>
      <c r="J2960" s="84">
        <v>-42776.69</v>
      </c>
      <c r="K2960" s="84">
        <v>8845.6200000000008</v>
      </c>
      <c r="L2960" s="85"/>
      <c r="M2960" s="85"/>
    </row>
    <row r="2961" spans="1:13" hidden="1" x14ac:dyDescent="0.25">
      <c r="A2961" s="80">
        <f t="shared" si="46"/>
        <v>2959</v>
      </c>
      <c r="B2961" s="79" t="s">
        <v>2</v>
      </c>
      <c r="C2961" s="79" t="s">
        <v>363</v>
      </c>
      <c r="D2961" s="81">
        <v>41738</v>
      </c>
      <c r="E2961" s="81">
        <v>41738</v>
      </c>
      <c r="F2961" s="86">
        <v>2</v>
      </c>
      <c r="G2961" s="79" t="s">
        <v>158</v>
      </c>
      <c r="H2961" s="79" t="s">
        <v>2034</v>
      </c>
      <c r="I2961" s="84">
        <v>34407.01</v>
      </c>
      <c r="J2961" s="84">
        <v>-28511.269999999997</v>
      </c>
      <c r="K2961" s="84">
        <v>5895.74</v>
      </c>
      <c r="L2961" s="85"/>
      <c r="M2961" s="85"/>
    </row>
    <row r="2962" spans="1:13" hidden="1" x14ac:dyDescent="0.25">
      <c r="A2962" s="80">
        <f t="shared" si="46"/>
        <v>2960</v>
      </c>
      <c r="B2962" s="79" t="s">
        <v>2</v>
      </c>
      <c r="C2962" s="79" t="s">
        <v>363</v>
      </c>
      <c r="D2962" s="81">
        <v>41738</v>
      </c>
      <c r="E2962" s="81">
        <v>41738</v>
      </c>
      <c r="F2962" s="86">
        <v>40</v>
      </c>
      <c r="G2962" s="79" t="s">
        <v>158</v>
      </c>
      <c r="H2962" s="79" t="s">
        <v>2036</v>
      </c>
      <c r="I2962" s="84">
        <v>125120</v>
      </c>
      <c r="J2962" s="84">
        <v>-103680.35</v>
      </c>
      <c r="K2962" s="84">
        <v>21439.65</v>
      </c>
      <c r="L2962" s="85"/>
      <c r="M2962" s="85"/>
    </row>
    <row r="2963" spans="1:13" hidden="1" x14ac:dyDescent="0.25">
      <c r="A2963" s="80">
        <f t="shared" si="46"/>
        <v>2961</v>
      </c>
      <c r="B2963" s="79" t="s">
        <v>2</v>
      </c>
      <c r="C2963" s="79" t="s">
        <v>247</v>
      </c>
      <c r="D2963" s="81">
        <v>41753</v>
      </c>
      <c r="E2963" s="81">
        <v>41753</v>
      </c>
      <c r="F2963" s="86">
        <v>2</v>
      </c>
      <c r="G2963" s="79" t="s">
        <v>158</v>
      </c>
      <c r="H2963" s="79" t="s">
        <v>2037</v>
      </c>
      <c r="I2963" s="84">
        <v>64100</v>
      </c>
      <c r="J2963" s="84">
        <v>-42242.78</v>
      </c>
      <c r="K2963" s="84">
        <v>21857.22</v>
      </c>
      <c r="L2963" s="85"/>
      <c r="M2963" s="85"/>
    </row>
    <row r="2964" spans="1:13" hidden="1" x14ac:dyDescent="0.25">
      <c r="A2964" s="80">
        <f t="shared" si="46"/>
        <v>2962</v>
      </c>
      <c r="B2964" s="79" t="s">
        <v>2</v>
      </c>
      <c r="C2964" s="79" t="s">
        <v>363</v>
      </c>
      <c r="D2964" s="81">
        <v>41740</v>
      </c>
      <c r="E2964" s="81">
        <v>41740</v>
      </c>
      <c r="F2964" s="86">
        <v>20</v>
      </c>
      <c r="G2964" s="79" t="s">
        <v>158</v>
      </c>
      <c r="H2964" s="79" t="s">
        <v>2038</v>
      </c>
      <c r="I2964" s="84">
        <v>32660</v>
      </c>
      <c r="J2964" s="84">
        <v>-27042.370000000003</v>
      </c>
      <c r="K2964" s="84">
        <v>5617.63</v>
      </c>
      <c r="L2964" s="85"/>
      <c r="M2964" s="85"/>
    </row>
    <row r="2965" spans="1:13" hidden="1" x14ac:dyDescent="0.25">
      <c r="A2965" s="80">
        <f t="shared" si="46"/>
        <v>2963</v>
      </c>
      <c r="B2965" s="79" t="s">
        <v>2</v>
      </c>
      <c r="C2965" s="79" t="s">
        <v>247</v>
      </c>
      <c r="D2965" s="81">
        <v>41772</v>
      </c>
      <c r="E2965" s="81">
        <v>41772</v>
      </c>
      <c r="F2965" s="86">
        <v>1</v>
      </c>
      <c r="G2965" s="79" t="s">
        <v>158</v>
      </c>
      <c r="H2965" s="79" t="s">
        <v>2039</v>
      </c>
      <c r="I2965" s="84">
        <v>28845.56</v>
      </c>
      <c r="J2965" s="84">
        <v>-18866.98</v>
      </c>
      <c r="K2965" s="84">
        <v>9978.58</v>
      </c>
      <c r="L2965" s="85"/>
      <c r="M2965" s="85"/>
    </row>
    <row r="2966" spans="1:13" hidden="1" x14ac:dyDescent="0.25">
      <c r="A2966" s="80">
        <f t="shared" si="46"/>
        <v>2964</v>
      </c>
      <c r="B2966" s="79" t="s">
        <v>2</v>
      </c>
      <c r="C2966" s="79" t="s">
        <v>247</v>
      </c>
      <c r="D2966" s="81">
        <v>41772</v>
      </c>
      <c r="E2966" s="81">
        <v>41772</v>
      </c>
      <c r="F2966" s="86">
        <v>1</v>
      </c>
      <c r="G2966" s="79" t="s">
        <v>158</v>
      </c>
      <c r="H2966" s="79" t="s">
        <v>2040</v>
      </c>
      <c r="I2966" s="84">
        <v>12619.93</v>
      </c>
      <c r="J2966" s="84">
        <v>-8254.2900000000009</v>
      </c>
      <c r="K2966" s="84">
        <v>4365.6400000000003</v>
      </c>
      <c r="L2966" s="85"/>
      <c r="M2966" s="85"/>
    </row>
    <row r="2967" spans="1:13" hidden="1" x14ac:dyDescent="0.25">
      <c r="A2967" s="80">
        <f t="shared" si="46"/>
        <v>2965</v>
      </c>
      <c r="B2967" s="79" t="s">
        <v>2</v>
      </c>
      <c r="C2967" s="79" t="s">
        <v>247</v>
      </c>
      <c r="D2967" s="81">
        <v>41772</v>
      </c>
      <c r="E2967" s="81">
        <v>41772</v>
      </c>
      <c r="F2967" s="86">
        <v>1</v>
      </c>
      <c r="G2967" s="79" t="s">
        <v>158</v>
      </c>
      <c r="H2967" s="79" t="s">
        <v>2041</v>
      </c>
      <c r="I2967" s="84">
        <v>2223.5100000000002</v>
      </c>
      <c r="J2967" s="84">
        <v>-1454.32</v>
      </c>
      <c r="K2967" s="84">
        <v>769.19</v>
      </c>
      <c r="L2967" s="85"/>
      <c r="M2967" s="85"/>
    </row>
    <row r="2968" spans="1:13" hidden="1" x14ac:dyDescent="0.25">
      <c r="A2968" s="80">
        <f t="shared" si="46"/>
        <v>2966</v>
      </c>
      <c r="B2968" s="79" t="s">
        <v>2</v>
      </c>
      <c r="C2968" s="79" t="s">
        <v>363</v>
      </c>
      <c r="D2968" s="81">
        <v>41746</v>
      </c>
      <c r="E2968" s="81">
        <v>41746</v>
      </c>
      <c r="F2968" s="86">
        <v>1</v>
      </c>
      <c r="G2968" s="79" t="s">
        <v>158</v>
      </c>
      <c r="H2968" s="79" t="s">
        <v>2042</v>
      </c>
      <c r="I2968" s="84">
        <v>9647.5</v>
      </c>
      <c r="J2968" s="84">
        <v>-7969.26</v>
      </c>
      <c r="K2968" s="84">
        <v>1678.24</v>
      </c>
      <c r="L2968" s="85"/>
      <c r="M2968" s="85"/>
    </row>
    <row r="2969" spans="1:13" hidden="1" x14ac:dyDescent="0.25">
      <c r="A2969" s="80">
        <f t="shared" si="46"/>
        <v>2967</v>
      </c>
      <c r="B2969" s="79" t="s">
        <v>2</v>
      </c>
      <c r="C2969" s="79" t="s">
        <v>363</v>
      </c>
      <c r="D2969" s="81">
        <v>41746</v>
      </c>
      <c r="E2969" s="81">
        <v>41746</v>
      </c>
      <c r="F2969" s="86">
        <v>4</v>
      </c>
      <c r="G2969" s="79" t="s">
        <v>158</v>
      </c>
      <c r="H2969" s="79" t="s">
        <v>2043</v>
      </c>
      <c r="I2969" s="84">
        <v>39952</v>
      </c>
      <c r="J2969" s="84">
        <v>-33002.130000000005</v>
      </c>
      <c r="K2969" s="84">
        <v>6949.87</v>
      </c>
      <c r="L2969" s="85"/>
      <c r="M2969" s="85"/>
    </row>
    <row r="2970" spans="1:13" hidden="1" x14ac:dyDescent="0.25">
      <c r="A2970" s="80">
        <f t="shared" si="46"/>
        <v>2968</v>
      </c>
      <c r="B2970" s="79" t="s">
        <v>2</v>
      </c>
      <c r="C2970" s="79" t="s">
        <v>363</v>
      </c>
      <c r="D2970" s="81">
        <v>41746</v>
      </c>
      <c r="E2970" s="81">
        <v>41746</v>
      </c>
      <c r="F2970" s="86">
        <v>3</v>
      </c>
      <c r="G2970" s="79" t="s">
        <v>158</v>
      </c>
      <c r="H2970" s="79" t="s">
        <v>2044</v>
      </c>
      <c r="I2970" s="84">
        <v>13620</v>
      </c>
      <c r="J2970" s="84">
        <v>-11250.73</v>
      </c>
      <c r="K2970" s="84">
        <v>2369.27</v>
      </c>
      <c r="L2970" s="85"/>
      <c r="M2970" s="85"/>
    </row>
    <row r="2971" spans="1:13" hidden="1" x14ac:dyDescent="0.25">
      <c r="A2971" s="80">
        <f t="shared" si="46"/>
        <v>2969</v>
      </c>
      <c r="B2971" s="79" t="s">
        <v>2</v>
      </c>
      <c r="C2971" s="79" t="s">
        <v>363</v>
      </c>
      <c r="D2971" s="81">
        <v>41746</v>
      </c>
      <c r="E2971" s="81">
        <v>41746</v>
      </c>
      <c r="F2971" s="86">
        <v>1</v>
      </c>
      <c r="G2971" s="79" t="s">
        <v>158</v>
      </c>
      <c r="H2971" s="79" t="s">
        <v>2045</v>
      </c>
      <c r="I2971" s="84">
        <v>14755</v>
      </c>
      <c r="J2971" s="84">
        <v>-12188.289999999999</v>
      </c>
      <c r="K2971" s="84">
        <v>2566.71</v>
      </c>
      <c r="L2971" s="85"/>
      <c r="M2971" s="85"/>
    </row>
    <row r="2972" spans="1:13" hidden="1" x14ac:dyDescent="0.25">
      <c r="A2972" s="80">
        <f t="shared" si="46"/>
        <v>2970</v>
      </c>
      <c r="B2972" s="79" t="s">
        <v>2</v>
      </c>
      <c r="C2972" s="79" t="s">
        <v>247</v>
      </c>
      <c r="D2972" s="81">
        <v>41746</v>
      </c>
      <c r="E2972" s="81">
        <v>41746</v>
      </c>
      <c r="F2972" s="86">
        <v>1</v>
      </c>
      <c r="G2972" s="79" t="s">
        <v>158</v>
      </c>
      <c r="H2972" s="79" t="s">
        <v>2046</v>
      </c>
      <c r="I2972" s="84">
        <v>4540</v>
      </c>
      <c r="J2972" s="84">
        <v>-3068.09</v>
      </c>
      <c r="K2972" s="84">
        <v>1471.91</v>
      </c>
      <c r="L2972" s="85"/>
      <c r="M2972" s="85"/>
    </row>
    <row r="2973" spans="1:13" hidden="1" x14ac:dyDescent="0.25">
      <c r="A2973" s="80">
        <f t="shared" si="46"/>
        <v>2971</v>
      </c>
      <c r="B2973" s="79" t="s">
        <v>2</v>
      </c>
      <c r="C2973" s="79" t="s">
        <v>363</v>
      </c>
      <c r="D2973" s="81">
        <v>41746</v>
      </c>
      <c r="E2973" s="81">
        <v>41746</v>
      </c>
      <c r="F2973" s="86">
        <v>1</v>
      </c>
      <c r="G2973" s="79" t="s">
        <v>158</v>
      </c>
      <c r="H2973" s="79" t="s">
        <v>2047</v>
      </c>
      <c r="I2973" s="84">
        <v>7945</v>
      </c>
      <c r="J2973" s="84">
        <v>-6562.93</v>
      </c>
      <c r="K2973" s="84">
        <v>1382.07</v>
      </c>
      <c r="L2973" s="85"/>
      <c r="M2973" s="85"/>
    </row>
    <row r="2974" spans="1:13" hidden="1" x14ac:dyDescent="0.25">
      <c r="A2974" s="80">
        <f t="shared" si="46"/>
        <v>2972</v>
      </c>
      <c r="B2974" s="79" t="s">
        <v>2</v>
      </c>
      <c r="C2974" s="79" t="s">
        <v>363</v>
      </c>
      <c r="D2974" s="81">
        <v>41746</v>
      </c>
      <c r="E2974" s="81">
        <v>41746</v>
      </c>
      <c r="F2974" s="86">
        <v>2</v>
      </c>
      <c r="G2974" s="79" t="s">
        <v>158</v>
      </c>
      <c r="H2974" s="79" t="s">
        <v>2048</v>
      </c>
      <c r="I2974" s="84">
        <v>52210</v>
      </c>
      <c r="J2974" s="84">
        <v>-43127.79</v>
      </c>
      <c r="K2974" s="84">
        <v>9082.2099999999991</v>
      </c>
      <c r="L2974" s="85"/>
      <c r="M2974" s="85"/>
    </row>
    <row r="2975" spans="1:13" hidden="1" x14ac:dyDescent="0.25">
      <c r="A2975" s="80">
        <f t="shared" si="46"/>
        <v>2973</v>
      </c>
      <c r="B2975" s="79" t="s">
        <v>2</v>
      </c>
      <c r="C2975" s="79" t="s">
        <v>363</v>
      </c>
      <c r="D2975" s="81">
        <v>41746</v>
      </c>
      <c r="E2975" s="81">
        <v>41746</v>
      </c>
      <c r="F2975" s="86">
        <v>1</v>
      </c>
      <c r="G2975" s="79" t="s">
        <v>158</v>
      </c>
      <c r="H2975" s="79" t="s">
        <v>2049</v>
      </c>
      <c r="I2975" s="84">
        <v>7945</v>
      </c>
      <c r="J2975" s="84">
        <v>-6562.93</v>
      </c>
      <c r="K2975" s="84">
        <v>1382.07</v>
      </c>
      <c r="L2975" s="85"/>
      <c r="M2975" s="85"/>
    </row>
    <row r="2976" spans="1:13" hidden="1" x14ac:dyDescent="0.25">
      <c r="A2976" s="80">
        <f t="shared" si="46"/>
        <v>2974</v>
      </c>
      <c r="B2976" s="79" t="s">
        <v>2</v>
      </c>
      <c r="C2976" s="79" t="s">
        <v>363</v>
      </c>
      <c r="D2976" s="81">
        <v>41746</v>
      </c>
      <c r="E2976" s="81">
        <v>41746</v>
      </c>
      <c r="F2976" s="86">
        <v>2</v>
      </c>
      <c r="G2976" s="79" t="s">
        <v>158</v>
      </c>
      <c r="H2976" s="79" t="s">
        <v>2048</v>
      </c>
      <c r="I2976" s="84">
        <v>52210</v>
      </c>
      <c r="J2976" s="84">
        <v>-43127.79</v>
      </c>
      <c r="K2976" s="84">
        <v>9082.2099999999991</v>
      </c>
      <c r="L2976" s="85"/>
      <c r="M2976" s="85"/>
    </row>
    <row r="2977" spans="1:13" hidden="1" x14ac:dyDescent="0.25">
      <c r="A2977" s="80">
        <f t="shared" si="46"/>
        <v>2975</v>
      </c>
      <c r="B2977" s="79" t="s">
        <v>2</v>
      </c>
      <c r="C2977" s="79" t="s">
        <v>363</v>
      </c>
      <c r="D2977" s="81">
        <v>41746</v>
      </c>
      <c r="E2977" s="81">
        <v>41746</v>
      </c>
      <c r="F2977" s="86">
        <v>1</v>
      </c>
      <c r="G2977" s="79" t="s">
        <v>158</v>
      </c>
      <c r="H2977" s="79" t="s">
        <v>2050</v>
      </c>
      <c r="I2977" s="84">
        <v>7945</v>
      </c>
      <c r="J2977" s="84">
        <v>-6562.93</v>
      </c>
      <c r="K2977" s="84">
        <v>1382.07</v>
      </c>
      <c r="L2977" s="85"/>
      <c r="M2977" s="85"/>
    </row>
    <row r="2978" spans="1:13" hidden="1" x14ac:dyDescent="0.25">
      <c r="A2978" s="80">
        <f t="shared" si="46"/>
        <v>2976</v>
      </c>
      <c r="B2978" s="79" t="s">
        <v>2</v>
      </c>
      <c r="C2978" s="79" t="s">
        <v>363</v>
      </c>
      <c r="D2978" s="81">
        <v>41746</v>
      </c>
      <c r="E2978" s="81">
        <v>41746</v>
      </c>
      <c r="F2978" s="86">
        <v>1</v>
      </c>
      <c r="G2978" s="79" t="s">
        <v>158</v>
      </c>
      <c r="H2978" s="79" t="s">
        <v>2050</v>
      </c>
      <c r="I2978" s="84">
        <v>8853</v>
      </c>
      <c r="J2978" s="84">
        <v>-7312.97</v>
      </c>
      <c r="K2978" s="84">
        <v>1540.03</v>
      </c>
      <c r="L2978" s="85"/>
      <c r="M2978" s="85"/>
    </row>
    <row r="2979" spans="1:13" hidden="1" x14ac:dyDescent="0.25">
      <c r="A2979" s="80">
        <f t="shared" si="46"/>
        <v>2977</v>
      </c>
      <c r="B2979" s="79" t="s">
        <v>2</v>
      </c>
      <c r="C2979" s="79" t="s">
        <v>363</v>
      </c>
      <c r="D2979" s="81">
        <v>41746</v>
      </c>
      <c r="E2979" s="81">
        <v>41746</v>
      </c>
      <c r="F2979" s="86">
        <v>2</v>
      </c>
      <c r="G2979" s="79" t="s">
        <v>158</v>
      </c>
      <c r="H2979" s="79" t="s">
        <v>2051</v>
      </c>
      <c r="I2979" s="84">
        <v>15890</v>
      </c>
      <c r="J2979" s="84">
        <v>-13125.85</v>
      </c>
      <c r="K2979" s="84">
        <v>2764.15</v>
      </c>
      <c r="L2979" s="85"/>
      <c r="M2979" s="85"/>
    </row>
    <row r="2980" spans="1:13" hidden="1" x14ac:dyDescent="0.25">
      <c r="A2980" s="80">
        <f t="shared" si="46"/>
        <v>2978</v>
      </c>
      <c r="B2980" s="79" t="s">
        <v>2</v>
      </c>
      <c r="C2980" s="79" t="s">
        <v>363</v>
      </c>
      <c r="D2980" s="81">
        <v>41746</v>
      </c>
      <c r="E2980" s="81">
        <v>41746</v>
      </c>
      <c r="F2980" s="86">
        <v>1</v>
      </c>
      <c r="G2980" s="79" t="s">
        <v>158</v>
      </c>
      <c r="H2980" s="79" t="s">
        <v>2052</v>
      </c>
      <c r="I2980" s="84">
        <v>22700</v>
      </c>
      <c r="J2980" s="84">
        <v>-18751.21</v>
      </c>
      <c r="K2980" s="84">
        <v>3948.79</v>
      </c>
      <c r="L2980" s="85"/>
      <c r="M2980" s="85"/>
    </row>
    <row r="2981" spans="1:13" hidden="1" x14ac:dyDescent="0.25">
      <c r="A2981" s="80">
        <f t="shared" si="46"/>
        <v>2979</v>
      </c>
      <c r="B2981" s="79" t="s">
        <v>2</v>
      </c>
      <c r="C2981" s="79" t="s">
        <v>363</v>
      </c>
      <c r="D2981" s="81">
        <v>41746</v>
      </c>
      <c r="E2981" s="81">
        <v>41746</v>
      </c>
      <c r="F2981" s="86">
        <v>1</v>
      </c>
      <c r="G2981" s="79" t="s">
        <v>158</v>
      </c>
      <c r="H2981" s="79" t="s">
        <v>2050</v>
      </c>
      <c r="I2981" s="84">
        <v>8569.25</v>
      </c>
      <c r="J2981" s="84">
        <v>-7078.59</v>
      </c>
      <c r="K2981" s="84">
        <v>1490.66</v>
      </c>
      <c r="L2981" s="85"/>
      <c r="M2981" s="85"/>
    </row>
    <row r="2982" spans="1:13" hidden="1" x14ac:dyDescent="0.25">
      <c r="A2982" s="80">
        <f t="shared" si="46"/>
        <v>2980</v>
      </c>
      <c r="B2982" s="79" t="s">
        <v>2</v>
      </c>
      <c r="C2982" s="79" t="s">
        <v>363</v>
      </c>
      <c r="D2982" s="81">
        <v>41746</v>
      </c>
      <c r="E2982" s="81">
        <v>41746</v>
      </c>
      <c r="F2982" s="86">
        <v>1</v>
      </c>
      <c r="G2982" s="79" t="s">
        <v>158</v>
      </c>
      <c r="H2982" s="79" t="s">
        <v>2050</v>
      </c>
      <c r="I2982" s="84">
        <v>11974.25</v>
      </c>
      <c r="J2982" s="84">
        <v>-9891.26</v>
      </c>
      <c r="K2982" s="84">
        <v>2082.9899999999998</v>
      </c>
      <c r="L2982" s="85"/>
      <c r="M2982" s="85"/>
    </row>
    <row r="2983" spans="1:13" hidden="1" x14ac:dyDescent="0.25">
      <c r="A2983" s="80">
        <f t="shared" si="46"/>
        <v>2981</v>
      </c>
      <c r="B2983" s="79" t="s">
        <v>2</v>
      </c>
      <c r="C2983" s="79" t="s">
        <v>363</v>
      </c>
      <c r="D2983" s="81">
        <v>41746</v>
      </c>
      <c r="E2983" s="81">
        <v>41746</v>
      </c>
      <c r="F2983" s="86">
        <v>2</v>
      </c>
      <c r="G2983" s="79" t="s">
        <v>158</v>
      </c>
      <c r="H2983" s="79" t="s">
        <v>2051</v>
      </c>
      <c r="I2983" s="84">
        <v>23721.5</v>
      </c>
      <c r="J2983" s="84">
        <v>-19595.010000000002</v>
      </c>
      <c r="K2983" s="84">
        <v>4126.49</v>
      </c>
      <c r="L2983" s="85"/>
      <c r="M2983" s="85"/>
    </row>
    <row r="2984" spans="1:13" hidden="1" x14ac:dyDescent="0.25">
      <c r="A2984" s="80">
        <f t="shared" si="46"/>
        <v>2982</v>
      </c>
      <c r="B2984" s="79" t="s">
        <v>2</v>
      </c>
      <c r="C2984" s="79" t="s">
        <v>363</v>
      </c>
      <c r="D2984" s="81">
        <v>41746</v>
      </c>
      <c r="E2984" s="81">
        <v>41746</v>
      </c>
      <c r="F2984" s="86">
        <v>1</v>
      </c>
      <c r="G2984" s="79" t="s">
        <v>158</v>
      </c>
      <c r="H2984" s="79" t="s">
        <v>2050</v>
      </c>
      <c r="I2984" s="84">
        <v>6469.5</v>
      </c>
      <c r="J2984" s="84">
        <v>-5344.09</v>
      </c>
      <c r="K2984" s="84">
        <v>1125.4100000000001</v>
      </c>
      <c r="L2984" s="85"/>
      <c r="M2984" s="85"/>
    </row>
    <row r="2985" spans="1:13" hidden="1" x14ac:dyDescent="0.25">
      <c r="A2985" s="80">
        <f t="shared" si="46"/>
        <v>2983</v>
      </c>
      <c r="B2985" s="79" t="s">
        <v>2</v>
      </c>
      <c r="C2985" s="79" t="s">
        <v>363</v>
      </c>
      <c r="D2985" s="81">
        <v>41746</v>
      </c>
      <c r="E2985" s="81">
        <v>41746</v>
      </c>
      <c r="F2985" s="86">
        <v>1</v>
      </c>
      <c r="G2985" s="79" t="s">
        <v>158</v>
      </c>
      <c r="H2985" s="79" t="s">
        <v>2050</v>
      </c>
      <c r="I2985" s="84">
        <v>7207.25</v>
      </c>
      <c r="J2985" s="84">
        <v>-5953.51</v>
      </c>
      <c r="K2985" s="84">
        <v>1253.74</v>
      </c>
      <c r="L2985" s="85"/>
      <c r="M2985" s="85"/>
    </row>
    <row r="2986" spans="1:13" hidden="1" x14ac:dyDescent="0.25">
      <c r="A2986" s="80">
        <f t="shared" si="46"/>
        <v>2984</v>
      </c>
      <c r="B2986" s="79" t="s">
        <v>2</v>
      </c>
      <c r="C2986" s="79" t="s">
        <v>363</v>
      </c>
      <c r="D2986" s="81">
        <v>41746</v>
      </c>
      <c r="E2986" s="81">
        <v>41746</v>
      </c>
      <c r="F2986" s="86">
        <v>40</v>
      </c>
      <c r="G2986" s="79" t="s">
        <v>158</v>
      </c>
      <c r="H2986" s="79" t="s">
        <v>2053</v>
      </c>
      <c r="I2986" s="84">
        <v>227000</v>
      </c>
      <c r="J2986" s="84">
        <v>-187512.11</v>
      </c>
      <c r="K2986" s="84">
        <v>39487.89</v>
      </c>
      <c r="L2986" s="85"/>
      <c r="M2986" s="85"/>
    </row>
    <row r="2987" spans="1:13" hidden="1" x14ac:dyDescent="0.25">
      <c r="A2987" s="80">
        <f t="shared" si="46"/>
        <v>2985</v>
      </c>
      <c r="B2987" s="79" t="s">
        <v>2</v>
      </c>
      <c r="C2987" s="79" t="s">
        <v>363</v>
      </c>
      <c r="D2987" s="81">
        <v>41746</v>
      </c>
      <c r="E2987" s="81">
        <v>41746</v>
      </c>
      <c r="F2987" s="86">
        <v>2</v>
      </c>
      <c r="G2987" s="79" t="s">
        <v>158</v>
      </c>
      <c r="H2987" s="79" t="s">
        <v>2051</v>
      </c>
      <c r="I2987" s="84">
        <v>17138.5</v>
      </c>
      <c r="J2987" s="84">
        <v>-14157.16</v>
      </c>
      <c r="K2987" s="84">
        <v>2981.34</v>
      </c>
      <c r="L2987" s="85"/>
      <c r="M2987" s="85"/>
    </row>
    <row r="2988" spans="1:13" hidden="1" x14ac:dyDescent="0.25">
      <c r="A2988" s="80">
        <f t="shared" si="46"/>
        <v>2986</v>
      </c>
      <c r="B2988" s="79" t="s">
        <v>2</v>
      </c>
      <c r="C2988" s="79" t="s">
        <v>363</v>
      </c>
      <c r="D2988" s="81">
        <v>41746</v>
      </c>
      <c r="E2988" s="81">
        <v>41746</v>
      </c>
      <c r="F2988" s="86">
        <v>30</v>
      </c>
      <c r="G2988" s="79" t="s">
        <v>158</v>
      </c>
      <c r="H2988" s="79" t="s">
        <v>2054</v>
      </c>
      <c r="I2988" s="84">
        <v>268995</v>
      </c>
      <c r="J2988" s="84">
        <v>-222201.85</v>
      </c>
      <c r="K2988" s="84">
        <v>46793.15</v>
      </c>
      <c r="L2988" s="85"/>
      <c r="M2988" s="85"/>
    </row>
    <row r="2989" spans="1:13" hidden="1" x14ac:dyDescent="0.25">
      <c r="A2989" s="80">
        <f t="shared" si="46"/>
        <v>2987</v>
      </c>
      <c r="B2989" s="79" t="s">
        <v>2</v>
      </c>
      <c r="C2989" s="79" t="s">
        <v>363</v>
      </c>
      <c r="D2989" s="81">
        <v>41746</v>
      </c>
      <c r="E2989" s="81">
        <v>41746</v>
      </c>
      <c r="F2989" s="86">
        <v>3</v>
      </c>
      <c r="G2989" s="79" t="s">
        <v>158</v>
      </c>
      <c r="H2989" s="79" t="s">
        <v>2055</v>
      </c>
      <c r="I2989" s="84">
        <v>25707.75</v>
      </c>
      <c r="J2989" s="84">
        <v>-21235.74</v>
      </c>
      <c r="K2989" s="84">
        <v>4472.01</v>
      </c>
      <c r="L2989" s="85"/>
      <c r="M2989" s="85"/>
    </row>
    <row r="2990" spans="1:13" hidden="1" x14ac:dyDescent="0.25">
      <c r="A2990" s="80">
        <f t="shared" si="46"/>
        <v>2988</v>
      </c>
      <c r="B2990" s="79" t="s">
        <v>2</v>
      </c>
      <c r="C2990" s="79" t="s">
        <v>363</v>
      </c>
      <c r="D2990" s="81">
        <v>41746</v>
      </c>
      <c r="E2990" s="81">
        <v>41746</v>
      </c>
      <c r="F2990" s="86">
        <v>2</v>
      </c>
      <c r="G2990" s="79" t="s">
        <v>158</v>
      </c>
      <c r="H2990" s="79" t="s">
        <v>2051</v>
      </c>
      <c r="I2990" s="84">
        <v>23948.5</v>
      </c>
      <c r="J2990" s="84">
        <v>-19782.52</v>
      </c>
      <c r="K2990" s="84">
        <v>4165.9799999999996</v>
      </c>
      <c r="L2990" s="85"/>
      <c r="M2990" s="85"/>
    </row>
    <row r="2991" spans="1:13" hidden="1" x14ac:dyDescent="0.25">
      <c r="A2991" s="80">
        <f t="shared" si="46"/>
        <v>2989</v>
      </c>
      <c r="B2991" s="79" t="s">
        <v>2</v>
      </c>
      <c r="C2991" s="79" t="s">
        <v>363</v>
      </c>
      <c r="D2991" s="81">
        <v>41746</v>
      </c>
      <c r="E2991" s="81">
        <v>41746</v>
      </c>
      <c r="F2991" s="86">
        <v>40</v>
      </c>
      <c r="G2991" s="79" t="s">
        <v>158</v>
      </c>
      <c r="H2991" s="79" t="s">
        <v>2056</v>
      </c>
      <c r="I2991" s="84">
        <v>74910</v>
      </c>
      <c r="J2991" s="84">
        <v>-62674.740000000005</v>
      </c>
      <c r="K2991" s="84">
        <v>12235.26</v>
      </c>
      <c r="L2991" s="85"/>
      <c r="M2991" s="85"/>
    </row>
    <row r="2992" spans="1:13" hidden="1" x14ac:dyDescent="0.25">
      <c r="A2992" s="80">
        <f t="shared" si="46"/>
        <v>2990</v>
      </c>
      <c r="B2992" s="79" t="s">
        <v>2</v>
      </c>
      <c r="C2992" s="79" t="s">
        <v>363</v>
      </c>
      <c r="D2992" s="81">
        <v>41746</v>
      </c>
      <c r="E2992" s="81">
        <v>41746</v>
      </c>
      <c r="F2992" s="86">
        <v>1</v>
      </c>
      <c r="G2992" s="79" t="s">
        <v>158</v>
      </c>
      <c r="H2992" s="79" t="s">
        <v>2057</v>
      </c>
      <c r="I2992" s="84">
        <v>3461.75</v>
      </c>
      <c r="J2992" s="84">
        <v>-2859.5499999999997</v>
      </c>
      <c r="K2992" s="84">
        <v>602.20000000000005</v>
      </c>
      <c r="L2992" s="85"/>
      <c r="M2992" s="85"/>
    </row>
    <row r="2993" spans="1:13" hidden="1" x14ac:dyDescent="0.25">
      <c r="A2993" s="80">
        <f t="shared" si="46"/>
        <v>2991</v>
      </c>
      <c r="B2993" s="79" t="s">
        <v>2</v>
      </c>
      <c r="C2993" s="79" t="s">
        <v>247</v>
      </c>
      <c r="D2993" s="81">
        <v>41746</v>
      </c>
      <c r="E2993" s="81">
        <v>41746</v>
      </c>
      <c r="F2993" s="86">
        <v>26</v>
      </c>
      <c r="G2993" s="79" t="s">
        <v>158</v>
      </c>
      <c r="H2993" s="79" t="s">
        <v>2058</v>
      </c>
      <c r="I2993" s="84">
        <v>79677</v>
      </c>
      <c r="J2993" s="84">
        <v>-52653.4</v>
      </c>
      <c r="K2993" s="84">
        <v>27023.599999999999</v>
      </c>
      <c r="L2993" s="85"/>
      <c r="M2993" s="85"/>
    </row>
    <row r="2994" spans="1:13" hidden="1" x14ac:dyDescent="0.25">
      <c r="A2994" s="80">
        <f t="shared" si="46"/>
        <v>2992</v>
      </c>
      <c r="B2994" s="79" t="s">
        <v>2</v>
      </c>
      <c r="C2994" s="79" t="s">
        <v>247</v>
      </c>
      <c r="D2994" s="81">
        <v>42064</v>
      </c>
      <c r="E2994" s="81">
        <v>42064</v>
      </c>
      <c r="F2994" s="86">
        <v>52</v>
      </c>
      <c r="G2994" s="79" t="s">
        <v>158</v>
      </c>
      <c r="H2994" s="79" t="s">
        <v>2059</v>
      </c>
      <c r="I2994" s="84">
        <v>1016528.87</v>
      </c>
      <c r="J2994" s="84">
        <v>-587623.31000000006</v>
      </c>
      <c r="K2994" s="84">
        <v>428905.56</v>
      </c>
      <c r="L2994" s="85"/>
      <c r="M2994" s="85"/>
    </row>
    <row r="2995" spans="1:13" hidden="1" x14ac:dyDescent="0.25">
      <c r="A2995" s="80">
        <f t="shared" si="46"/>
        <v>2993</v>
      </c>
      <c r="B2995" s="79" t="s">
        <v>2</v>
      </c>
      <c r="C2995" s="79" t="s">
        <v>247</v>
      </c>
      <c r="D2995" s="81">
        <v>42064</v>
      </c>
      <c r="E2995" s="81">
        <v>42064</v>
      </c>
      <c r="F2995" s="86">
        <v>52</v>
      </c>
      <c r="G2995" s="79" t="s">
        <v>158</v>
      </c>
      <c r="H2995" s="79" t="s">
        <v>2060</v>
      </c>
      <c r="I2995" s="84">
        <v>527089.06999999995</v>
      </c>
      <c r="J2995" s="84">
        <v>-304693.57</v>
      </c>
      <c r="K2995" s="84">
        <v>222395.5</v>
      </c>
      <c r="L2995" s="85"/>
      <c r="M2995" s="85"/>
    </row>
    <row r="2996" spans="1:13" hidden="1" x14ac:dyDescent="0.25">
      <c r="A2996" s="80">
        <f t="shared" si="46"/>
        <v>2994</v>
      </c>
      <c r="B2996" s="79" t="s">
        <v>2</v>
      </c>
      <c r="C2996" s="79" t="s">
        <v>247</v>
      </c>
      <c r="D2996" s="81">
        <v>42064</v>
      </c>
      <c r="E2996" s="81">
        <v>42064</v>
      </c>
      <c r="F2996" s="86">
        <v>52</v>
      </c>
      <c r="G2996" s="79" t="s">
        <v>158</v>
      </c>
      <c r="H2996" s="79" t="s">
        <v>2061</v>
      </c>
      <c r="I2996" s="84">
        <v>564738.29</v>
      </c>
      <c r="J2996" s="84">
        <v>-326457.43</v>
      </c>
      <c r="K2996" s="84">
        <v>238280.86</v>
      </c>
      <c r="L2996" s="85"/>
      <c r="M2996" s="85"/>
    </row>
    <row r="2997" spans="1:13" hidden="1" x14ac:dyDescent="0.25">
      <c r="A2997" s="80">
        <f t="shared" si="46"/>
        <v>2995</v>
      </c>
      <c r="B2997" s="79" t="s">
        <v>2</v>
      </c>
      <c r="C2997" s="79" t="s">
        <v>247</v>
      </c>
      <c r="D2997" s="81">
        <v>42064</v>
      </c>
      <c r="E2997" s="81">
        <v>42064</v>
      </c>
      <c r="F2997" s="86">
        <v>52</v>
      </c>
      <c r="G2997" s="79" t="s">
        <v>158</v>
      </c>
      <c r="H2997" s="79" t="s">
        <v>2062</v>
      </c>
      <c r="I2997" s="84">
        <v>395316.75</v>
      </c>
      <c r="J2997" s="84">
        <v>-228520.15</v>
      </c>
      <c r="K2997" s="84">
        <v>166796.6</v>
      </c>
      <c r="L2997" s="85"/>
      <c r="M2997" s="85"/>
    </row>
    <row r="2998" spans="1:13" hidden="1" x14ac:dyDescent="0.25">
      <c r="A2998" s="80">
        <f t="shared" si="46"/>
        <v>2996</v>
      </c>
      <c r="B2998" s="79" t="s">
        <v>2</v>
      </c>
      <c r="C2998" s="79" t="s">
        <v>247</v>
      </c>
      <c r="D2998" s="81">
        <v>42064</v>
      </c>
      <c r="E2998" s="81">
        <v>42064</v>
      </c>
      <c r="F2998" s="86">
        <v>52</v>
      </c>
      <c r="G2998" s="79" t="s">
        <v>158</v>
      </c>
      <c r="H2998" s="79" t="s">
        <v>2063</v>
      </c>
      <c r="I2998" s="84">
        <v>414141.41</v>
      </c>
      <c r="J2998" s="84">
        <v>-239402.1</v>
      </c>
      <c r="K2998" s="84">
        <v>174739.31</v>
      </c>
      <c r="L2998" s="85"/>
      <c r="M2998" s="85"/>
    </row>
    <row r="2999" spans="1:13" hidden="1" x14ac:dyDescent="0.25">
      <c r="A2999" s="80">
        <f t="shared" si="46"/>
        <v>2997</v>
      </c>
      <c r="B2999" s="79" t="s">
        <v>2</v>
      </c>
      <c r="C2999" s="79" t="s">
        <v>247</v>
      </c>
      <c r="D2999" s="81">
        <v>42064</v>
      </c>
      <c r="E2999" s="81">
        <v>42064</v>
      </c>
      <c r="F2999" s="86">
        <v>52</v>
      </c>
      <c r="G2999" s="79" t="s">
        <v>158</v>
      </c>
      <c r="H2999" s="79" t="s">
        <v>2064</v>
      </c>
      <c r="I2999" s="84">
        <v>790633.56</v>
      </c>
      <c r="J2999" s="84">
        <v>-457040.36</v>
      </c>
      <c r="K2999" s="84">
        <v>333593.2</v>
      </c>
      <c r="L2999" s="85"/>
      <c r="M2999" s="85"/>
    </row>
    <row r="3000" spans="1:13" hidden="1" x14ac:dyDescent="0.25">
      <c r="A3000" s="80">
        <f t="shared" si="46"/>
        <v>2998</v>
      </c>
      <c r="B3000" s="79" t="s">
        <v>2</v>
      </c>
      <c r="C3000" s="79" t="s">
        <v>247</v>
      </c>
      <c r="D3000" s="81">
        <v>42064</v>
      </c>
      <c r="E3000" s="81">
        <v>42064</v>
      </c>
      <c r="F3000" s="86">
        <v>52</v>
      </c>
      <c r="G3000" s="79" t="s">
        <v>158</v>
      </c>
      <c r="H3000" s="79" t="s">
        <v>2065</v>
      </c>
      <c r="I3000" s="84">
        <v>489440.14</v>
      </c>
      <c r="J3000" s="84">
        <v>-282929.91000000003</v>
      </c>
      <c r="K3000" s="84">
        <v>206510.23</v>
      </c>
      <c r="L3000" s="85"/>
      <c r="M3000" s="85"/>
    </row>
    <row r="3001" spans="1:13" hidden="1" x14ac:dyDescent="0.25">
      <c r="A3001" s="80">
        <f t="shared" si="46"/>
        <v>2999</v>
      </c>
      <c r="B3001" s="79" t="s">
        <v>2</v>
      </c>
      <c r="C3001" s="79" t="s">
        <v>247</v>
      </c>
      <c r="D3001" s="81">
        <v>42064</v>
      </c>
      <c r="E3001" s="81">
        <v>42064</v>
      </c>
      <c r="F3001" s="86">
        <v>52</v>
      </c>
      <c r="G3001" s="79" t="s">
        <v>158</v>
      </c>
      <c r="H3001" s="79" t="s">
        <v>2066</v>
      </c>
      <c r="I3001" s="84">
        <v>1044765.8</v>
      </c>
      <c r="J3001" s="84">
        <v>-603946.18999999994</v>
      </c>
      <c r="K3001" s="84">
        <v>440819.61</v>
      </c>
      <c r="L3001" s="85"/>
      <c r="M3001" s="85"/>
    </row>
    <row r="3002" spans="1:13" hidden="1" x14ac:dyDescent="0.25">
      <c r="A3002" s="80">
        <f t="shared" si="46"/>
        <v>3000</v>
      </c>
      <c r="B3002" s="79" t="s">
        <v>2</v>
      </c>
      <c r="C3002" s="79" t="s">
        <v>247</v>
      </c>
      <c r="D3002" s="81">
        <v>41730</v>
      </c>
      <c r="E3002" s="81">
        <v>41730</v>
      </c>
      <c r="F3002" s="86">
        <v>1</v>
      </c>
      <c r="G3002" s="79" t="s">
        <v>354</v>
      </c>
      <c r="H3002" s="79" t="s">
        <v>2067</v>
      </c>
      <c r="I3002" s="84">
        <v>380065.81</v>
      </c>
      <c r="J3002" s="84">
        <v>-252743.76</v>
      </c>
      <c r="K3002" s="84">
        <v>127322.05</v>
      </c>
      <c r="L3002" s="85"/>
      <c r="M3002" s="85"/>
    </row>
    <row r="3003" spans="1:13" hidden="1" x14ac:dyDescent="0.25">
      <c r="A3003" s="80">
        <f t="shared" si="46"/>
        <v>3001</v>
      </c>
      <c r="B3003" s="79" t="s">
        <v>2</v>
      </c>
      <c r="C3003" s="79" t="s">
        <v>247</v>
      </c>
      <c r="D3003" s="81">
        <v>42064</v>
      </c>
      <c r="E3003" s="81">
        <v>42064</v>
      </c>
      <c r="F3003" s="86">
        <v>64</v>
      </c>
      <c r="G3003" s="79" t="s">
        <v>158</v>
      </c>
      <c r="H3003" s="79" t="s">
        <v>2068</v>
      </c>
      <c r="I3003" s="84">
        <v>886947.79</v>
      </c>
      <c r="J3003" s="84">
        <v>-512716.57</v>
      </c>
      <c r="K3003" s="84">
        <v>374231.22</v>
      </c>
      <c r="L3003" s="85"/>
      <c r="M3003" s="85"/>
    </row>
    <row r="3004" spans="1:13" hidden="1" x14ac:dyDescent="0.25">
      <c r="A3004" s="80">
        <f t="shared" si="46"/>
        <v>3002</v>
      </c>
      <c r="B3004" s="79" t="s">
        <v>2</v>
      </c>
      <c r="C3004" s="79" t="s">
        <v>247</v>
      </c>
      <c r="D3004" s="81">
        <v>42064</v>
      </c>
      <c r="E3004" s="81">
        <v>42064</v>
      </c>
      <c r="F3004" s="86">
        <v>46</v>
      </c>
      <c r="G3004" s="79" t="s">
        <v>158</v>
      </c>
      <c r="H3004" s="79" t="s">
        <v>2069</v>
      </c>
      <c r="I3004" s="84">
        <v>348385.97</v>
      </c>
      <c r="J3004" s="84">
        <v>-201390.96000000002</v>
      </c>
      <c r="K3004" s="84">
        <v>146995.01</v>
      </c>
      <c r="L3004" s="85"/>
      <c r="M3004" s="85"/>
    </row>
    <row r="3005" spans="1:13" hidden="1" x14ac:dyDescent="0.25">
      <c r="A3005" s="80">
        <f t="shared" si="46"/>
        <v>3003</v>
      </c>
      <c r="B3005" s="79" t="s">
        <v>2</v>
      </c>
      <c r="C3005" s="79" t="s">
        <v>247</v>
      </c>
      <c r="D3005" s="81">
        <v>42064</v>
      </c>
      <c r="E3005" s="81">
        <v>42064</v>
      </c>
      <c r="F3005" s="86">
        <v>24</v>
      </c>
      <c r="G3005" s="79" t="s">
        <v>158</v>
      </c>
      <c r="H3005" s="79" t="s">
        <v>2070</v>
      </c>
      <c r="I3005" s="84">
        <v>255321.23</v>
      </c>
      <c r="J3005" s="84">
        <v>-147593.16999999998</v>
      </c>
      <c r="K3005" s="84">
        <v>107728.06</v>
      </c>
      <c r="L3005" s="85"/>
      <c r="M3005" s="85"/>
    </row>
    <row r="3006" spans="1:13" hidden="1" x14ac:dyDescent="0.25">
      <c r="A3006" s="80">
        <f t="shared" si="46"/>
        <v>3004</v>
      </c>
      <c r="B3006" s="79" t="s">
        <v>2</v>
      </c>
      <c r="C3006" s="79" t="s">
        <v>247</v>
      </c>
      <c r="D3006" s="81">
        <v>42064</v>
      </c>
      <c r="E3006" s="81">
        <v>42064</v>
      </c>
      <c r="F3006" s="86">
        <v>48</v>
      </c>
      <c r="G3006" s="79" t="s">
        <v>158</v>
      </c>
      <c r="H3006" s="79" t="s">
        <v>2071</v>
      </c>
      <c r="I3006" s="84">
        <v>607753.55000000005</v>
      </c>
      <c r="J3006" s="84">
        <v>-351323.18999999994</v>
      </c>
      <c r="K3006" s="84">
        <v>256430.36</v>
      </c>
      <c r="L3006" s="85"/>
      <c r="M3006" s="85"/>
    </row>
    <row r="3007" spans="1:13" hidden="1" x14ac:dyDescent="0.25">
      <c r="A3007" s="80">
        <f t="shared" si="46"/>
        <v>3005</v>
      </c>
      <c r="B3007" s="79" t="s">
        <v>2</v>
      </c>
      <c r="C3007" s="79" t="s">
        <v>247</v>
      </c>
      <c r="D3007" s="81">
        <v>42064</v>
      </c>
      <c r="E3007" s="81">
        <v>42064</v>
      </c>
      <c r="F3007" s="86">
        <v>29</v>
      </c>
      <c r="G3007" s="79" t="s">
        <v>158</v>
      </c>
      <c r="H3007" s="79" t="s">
        <v>2072</v>
      </c>
      <c r="I3007" s="84">
        <v>732783.94</v>
      </c>
      <c r="J3007" s="84">
        <v>-423599.30000000005</v>
      </c>
      <c r="K3007" s="84">
        <v>309184.64000000001</v>
      </c>
      <c r="L3007" s="85"/>
      <c r="M3007" s="85"/>
    </row>
    <row r="3008" spans="1:13" hidden="1" x14ac:dyDescent="0.25">
      <c r="A3008" s="80">
        <f t="shared" si="46"/>
        <v>3006</v>
      </c>
      <c r="B3008" s="79" t="s">
        <v>2</v>
      </c>
      <c r="C3008" s="79" t="s">
        <v>247</v>
      </c>
      <c r="D3008" s="81">
        <v>42064</v>
      </c>
      <c r="E3008" s="81">
        <v>42064</v>
      </c>
      <c r="F3008" s="82">
        <v>1220.99</v>
      </c>
      <c r="G3008" s="79" t="s">
        <v>354</v>
      </c>
      <c r="H3008" s="79" t="s">
        <v>2073</v>
      </c>
      <c r="I3008" s="84">
        <v>570527.55000000005</v>
      </c>
      <c r="J3008" s="84">
        <v>-329804.01</v>
      </c>
      <c r="K3008" s="84">
        <v>240723.54</v>
      </c>
      <c r="L3008" s="85"/>
      <c r="M3008" s="85"/>
    </row>
    <row r="3009" spans="1:13" hidden="1" x14ac:dyDescent="0.25">
      <c r="A3009" s="80">
        <f t="shared" si="46"/>
        <v>3007</v>
      </c>
      <c r="B3009" s="79" t="s">
        <v>2</v>
      </c>
      <c r="C3009" s="79" t="s">
        <v>247</v>
      </c>
      <c r="D3009" s="81">
        <v>42064</v>
      </c>
      <c r="E3009" s="81">
        <v>42064</v>
      </c>
      <c r="F3009" s="86">
        <v>3</v>
      </c>
      <c r="G3009" s="79" t="s">
        <v>158</v>
      </c>
      <c r="H3009" s="79" t="s">
        <v>2074</v>
      </c>
      <c r="I3009" s="84">
        <v>137574.03</v>
      </c>
      <c r="J3009" s="84">
        <v>-79527.209999999992</v>
      </c>
      <c r="K3009" s="84">
        <v>58046.82</v>
      </c>
      <c r="L3009" s="85"/>
      <c r="M3009" s="85"/>
    </row>
    <row r="3010" spans="1:13" hidden="1" x14ac:dyDescent="0.25">
      <c r="A3010" s="80">
        <f t="shared" si="46"/>
        <v>3008</v>
      </c>
      <c r="B3010" s="79" t="s">
        <v>2</v>
      </c>
      <c r="C3010" s="79" t="s">
        <v>247</v>
      </c>
      <c r="D3010" s="81">
        <v>42064</v>
      </c>
      <c r="E3010" s="81">
        <v>42064</v>
      </c>
      <c r="F3010" s="86">
        <v>8</v>
      </c>
      <c r="G3010" s="79" t="s">
        <v>158</v>
      </c>
      <c r="H3010" s="79" t="s">
        <v>2075</v>
      </c>
      <c r="I3010" s="84">
        <v>335842.41</v>
      </c>
      <c r="J3010" s="84">
        <v>-194139.92</v>
      </c>
      <c r="K3010" s="84">
        <v>141702.49</v>
      </c>
      <c r="L3010" s="85"/>
      <c r="M3010" s="85"/>
    </row>
    <row r="3011" spans="1:13" hidden="1" x14ac:dyDescent="0.25">
      <c r="A3011" s="80">
        <f t="shared" si="46"/>
        <v>3009</v>
      </c>
      <c r="B3011" s="79" t="s">
        <v>2</v>
      </c>
      <c r="C3011" s="79" t="s">
        <v>247</v>
      </c>
      <c r="D3011" s="81">
        <v>42064</v>
      </c>
      <c r="E3011" s="81">
        <v>42064</v>
      </c>
      <c r="F3011" s="86">
        <v>2</v>
      </c>
      <c r="G3011" s="79" t="s">
        <v>158</v>
      </c>
      <c r="H3011" s="79" t="s">
        <v>2076</v>
      </c>
      <c r="I3011" s="84">
        <v>42486.06</v>
      </c>
      <c r="J3011" s="84">
        <v>-24559.86</v>
      </c>
      <c r="K3011" s="84">
        <v>17926.2</v>
      </c>
      <c r="L3011" s="85"/>
      <c r="M3011" s="85"/>
    </row>
    <row r="3012" spans="1:13" hidden="1" x14ac:dyDescent="0.25">
      <c r="A3012" s="80">
        <f t="shared" si="46"/>
        <v>3010</v>
      </c>
      <c r="B3012" s="79" t="s">
        <v>2</v>
      </c>
      <c r="C3012" s="79" t="s">
        <v>247</v>
      </c>
      <c r="D3012" s="81">
        <v>42064</v>
      </c>
      <c r="E3012" s="81">
        <v>42064</v>
      </c>
      <c r="F3012" s="86">
        <v>2</v>
      </c>
      <c r="G3012" s="79" t="s">
        <v>158</v>
      </c>
      <c r="H3012" s="79" t="s">
        <v>2077</v>
      </c>
      <c r="I3012" s="84">
        <v>25491.63</v>
      </c>
      <c r="J3012" s="84">
        <v>-14735.91</v>
      </c>
      <c r="K3012" s="84">
        <v>10755.72</v>
      </c>
      <c r="L3012" s="85"/>
      <c r="M3012" s="85"/>
    </row>
    <row r="3013" spans="1:13" hidden="1" x14ac:dyDescent="0.25">
      <c r="A3013" s="80">
        <f t="shared" ref="A3013:A3076" si="47">A3012+1</f>
        <v>3011</v>
      </c>
      <c r="B3013" s="79" t="s">
        <v>2</v>
      </c>
      <c r="C3013" s="79" t="s">
        <v>247</v>
      </c>
      <c r="D3013" s="81">
        <v>42064</v>
      </c>
      <c r="E3013" s="81">
        <v>42064</v>
      </c>
      <c r="F3013" s="86">
        <v>1</v>
      </c>
      <c r="G3013" s="79" t="s">
        <v>158</v>
      </c>
      <c r="H3013" s="79" t="s">
        <v>2078</v>
      </c>
      <c r="I3013" s="84">
        <v>77688.899999999994</v>
      </c>
      <c r="J3013" s="84">
        <v>-44909.5</v>
      </c>
      <c r="K3013" s="84">
        <v>32779.4</v>
      </c>
      <c r="L3013" s="85"/>
      <c r="M3013" s="85"/>
    </row>
    <row r="3014" spans="1:13" hidden="1" x14ac:dyDescent="0.25">
      <c r="A3014" s="80">
        <f t="shared" si="47"/>
        <v>3012</v>
      </c>
      <c r="B3014" s="79" t="s">
        <v>2</v>
      </c>
      <c r="C3014" s="79" t="s">
        <v>247</v>
      </c>
      <c r="D3014" s="81">
        <v>42064</v>
      </c>
      <c r="E3014" s="81">
        <v>42064</v>
      </c>
      <c r="F3014" s="86">
        <v>2</v>
      </c>
      <c r="G3014" s="79" t="s">
        <v>158</v>
      </c>
      <c r="H3014" s="79" t="s">
        <v>2077</v>
      </c>
      <c r="I3014" s="84">
        <v>25491.53</v>
      </c>
      <c r="J3014" s="84">
        <v>-14735.849999999999</v>
      </c>
      <c r="K3014" s="84">
        <v>10755.68</v>
      </c>
      <c r="L3014" s="85"/>
      <c r="M3014" s="85"/>
    </row>
    <row r="3015" spans="1:13" hidden="1" x14ac:dyDescent="0.25">
      <c r="A3015" s="80">
        <f t="shared" si="47"/>
        <v>3013</v>
      </c>
      <c r="B3015" s="79" t="s">
        <v>2</v>
      </c>
      <c r="C3015" s="79" t="s">
        <v>247</v>
      </c>
      <c r="D3015" s="81">
        <v>42083</v>
      </c>
      <c r="E3015" s="81">
        <v>42083</v>
      </c>
      <c r="F3015" s="86">
        <v>1</v>
      </c>
      <c r="G3015" s="79" t="s">
        <v>354</v>
      </c>
      <c r="H3015" s="79" t="s">
        <v>2079</v>
      </c>
      <c r="I3015" s="84">
        <v>127265.83</v>
      </c>
      <c r="J3015" s="84">
        <v>-72939.009999999995</v>
      </c>
      <c r="K3015" s="84">
        <v>54326.82</v>
      </c>
      <c r="L3015" s="85"/>
      <c r="M3015" s="85"/>
    </row>
    <row r="3016" spans="1:13" hidden="1" x14ac:dyDescent="0.25">
      <c r="A3016" s="80">
        <f t="shared" si="47"/>
        <v>3014</v>
      </c>
      <c r="B3016" s="79" t="s">
        <v>2</v>
      </c>
      <c r="C3016" s="79" t="s">
        <v>247</v>
      </c>
      <c r="D3016" s="81">
        <v>42083</v>
      </c>
      <c r="E3016" s="81">
        <v>42083</v>
      </c>
      <c r="F3016" s="86">
        <v>1</v>
      </c>
      <c r="G3016" s="79" t="s">
        <v>354</v>
      </c>
      <c r="H3016" s="79" t="s">
        <v>2080</v>
      </c>
      <c r="I3016" s="84">
        <v>137678.49</v>
      </c>
      <c r="J3016" s="84">
        <v>-78906.760000000009</v>
      </c>
      <c r="K3016" s="84">
        <v>58771.73</v>
      </c>
      <c r="L3016" s="85"/>
      <c r="M3016" s="85"/>
    </row>
    <row r="3017" spans="1:13" hidden="1" x14ac:dyDescent="0.25">
      <c r="A3017" s="80">
        <f t="shared" si="47"/>
        <v>3015</v>
      </c>
      <c r="B3017" s="79" t="s">
        <v>2</v>
      </c>
      <c r="C3017" s="79" t="s">
        <v>247</v>
      </c>
      <c r="D3017" s="81">
        <v>42083</v>
      </c>
      <c r="E3017" s="81">
        <v>42083</v>
      </c>
      <c r="F3017" s="86">
        <v>1</v>
      </c>
      <c r="G3017" s="79" t="s">
        <v>354</v>
      </c>
      <c r="H3017" s="79" t="s">
        <v>2080</v>
      </c>
      <c r="I3017" s="84">
        <v>314693.69</v>
      </c>
      <c r="J3017" s="84">
        <v>-180358.28</v>
      </c>
      <c r="K3017" s="84">
        <v>134335.41</v>
      </c>
      <c r="L3017" s="85"/>
      <c r="M3017" s="85"/>
    </row>
    <row r="3018" spans="1:13" hidden="1" x14ac:dyDescent="0.25">
      <c r="A3018" s="80">
        <f t="shared" si="47"/>
        <v>3016</v>
      </c>
      <c r="B3018" s="79" t="s">
        <v>2</v>
      </c>
      <c r="C3018" s="79" t="s">
        <v>247</v>
      </c>
      <c r="D3018" s="81">
        <v>42031</v>
      </c>
      <c r="E3018" s="81">
        <v>42031</v>
      </c>
      <c r="F3018" s="86">
        <v>1</v>
      </c>
      <c r="G3018" s="79" t="s">
        <v>354</v>
      </c>
      <c r="H3018" s="79" t="s">
        <v>2081</v>
      </c>
      <c r="I3018" s="84">
        <v>142306.34</v>
      </c>
      <c r="J3018" s="84">
        <v>-83485.070000000007</v>
      </c>
      <c r="K3018" s="84">
        <v>58821.27</v>
      </c>
      <c r="L3018" s="85"/>
      <c r="M3018" s="85"/>
    </row>
    <row r="3019" spans="1:13" hidden="1" x14ac:dyDescent="0.25">
      <c r="A3019" s="80">
        <f t="shared" si="47"/>
        <v>3017</v>
      </c>
      <c r="B3019" s="79" t="s">
        <v>2</v>
      </c>
      <c r="C3019" s="79" t="s">
        <v>247</v>
      </c>
      <c r="D3019" s="81">
        <v>42031</v>
      </c>
      <c r="E3019" s="81">
        <v>42031</v>
      </c>
      <c r="F3019" s="86">
        <v>1</v>
      </c>
      <c r="G3019" s="79" t="s">
        <v>354</v>
      </c>
      <c r="H3019" s="79" t="s">
        <v>2081</v>
      </c>
      <c r="I3019" s="84">
        <v>202005.57</v>
      </c>
      <c r="J3019" s="84">
        <v>-118455.09</v>
      </c>
      <c r="K3019" s="84">
        <v>83550.48</v>
      </c>
      <c r="L3019" s="85"/>
      <c r="M3019" s="85"/>
    </row>
    <row r="3020" spans="1:13" hidden="1" x14ac:dyDescent="0.25">
      <c r="A3020" s="80">
        <f t="shared" si="47"/>
        <v>3018</v>
      </c>
      <c r="B3020" s="79" t="s">
        <v>2</v>
      </c>
      <c r="C3020" s="79" t="s">
        <v>247</v>
      </c>
      <c r="D3020" s="81">
        <v>42031</v>
      </c>
      <c r="E3020" s="81">
        <v>42031</v>
      </c>
      <c r="F3020" s="86">
        <v>5</v>
      </c>
      <c r="G3020" s="79" t="s">
        <v>354</v>
      </c>
      <c r="H3020" s="79" t="s">
        <v>2082</v>
      </c>
      <c r="I3020" s="84">
        <v>49170.89</v>
      </c>
      <c r="J3020" s="84">
        <v>-28846.480000000003</v>
      </c>
      <c r="K3020" s="84">
        <v>20324.41</v>
      </c>
      <c r="L3020" s="85"/>
      <c r="M3020" s="85"/>
    </row>
    <row r="3021" spans="1:13" hidden="1" x14ac:dyDescent="0.25">
      <c r="A3021" s="80">
        <f t="shared" si="47"/>
        <v>3019</v>
      </c>
      <c r="B3021" s="79" t="s">
        <v>2</v>
      </c>
      <c r="C3021" s="79" t="s">
        <v>247</v>
      </c>
      <c r="D3021" s="81">
        <v>42031</v>
      </c>
      <c r="E3021" s="81">
        <v>42031</v>
      </c>
      <c r="F3021" s="86">
        <v>1</v>
      </c>
      <c r="G3021" s="79" t="s">
        <v>354</v>
      </c>
      <c r="H3021" s="79" t="s">
        <v>2083</v>
      </c>
      <c r="I3021" s="84">
        <v>254994.45</v>
      </c>
      <c r="J3021" s="84">
        <v>-149594.41</v>
      </c>
      <c r="K3021" s="84">
        <v>105400.04</v>
      </c>
      <c r="L3021" s="85"/>
      <c r="M3021" s="85"/>
    </row>
    <row r="3022" spans="1:13" hidden="1" x14ac:dyDescent="0.25">
      <c r="A3022" s="80">
        <f t="shared" si="47"/>
        <v>3020</v>
      </c>
      <c r="B3022" s="79" t="s">
        <v>2</v>
      </c>
      <c r="C3022" s="79" t="s">
        <v>247</v>
      </c>
      <c r="D3022" s="81">
        <v>42031</v>
      </c>
      <c r="E3022" s="81">
        <v>42031</v>
      </c>
      <c r="F3022" s="86">
        <v>21</v>
      </c>
      <c r="G3022" s="79" t="s">
        <v>354</v>
      </c>
      <c r="H3022" s="79" t="s">
        <v>2084</v>
      </c>
      <c r="I3022" s="84">
        <v>136058.74</v>
      </c>
      <c r="J3022" s="84">
        <v>-79872.89</v>
      </c>
      <c r="K3022" s="84">
        <v>56185.85</v>
      </c>
      <c r="L3022" s="85"/>
      <c r="M3022" s="85"/>
    </row>
    <row r="3023" spans="1:13" hidden="1" x14ac:dyDescent="0.25">
      <c r="A3023" s="80">
        <f t="shared" si="47"/>
        <v>3021</v>
      </c>
      <c r="B3023" s="79" t="s">
        <v>2</v>
      </c>
      <c r="C3023" s="79" t="s">
        <v>247</v>
      </c>
      <c r="D3023" s="81">
        <v>41902</v>
      </c>
      <c r="E3023" s="81">
        <v>41902</v>
      </c>
      <c r="F3023" s="86">
        <v>5940</v>
      </c>
      <c r="G3023" s="79" t="s">
        <v>158</v>
      </c>
      <c r="H3023" s="79" t="s">
        <v>2085</v>
      </c>
      <c r="I3023" s="84">
        <v>575586</v>
      </c>
      <c r="J3023" s="84">
        <v>-356997.36</v>
      </c>
      <c r="K3023" s="84">
        <v>218588.64</v>
      </c>
      <c r="L3023" s="85"/>
      <c r="M3023" s="85"/>
    </row>
    <row r="3024" spans="1:13" hidden="1" x14ac:dyDescent="0.25">
      <c r="A3024" s="80">
        <f t="shared" si="47"/>
        <v>3022</v>
      </c>
      <c r="B3024" s="79" t="s">
        <v>2</v>
      </c>
      <c r="C3024" s="79" t="s">
        <v>247</v>
      </c>
      <c r="D3024" s="81">
        <v>41902</v>
      </c>
      <c r="E3024" s="81">
        <v>41902</v>
      </c>
      <c r="F3024" s="86">
        <v>1</v>
      </c>
      <c r="G3024" s="79" t="s">
        <v>158</v>
      </c>
      <c r="H3024" s="79" t="s">
        <v>2086</v>
      </c>
      <c r="I3024" s="84">
        <v>35960.04</v>
      </c>
      <c r="J3024" s="84">
        <v>-22303.599999999999</v>
      </c>
      <c r="K3024" s="84">
        <v>13656.44</v>
      </c>
      <c r="L3024" s="85"/>
      <c r="M3024" s="85"/>
    </row>
    <row r="3025" spans="1:13" hidden="1" x14ac:dyDescent="0.25">
      <c r="A3025" s="80">
        <f t="shared" si="47"/>
        <v>3023</v>
      </c>
      <c r="B3025" s="79" t="s">
        <v>2</v>
      </c>
      <c r="C3025" s="79" t="s">
        <v>247</v>
      </c>
      <c r="D3025" s="81">
        <v>42090</v>
      </c>
      <c r="E3025" s="81">
        <v>42090</v>
      </c>
      <c r="F3025" s="86">
        <v>34</v>
      </c>
      <c r="G3025" s="79" t="s">
        <v>158</v>
      </c>
      <c r="H3025" s="79" t="s">
        <v>2087</v>
      </c>
      <c r="I3025" s="84">
        <v>155040</v>
      </c>
      <c r="J3025" s="84">
        <v>-88574.56</v>
      </c>
      <c r="K3025" s="84">
        <v>66465.440000000002</v>
      </c>
      <c r="L3025" s="85"/>
      <c r="M3025" s="85"/>
    </row>
    <row r="3026" spans="1:13" hidden="1" x14ac:dyDescent="0.25">
      <c r="A3026" s="80">
        <f t="shared" si="47"/>
        <v>3024</v>
      </c>
      <c r="B3026" s="79" t="s">
        <v>2</v>
      </c>
      <c r="C3026" s="79" t="s">
        <v>247</v>
      </c>
      <c r="D3026" s="81">
        <v>42090</v>
      </c>
      <c r="E3026" s="81">
        <v>42090</v>
      </c>
      <c r="F3026" s="86">
        <v>3</v>
      </c>
      <c r="G3026" s="79" t="s">
        <v>158</v>
      </c>
      <c r="H3026" s="79" t="s">
        <v>2088</v>
      </c>
      <c r="I3026" s="84">
        <v>35226</v>
      </c>
      <c r="J3026" s="84">
        <v>-20124.66</v>
      </c>
      <c r="K3026" s="84">
        <v>15101.34</v>
      </c>
      <c r="L3026" s="85"/>
      <c r="M3026" s="85"/>
    </row>
    <row r="3027" spans="1:13" hidden="1" x14ac:dyDescent="0.25">
      <c r="A3027" s="80">
        <f t="shared" si="47"/>
        <v>3025</v>
      </c>
      <c r="B3027" s="79" t="s">
        <v>2</v>
      </c>
      <c r="C3027" s="79" t="s">
        <v>247</v>
      </c>
      <c r="D3027" s="81">
        <v>42090</v>
      </c>
      <c r="E3027" s="81">
        <v>42090</v>
      </c>
      <c r="F3027" s="86">
        <v>2</v>
      </c>
      <c r="G3027" s="79" t="s">
        <v>158</v>
      </c>
      <c r="H3027" s="79" t="s">
        <v>2089</v>
      </c>
      <c r="I3027" s="84">
        <v>74328</v>
      </c>
      <c r="J3027" s="84">
        <v>-42463.69</v>
      </c>
      <c r="K3027" s="84">
        <v>31864.31</v>
      </c>
      <c r="L3027" s="85"/>
      <c r="M3027" s="85"/>
    </row>
    <row r="3028" spans="1:13" hidden="1" x14ac:dyDescent="0.25">
      <c r="A3028" s="80">
        <f t="shared" si="47"/>
        <v>3026</v>
      </c>
      <c r="B3028" s="79" t="s">
        <v>2</v>
      </c>
      <c r="C3028" s="79" t="s">
        <v>247</v>
      </c>
      <c r="D3028" s="81">
        <v>42090</v>
      </c>
      <c r="E3028" s="81">
        <v>42090</v>
      </c>
      <c r="F3028" s="86">
        <v>1</v>
      </c>
      <c r="G3028" s="79" t="s">
        <v>158</v>
      </c>
      <c r="H3028" s="79" t="s">
        <v>2090</v>
      </c>
      <c r="I3028" s="84">
        <v>13680</v>
      </c>
      <c r="J3028" s="84">
        <v>-7815.4</v>
      </c>
      <c r="K3028" s="84">
        <v>5864.6</v>
      </c>
      <c r="L3028" s="85"/>
      <c r="M3028" s="85"/>
    </row>
    <row r="3029" spans="1:13" hidden="1" x14ac:dyDescent="0.25">
      <c r="A3029" s="80">
        <f t="shared" si="47"/>
        <v>3027</v>
      </c>
      <c r="B3029" s="79" t="s">
        <v>2</v>
      </c>
      <c r="C3029" s="79" t="s">
        <v>247</v>
      </c>
      <c r="D3029" s="81">
        <v>42087</v>
      </c>
      <c r="E3029" s="81">
        <v>42087</v>
      </c>
      <c r="F3029" s="86">
        <v>297</v>
      </c>
      <c r="G3029" s="79" t="s">
        <v>158</v>
      </c>
      <c r="H3029" s="79" t="s">
        <v>2091</v>
      </c>
      <c r="I3029" s="84">
        <v>1710559.13</v>
      </c>
      <c r="J3029" s="84">
        <v>-978580.42</v>
      </c>
      <c r="K3029" s="84">
        <v>731978.71</v>
      </c>
      <c r="L3029" s="85"/>
      <c r="M3029" s="85"/>
    </row>
    <row r="3030" spans="1:13" hidden="1" x14ac:dyDescent="0.25">
      <c r="A3030" s="80">
        <f t="shared" si="47"/>
        <v>3028</v>
      </c>
      <c r="B3030" s="79" t="s">
        <v>2</v>
      </c>
      <c r="C3030" s="79" t="s">
        <v>247</v>
      </c>
      <c r="D3030" s="81">
        <v>42087</v>
      </c>
      <c r="E3030" s="81">
        <v>42087</v>
      </c>
      <c r="F3030" s="86">
        <v>7</v>
      </c>
      <c r="G3030" s="79" t="s">
        <v>158</v>
      </c>
      <c r="H3030" s="79" t="s">
        <v>2092</v>
      </c>
      <c r="I3030" s="84">
        <v>74198.399999999994</v>
      </c>
      <c r="J3030" s="84">
        <v>-42447.6</v>
      </c>
      <c r="K3030" s="84">
        <v>31750.799999999999</v>
      </c>
      <c r="L3030" s="85"/>
      <c r="M3030" s="85"/>
    </row>
    <row r="3031" spans="1:13" hidden="1" x14ac:dyDescent="0.25">
      <c r="A3031" s="80">
        <f t="shared" si="47"/>
        <v>3029</v>
      </c>
      <c r="B3031" s="79" t="s">
        <v>2</v>
      </c>
      <c r="C3031" s="79" t="s">
        <v>247</v>
      </c>
      <c r="D3031" s="81">
        <v>42087</v>
      </c>
      <c r="E3031" s="81">
        <v>42087</v>
      </c>
      <c r="F3031" s="86">
        <v>1</v>
      </c>
      <c r="G3031" s="79" t="s">
        <v>354</v>
      </c>
      <c r="H3031" s="79" t="s">
        <v>2093</v>
      </c>
      <c r="I3031" s="84">
        <v>10319262.84</v>
      </c>
      <c r="J3031" s="84">
        <v>-5903466.5</v>
      </c>
      <c r="K3031" s="84">
        <v>4415796.34</v>
      </c>
      <c r="L3031" s="85"/>
      <c r="M3031" s="85"/>
    </row>
    <row r="3032" spans="1:13" hidden="1" x14ac:dyDescent="0.25">
      <c r="A3032" s="80">
        <f t="shared" si="47"/>
        <v>3030</v>
      </c>
      <c r="B3032" s="79" t="s">
        <v>2</v>
      </c>
      <c r="C3032" s="79" t="s">
        <v>247</v>
      </c>
      <c r="D3032" s="81">
        <v>42087</v>
      </c>
      <c r="E3032" s="81">
        <v>42087</v>
      </c>
      <c r="F3032" s="86">
        <v>1</v>
      </c>
      <c r="G3032" s="79" t="s">
        <v>354</v>
      </c>
      <c r="H3032" s="79" t="s">
        <v>2094</v>
      </c>
      <c r="I3032" s="84">
        <v>14834</v>
      </c>
      <c r="J3032" s="84">
        <v>-8486.27</v>
      </c>
      <c r="K3032" s="84">
        <v>6347.73</v>
      </c>
      <c r="L3032" s="85"/>
      <c r="M3032" s="85"/>
    </row>
    <row r="3033" spans="1:13" hidden="1" x14ac:dyDescent="0.25">
      <c r="A3033" s="80">
        <f t="shared" si="47"/>
        <v>3031</v>
      </c>
      <c r="B3033" s="79" t="s">
        <v>2</v>
      </c>
      <c r="C3033" s="79" t="s">
        <v>247</v>
      </c>
      <c r="D3033" s="81">
        <v>42087</v>
      </c>
      <c r="E3033" s="81">
        <v>42087</v>
      </c>
      <c r="F3033" s="86">
        <v>1</v>
      </c>
      <c r="G3033" s="79" t="s">
        <v>354</v>
      </c>
      <c r="H3033" s="79" t="s">
        <v>2095</v>
      </c>
      <c r="I3033" s="84">
        <v>435084.61</v>
      </c>
      <c r="J3033" s="84">
        <v>-248904.17</v>
      </c>
      <c r="K3033" s="84">
        <v>186180.44</v>
      </c>
      <c r="L3033" s="85"/>
      <c r="M3033" s="85"/>
    </row>
    <row r="3034" spans="1:13" hidden="1" x14ac:dyDescent="0.25">
      <c r="A3034" s="80">
        <f t="shared" si="47"/>
        <v>3032</v>
      </c>
      <c r="B3034" s="79" t="s">
        <v>2</v>
      </c>
      <c r="C3034" s="79" t="s">
        <v>247</v>
      </c>
      <c r="D3034" s="81">
        <v>42087</v>
      </c>
      <c r="E3034" s="81">
        <v>42087</v>
      </c>
      <c r="F3034" s="86">
        <v>1</v>
      </c>
      <c r="G3034" s="79" t="s">
        <v>354</v>
      </c>
      <c r="H3034" s="79" t="s">
        <v>2096</v>
      </c>
      <c r="I3034" s="84">
        <v>1684859.18</v>
      </c>
      <c r="J3034" s="84">
        <v>-963877.92</v>
      </c>
      <c r="K3034" s="84">
        <v>720981.26</v>
      </c>
      <c r="L3034" s="85"/>
      <c r="M3034" s="85"/>
    </row>
    <row r="3035" spans="1:13" hidden="1" x14ac:dyDescent="0.25">
      <c r="A3035" s="80">
        <f t="shared" si="47"/>
        <v>3033</v>
      </c>
      <c r="B3035" s="79" t="s">
        <v>2</v>
      </c>
      <c r="C3035" s="79" t="s">
        <v>247</v>
      </c>
      <c r="D3035" s="81">
        <v>42087</v>
      </c>
      <c r="E3035" s="81">
        <v>42087</v>
      </c>
      <c r="F3035" s="86">
        <v>1</v>
      </c>
      <c r="G3035" s="79" t="s">
        <v>354</v>
      </c>
      <c r="H3035" s="79" t="s">
        <v>2096</v>
      </c>
      <c r="I3035" s="84">
        <v>1499789.57</v>
      </c>
      <c r="J3035" s="84">
        <v>-858002.91</v>
      </c>
      <c r="K3035" s="84">
        <v>641786.66</v>
      </c>
      <c r="L3035" s="85"/>
      <c r="M3035" s="85"/>
    </row>
    <row r="3036" spans="1:13" hidden="1" x14ac:dyDescent="0.25">
      <c r="A3036" s="80">
        <f t="shared" si="47"/>
        <v>3034</v>
      </c>
      <c r="B3036" s="79" t="s">
        <v>2</v>
      </c>
      <c r="C3036" s="79" t="s">
        <v>247</v>
      </c>
      <c r="D3036" s="81">
        <v>42078</v>
      </c>
      <c r="E3036" s="81">
        <v>42078</v>
      </c>
      <c r="F3036" s="82">
        <v>0</v>
      </c>
      <c r="G3036" s="79" t="s">
        <v>145</v>
      </c>
      <c r="H3036" s="79" t="s">
        <v>2097</v>
      </c>
      <c r="I3036" s="84">
        <v>80813.34</v>
      </c>
      <c r="J3036" s="84">
        <v>-46421.18</v>
      </c>
      <c r="K3036" s="84">
        <v>34392.160000000003</v>
      </c>
      <c r="L3036" s="85"/>
      <c r="M3036" s="85"/>
    </row>
    <row r="3037" spans="1:13" hidden="1" x14ac:dyDescent="0.25">
      <c r="A3037" s="80">
        <f t="shared" si="47"/>
        <v>3035</v>
      </c>
      <c r="B3037" s="79" t="s">
        <v>2</v>
      </c>
      <c r="C3037" s="79" t="s">
        <v>247</v>
      </c>
      <c r="D3037" s="81">
        <v>42251</v>
      </c>
      <c r="E3037" s="81">
        <v>42251</v>
      </c>
      <c r="F3037" s="86">
        <v>100</v>
      </c>
      <c r="G3037" s="79" t="s">
        <v>158</v>
      </c>
      <c r="H3037" s="79" t="s">
        <v>2098</v>
      </c>
      <c r="I3037" s="84">
        <v>253100</v>
      </c>
      <c r="J3037" s="84">
        <v>-134038.57</v>
      </c>
      <c r="K3037" s="84">
        <v>119061.43</v>
      </c>
      <c r="L3037" s="85"/>
      <c r="M3037" s="85"/>
    </row>
    <row r="3038" spans="1:13" hidden="1" x14ac:dyDescent="0.25">
      <c r="A3038" s="80">
        <f t="shared" si="47"/>
        <v>3036</v>
      </c>
      <c r="B3038" s="79" t="s">
        <v>2</v>
      </c>
      <c r="C3038" s="79" t="s">
        <v>247</v>
      </c>
      <c r="D3038" s="81">
        <v>42251</v>
      </c>
      <c r="E3038" s="81">
        <v>42251</v>
      </c>
      <c r="F3038" s="86">
        <v>50</v>
      </c>
      <c r="G3038" s="79" t="s">
        <v>158</v>
      </c>
      <c r="H3038" s="79" t="s">
        <v>2099</v>
      </c>
      <c r="I3038" s="84">
        <v>194906.25</v>
      </c>
      <c r="J3038" s="84">
        <v>-103219.89000000001</v>
      </c>
      <c r="K3038" s="84">
        <v>91686.36</v>
      </c>
      <c r="L3038" s="85"/>
      <c r="M3038" s="85"/>
    </row>
    <row r="3039" spans="1:13" hidden="1" x14ac:dyDescent="0.25">
      <c r="A3039" s="80">
        <f t="shared" si="47"/>
        <v>3037</v>
      </c>
      <c r="B3039" s="79" t="s">
        <v>2</v>
      </c>
      <c r="C3039" s="79" t="s">
        <v>247</v>
      </c>
      <c r="D3039" s="81">
        <v>42348</v>
      </c>
      <c r="E3039" s="81">
        <v>42348</v>
      </c>
      <c r="F3039" s="86">
        <v>5</v>
      </c>
      <c r="G3039" s="79" t="s">
        <v>158</v>
      </c>
      <c r="H3039" s="79" t="s">
        <v>2100</v>
      </c>
      <c r="I3039" s="84">
        <v>93603.75</v>
      </c>
      <c r="J3039" s="84">
        <v>-48296.84</v>
      </c>
      <c r="K3039" s="84">
        <v>45306.91</v>
      </c>
      <c r="L3039" s="85"/>
      <c r="M3039" s="85"/>
    </row>
    <row r="3040" spans="1:13" hidden="1" x14ac:dyDescent="0.25">
      <c r="A3040" s="80">
        <f t="shared" si="47"/>
        <v>3038</v>
      </c>
      <c r="B3040" s="79" t="s">
        <v>2</v>
      </c>
      <c r="C3040" s="79" t="s">
        <v>247</v>
      </c>
      <c r="D3040" s="81">
        <v>42123</v>
      </c>
      <c r="E3040" s="81">
        <v>42123</v>
      </c>
      <c r="F3040" s="86">
        <v>2</v>
      </c>
      <c r="G3040" s="79" t="s">
        <v>158</v>
      </c>
      <c r="H3040" s="79" t="s">
        <v>2101</v>
      </c>
      <c r="I3040" s="84">
        <v>28052.5</v>
      </c>
      <c r="J3040" s="84">
        <v>-15789.76</v>
      </c>
      <c r="K3040" s="84">
        <v>12262.74</v>
      </c>
      <c r="L3040" s="85"/>
      <c r="M3040" s="85"/>
    </row>
    <row r="3041" spans="1:13" hidden="1" x14ac:dyDescent="0.25">
      <c r="A3041" s="80">
        <f t="shared" si="47"/>
        <v>3039</v>
      </c>
      <c r="B3041" s="79" t="s">
        <v>2</v>
      </c>
      <c r="C3041" s="79" t="s">
        <v>247</v>
      </c>
      <c r="D3041" s="81">
        <v>42152</v>
      </c>
      <c r="E3041" s="81">
        <v>42152</v>
      </c>
      <c r="F3041" s="86">
        <v>1</v>
      </c>
      <c r="G3041" s="79" t="s">
        <v>158</v>
      </c>
      <c r="H3041" s="79" t="s">
        <v>2102</v>
      </c>
      <c r="I3041" s="84">
        <v>92516</v>
      </c>
      <c r="J3041" s="84">
        <v>-51376.439999999995</v>
      </c>
      <c r="K3041" s="84">
        <v>41139.56</v>
      </c>
      <c r="L3041" s="85"/>
      <c r="M3041" s="85"/>
    </row>
    <row r="3042" spans="1:13" hidden="1" x14ac:dyDescent="0.25">
      <c r="A3042" s="80">
        <f t="shared" si="47"/>
        <v>3040</v>
      </c>
      <c r="B3042" s="79" t="s">
        <v>2</v>
      </c>
      <c r="C3042" s="79" t="s">
        <v>247</v>
      </c>
      <c r="D3042" s="81">
        <v>42433</v>
      </c>
      <c r="E3042" s="81">
        <v>42433</v>
      </c>
      <c r="F3042" s="86">
        <v>1</v>
      </c>
      <c r="G3042" s="79" t="s">
        <v>354</v>
      </c>
      <c r="H3042" s="79" t="s">
        <v>2103</v>
      </c>
      <c r="I3042" s="84">
        <v>1127997</v>
      </c>
      <c r="J3042" s="84">
        <v>-544007.91</v>
      </c>
      <c r="K3042" s="84">
        <v>583989.09</v>
      </c>
      <c r="L3042" s="85"/>
      <c r="M3042" s="85"/>
    </row>
    <row r="3043" spans="1:13" hidden="1" x14ac:dyDescent="0.25">
      <c r="A3043" s="80">
        <f t="shared" si="47"/>
        <v>3041</v>
      </c>
      <c r="B3043" s="79" t="s">
        <v>2</v>
      </c>
      <c r="C3043" s="79" t="s">
        <v>247</v>
      </c>
      <c r="D3043" s="81">
        <v>42433</v>
      </c>
      <c r="E3043" s="81">
        <v>42433</v>
      </c>
      <c r="F3043" s="86">
        <v>10</v>
      </c>
      <c r="G3043" s="79" t="s">
        <v>158</v>
      </c>
      <c r="H3043" s="79" t="s">
        <v>2104</v>
      </c>
      <c r="I3043" s="84">
        <v>92000</v>
      </c>
      <c r="J3043" s="84">
        <v>-44369.55</v>
      </c>
      <c r="K3043" s="84">
        <v>47630.45</v>
      </c>
      <c r="L3043" s="85"/>
      <c r="M3043" s="85"/>
    </row>
    <row r="3044" spans="1:13" hidden="1" x14ac:dyDescent="0.25">
      <c r="A3044" s="80">
        <f t="shared" si="47"/>
        <v>3042</v>
      </c>
      <c r="B3044" s="79" t="s">
        <v>2</v>
      </c>
      <c r="C3044" s="79" t="s">
        <v>247</v>
      </c>
      <c r="D3044" s="81">
        <v>42420</v>
      </c>
      <c r="E3044" s="81">
        <v>42420</v>
      </c>
      <c r="F3044" s="86">
        <v>3</v>
      </c>
      <c r="G3044" s="79" t="s">
        <v>158</v>
      </c>
      <c r="H3044" s="79" t="s">
        <v>2105</v>
      </c>
      <c r="I3044" s="84">
        <v>59553.99</v>
      </c>
      <c r="J3044" s="84">
        <v>-28922.800000000003</v>
      </c>
      <c r="K3044" s="84">
        <v>30631.19</v>
      </c>
      <c r="L3044" s="85"/>
      <c r="M3044" s="85"/>
    </row>
    <row r="3045" spans="1:13" hidden="1" x14ac:dyDescent="0.25">
      <c r="A3045" s="80">
        <f t="shared" si="47"/>
        <v>3043</v>
      </c>
      <c r="B3045" s="79" t="s">
        <v>2</v>
      </c>
      <c r="C3045" s="79" t="s">
        <v>247</v>
      </c>
      <c r="D3045" s="81">
        <v>42412</v>
      </c>
      <c r="E3045" s="81">
        <v>42412</v>
      </c>
      <c r="F3045" s="86">
        <v>87</v>
      </c>
      <c r="G3045" s="79" t="s">
        <v>158</v>
      </c>
      <c r="H3045" s="79" t="s">
        <v>2106</v>
      </c>
      <c r="I3045" s="84">
        <v>175560</v>
      </c>
      <c r="J3045" s="84">
        <v>-85626.97</v>
      </c>
      <c r="K3045" s="84">
        <v>89933.03</v>
      </c>
      <c r="L3045" s="85"/>
      <c r="M3045" s="85"/>
    </row>
    <row r="3046" spans="1:13" hidden="1" x14ac:dyDescent="0.25">
      <c r="A3046" s="80">
        <f t="shared" si="47"/>
        <v>3044</v>
      </c>
      <c r="B3046" s="79" t="s">
        <v>2</v>
      </c>
      <c r="C3046" s="79" t="s">
        <v>247</v>
      </c>
      <c r="D3046" s="81">
        <v>42419</v>
      </c>
      <c r="E3046" s="81">
        <v>42419</v>
      </c>
      <c r="F3046" s="86">
        <v>250</v>
      </c>
      <c r="G3046" s="79" t="s">
        <v>158</v>
      </c>
      <c r="H3046" s="79" t="s">
        <v>2107</v>
      </c>
      <c r="I3046" s="84">
        <v>598007.81000000006</v>
      </c>
      <c r="J3046" s="84">
        <v>-290582.02</v>
      </c>
      <c r="K3046" s="84">
        <v>307425.78999999998</v>
      </c>
      <c r="L3046" s="85"/>
      <c r="M3046" s="85"/>
    </row>
    <row r="3047" spans="1:13" hidden="1" x14ac:dyDescent="0.25">
      <c r="A3047" s="80">
        <f t="shared" si="47"/>
        <v>3045</v>
      </c>
      <c r="B3047" s="79" t="s">
        <v>2</v>
      </c>
      <c r="C3047" s="79" t="s">
        <v>247</v>
      </c>
      <c r="D3047" s="81">
        <v>42411</v>
      </c>
      <c r="E3047" s="81">
        <v>42411</v>
      </c>
      <c r="F3047" s="86">
        <v>15</v>
      </c>
      <c r="G3047" s="79" t="s">
        <v>158</v>
      </c>
      <c r="H3047" s="79" t="s">
        <v>2108</v>
      </c>
      <c r="I3047" s="84">
        <v>152244.38</v>
      </c>
      <c r="J3047" s="84">
        <v>-74294.67</v>
      </c>
      <c r="K3047" s="84">
        <v>77949.710000000006</v>
      </c>
      <c r="L3047" s="85"/>
      <c r="M3047" s="85"/>
    </row>
    <row r="3048" spans="1:13" hidden="1" x14ac:dyDescent="0.25">
      <c r="A3048" s="80">
        <f t="shared" si="47"/>
        <v>3046</v>
      </c>
      <c r="B3048" s="79" t="s">
        <v>2</v>
      </c>
      <c r="C3048" s="79" t="s">
        <v>247</v>
      </c>
      <c r="D3048" s="81">
        <v>42307</v>
      </c>
      <c r="E3048" s="81">
        <v>42307</v>
      </c>
      <c r="F3048" s="86">
        <v>2</v>
      </c>
      <c r="G3048" s="79" t="s">
        <v>158</v>
      </c>
      <c r="H3048" s="79" t="s">
        <v>2109</v>
      </c>
      <c r="I3048" s="84">
        <v>130992.65</v>
      </c>
      <c r="J3048" s="84">
        <v>-67465.13</v>
      </c>
      <c r="K3048" s="84">
        <v>63527.519999999997</v>
      </c>
      <c r="L3048" s="85"/>
      <c r="M3048" s="85"/>
    </row>
    <row r="3049" spans="1:13" hidden="1" x14ac:dyDescent="0.25">
      <c r="A3049" s="80">
        <f t="shared" si="47"/>
        <v>3047</v>
      </c>
      <c r="B3049" s="79" t="s">
        <v>2</v>
      </c>
      <c r="C3049" s="79" t="s">
        <v>247</v>
      </c>
      <c r="D3049" s="81">
        <v>42307</v>
      </c>
      <c r="E3049" s="81">
        <v>42307</v>
      </c>
      <c r="F3049" s="86">
        <v>17</v>
      </c>
      <c r="G3049" s="79" t="s">
        <v>158</v>
      </c>
      <c r="H3049" s="79" t="s">
        <v>2110</v>
      </c>
      <c r="I3049" s="84">
        <v>202443.18</v>
      </c>
      <c r="J3049" s="84">
        <v>-104264.29</v>
      </c>
      <c r="K3049" s="84">
        <v>98178.89</v>
      </c>
      <c r="L3049" s="85"/>
      <c r="M3049" s="85"/>
    </row>
    <row r="3050" spans="1:13" hidden="1" x14ac:dyDescent="0.25">
      <c r="A3050" s="80">
        <f t="shared" si="47"/>
        <v>3048</v>
      </c>
      <c r="B3050" s="79" t="s">
        <v>2</v>
      </c>
      <c r="C3050" s="79" t="s">
        <v>247</v>
      </c>
      <c r="D3050" s="81">
        <v>42307</v>
      </c>
      <c r="E3050" s="81">
        <v>42307</v>
      </c>
      <c r="F3050" s="86">
        <v>1</v>
      </c>
      <c r="G3050" s="79" t="s">
        <v>158</v>
      </c>
      <c r="H3050" s="79" t="s">
        <v>2111</v>
      </c>
      <c r="I3050" s="84">
        <v>8582.0499999999993</v>
      </c>
      <c r="J3050" s="84">
        <v>-4420</v>
      </c>
      <c r="K3050" s="84">
        <v>4162.05</v>
      </c>
      <c r="L3050" s="85"/>
      <c r="M3050" s="85"/>
    </row>
    <row r="3051" spans="1:13" hidden="1" x14ac:dyDescent="0.25">
      <c r="A3051" s="80">
        <f t="shared" si="47"/>
        <v>3049</v>
      </c>
      <c r="B3051" s="79" t="s">
        <v>2</v>
      </c>
      <c r="C3051" s="79" t="s">
        <v>247</v>
      </c>
      <c r="D3051" s="81">
        <v>42307</v>
      </c>
      <c r="E3051" s="81">
        <v>42307</v>
      </c>
      <c r="F3051" s="86">
        <v>12</v>
      </c>
      <c r="G3051" s="79" t="s">
        <v>158</v>
      </c>
      <c r="H3051" s="79" t="s">
        <v>2112</v>
      </c>
      <c r="I3051" s="84">
        <v>58278.09</v>
      </c>
      <c r="J3051" s="84">
        <v>-30014.959999999999</v>
      </c>
      <c r="K3051" s="84">
        <v>28263.13</v>
      </c>
      <c r="L3051" s="85"/>
      <c r="M3051" s="85"/>
    </row>
    <row r="3052" spans="1:13" hidden="1" x14ac:dyDescent="0.25">
      <c r="A3052" s="80">
        <f t="shared" si="47"/>
        <v>3050</v>
      </c>
      <c r="B3052" s="79" t="s">
        <v>2</v>
      </c>
      <c r="C3052" s="79" t="s">
        <v>247</v>
      </c>
      <c r="D3052" s="81">
        <v>42307</v>
      </c>
      <c r="E3052" s="81">
        <v>42307</v>
      </c>
      <c r="F3052" s="86">
        <v>2</v>
      </c>
      <c r="G3052" s="79" t="s">
        <v>158</v>
      </c>
      <c r="H3052" s="79" t="s">
        <v>2113</v>
      </c>
      <c r="I3052" s="84">
        <v>81880</v>
      </c>
      <c r="J3052" s="84">
        <v>-42170.65</v>
      </c>
      <c r="K3052" s="84">
        <v>39709.35</v>
      </c>
      <c r="L3052" s="85"/>
      <c r="M3052" s="85"/>
    </row>
    <row r="3053" spans="1:13" hidden="1" x14ac:dyDescent="0.25">
      <c r="A3053" s="80">
        <f t="shared" si="47"/>
        <v>3051</v>
      </c>
      <c r="B3053" s="79" t="s">
        <v>2</v>
      </c>
      <c r="C3053" s="79" t="s">
        <v>247</v>
      </c>
      <c r="D3053" s="81">
        <v>42307</v>
      </c>
      <c r="E3053" s="81">
        <v>42307</v>
      </c>
      <c r="F3053" s="86">
        <v>2</v>
      </c>
      <c r="G3053" s="79" t="s">
        <v>158</v>
      </c>
      <c r="H3053" s="79" t="s">
        <v>2114</v>
      </c>
      <c r="I3053" s="84">
        <v>63328.04</v>
      </c>
      <c r="J3053" s="84">
        <v>-32615.84</v>
      </c>
      <c r="K3053" s="84">
        <v>30712.2</v>
      </c>
      <c r="L3053" s="85"/>
      <c r="M3053" s="85"/>
    </row>
    <row r="3054" spans="1:13" hidden="1" x14ac:dyDescent="0.25">
      <c r="A3054" s="80">
        <f t="shared" si="47"/>
        <v>3052</v>
      </c>
      <c r="B3054" s="79" t="s">
        <v>2</v>
      </c>
      <c r="C3054" s="79" t="s">
        <v>247</v>
      </c>
      <c r="D3054" s="81">
        <v>42307</v>
      </c>
      <c r="E3054" s="81">
        <v>42307</v>
      </c>
      <c r="F3054" s="86">
        <v>10</v>
      </c>
      <c r="G3054" s="79" t="s">
        <v>158</v>
      </c>
      <c r="H3054" s="79" t="s">
        <v>2115</v>
      </c>
      <c r="I3054" s="84">
        <v>76762.5</v>
      </c>
      <c r="J3054" s="84">
        <v>-39534.97</v>
      </c>
      <c r="K3054" s="84">
        <v>37227.53</v>
      </c>
      <c r="L3054" s="85"/>
      <c r="M3054" s="85"/>
    </row>
    <row r="3055" spans="1:13" hidden="1" x14ac:dyDescent="0.25">
      <c r="A3055" s="80">
        <f t="shared" si="47"/>
        <v>3053</v>
      </c>
      <c r="B3055" s="79" t="s">
        <v>2</v>
      </c>
      <c r="C3055" s="79" t="s">
        <v>247</v>
      </c>
      <c r="D3055" s="81">
        <v>42307</v>
      </c>
      <c r="E3055" s="81">
        <v>42307</v>
      </c>
      <c r="F3055" s="86">
        <v>4</v>
      </c>
      <c r="G3055" s="79" t="s">
        <v>158</v>
      </c>
      <c r="H3055" s="79" t="s">
        <v>2116</v>
      </c>
      <c r="I3055" s="84">
        <v>27839.200000000001</v>
      </c>
      <c r="J3055" s="84">
        <v>-14338.009999999998</v>
      </c>
      <c r="K3055" s="84">
        <v>13501.19</v>
      </c>
      <c r="L3055" s="85"/>
      <c r="M3055" s="85"/>
    </row>
    <row r="3056" spans="1:13" hidden="1" x14ac:dyDescent="0.25">
      <c r="A3056" s="80">
        <f t="shared" si="47"/>
        <v>3054</v>
      </c>
      <c r="B3056" s="79" t="s">
        <v>2</v>
      </c>
      <c r="C3056" s="79" t="s">
        <v>247</v>
      </c>
      <c r="D3056" s="81">
        <v>42307</v>
      </c>
      <c r="E3056" s="81">
        <v>42307</v>
      </c>
      <c r="F3056" s="86">
        <v>17</v>
      </c>
      <c r="G3056" s="79" t="s">
        <v>158</v>
      </c>
      <c r="H3056" s="79" t="s">
        <v>2117</v>
      </c>
      <c r="I3056" s="84">
        <v>687715.24</v>
      </c>
      <c r="J3056" s="84">
        <v>-354193.87</v>
      </c>
      <c r="K3056" s="84">
        <v>333521.37</v>
      </c>
      <c r="L3056" s="85"/>
      <c r="M3056" s="85"/>
    </row>
    <row r="3057" spans="1:13" hidden="1" x14ac:dyDescent="0.25">
      <c r="A3057" s="80">
        <f t="shared" si="47"/>
        <v>3055</v>
      </c>
      <c r="B3057" s="79" t="s">
        <v>2</v>
      </c>
      <c r="C3057" s="79" t="s">
        <v>247</v>
      </c>
      <c r="D3057" s="81">
        <v>42307</v>
      </c>
      <c r="E3057" s="81">
        <v>42307</v>
      </c>
      <c r="F3057" s="86">
        <v>5</v>
      </c>
      <c r="G3057" s="79" t="s">
        <v>158</v>
      </c>
      <c r="H3057" s="79" t="s">
        <v>2118</v>
      </c>
      <c r="I3057" s="84">
        <v>67551</v>
      </c>
      <c r="J3057" s="84">
        <v>-34790.79</v>
      </c>
      <c r="K3057" s="84">
        <v>32760.21</v>
      </c>
      <c r="L3057" s="85"/>
      <c r="M3057" s="85"/>
    </row>
    <row r="3058" spans="1:13" hidden="1" x14ac:dyDescent="0.25">
      <c r="A3058" s="80">
        <f t="shared" si="47"/>
        <v>3056</v>
      </c>
      <c r="B3058" s="79" t="s">
        <v>2</v>
      </c>
      <c r="C3058" s="79" t="s">
        <v>247</v>
      </c>
      <c r="D3058" s="81">
        <v>42307</v>
      </c>
      <c r="E3058" s="81">
        <v>42307</v>
      </c>
      <c r="F3058" s="86">
        <v>5</v>
      </c>
      <c r="G3058" s="79" t="s">
        <v>158</v>
      </c>
      <c r="H3058" s="79" t="s">
        <v>2119</v>
      </c>
      <c r="I3058" s="84">
        <v>43498.75</v>
      </c>
      <c r="J3058" s="84">
        <v>-22403.16</v>
      </c>
      <c r="K3058" s="84">
        <v>21095.59</v>
      </c>
      <c r="L3058" s="85"/>
      <c r="M3058" s="85"/>
    </row>
    <row r="3059" spans="1:13" hidden="1" x14ac:dyDescent="0.25">
      <c r="A3059" s="80">
        <f t="shared" si="47"/>
        <v>3057</v>
      </c>
      <c r="B3059" s="79" t="s">
        <v>2</v>
      </c>
      <c r="C3059" s="79" t="s">
        <v>247</v>
      </c>
      <c r="D3059" s="81">
        <v>42307</v>
      </c>
      <c r="E3059" s="81">
        <v>42307</v>
      </c>
      <c r="F3059" s="86">
        <v>8</v>
      </c>
      <c r="G3059" s="79" t="s">
        <v>158</v>
      </c>
      <c r="H3059" s="79" t="s">
        <v>2120</v>
      </c>
      <c r="I3059" s="84">
        <v>28658</v>
      </c>
      <c r="J3059" s="84">
        <v>-14759.74</v>
      </c>
      <c r="K3059" s="84">
        <v>13898.26</v>
      </c>
      <c r="L3059" s="85"/>
      <c r="M3059" s="85"/>
    </row>
    <row r="3060" spans="1:13" hidden="1" x14ac:dyDescent="0.25">
      <c r="A3060" s="80">
        <f t="shared" si="47"/>
        <v>3058</v>
      </c>
      <c r="B3060" s="79" t="s">
        <v>2</v>
      </c>
      <c r="C3060" s="79" t="s">
        <v>247</v>
      </c>
      <c r="D3060" s="81">
        <v>42307</v>
      </c>
      <c r="E3060" s="81">
        <v>42307</v>
      </c>
      <c r="F3060" s="86">
        <v>13</v>
      </c>
      <c r="G3060" s="79" t="s">
        <v>158</v>
      </c>
      <c r="H3060" s="79" t="s">
        <v>2121</v>
      </c>
      <c r="I3060" s="84">
        <v>39916.5</v>
      </c>
      <c r="J3060" s="84">
        <v>-20558.18</v>
      </c>
      <c r="K3060" s="84">
        <v>19358.32</v>
      </c>
      <c r="L3060" s="85"/>
      <c r="M3060" s="85"/>
    </row>
    <row r="3061" spans="1:13" hidden="1" x14ac:dyDescent="0.25">
      <c r="A3061" s="80">
        <f t="shared" si="47"/>
        <v>3059</v>
      </c>
      <c r="B3061" s="79" t="s">
        <v>2</v>
      </c>
      <c r="C3061" s="79" t="s">
        <v>247</v>
      </c>
      <c r="D3061" s="81">
        <v>42307</v>
      </c>
      <c r="E3061" s="81">
        <v>42307</v>
      </c>
      <c r="F3061" s="86">
        <v>5</v>
      </c>
      <c r="G3061" s="79" t="s">
        <v>158</v>
      </c>
      <c r="H3061" s="79" t="s">
        <v>2122</v>
      </c>
      <c r="I3061" s="84">
        <v>17251.09</v>
      </c>
      <c r="J3061" s="84">
        <v>-8884.82</v>
      </c>
      <c r="K3061" s="84">
        <v>8366.27</v>
      </c>
      <c r="L3061" s="85"/>
      <c r="M3061" s="85"/>
    </row>
    <row r="3062" spans="1:13" hidden="1" x14ac:dyDescent="0.25">
      <c r="A3062" s="80">
        <f t="shared" si="47"/>
        <v>3060</v>
      </c>
      <c r="B3062" s="79" t="s">
        <v>2</v>
      </c>
      <c r="C3062" s="79" t="s">
        <v>247</v>
      </c>
      <c r="D3062" s="81">
        <v>42307</v>
      </c>
      <c r="E3062" s="81">
        <v>42307</v>
      </c>
      <c r="F3062" s="86">
        <v>2</v>
      </c>
      <c r="G3062" s="79" t="s">
        <v>158</v>
      </c>
      <c r="H3062" s="79" t="s">
        <v>2123</v>
      </c>
      <c r="I3062" s="84">
        <v>18400</v>
      </c>
      <c r="J3062" s="84">
        <v>-9476.5499999999993</v>
      </c>
      <c r="K3062" s="84">
        <v>8923.4500000000007</v>
      </c>
      <c r="L3062" s="85"/>
      <c r="M3062" s="85"/>
    </row>
    <row r="3063" spans="1:13" hidden="1" x14ac:dyDescent="0.25">
      <c r="A3063" s="80">
        <f t="shared" si="47"/>
        <v>3061</v>
      </c>
      <c r="B3063" s="79" t="s">
        <v>2</v>
      </c>
      <c r="C3063" s="79" t="s">
        <v>247</v>
      </c>
      <c r="D3063" s="81">
        <v>42307</v>
      </c>
      <c r="E3063" s="81">
        <v>42307</v>
      </c>
      <c r="F3063" s="86">
        <v>9</v>
      </c>
      <c r="G3063" s="79" t="s">
        <v>158</v>
      </c>
      <c r="H3063" s="79" t="s">
        <v>2124</v>
      </c>
      <c r="I3063" s="84">
        <v>29900</v>
      </c>
      <c r="J3063" s="84">
        <v>-15399.380000000001</v>
      </c>
      <c r="K3063" s="84">
        <v>14500.62</v>
      </c>
      <c r="L3063" s="85"/>
      <c r="M3063" s="85"/>
    </row>
    <row r="3064" spans="1:13" hidden="1" x14ac:dyDescent="0.25">
      <c r="A3064" s="80">
        <f t="shared" si="47"/>
        <v>3062</v>
      </c>
      <c r="B3064" s="79" t="s">
        <v>2</v>
      </c>
      <c r="C3064" s="79" t="s">
        <v>247</v>
      </c>
      <c r="D3064" s="81">
        <v>42307</v>
      </c>
      <c r="E3064" s="81">
        <v>42307</v>
      </c>
      <c r="F3064" s="86">
        <v>40</v>
      </c>
      <c r="G3064" s="79" t="s">
        <v>158</v>
      </c>
      <c r="H3064" s="79" t="s">
        <v>2125</v>
      </c>
      <c r="I3064" s="84">
        <v>89700</v>
      </c>
      <c r="J3064" s="84">
        <v>-46198.180000000008</v>
      </c>
      <c r="K3064" s="84">
        <v>43501.82</v>
      </c>
      <c r="L3064" s="85"/>
      <c r="M3064" s="85"/>
    </row>
    <row r="3065" spans="1:13" hidden="1" x14ac:dyDescent="0.25">
      <c r="A3065" s="80">
        <f t="shared" si="47"/>
        <v>3063</v>
      </c>
      <c r="B3065" s="79" t="s">
        <v>2</v>
      </c>
      <c r="C3065" s="79" t="s">
        <v>247</v>
      </c>
      <c r="D3065" s="81">
        <v>42408</v>
      </c>
      <c r="E3065" s="81">
        <v>42408</v>
      </c>
      <c r="F3065" s="82">
        <v>0</v>
      </c>
      <c r="G3065" s="79" t="s">
        <v>145</v>
      </c>
      <c r="H3065" s="79" t="s">
        <v>2126</v>
      </c>
      <c r="I3065" s="84">
        <v>109563.3</v>
      </c>
      <c r="J3065" s="84">
        <v>-53551.89</v>
      </c>
      <c r="K3065" s="84">
        <v>56011.41</v>
      </c>
      <c r="L3065" s="85"/>
      <c r="M3065" s="85"/>
    </row>
    <row r="3066" spans="1:13" hidden="1" x14ac:dyDescent="0.25">
      <c r="A3066" s="80">
        <f t="shared" si="47"/>
        <v>3064</v>
      </c>
      <c r="B3066" s="79" t="s">
        <v>2</v>
      </c>
      <c r="C3066" s="79" t="s">
        <v>247</v>
      </c>
      <c r="D3066" s="81">
        <v>42406</v>
      </c>
      <c r="E3066" s="81">
        <v>42406</v>
      </c>
      <c r="F3066" s="82">
        <v>0</v>
      </c>
      <c r="G3066" s="79" t="s">
        <v>145</v>
      </c>
      <c r="H3066" s="79" t="s">
        <v>2127</v>
      </c>
      <c r="I3066" s="84">
        <v>105616.5</v>
      </c>
      <c r="J3066" s="84">
        <v>-51677.72</v>
      </c>
      <c r="K3066" s="84">
        <v>53938.78</v>
      </c>
      <c r="L3066" s="85"/>
      <c r="M3066" s="85"/>
    </row>
    <row r="3067" spans="1:13" hidden="1" x14ac:dyDescent="0.25">
      <c r="A3067" s="80">
        <f t="shared" si="47"/>
        <v>3065</v>
      </c>
      <c r="B3067" s="79" t="s">
        <v>2</v>
      </c>
      <c r="C3067" s="79" t="s">
        <v>247</v>
      </c>
      <c r="D3067" s="81">
        <v>42107</v>
      </c>
      <c r="E3067" s="81">
        <v>42107</v>
      </c>
      <c r="F3067" s="86">
        <v>1</v>
      </c>
      <c r="G3067" s="79" t="s">
        <v>354</v>
      </c>
      <c r="H3067" s="79" t="s">
        <v>2128</v>
      </c>
      <c r="I3067" s="84">
        <v>135034.73000000001</v>
      </c>
      <c r="J3067" s="84">
        <v>-76568.009999999995</v>
      </c>
      <c r="K3067" s="84">
        <v>58466.720000000001</v>
      </c>
      <c r="L3067" s="85"/>
      <c r="M3067" s="85"/>
    </row>
    <row r="3068" spans="1:13" hidden="1" x14ac:dyDescent="0.25">
      <c r="A3068" s="80">
        <f t="shared" si="47"/>
        <v>3066</v>
      </c>
      <c r="B3068" s="79" t="s">
        <v>2</v>
      </c>
      <c r="C3068" s="79" t="s">
        <v>247</v>
      </c>
      <c r="D3068" s="81">
        <v>42612</v>
      </c>
      <c r="E3068" s="81">
        <v>42612</v>
      </c>
      <c r="F3068" s="86">
        <v>450</v>
      </c>
      <c r="G3068" s="79" t="s">
        <v>158</v>
      </c>
      <c r="H3068" s="79" t="s">
        <v>2129</v>
      </c>
      <c r="I3068" s="84">
        <v>952750</v>
      </c>
      <c r="J3068" s="84">
        <v>-415111.87</v>
      </c>
      <c r="K3068" s="84">
        <v>537638.13</v>
      </c>
      <c r="L3068" s="85"/>
      <c r="M3068" s="85"/>
    </row>
    <row r="3069" spans="1:13" hidden="1" x14ac:dyDescent="0.25">
      <c r="A3069" s="80">
        <f t="shared" si="47"/>
        <v>3067</v>
      </c>
      <c r="B3069" s="79" t="s">
        <v>2</v>
      </c>
      <c r="C3069" s="79" t="s">
        <v>247</v>
      </c>
      <c r="D3069" s="81">
        <v>42461</v>
      </c>
      <c r="E3069" s="81">
        <v>42461</v>
      </c>
      <c r="F3069" s="86">
        <v>50</v>
      </c>
      <c r="G3069" s="79" t="s">
        <v>158</v>
      </c>
      <c r="H3069" s="79" t="s">
        <v>2130</v>
      </c>
      <c r="I3069" s="84">
        <v>138000</v>
      </c>
      <c r="J3069" s="84">
        <v>-65550</v>
      </c>
      <c r="K3069" s="84">
        <v>72450</v>
      </c>
      <c r="L3069" s="85"/>
      <c r="M3069" s="85"/>
    </row>
    <row r="3070" spans="1:13" hidden="1" x14ac:dyDescent="0.25">
      <c r="A3070" s="80">
        <f t="shared" si="47"/>
        <v>3068</v>
      </c>
      <c r="B3070" s="79" t="s">
        <v>2</v>
      </c>
      <c r="C3070" s="79" t="s">
        <v>247</v>
      </c>
      <c r="D3070" s="81">
        <v>42559</v>
      </c>
      <c r="E3070" s="81">
        <v>42559</v>
      </c>
      <c r="F3070" s="86">
        <v>3</v>
      </c>
      <c r="G3070" s="79" t="s">
        <v>158</v>
      </c>
      <c r="H3070" s="79" t="s">
        <v>2131</v>
      </c>
      <c r="I3070" s="84">
        <v>119504.18</v>
      </c>
      <c r="J3070" s="84">
        <v>-53716.32</v>
      </c>
      <c r="K3070" s="84">
        <v>65787.86</v>
      </c>
      <c r="L3070" s="85"/>
      <c r="M3070" s="85"/>
    </row>
    <row r="3071" spans="1:13" hidden="1" x14ac:dyDescent="0.25">
      <c r="A3071" s="80">
        <f t="shared" si="47"/>
        <v>3069</v>
      </c>
      <c r="B3071" s="79" t="s">
        <v>2</v>
      </c>
      <c r="C3071" s="79" t="s">
        <v>247</v>
      </c>
      <c r="D3071" s="81">
        <v>42741</v>
      </c>
      <c r="E3071" s="81">
        <v>42741</v>
      </c>
      <c r="F3071" s="86">
        <v>1</v>
      </c>
      <c r="G3071" s="79" t="s">
        <v>158</v>
      </c>
      <c r="H3071" s="79" t="s">
        <v>2132</v>
      </c>
      <c r="I3071" s="84">
        <v>66931.39</v>
      </c>
      <c r="J3071" s="84">
        <v>-26914.66</v>
      </c>
      <c r="K3071" s="84">
        <v>40016.730000000003</v>
      </c>
      <c r="L3071" s="85"/>
      <c r="M3071" s="85"/>
    </row>
    <row r="3072" spans="1:13" hidden="1" x14ac:dyDescent="0.25">
      <c r="A3072" s="80">
        <f t="shared" si="47"/>
        <v>3070</v>
      </c>
      <c r="B3072" s="79" t="s">
        <v>2</v>
      </c>
      <c r="C3072" s="79" t="s">
        <v>247</v>
      </c>
      <c r="D3072" s="81">
        <v>42741</v>
      </c>
      <c r="E3072" s="81">
        <v>42741</v>
      </c>
      <c r="F3072" s="86">
        <v>12</v>
      </c>
      <c r="G3072" s="79" t="s">
        <v>158</v>
      </c>
      <c r="H3072" s="79" t="s">
        <v>2133</v>
      </c>
      <c r="I3072" s="84">
        <v>118396.3</v>
      </c>
      <c r="J3072" s="84">
        <v>-47609.919999999998</v>
      </c>
      <c r="K3072" s="84">
        <v>70786.38</v>
      </c>
      <c r="L3072" s="85"/>
      <c r="M3072" s="85"/>
    </row>
    <row r="3073" spans="1:13" hidden="1" x14ac:dyDescent="0.25">
      <c r="A3073" s="80">
        <f t="shared" si="47"/>
        <v>3071</v>
      </c>
      <c r="B3073" s="79" t="s">
        <v>2</v>
      </c>
      <c r="C3073" s="79" t="s">
        <v>247</v>
      </c>
      <c r="D3073" s="81">
        <v>42810</v>
      </c>
      <c r="E3073" s="81">
        <v>42810</v>
      </c>
      <c r="F3073" s="86">
        <v>1</v>
      </c>
      <c r="G3073" s="79" t="s">
        <v>158</v>
      </c>
      <c r="H3073" s="79" t="s">
        <v>2134</v>
      </c>
      <c r="I3073" s="84">
        <v>46945</v>
      </c>
      <c r="J3073" s="84">
        <v>-18034.599999999999</v>
      </c>
      <c r="K3073" s="84">
        <v>28910.400000000001</v>
      </c>
      <c r="L3073" s="85"/>
      <c r="M3073" s="85"/>
    </row>
    <row r="3074" spans="1:13" hidden="1" x14ac:dyDescent="0.25">
      <c r="A3074" s="80">
        <f t="shared" si="47"/>
        <v>3072</v>
      </c>
      <c r="B3074" s="79" t="s">
        <v>2</v>
      </c>
      <c r="C3074" s="79" t="s">
        <v>247</v>
      </c>
      <c r="D3074" s="81">
        <v>43008</v>
      </c>
      <c r="E3074" s="81">
        <v>43008</v>
      </c>
      <c r="F3074" s="86">
        <v>1</v>
      </c>
      <c r="G3074" s="79" t="s">
        <v>158</v>
      </c>
      <c r="H3074" s="79" t="s">
        <v>2135</v>
      </c>
      <c r="I3074" s="84">
        <v>3420</v>
      </c>
      <c r="J3074" s="84">
        <v>-1137.5999999999999</v>
      </c>
      <c r="K3074" s="84">
        <v>2282.4</v>
      </c>
      <c r="L3074" s="85"/>
      <c r="M3074" s="85"/>
    </row>
    <row r="3075" spans="1:13" hidden="1" x14ac:dyDescent="0.25">
      <c r="A3075" s="80">
        <f t="shared" si="47"/>
        <v>3073</v>
      </c>
      <c r="B3075" s="79" t="s">
        <v>2</v>
      </c>
      <c r="C3075" s="79" t="s">
        <v>247</v>
      </c>
      <c r="D3075" s="81">
        <v>43008</v>
      </c>
      <c r="E3075" s="81">
        <v>43008</v>
      </c>
      <c r="F3075" s="86">
        <v>3</v>
      </c>
      <c r="G3075" s="79" t="s">
        <v>158</v>
      </c>
      <c r="H3075" s="79" t="s">
        <v>2136</v>
      </c>
      <c r="I3075" s="84">
        <v>10773</v>
      </c>
      <c r="J3075" s="84">
        <v>-3583.4199999999996</v>
      </c>
      <c r="K3075" s="84">
        <v>7189.58</v>
      </c>
      <c r="L3075" s="85"/>
      <c r="M3075" s="85"/>
    </row>
    <row r="3076" spans="1:13" hidden="1" x14ac:dyDescent="0.25">
      <c r="A3076" s="80">
        <f t="shared" si="47"/>
        <v>3074</v>
      </c>
      <c r="B3076" s="79" t="s">
        <v>2</v>
      </c>
      <c r="C3076" s="79" t="s">
        <v>247</v>
      </c>
      <c r="D3076" s="81">
        <v>43008</v>
      </c>
      <c r="E3076" s="81">
        <v>43008</v>
      </c>
      <c r="F3076" s="86">
        <v>1</v>
      </c>
      <c r="G3076" s="79" t="s">
        <v>158</v>
      </c>
      <c r="H3076" s="79" t="s">
        <v>2137</v>
      </c>
      <c r="I3076" s="84">
        <v>8265</v>
      </c>
      <c r="J3076" s="84">
        <v>-2749.19</v>
      </c>
      <c r="K3076" s="84">
        <v>5515.81</v>
      </c>
      <c r="L3076" s="85"/>
      <c r="M3076" s="85"/>
    </row>
    <row r="3077" spans="1:13" hidden="1" x14ac:dyDescent="0.25">
      <c r="A3077" s="80">
        <f t="shared" ref="A3077:A3140" si="48">A3076+1</f>
        <v>3075</v>
      </c>
      <c r="B3077" s="79" t="s">
        <v>2</v>
      </c>
      <c r="C3077" s="79" t="s">
        <v>247</v>
      </c>
      <c r="D3077" s="81">
        <v>43008</v>
      </c>
      <c r="E3077" s="81">
        <v>43008</v>
      </c>
      <c r="F3077" s="86">
        <v>6</v>
      </c>
      <c r="G3077" s="79" t="s">
        <v>158</v>
      </c>
      <c r="H3077" s="79" t="s">
        <v>2138</v>
      </c>
      <c r="I3077" s="84">
        <v>14364</v>
      </c>
      <c r="J3077" s="84">
        <v>-4777.8999999999996</v>
      </c>
      <c r="K3077" s="84">
        <v>9586.1</v>
      </c>
      <c r="L3077" s="85"/>
      <c r="M3077" s="85"/>
    </row>
    <row r="3078" spans="1:13" hidden="1" x14ac:dyDescent="0.25">
      <c r="A3078" s="80">
        <f t="shared" si="48"/>
        <v>3076</v>
      </c>
      <c r="B3078" s="79" t="s">
        <v>2</v>
      </c>
      <c r="C3078" s="79" t="s">
        <v>247</v>
      </c>
      <c r="D3078" s="81">
        <v>43008</v>
      </c>
      <c r="E3078" s="81">
        <v>43008</v>
      </c>
      <c r="F3078" s="86">
        <v>3</v>
      </c>
      <c r="G3078" s="79" t="s">
        <v>158</v>
      </c>
      <c r="H3078" s="79" t="s">
        <v>2139</v>
      </c>
      <c r="I3078" s="84">
        <v>6669</v>
      </c>
      <c r="J3078" s="84">
        <v>-2218.31</v>
      </c>
      <c r="K3078" s="84">
        <v>4450.6899999999996</v>
      </c>
      <c r="L3078" s="85"/>
      <c r="M3078" s="85"/>
    </row>
    <row r="3079" spans="1:13" hidden="1" x14ac:dyDescent="0.25">
      <c r="A3079" s="80">
        <f t="shared" si="48"/>
        <v>3077</v>
      </c>
      <c r="B3079" s="79" t="s">
        <v>2</v>
      </c>
      <c r="C3079" s="79" t="s">
        <v>247</v>
      </c>
      <c r="D3079" s="81">
        <v>43008</v>
      </c>
      <c r="E3079" s="81">
        <v>43008</v>
      </c>
      <c r="F3079" s="86">
        <v>3</v>
      </c>
      <c r="G3079" s="79" t="s">
        <v>158</v>
      </c>
      <c r="H3079" s="79" t="s">
        <v>2140</v>
      </c>
      <c r="I3079" s="84">
        <v>17784</v>
      </c>
      <c r="J3079" s="84">
        <v>-5915.49</v>
      </c>
      <c r="K3079" s="84">
        <v>11868.51</v>
      </c>
      <c r="L3079" s="85"/>
      <c r="M3079" s="85"/>
    </row>
    <row r="3080" spans="1:13" hidden="1" x14ac:dyDescent="0.25">
      <c r="A3080" s="80">
        <f t="shared" si="48"/>
        <v>3078</v>
      </c>
      <c r="B3080" s="79" t="s">
        <v>2</v>
      </c>
      <c r="C3080" s="79" t="s">
        <v>247</v>
      </c>
      <c r="D3080" s="81">
        <v>43008</v>
      </c>
      <c r="E3080" s="81">
        <v>43008</v>
      </c>
      <c r="F3080" s="86">
        <v>2</v>
      </c>
      <c r="G3080" s="79" t="s">
        <v>158</v>
      </c>
      <c r="H3080" s="79" t="s">
        <v>2141</v>
      </c>
      <c r="I3080" s="84">
        <v>4332</v>
      </c>
      <c r="J3080" s="84">
        <v>-1440.95</v>
      </c>
      <c r="K3080" s="84">
        <v>2891.05</v>
      </c>
      <c r="L3080" s="85"/>
      <c r="M3080" s="85"/>
    </row>
    <row r="3081" spans="1:13" hidden="1" x14ac:dyDescent="0.25">
      <c r="A3081" s="80">
        <f t="shared" si="48"/>
        <v>3079</v>
      </c>
      <c r="B3081" s="79" t="s">
        <v>2</v>
      </c>
      <c r="C3081" s="79" t="s">
        <v>247</v>
      </c>
      <c r="D3081" s="81">
        <v>43190</v>
      </c>
      <c r="E3081" s="81">
        <v>43190</v>
      </c>
      <c r="F3081" s="86">
        <v>64</v>
      </c>
      <c r="G3081" s="79" t="s">
        <v>158</v>
      </c>
      <c r="H3081" s="79" t="s">
        <v>2142</v>
      </c>
      <c r="I3081" s="84">
        <v>431569.66</v>
      </c>
      <c r="J3081" s="84">
        <v>-123109.69</v>
      </c>
      <c r="K3081" s="84">
        <v>308459.96999999997</v>
      </c>
      <c r="L3081" s="85"/>
      <c r="M3081" s="85"/>
    </row>
    <row r="3082" spans="1:13" hidden="1" x14ac:dyDescent="0.25">
      <c r="A3082" s="80">
        <f t="shared" si="48"/>
        <v>3080</v>
      </c>
      <c r="B3082" s="79" t="s">
        <v>2</v>
      </c>
      <c r="C3082" s="79" t="s">
        <v>247</v>
      </c>
      <c r="D3082" s="81">
        <v>43223</v>
      </c>
      <c r="E3082" s="81">
        <v>43223</v>
      </c>
      <c r="F3082" s="86">
        <v>1</v>
      </c>
      <c r="G3082" s="79" t="s">
        <v>158</v>
      </c>
      <c r="H3082" s="79" t="s">
        <v>2143</v>
      </c>
      <c r="I3082" s="84">
        <v>6670.54</v>
      </c>
      <c r="J3082" s="84">
        <v>-1845.54</v>
      </c>
      <c r="K3082" s="84">
        <v>4825</v>
      </c>
      <c r="L3082" s="85"/>
      <c r="M3082" s="85"/>
    </row>
    <row r="3083" spans="1:13" hidden="1" x14ac:dyDescent="0.25">
      <c r="A3083" s="80">
        <f t="shared" si="48"/>
        <v>3081</v>
      </c>
      <c r="B3083" s="79" t="s">
        <v>2</v>
      </c>
      <c r="C3083" s="79" t="s">
        <v>247</v>
      </c>
      <c r="D3083" s="81">
        <v>43348</v>
      </c>
      <c r="E3083" s="81">
        <v>43348</v>
      </c>
      <c r="F3083" s="86">
        <v>1</v>
      </c>
      <c r="G3083" s="79" t="s">
        <v>158</v>
      </c>
      <c r="H3083" s="79" t="s">
        <v>2144</v>
      </c>
      <c r="I3083" s="84">
        <v>18999.18</v>
      </c>
      <c r="J3083" s="84">
        <v>-4638.3999999999996</v>
      </c>
      <c r="K3083" s="84">
        <v>14360.78</v>
      </c>
      <c r="L3083" s="85"/>
      <c r="M3083" s="85"/>
    </row>
    <row r="3084" spans="1:13" hidden="1" x14ac:dyDescent="0.25">
      <c r="A3084" s="80">
        <f t="shared" si="48"/>
        <v>3082</v>
      </c>
      <c r="B3084" s="79" t="s">
        <v>2</v>
      </c>
      <c r="C3084" s="79" t="s">
        <v>247</v>
      </c>
      <c r="D3084" s="81">
        <v>43348</v>
      </c>
      <c r="E3084" s="81">
        <v>43348</v>
      </c>
      <c r="F3084" s="86">
        <v>4</v>
      </c>
      <c r="G3084" s="79" t="s">
        <v>158</v>
      </c>
      <c r="H3084" s="79" t="s">
        <v>2145</v>
      </c>
      <c r="I3084" s="84">
        <v>22500.240000000002</v>
      </c>
      <c r="J3084" s="84">
        <v>-5493.1399999999994</v>
      </c>
      <c r="K3084" s="84">
        <v>17007.099999999999</v>
      </c>
      <c r="L3084" s="85"/>
      <c r="M3084" s="85"/>
    </row>
    <row r="3085" spans="1:13" hidden="1" x14ac:dyDescent="0.25">
      <c r="A3085" s="80">
        <f t="shared" si="48"/>
        <v>3083</v>
      </c>
      <c r="B3085" s="79" t="s">
        <v>2</v>
      </c>
      <c r="C3085" s="79" t="s">
        <v>247</v>
      </c>
      <c r="D3085" s="81">
        <v>43348</v>
      </c>
      <c r="E3085" s="81">
        <v>43348</v>
      </c>
      <c r="F3085" s="86">
        <v>1</v>
      </c>
      <c r="G3085" s="79" t="s">
        <v>158</v>
      </c>
      <c r="H3085" s="79" t="s">
        <v>2146</v>
      </c>
      <c r="I3085" s="84">
        <v>10384</v>
      </c>
      <c r="J3085" s="84">
        <v>-2535.12</v>
      </c>
      <c r="K3085" s="84">
        <v>7848.88</v>
      </c>
      <c r="L3085" s="85"/>
      <c r="M3085" s="85"/>
    </row>
    <row r="3086" spans="1:13" hidden="1" x14ac:dyDescent="0.25">
      <c r="A3086" s="80">
        <f t="shared" si="48"/>
        <v>3084</v>
      </c>
      <c r="B3086" s="79" t="s">
        <v>2</v>
      </c>
      <c r="C3086" s="79" t="s">
        <v>247</v>
      </c>
      <c r="D3086" s="81">
        <v>43348</v>
      </c>
      <c r="E3086" s="81">
        <v>43348</v>
      </c>
      <c r="F3086" s="86">
        <v>1</v>
      </c>
      <c r="G3086" s="79" t="s">
        <v>158</v>
      </c>
      <c r="H3086" s="79" t="s">
        <v>2147</v>
      </c>
      <c r="I3086" s="84">
        <v>10000.5</v>
      </c>
      <c r="J3086" s="84">
        <v>-2441.5</v>
      </c>
      <c r="K3086" s="84">
        <v>7559</v>
      </c>
      <c r="L3086" s="85"/>
      <c r="M3086" s="85"/>
    </row>
    <row r="3087" spans="1:13" hidden="1" x14ac:dyDescent="0.25">
      <c r="A3087" s="80">
        <f t="shared" si="48"/>
        <v>3085</v>
      </c>
      <c r="B3087" s="79" t="s">
        <v>2</v>
      </c>
      <c r="C3087" s="79" t="s">
        <v>247</v>
      </c>
      <c r="D3087" s="81">
        <v>43348</v>
      </c>
      <c r="E3087" s="81">
        <v>43348</v>
      </c>
      <c r="F3087" s="86">
        <v>11</v>
      </c>
      <c r="G3087" s="79" t="s">
        <v>158</v>
      </c>
      <c r="H3087" s="79" t="s">
        <v>2148</v>
      </c>
      <c r="I3087" s="84">
        <v>34267.199999999997</v>
      </c>
      <c r="J3087" s="84">
        <v>-8365.880000000001</v>
      </c>
      <c r="K3087" s="84">
        <v>25901.32</v>
      </c>
      <c r="L3087" s="85"/>
      <c r="M3087" s="85"/>
    </row>
    <row r="3088" spans="1:13" hidden="1" x14ac:dyDescent="0.25">
      <c r="A3088" s="80">
        <f t="shared" si="48"/>
        <v>3086</v>
      </c>
      <c r="B3088" s="79" t="s">
        <v>2</v>
      </c>
      <c r="C3088" s="79" t="s">
        <v>247</v>
      </c>
      <c r="D3088" s="81">
        <v>43550</v>
      </c>
      <c r="E3088" s="81">
        <v>43550</v>
      </c>
      <c r="F3088" s="86">
        <v>500</v>
      </c>
      <c r="G3088" s="79" t="s">
        <v>158</v>
      </c>
      <c r="H3088" s="79" t="s">
        <v>2149</v>
      </c>
      <c r="I3088" s="84">
        <v>219002.1</v>
      </c>
      <c r="J3088" s="84">
        <v>-41952.4</v>
      </c>
      <c r="K3088" s="84">
        <v>177049.7</v>
      </c>
      <c r="L3088" s="85"/>
      <c r="M3088" s="85"/>
    </row>
    <row r="3089" spans="1:13" hidden="1" x14ac:dyDescent="0.25">
      <c r="A3089" s="80">
        <f t="shared" si="48"/>
        <v>3087</v>
      </c>
      <c r="B3089" s="79" t="s">
        <v>2</v>
      </c>
      <c r="C3089" s="79" t="s">
        <v>247</v>
      </c>
      <c r="D3089" s="81">
        <v>43555</v>
      </c>
      <c r="E3089" s="81">
        <v>43555</v>
      </c>
      <c r="F3089" s="86">
        <v>5</v>
      </c>
      <c r="G3089" s="79" t="s">
        <v>354</v>
      </c>
      <c r="H3089" s="79" t="s">
        <v>2150</v>
      </c>
      <c r="I3089" s="84">
        <v>128721.9</v>
      </c>
      <c r="J3089" s="84">
        <v>-24490.66</v>
      </c>
      <c r="K3089" s="84">
        <v>104231.24</v>
      </c>
      <c r="L3089" s="85"/>
      <c r="M3089" s="85"/>
    </row>
    <row r="3090" spans="1:13" hidden="1" x14ac:dyDescent="0.25">
      <c r="A3090" s="80">
        <f t="shared" si="48"/>
        <v>3088</v>
      </c>
      <c r="B3090" s="79" t="s">
        <v>2</v>
      </c>
      <c r="C3090" s="79" t="s">
        <v>247</v>
      </c>
      <c r="D3090" s="81">
        <v>43555</v>
      </c>
      <c r="E3090" s="81">
        <v>43555</v>
      </c>
      <c r="F3090" s="84">
        <v>660</v>
      </c>
      <c r="G3090" s="79" t="s">
        <v>2151</v>
      </c>
      <c r="H3090" s="79" t="s">
        <v>2152</v>
      </c>
      <c r="I3090" s="84">
        <v>186166.04</v>
      </c>
      <c r="J3090" s="84">
        <v>-35419.990000000005</v>
      </c>
      <c r="K3090" s="84">
        <v>150746.04999999999</v>
      </c>
      <c r="L3090" s="85"/>
      <c r="M3090" s="85"/>
    </row>
    <row r="3091" spans="1:13" hidden="1" x14ac:dyDescent="0.25">
      <c r="A3091" s="80">
        <f t="shared" si="48"/>
        <v>3089</v>
      </c>
      <c r="B3091" s="79" t="s">
        <v>2</v>
      </c>
      <c r="C3091" s="79" t="s">
        <v>247</v>
      </c>
      <c r="D3091" s="81">
        <v>43555</v>
      </c>
      <c r="E3091" s="81">
        <v>43555</v>
      </c>
      <c r="F3091" s="86">
        <v>12</v>
      </c>
      <c r="G3091" s="79" t="s">
        <v>161</v>
      </c>
      <c r="H3091" s="79" t="s">
        <v>2153</v>
      </c>
      <c r="I3091" s="84">
        <v>62746.96</v>
      </c>
      <c r="J3091" s="84">
        <v>-11938.25</v>
      </c>
      <c r="K3091" s="84">
        <v>50808.71</v>
      </c>
      <c r="L3091" s="85"/>
      <c r="M3091" s="85"/>
    </row>
    <row r="3092" spans="1:13" hidden="1" x14ac:dyDescent="0.25">
      <c r="A3092" s="80">
        <f t="shared" si="48"/>
        <v>3090</v>
      </c>
      <c r="B3092" s="79" t="s">
        <v>2</v>
      </c>
      <c r="C3092" s="79" t="s">
        <v>247</v>
      </c>
      <c r="D3092" s="81">
        <v>43555</v>
      </c>
      <c r="E3092" s="81">
        <v>43555</v>
      </c>
      <c r="F3092" s="86">
        <v>12</v>
      </c>
      <c r="G3092" s="79" t="s">
        <v>161</v>
      </c>
      <c r="H3092" s="79" t="s">
        <v>2154</v>
      </c>
      <c r="I3092" s="84">
        <v>46851.06</v>
      </c>
      <c r="J3092" s="84">
        <v>-8913.89</v>
      </c>
      <c r="K3092" s="84">
        <v>37937.17</v>
      </c>
      <c r="L3092" s="85"/>
      <c r="M3092" s="85"/>
    </row>
    <row r="3093" spans="1:13" hidden="1" x14ac:dyDescent="0.25">
      <c r="A3093" s="80">
        <f t="shared" si="48"/>
        <v>3091</v>
      </c>
      <c r="B3093" s="79" t="s">
        <v>2</v>
      </c>
      <c r="C3093" s="79" t="s">
        <v>247</v>
      </c>
      <c r="D3093" s="81">
        <v>43555</v>
      </c>
      <c r="E3093" s="81">
        <v>43555</v>
      </c>
      <c r="F3093" s="86">
        <v>3</v>
      </c>
      <c r="G3093" s="79" t="s">
        <v>161</v>
      </c>
      <c r="H3093" s="79" t="s">
        <v>2155</v>
      </c>
      <c r="I3093" s="84">
        <v>36741.83</v>
      </c>
      <c r="J3093" s="84">
        <v>-6990.5</v>
      </c>
      <c r="K3093" s="84">
        <v>29751.33</v>
      </c>
      <c r="L3093" s="85"/>
      <c r="M3093" s="85"/>
    </row>
    <row r="3094" spans="1:13" hidden="1" x14ac:dyDescent="0.25">
      <c r="A3094" s="80">
        <f t="shared" si="48"/>
        <v>3092</v>
      </c>
      <c r="B3094" s="79" t="s">
        <v>2</v>
      </c>
      <c r="C3094" s="79" t="s">
        <v>247</v>
      </c>
      <c r="D3094" s="81">
        <v>43555</v>
      </c>
      <c r="E3094" s="81">
        <v>43555</v>
      </c>
      <c r="F3094" s="86">
        <v>19</v>
      </c>
      <c r="G3094" s="79" t="s">
        <v>161</v>
      </c>
      <c r="H3094" s="79" t="s">
        <v>2156</v>
      </c>
      <c r="I3094" s="84">
        <v>35633.31</v>
      </c>
      <c r="J3094" s="84">
        <v>-6779.59</v>
      </c>
      <c r="K3094" s="84">
        <v>28853.72</v>
      </c>
      <c r="L3094" s="85"/>
      <c r="M3094" s="85"/>
    </row>
    <row r="3095" spans="1:13" hidden="1" x14ac:dyDescent="0.25">
      <c r="A3095" s="80">
        <f t="shared" si="48"/>
        <v>3093</v>
      </c>
      <c r="B3095" s="79" t="s">
        <v>2</v>
      </c>
      <c r="C3095" s="79" t="s">
        <v>247</v>
      </c>
      <c r="D3095" s="81">
        <v>43555</v>
      </c>
      <c r="E3095" s="81">
        <v>43555</v>
      </c>
      <c r="F3095" s="86">
        <v>1</v>
      </c>
      <c r="G3095" s="79" t="s">
        <v>161</v>
      </c>
      <c r="H3095" s="79" t="s">
        <v>2157</v>
      </c>
      <c r="I3095" s="84">
        <v>35317.47</v>
      </c>
      <c r="J3095" s="84">
        <v>-6719.51</v>
      </c>
      <c r="K3095" s="84">
        <v>28597.96</v>
      </c>
      <c r="L3095" s="85"/>
      <c r="M3095" s="85"/>
    </row>
    <row r="3096" spans="1:13" hidden="1" x14ac:dyDescent="0.25">
      <c r="A3096" s="80">
        <f t="shared" si="48"/>
        <v>3094</v>
      </c>
      <c r="B3096" s="79" t="s">
        <v>2</v>
      </c>
      <c r="C3096" s="79" t="s">
        <v>247</v>
      </c>
      <c r="D3096" s="81">
        <v>43555</v>
      </c>
      <c r="E3096" s="81">
        <v>43555</v>
      </c>
      <c r="F3096" s="86">
        <v>1</v>
      </c>
      <c r="G3096" s="79" t="s">
        <v>161</v>
      </c>
      <c r="H3096" s="79" t="s">
        <v>2158</v>
      </c>
      <c r="I3096" s="84">
        <v>20566.36</v>
      </c>
      <c r="J3096" s="84">
        <v>-3912.95</v>
      </c>
      <c r="K3096" s="84">
        <v>16653.41</v>
      </c>
      <c r="L3096" s="85"/>
      <c r="M3096" s="85"/>
    </row>
    <row r="3097" spans="1:13" hidden="1" x14ac:dyDescent="0.25">
      <c r="A3097" s="80">
        <f t="shared" si="48"/>
        <v>3095</v>
      </c>
      <c r="B3097" s="79" t="s">
        <v>2</v>
      </c>
      <c r="C3097" s="79" t="s">
        <v>247</v>
      </c>
      <c r="D3097" s="81">
        <v>43555</v>
      </c>
      <c r="E3097" s="81">
        <v>43555</v>
      </c>
      <c r="F3097" s="86">
        <v>1</v>
      </c>
      <c r="G3097" s="79" t="s">
        <v>161</v>
      </c>
      <c r="H3097" s="79" t="s">
        <v>2159</v>
      </c>
      <c r="I3097" s="84">
        <v>15569.62</v>
      </c>
      <c r="J3097" s="84">
        <v>-2962.27</v>
      </c>
      <c r="K3097" s="84">
        <v>12607.35</v>
      </c>
      <c r="L3097" s="85"/>
      <c r="M3097" s="85"/>
    </row>
    <row r="3098" spans="1:13" hidden="1" x14ac:dyDescent="0.25">
      <c r="A3098" s="80">
        <f t="shared" si="48"/>
        <v>3096</v>
      </c>
      <c r="B3098" s="79" t="s">
        <v>2</v>
      </c>
      <c r="C3098" s="79" t="s">
        <v>247</v>
      </c>
      <c r="D3098" s="81">
        <v>43555</v>
      </c>
      <c r="E3098" s="81">
        <v>43555</v>
      </c>
      <c r="F3098" s="86">
        <v>3</v>
      </c>
      <c r="G3098" s="79" t="s">
        <v>161</v>
      </c>
      <c r="H3098" s="79" t="s">
        <v>2160</v>
      </c>
      <c r="I3098" s="84">
        <v>13595.17</v>
      </c>
      <c r="J3098" s="84">
        <v>-2586.62</v>
      </c>
      <c r="K3098" s="84">
        <v>11008.55</v>
      </c>
      <c r="L3098" s="85"/>
      <c r="M3098" s="85"/>
    </row>
    <row r="3099" spans="1:13" hidden="1" x14ac:dyDescent="0.25">
      <c r="A3099" s="80">
        <f t="shared" si="48"/>
        <v>3097</v>
      </c>
      <c r="B3099" s="79" t="s">
        <v>2</v>
      </c>
      <c r="C3099" s="79" t="s">
        <v>247</v>
      </c>
      <c r="D3099" s="81">
        <v>43555</v>
      </c>
      <c r="E3099" s="81">
        <v>43555</v>
      </c>
      <c r="F3099" s="86">
        <v>1</v>
      </c>
      <c r="G3099" s="79" t="s">
        <v>161</v>
      </c>
      <c r="H3099" s="79" t="s">
        <v>2161</v>
      </c>
      <c r="I3099" s="84">
        <v>8924.01</v>
      </c>
      <c r="J3099" s="84">
        <v>-1697.88</v>
      </c>
      <c r="K3099" s="84">
        <v>7226.13</v>
      </c>
      <c r="L3099" s="85"/>
      <c r="M3099" s="85"/>
    </row>
    <row r="3100" spans="1:13" hidden="1" x14ac:dyDescent="0.25">
      <c r="A3100" s="80">
        <f t="shared" si="48"/>
        <v>3098</v>
      </c>
      <c r="B3100" s="79" t="s">
        <v>2</v>
      </c>
      <c r="C3100" s="79" t="s">
        <v>247</v>
      </c>
      <c r="D3100" s="81">
        <v>43555</v>
      </c>
      <c r="E3100" s="81">
        <v>43555</v>
      </c>
      <c r="F3100" s="86">
        <v>1</v>
      </c>
      <c r="G3100" s="79" t="s">
        <v>161</v>
      </c>
      <c r="H3100" s="79" t="s">
        <v>2162</v>
      </c>
      <c r="I3100" s="84">
        <v>6693.01</v>
      </c>
      <c r="J3100" s="84">
        <v>-1273.42</v>
      </c>
      <c r="K3100" s="84">
        <v>5419.59</v>
      </c>
      <c r="L3100" s="85"/>
      <c r="M3100" s="85"/>
    </row>
    <row r="3101" spans="1:13" hidden="1" x14ac:dyDescent="0.25">
      <c r="A3101" s="80">
        <f t="shared" si="48"/>
        <v>3099</v>
      </c>
      <c r="B3101" s="79" t="s">
        <v>2</v>
      </c>
      <c r="C3101" s="79" t="s">
        <v>247</v>
      </c>
      <c r="D3101" s="81">
        <v>43734</v>
      </c>
      <c r="E3101" s="81">
        <v>43734</v>
      </c>
      <c r="F3101" s="86">
        <v>9</v>
      </c>
      <c r="G3101" s="79" t="s">
        <v>161</v>
      </c>
      <c r="H3101" s="79" t="s">
        <v>2163</v>
      </c>
      <c r="I3101" s="84">
        <v>95580</v>
      </c>
      <c r="J3101" s="84">
        <v>-13745.550000000001</v>
      </c>
      <c r="K3101" s="84">
        <v>81834.45</v>
      </c>
      <c r="L3101" s="85"/>
      <c r="M3101" s="85"/>
    </row>
    <row r="3102" spans="1:13" hidden="1" x14ac:dyDescent="0.25">
      <c r="A3102" s="80">
        <f t="shared" si="48"/>
        <v>3100</v>
      </c>
      <c r="B3102" s="79" t="s">
        <v>2</v>
      </c>
      <c r="C3102" s="79" t="s">
        <v>169</v>
      </c>
      <c r="D3102" s="81">
        <v>43817</v>
      </c>
      <c r="E3102" s="81">
        <v>43817</v>
      </c>
      <c r="F3102" s="86">
        <v>30</v>
      </c>
      <c r="G3102" s="79" t="s">
        <v>161</v>
      </c>
      <c r="H3102" s="79" t="s">
        <v>2164</v>
      </c>
      <c r="I3102" s="84">
        <v>54870</v>
      </c>
      <c r="J3102" s="84">
        <v>-22365.31</v>
      </c>
      <c r="K3102" s="84">
        <v>32504.69</v>
      </c>
      <c r="L3102" s="85"/>
      <c r="M3102" s="85"/>
    </row>
    <row r="3103" spans="1:13" hidden="1" x14ac:dyDescent="0.25">
      <c r="A3103" s="80">
        <f t="shared" si="48"/>
        <v>3101</v>
      </c>
      <c r="B3103" s="79" t="s">
        <v>2</v>
      </c>
      <c r="C3103" s="79" t="s">
        <v>247</v>
      </c>
      <c r="D3103" s="81">
        <v>43818</v>
      </c>
      <c r="E3103" s="81">
        <v>43818</v>
      </c>
      <c r="F3103" s="86">
        <v>197</v>
      </c>
      <c r="G3103" s="79" t="s">
        <v>161</v>
      </c>
      <c r="H3103" s="79" t="s">
        <v>2165</v>
      </c>
      <c r="I3103" s="84">
        <v>498859.16</v>
      </c>
      <c r="J3103" s="84">
        <v>-60861.89</v>
      </c>
      <c r="K3103" s="84">
        <v>437997.27</v>
      </c>
      <c r="L3103" s="85"/>
      <c r="M3103" s="85"/>
    </row>
    <row r="3104" spans="1:13" hidden="1" x14ac:dyDescent="0.25">
      <c r="A3104" s="80">
        <f t="shared" si="48"/>
        <v>3102</v>
      </c>
      <c r="B3104" s="79" t="s">
        <v>2</v>
      </c>
      <c r="C3104" s="79" t="s">
        <v>169</v>
      </c>
      <c r="D3104" s="81">
        <v>43817</v>
      </c>
      <c r="E3104" s="81">
        <v>43817</v>
      </c>
      <c r="F3104" s="86">
        <v>100</v>
      </c>
      <c r="G3104" s="79" t="s">
        <v>158</v>
      </c>
      <c r="H3104" s="79" t="s">
        <v>2166</v>
      </c>
      <c r="I3104" s="84">
        <v>129800</v>
      </c>
      <c r="J3104" s="84">
        <v>-52907.18</v>
      </c>
      <c r="K3104" s="84">
        <v>76892.820000000007</v>
      </c>
      <c r="L3104" s="85"/>
      <c r="M3104" s="85"/>
    </row>
    <row r="3105" spans="1:13" hidden="1" x14ac:dyDescent="0.25">
      <c r="A3105" s="80">
        <f t="shared" si="48"/>
        <v>3103</v>
      </c>
      <c r="B3105" s="79" t="s">
        <v>2</v>
      </c>
      <c r="C3105" s="79" t="s">
        <v>247</v>
      </c>
      <c r="D3105" s="81">
        <v>43817</v>
      </c>
      <c r="E3105" s="81">
        <v>43817</v>
      </c>
      <c r="F3105" s="86">
        <v>5</v>
      </c>
      <c r="G3105" s="79" t="s">
        <v>158</v>
      </c>
      <c r="H3105" s="79" t="s">
        <v>2167</v>
      </c>
      <c r="I3105" s="84">
        <v>48645.5</v>
      </c>
      <c r="J3105" s="84">
        <v>-5947.49</v>
      </c>
      <c r="K3105" s="84">
        <v>42698.01</v>
      </c>
      <c r="L3105" s="85"/>
      <c r="M3105" s="85"/>
    </row>
    <row r="3106" spans="1:13" hidden="1" x14ac:dyDescent="0.25">
      <c r="A3106" s="80">
        <f t="shared" si="48"/>
        <v>3104</v>
      </c>
      <c r="B3106" s="79" t="s">
        <v>2</v>
      </c>
      <c r="C3106" s="79" t="s">
        <v>247</v>
      </c>
      <c r="D3106" s="81">
        <v>43881</v>
      </c>
      <c r="E3106" s="81">
        <v>43881</v>
      </c>
      <c r="F3106" s="86">
        <v>20</v>
      </c>
      <c r="G3106" s="79" t="s">
        <v>161</v>
      </c>
      <c r="H3106" s="79" t="s">
        <v>2168</v>
      </c>
      <c r="I3106" s="84">
        <v>165200</v>
      </c>
      <c r="J3106" s="84">
        <v>-17452.560000000001</v>
      </c>
      <c r="K3106" s="84">
        <v>147747.44</v>
      </c>
      <c r="L3106" s="85"/>
      <c r="M3106" s="85"/>
    </row>
    <row r="3107" spans="1:13" hidden="1" x14ac:dyDescent="0.25">
      <c r="A3107" s="80">
        <f t="shared" si="48"/>
        <v>3105</v>
      </c>
      <c r="B3107" s="79" t="s">
        <v>2</v>
      </c>
      <c r="C3107" s="79" t="s">
        <v>247</v>
      </c>
      <c r="D3107" s="81">
        <v>43862</v>
      </c>
      <c r="E3107" s="81">
        <v>43862</v>
      </c>
      <c r="F3107" s="86">
        <v>6</v>
      </c>
      <c r="G3107" s="79" t="s">
        <v>161</v>
      </c>
      <c r="H3107" s="79" t="s">
        <v>2169</v>
      </c>
      <c r="I3107" s="84">
        <v>70800</v>
      </c>
      <c r="J3107" s="84">
        <v>-7828.93</v>
      </c>
      <c r="K3107" s="84">
        <v>62971.07</v>
      </c>
      <c r="L3107" s="85"/>
      <c r="M3107" s="85"/>
    </row>
    <row r="3108" spans="1:13" hidden="1" x14ac:dyDescent="0.25">
      <c r="A3108" s="80">
        <f t="shared" si="48"/>
        <v>3106</v>
      </c>
      <c r="B3108" s="79" t="s">
        <v>2</v>
      </c>
      <c r="C3108" s="79" t="s">
        <v>247</v>
      </c>
      <c r="D3108" s="81">
        <v>43893</v>
      </c>
      <c r="E3108" s="81">
        <v>43893</v>
      </c>
      <c r="F3108" s="86">
        <v>10</v>
      </c>
      <c r="G3108" s="79" t="s">
        <v>161</v>
      </c>
      <c r="H3108" s="79" t="s">
        <v>2170</v>
      </c>
      <c r="I3108" s="84">
        <v>136640</v>
      </c>
      <c r="J3108" s="84">
        <v>-14009.61</v>
      </c>
      <c r="K3108" s="84">
        <v>122630.39</v>
      </c>
      <c r="L3108" s="85"/>
      <c r="M3108" s="85"/>
    </row>
    <row r="3109" spans="1:13" hidden="1" x14ac:dyDescent="0.25">
      <c r="A3109" s="80">
        <f t="shared" si="48"/>
        <v>3107</v>
      </c>
      <c r="B3109" s="79" t="s">
        <v>2</v>
      </c>
      <c r="C3109" s="79" t="s">
        <v>2171</v>
      </c>
      <c r="D3109" s="81">
        <v>43951</v>
      </c>
      <c r="E3109" s="81">
        <v>43951</v>
      </c>
      <c r="F3109" s="86">
        <v>0</v>
      </c>
      <c r="G3109" s="79" t="s">
        <v>161</v>
      </c>
      <c r="H3109" s="79" t="s">
        <v>2172</v>
      </c>
      <c r="I3109" s="84">
        <v>7320</v>
      </c>
      <c r="J3109" s="84">
        <v>-651.03</v>
      </c>
      <c r="K3109" s="84">
        <v>6668.97</v>
      </c>
      <c r="L3109" s="85"/>
      <c r="M3109" s="85"/>
    </row>
    <row r="3110" spans="1:13" hidden="1" x14ac:dyDescent="0.25">
      <c r="A3110" s="80">
        <f t="shared" si="48"/>
        <v>3108</v>
      </c>
      <c r="B3110" s="79" t="s">
        <v>2</v>
      </c>
      <c r="C3110" s="79" t="s">
        <v>247</v>
      </c>
      <c r="D3110" s="81">
        <v>43879</v>
      </c>
      <c r="E3110" s="81">
        <v>43879</v>
      </c>
      <c r="F3110" s="86">
        <v>30</v>
      </c>
      <c r="G3110" s="79" t="s">
        <v>380</v>
      </c>
      <c r="H3110" s="79" t="s">
        <v>2173</v>
      </c>
      <c r="I3110" s="84">
        <v>507282</v>
      </c>
      <c r="J3110" s="84">
        <v>-53855.24</v>
      </c>
      <c r="K3110" s="84">
        <v>453426.76</v>
      </c>
      <c r="L3110" s="85"/>
      <c r="M3110" s="85"/>
    </row>
    <row r="3111" spans="1:13" hidden="1" x14ac:dyDescent="0.25">
      <c r="A3111" s="80">
        <f t="shared" si="48"/>
        <v>3109</v>
      </c>
      <c r="B3111" s="79" t="s">
        <v>2</v>
      </c>
      <c r="C3111" s="79" t="s">
        <v>247</v>
      </c>
      <c r="D3111" s="81">
        <v>43879</v>
      </c>
      <c r="E3111" s="81">
        <v>43879</v>
      </c>
      <c r="F3111" s="86">
        <v>50</v>
      </c>
      <c r="G3111" s="79" t="s">
        <v>161</v>
      </c>
      <c r="H3111" s="79" t="s">
        <v>2174</v>
      </c>
      <c r="I3111" s="84">
        <v>212518</v>
      </c>
      <c r="J3111" s="84">
        <v>-22561.829999999998</v>
      </c>
      <c r="K3111" s="84">
        <v>189956.17</v>
      </c>
      <c r="L3111" s="85"/>
      <c r="M3111" s="85"/>
    </row>
    <row r="3112" spans="1:13" hidden="1" x14ac:dyDescent="0.25">
      <c r="A3112" s="80">
        <f t="shared" si="48"/>
        <v>3110</v>
      </c>
      <c r="B3112" s="79" t="s">
        <v>2</v>
      </c>
      <c r="C3112" s="79" t="s">
        <v>247</v>
      </c>
      <c r="D3112" s="81">
        <v>44187</v>
      </c>
      <c r="E3112" s="81">
        <v>44187</v>
      </c>
      <c r="F3112" s="86">
        <v>160</v>
      </c>
      <c r="G3112" s="79" t="s">
        <v>161</v>
      </c>
      <c r="H3112" s="79" t="s">
        <v>2165</v>
      </c>
      <c r="I3112" s="84">
        <v>349280</v>
      </c>
      <c r="J3112" s="84">
        <v>-9090.85</v>
      </c>
      <c r="K3112" s="84">
        <v>340189.15</v>
      </c>
      <c r="L3112" s="85"/>
      <c r="M3112" s="85"/>
    </row>
    <row r="3113" spans="1:13" hidden="1" x14ac:dyDescent="0.25">
      <c r="A3113" s="80">
        <f t="shared" si="48"/>
        <v>3111</v>
      </c>
      <c r="B3113" s="79" t="s">
        <v>2</v>
      </c>
      <c r="C3113" s="79" t="s">
        <v>247</v>
      </c>
      <c r="D3113" s="81">
        <v>44265</v>
      </c>
      <c r="E3113" s="81">
        <v>44265</v>
      </c>
      <c r="F3113" s="86">
        <v>3</v>
      </c>
      <c r="G3113" s="79" t="s">
        <v>161</v>
      </c>
      <c r="H3113" s="79" t="s">
        <v>2175</v>
      </c>
      <c r="I3113" s="84">
        <v>21240</v>
      </c>
      <c r="J3113" s="84">
        <v>-121.62</v>
      </c>
      <c r="K3113" s="84">
        <v>21118.38</v>
      </c>
      <c r="L3113" s="85"/>
      <c r="M3113" s="85"/>
    </row>
    <row r="3114" spans="1:13" hidden="1" x14ac:dyDescent="0.25">
      <c r="A3114" s="80">
        <f t="shared" si="48"/>
        <v>3112</v>
      </c>
      <c r="B3114" s="79" t="s">
        <v>2</v>
      </c>
      <c r="C3114" s="79" t="s">
        <v>247</v>
      </c>
      <c r="D3114" s="81">
        <v>44256</v>
      </c>
      <c r="E3114" s="81">
        <v>44256</v>
      </c>
      <c r="F3114" s="86">
        <v>80</v>
      </c>
      <c r="G3114" s="79" t="s">
        <v>161</v>
      </c>
      <c r="H3114" s="79" t="s">
        <v>2176</v>
      </c>
      <c r="I3114" s="84">
        <v>241050.4</v>
      </c>
      <c r="J3114" s="84">
        <v>-1944.91</v>
      </c>
      <c r="K3114" s="84">
        <v>239105.49</v>
      </c>
      <c r="L3114" s="85"/>
      <c r="M3114" s="85"/>
    </row>
    <row r="3115" spans="1:13" hidden="1" x14ac:dyDescent="0.25">
      <c r="A3115" s="80">
        <f t="shared" si="48"/>
        <v>3113</v>
      </c>
      <c r="B3115" s="79" t="s">
        <v>2177</v>
      </c>
      <c r="C3115" s="79" t="s">
        <v>363</v>
      </c>
      <c r="D3115" s="81">
        <v>40420</v>
      </c>
      <c r="E3115" s="81">
        <v>40420</v>
      </c>
      <c r="F3115" s="86">
        <v>1</v>
      </c>
      <c r="G3115" s="79" t="s">
        <v>158</v>
      </c>
      <c r="H3115" s="79" t="s">
        <v>2178</v>
      </c>
      <c r="I3115" s="84">
        <v>1326388</v>
      </c>
      <c r="J3115" s="84">
        <v>-1260068.6000000001</v>
      </c>
      <c r="K3115" s="84">
        <v>66319.399999999994</v>
      </c>
      <c r="L3115" s="85"/>
      <c r="M3115" s="85"/>
    </row>
    <row r="3116" spans="1:13" hidden="1" x14ac:dyDescent="0.25">
      <c r="A3116" s="80">
        <f t="shared" si="48"/>
        <v>3114</v>
      </c>
      <c r="B3116" s="79" t="s">
        <v>2177</v>
      </c>
      <c r="C3116" s="79" t="s">
        <v>363</v>
      </c>
      <c r="D3116" s="81">
        <v>40546</v>
      </c>
      <c r="E3116" s="81">
        <v>40546</v>
      </c>
      <c r="F3116" s="86">
        <v>1</v>
      </c>
      <c r="G3116" s="79" t="s">
        <v>158</v>
      </c>
      <c r="H3116" s="79" t="s">
        <v>2179</v>
      </c>
      <c r="I3116" s="84">
        <v>1290000</v>
      </c>
      <c r="J3116" s="84">
        <v>-1225500</v>
      </c>
      <c r="K3116" s="84">
        <v>64500</v>
      </c>
      <c r="L3116" s="85"/>
      <c r="M3116" s="85"/>
    </row>
    <row r="3117" spans="1:13" hidden="1" x14ac:dyDescent="0.25">
      <c r="A3117" s="80">
        <f t="shared" si="48"/>
        <v>3115</v>
      </c>
      <c r="B3117" s="79" t="s">
        <v>2177</v>
      </c>
      <c r="C3117" s="79" t="s">
        <v>363</v>
      </c>
      <c r="D3117" s="81">
        <v>40627</v>
      </c>
      <c r="E3117" s="81">
        <v>40627</v>
      </c>
      <c r="F3117" s="86">
        <v>1</v>
      </c>
      <c r="G3117" s="79" t="s">
        <v>158</v>
      </c>
      <c r="H3117" s="79" t="s">
        <v>2180</v>
      </c>
      <c r="I3117" s="84">
        <v>1135458.82</v>
      </c>
      <c r="J3117" s="84">
        <v>-1078685.8799999999</v>
      </c>
      <c r="K3117" s="84">
        <v>56772.94</v>
      </c>
      <c r="L3117" s="85"/>
      <c r="M3117" s="85"/>
    </row>
    <row r="3118" spans="1:13" hidden="1" x14ac:dyDescent="0.25">
      <c r="A3118" s="80">
        <f t="shared" si="48"/>
        <v>3116</v>
      </c>
      <c r="B3118" s="79" t="s">
        <v>2177</v>
      </c>
      <c r="C3118" s="79" t="s">
        <v>363</v>
      </c>
      <c r="D3118" s="81">
        <v>40627</v>
      </c>
      <c r="E3118" s="81">
        <v>40627</v>
      </c>
      <c r="F3118" s="86">
        <v>0</v>
      </c>
      <c r="G3118" s="79" t="s">
        <v>158</v>
      </c>
      <c r="H3118" s="79" t="s">
        <v>2181</v>
      </c>
      <c r="I3118" s="84">
        <v>5669186.2000000002</v>
      </c>
      <c r="J3118" s="84">
        <v>-5385726.8899999997</v>
      </c>
      <c r="K3118" s="84">
        <v>283459.31</v>
      </c>
      <c r="L3118" s="85"/>
      <c r="M3118" s="85"/>
    </row>
    <row r="3119" spans="1:13" hidden="1" x14ac:dyDescent="0.25">
      <c r="A3119" s="80">
        <f t="shared" si="48"/>
        <v>3117</v>
      </c>
      <c r="B3119" s="79" t="s">
        <v>2177</v>
      </c>
      <c r="C3119" s="79" t="s">
        <v>363</v>
      </c>
      <c r="D3119" s="81">
        <v>40634</v>
      </c>
      <c r="E3119" s="81">
        <v>40634</v>
      </c>
      <c r="F3119" s="86">
        <v>0</v>
      </c>
      <c r="G3119" s="79" t="s">
        <v>158</v>
      </c>
      <c r="H3119" s="79" t="s">
        <v>2182</v>
      </c>
      <c r="I3119" s="84">
        <v>91058</v>
      </c>
      <c r="J3119" s="84">
        <v>-86505.1</v>
      </c>
      <c r="K3119" s="84">
        <v>4552.8999999999996</v>
      </c>
      <c r="L3119" s="85"/>
      <c r="M3119" s="85"/>
    </row>
    <row r="3120" spans="1:13" hidden="1" x14ac:dyDescent="0.25">
      <c r="A3120" s="80">
        <f t="shared" si="48"/>
        <v>3118</v>
      </c>
      <c r="B3120" s="79" t="s">
        <v>2177</v>
      </c>
      <c r="C3120" s="79" t="s">
        <v>363</v>
      </c>
      <c r="D3120" s="81">
        <v>40634</v>
      </c>
      <c r="E3120" s="81">
        <v>40634</v>
      </c>
      <c r="F3120" s="86">
        <v>1</v>
      </c>
      <c r="G3120" s="79" t="s">
        <v>158</v>
      </c>
      <c r="H3120" s="79" t="s">
        <v>2183</v>
      </c>
      <c r="I3120" s="84">
        <v>2192467</v>
      </c>
      <c r="J3120" s="84">
        <v>-2082843.65</v>
      </c>
      <c r="K3120" s="84">
        <v>109623.35</v>
      </c>
      <c r="L3120" s="85"/>
      <c r="M3120" s="85"/>
    </row>
    <row r="3121" spans="1:13" hidden="1" x14ac:dyDescent="0.25">
      <c r="A3121" s="80">
        <f t="shared" si="48"/>
        <v>3119</v>
      </c>
      <c r="B3121" s="79" t="s">
        <v>2177</v>
      </c>
      <c r="C3121" s="79" t="s">
        <v>247</v>
      </c>
      <c r="D3121" s="81">
        <v>40920</v>
      </c>
      <c r="E3121" s="81">
        <v>40920</v>
      </c>
      <c r="F3121" s="86">
        <v>1</v>
      </c>
      <c r="G3121" s="79" t="s">
        <v>158</v>
      </c>
      <c r="H3121" s="79" t="s">
        <v>2184</v>
      </c>
      <c r="I3121" s="84">
        <v>46975.8</v>
      </c>
      <c r="J3121" s="84">
        <v>-41142.170000000006</v>
      </c>
      <c r="K3121" s="84">
        <v>5833.63</v>
      </c>
      <c r="L3121" s="85"/>
      <c r="M3121" s="85"/>
    </row>
    <row r="3122" spans="1:13" hidden="1" x14ac:dyDescent="0.25">
      <c r="A3122" s="80">
        <f t="shared" si="48"/>
        <v>3120</v>
      </c>
      <c r="B3122" s="79" t="s">
        <v>2177</v>
      </c>
      <c r="C3122" s="79" t="s">
        <v>247</v>
      </c>
      <c r="D3122" s="81">
        <v>41030</v>
      </c>
      <c r="E3122" s="81">
        <v>41030</v>
      </c>
      <c r="F3122" s="86">
        <v>0</v>
      </c>
      <c r="G3122" s="79" t="s">
        <v>158</v>
      </c>
      <c r="H3122" s="79" t="s">
        <v>2185</v>
      </c>
      <c r="I3122" s="84">
        <v>0</v>
      </c>
      <c r="J3122" s="84">
        <v>7.2759576141834259E-12</v>
      </c>
      <c r="K3122" s="84">
        <v>0</v>
      </c>
      <c r="L3122" s="85"/>
      <c r="M3122" s="85"/>
    </row>
    <row r="3123" spans="1:13" hidden="1" x14ac:dyDescent="0.25">
      <c r="A3123" s="80">
        <f t="shared" si="48"/>
        <v>3121</v>
      </c>
      <c r="B3123" s="79" t="s">
        <v>2177</v>
      </c>
      <c r="C3123" s="79" t="s">
        <v>247</v>
      </c>
      <c r="D3123" s="81">
        <v>41030</v>
      </c>
      <c r="E3123" s="81">
        <v>41030</v>
      </c>
      <c r="F3123" s="86">
        <v>1</v>
      </c>
      <c r="G3123" s="79" t="s">
        <v>158</v>
      </c>
      <c r="H3123" s="79" t="s">
        <v>2186</v>
      </c>
      <c r="I3123" s="84">
        <v>61568.75</v>
      </c>
      <c r="J3123" s="84">
        <v>-52160.53</v>
      </c>
      <c r="K3123" s="84">
        <v>9408.2199999999993</v>
      </c>
      <c r="L3123" s="85"/>
      <c r="M3123" s="85"/>
    </row>
    <row r="3124" spans="1:13" hidden="1" x14ac:dyDescent="0.25">
      <c r="A3124" s="80">
        <f t="shared" si="48"/>
        <v>3122</v>
      </c>
      <c r="B3124" s="79" t="s">
        <v>2177</v>
      </c>
      <c r="C3124" s="79" t="s">
        <v>247</v>
      </c>
      <c r="D3124" s="81">
        <v>41030</v>
      </c>
      <c r="E3124" s="81">
        <v>41030</v>
      </c>
      <c r="F3124" s="86">
        <v>1</v>
      </c>
      <c r="G3124" s="79" t="s">
        <v>158</v>
      </c>
      <c r="H3124" s="79" t="s">
        <v>2187</v>
      </c>
      <c r="I3124" s="84">
        <v>61568.75</v>
      </c>
      <c r="J3124" s="84">
        <v>-52160.53</v>
      </c>
      <c r="K3124" s="84">
        <v>9408.2199999999993</v>
      </c>
      <c r="L3124" s="85"/>
      <c r="M3124" s="85"/>
    </row>
    <row r="3125" spans="1:13" hidden="1" x14ac:dyDescent="0.25">
      <c r="A3125" s="80">
        <f t="shared" si="48"/>
        <v>3123</v>
      </c>
      <c r="B3125" s="79" t="s">
        <v>2177</v>
      </c>
      <c r="C3125" s="79" t="s">
        <v>247</v>
      </c>
      <c r="D3125" s="81">
        <v>41030</v>
      </c>
      <c r="E3125" s="81">
        <v>41030</v>
      </c>
      <c r="F3125" s="86">
        <v>1</v>
      </c>
      <c r="G3125" s="79" t="s">
        <v>158</v>
      </c>
      <c r="H3125" s="79" t="s">
        <v>2188</v>
      </c>
      <c r="I3125" s="84">
        <v>61587.23</v>
      </c>
      <c r="J3125" s="84">
        <v>-52176.200000000004</v>
      </c>
      <c r="K3125" s="84">
        <v>9411.0300000000007</v>
      </c>
      <c r="L3125" s="85"/>
      <c r="M3125" s="85"/>
    </row>
    <row r="3126" spans="1:13" hidden="1" x14ac:dyDescent="0.25">
      <c r="A3126" s="80">
        <f t="shared" si="48"/>
        <v>3124</v>
      </c>
      <c r="B3126" s="79" t="s">
        <v>2177</v>
      </c>
      <c r="C3126" s="79" t="s">
        <v>363</v>
      </c>
      <c r="D3126" s="81">
        <v>41087</v>
      </c>
      <c r="E3126" s="81">
        <v>41087</v>
      </c>
      <c r="F3126" s="86">
        <v>1</v>
      </c>
      <c r="G3126" s="79" t="s">
        <v>158</v>
      </c>
      <c r="H3126" s="79" t="s">
        <v>2189</v>
      </c>
      <c r="I3126" s="84">
        <v>763771</v>
      </c>
      <c r="J3126" s="84">
        <v>-725582.45</v>
      </c>
      <c r="K3126" s="84">
        <v>38188.550000000003</v>
      </c>
      <c r="L3126" s="85"/>
      <c r="M3126" s="85"/>
    </row>
    <row r="3127" spans="1:13" hidden="1" x14ac:dyDescent="0.25">
      <c r="A3127" s="80">
        <f t="shared" si="48"/>
        <v>3125</v>
      </c>
      <c r="B3127" s="79" t="s">
        <v>2177</v>
      </c>
      <c r="C3127" s="79" t="s">
        <v>363</v>
      </c>
      <c r="D3127" s="81">
        <v>41203</v>
      </c>
      <c r="E3127" s="81">
        <v>41203</v>
      </c>
      <c r="F3127" s="86">
        <v>1</v>
      </c>
      <c r="G3127" s="79" t="s">
        <v>158</v>
      </c>
      <c r="H3127" s="79" t="s">
        <v>2190</v>
      </c>
      <c r="I3127" s="84">
        <v>1101690</v>
      </c>
      <c r="J3127" s="84">
        <v>-1046605.5</v>
      </c>
      <c r="K3127" s="84">
        <v>55084.5</v>
      </c>
      <c r="L3127" s="85"/>
      <c r="M3127" s="85"/>
    </row>
    <row r="3128" spans="1:13" hidden="1" x14ac:dyDescent="0.25">
      <c r="A3128" s="80">
        <f t="shared" si="48"/>
        <v>3126</v>
      </c>
      <c r="B3128" s="79" t="s">
        <v>2177</v>
      </c>
      <c r="C3128" s="79" t="s">
        <v>363</v>
      </c>
      <c r="D3128" s="81">
        <v>41203</v>
      </c>
      <c r="E3128" s="81">
        <v>41203</v>
      </c>
      <c r="F3128" s="86">
        <v>1</v>
      </c>
      <c r="G3128" s="79" t="s">
        <v>158</v>
      </c>
      <c r="H3128" s="79" t="s">
        <v>2191</v>
      </c>
      <c r="I3128" s="84">
        <v>838812</v>
      </c>
      <c r="J3128" s="84">
        <v>-796871.4</v>
      </c>
      <c r="K3128" s="84">
        <v>41940.6</v>
      </c>
      <c r="L3128" s="85"/>
      <c r="M3128" s="85"/>
    </row>
    <row r="3129" spans="1:13" hidden="1" x14ac:dyDescent="0.25">
      <c r="A3129" s="80">
        <f t="shared" si="48"/>
        <v>3127</v>
      </c>
      <c r="B3129" s="79" t="s">
        <v>2177</v>
      </c>
      <c r="C3129" s="79" t="s">
        <v>157</v>
      </c>
      <c r="D3129" s="81">
        <v>41340</v>
      </c>
      <c r="E3129" s="81">
        <v>41340</v>
      </c>
      <c r="F3129" s="86">
        <v>6</v>
      </c>
      <c r="G3129" s="79" t="s">
        <v>158</v>
      </c>
      <c r="H3129" s="79" t="s">
        <v>2192</v>
      </c>
      <c r="I3129" s="84">
        <v>22452</v>
      </c>
      <c r="J3129" s="84">
        <v>-22452</v>
      </c>
      <c r="K3129" s="84">
        <v>0</v>
      </c>
      <c r="L3129" s="85"/>
      <c r="M3129" s="85"/>
    </row>
    <row r="3130" spans="1:13" hidden="1" x14ac:dyDescent="0.25">
      <c r="A3130" s="80">
        <f t="shared" si="48"/>
        <v>3128</v>
      </c>
      <c r="B3130" s="79" t="s">
        <v>2177</v>
      </c>
      <c r="C3130" s="79" t="s">
        <v>363</v>
      </c>
      <c r="D3130" s="81">
        <v>41393</v>
      </c>
      <c r="E3130" s="81">
        <v>41393</v>
      </c>
      <c r="F3130" s="86">
        <v>1</v>
      </c>
      <c r="G3130" s="79" t="s">
        <v>158</v>
      </c>
      <c r="H3130" s="79" t="s">
        <v>2193</v>
      </c>
      <c r="I3130" s="84">
        <v>622730.06999999995</v>
      </c>
      <c r="J3130" s="84">
        <v>-585772.73</v>
      </c>
      <c r="K3130" s="84">
        <v>36957.339999999997</v>
      </c>
      <c r="L3130" s="85"/>
      <c r="M3130" s="85"/>
    </row>
    <row r="3131" spans="1:13" hidden="1" x14ac:dyDescent="0.25">
      <c r="A3131" s="80">
        <f t="shared" si="48"/>
        <v>3129</v>
      </c>
      <c r="B3131" s="79" t="s">
        <v>2177</v>
      </c>
      <c r="C3131" s="79" t="s">
        <v>363</v>
      </c>
      <c r="D3131" s="81">
        <v>41393</v>
      </c>
      <c r="E3131" s="81">
        <v>41393</v>
      </c>
      <c r="F3131" s="86">
        <v>1</v>
      </c>
      <c r="G3131" s="79" t="s">
        <v>158</v>
      </c>
      <c r="H3131" s="79" t="s">
        <v>2194</v>
      </c>
      <c r="I3131" s="84">
        <v>1822691.93</v>
      </c>
      <c r="J3131" s="84">
        <v>-1714520.1</v>
      </c>
      <c r="K3131" s="84">
        <v>108171.83</v>
      </c>
      <c r="L3131" s="85"/>
      <c r="M3131" s="85"/>
    </row>
    <row r="3132" spans="1:13" hidden="1" x14ac:dyDescent="0.25">
      <c r="A3132" s="80">
        <f t="shared" si="48"/>
        <v>3130</v>
      </c>
      <c r="B3132" s="79" t="s">
        <v>2177</v>
      </c>
      <c r="C3132" s="79" t="s">
        <v>363</v>
      </c>
      <c r="D3132" s="81">
        <v>41393</v>
      </c>
      <c r="E3132" s="81">
        <v>41393</v>
      </c>
      <c r="F3132" s="86">
        <v>0</v>
      </c>
      <c r="G3132" s="79" t="s">
        <v>158</v>
      </c>
      <c r="H3132" s="79" t="s">
        <v>2195</v>
      </c>
      <c r="I3132" s="84">
        <v>643945</v>
      </c>
      <c r="J3132" s="84">
        <v>-605728.6100000001</v>
      </c>
      <c r="K3132" s="84">
        <v>38216.39</v>
      </c>
      <c r="L3132" s="85"/>
      <c r="M3132" s="85"/>
    </row>
    <row r="3133" spans="1:13" hidden="1" x14ac:dyDescent="0.25">
      <c r="A3133" s="80">
        <f t="shared" si="48"/>
        <v>3131</v>
      </c>
      <c r="B3133" s="79" t="s">
        <v>2177</v>
      </c>
      <c r="C3133" s="79" t="s">
        <v>363</v>
      </c>
      <c r="D3133" s="81">
        <v>41425</v>
      </c>
      <c r="E3133" s="81">
        <v>41425</v>
      </c>
      <c r="F3133" s="86">
        <v>1</v>
      </c>
      <c r="G3133" s="79" t="s">
        <v>158</v>
      </c>
      <c r="H3133" s="79" t="s">
        <v>2196</v>
      </c>
      <c r="I3133" s="84">
        <v>757017</v>
      </c>
      <c r="J3133" s="84">
        <v>-704044.05</v>
      </c>
      <c r="K3133" s="84">
        <v>52972.95</v>
      </c>
      <c r="L3133" s="85"/>
      <c r="M3133" s="85"/>
    </row>
    <row r="3134" spans="1:13" hidden="1" x14ac:dyDescent="0.25">
      <c r="A3134" s="80">
        <f t="shared" si="48"/>
        <v>3132</v>
      </c>
      <c r="B3134" s="79" t="s">
        <v>2177</v>
      </c>
      <c r="C3134" s="79" t="s">
        <v>363</v>
      </c>
      <c r="D3134" s="81">
        <v>41425</v>
      </c>
      <c r="E3134" s="81">
        <v>41425</v>
      </c>
      <c r="F3134" s="86">
        <v>1</v>
      </c>
      <c r="G3134" s="79" t="s">
        <v>158</v>
      </c>
      <c r="H3134" s="79" t="s">
        <v>2197</v>
      </c>
      <c r="I3134" s="84">
        <v>886271</v>
      </c>
      <c r="J3134" s="84">
        <v>-824253.39</v>
      </c>
      <c r="K3134" s="84">
        <v>62017.61</v>
      </c>
      <c r="L3134" s="85"/>
      <c r="M3134" s="85"/>
    </row>
    <row r="3135" spans="1:13" hidden="1" x14ac:dyDescent="0.25">
      <c r="A3135" s="80">
        <f t="shared" si="48"/>
        <v>3133</v>
      </c>
      <c r="B3135" s="79" t="s">
        <v>2177</v>
      </c>
      <c r="C3135" s="79" t="s">
        <v>363</v>
      </c>
      <c r="D3135" s="81">
        <v>41517</v>
      </c>
      <c r="E3135" s="81">
        <v>41517</v>
      </c>
      <c r="F3135" s="86">
        <v>1</v>
      </c>
      <c r="G3135" s="79" t="s">
        <v>158</v>
      </c>
      <c r="H3135" s="79" t="s">
        <v>2198</v>
      </c>
      <c r="I3135" s="84">
        <v>1124405</v>
      </c>
      <c r="J3135" s="84">
        <v>-1011705.57</v>
      </c>
      <c r="K3135" s="84">
        <v>112699.43</v>
      </c>
      <c r="L3135" s="85"/>
      <c r="M3135" s="85"/>
    </row>
    <row r="3136" spans="1:13" hidden="1" x14ac:dyDescent="0.25">
      <c r="A3136" s="80">
        <f t="shared" si="48"/>
        <v>3134</v>
      </c>
      <c r="B3136" s="79" t="s">
        <v>2177</v>
      </c>
      <c r="C3136" s="79" t="s">
        <v>247</v>
      </c>
      <c r="D3136" s="81">
        <v>41744</v>
      </c>
      <c r="E3136" s="81">
        <v>41744</v>
      </c>
      <c r="F3136" s="86">
        <v>1</v>
      </c>
      <c r="G3136" s="79" t="s">
        <v>158</v>
      </c>
      <c r="H3136" s="79" t="s">
        <v>2199</v>
      </c>
      <c r="I3136" s="84">
        <v>48924</v>
      </c>
      <c r="J3136" s="84">
        <v>-32356.19</v>
      </c>
      <c r="K3136" s="84">
        <v>16567.810000000001</v>
      </c>
      <c r="L3136" s="85"/>
      <c r="M3136" s="85"/>
    </row>
    <row r="3137" spans="1:13" hidden="1" x14ac:dyDescent="0.25">
      <c r="A3137" s="80">
        <f t="shared" si="48"/>
        <v>3135</v>
      </c>
      <c r="B3137" s="79" t="s">
        <v>2177</v>
      </c>
      <c r="C3137" s="79" t="s">
        <v>247</v>
      </c>
      <c r="D3137" s="81">
        <v>41744</v>
      </c>
      <c r="E3137" s="81">
        <v>41744</v>
      </c>
      <c r="F3137" s="86">
        <v>1</v>
      </c>
      <c r="G3137" s="79" t="s">
        <v>158</v>
      </c>
      <c r="H3137" s="79" t="s">
        <v>2199</v>
      </c>
      <c r="I3137" s="84">
        <v>48924</v>
      </c>
      <c r="J3137" s="84">
        <v>-32356.19</v>
      </c>
      <c r="K3137" s="84">
        <v>16567.810000000001</v>
      </c>
      <c r="L3137" s="85"/>
      <c r="M3137" s="85"/>
    </row>
    <row r="3138" spans="1:13" hidden="1" x14ac:dyDescent="0.25">
      <c r="A3138" s="80">
        <f t="shared" si="48"/>
        <v>3136</v>
      </c>
      <c r="B3138" s="79" t="s">
        <v>2177</v>
      </c>
      <c r="C3138" s="79" t="s">
        <v>247</v>
      </c>
      <c r="D3138" s="81">
        <v>41744</v>
      </c>
      <c r="E3138" s="81">
        <v>41744</v>
      </c>
      <c r="F3138" s="86">
        <v>1</v>
      </c>
      <c r="G3138" s="79" t="s">
        <v>158</v>
      </c>
      <c r="H3138" s="79" t="s">
        <v>2199</v>
      </c>
      <c r="I3138" s="84">
        <v>48924</v>
      </c>
      <c r="J3138" s="84">
        <v>-32356.19</v>
      </c>
      <c r="K3138" s="84">
        <v>16567.810000000001</v>
      </c>
      <c r="L3138" s="85"/>
      <c r="M3138" s="85"/>
    </row>
    <row r="3139" spans="1:13" hidden="1" x14ac:dyDescent="0.25">
      <c r="A3139" s="80">
        <f t="shared" si="48"/>
        <v>3137</v>
      </c>
      <c r="B3139" s="79" t="s">
        <v>2177</v>
      </c>
      <c r="C3139" s="79" t="s">
        <v>363</v>
      </c>
      <c r="D3139" s="81">
        <v>41993</v>
      </c>
      <c r="E3139" s="81">
        <v>41993</v>
      </c>
      <c r="F3139" s="86">
        <v>1</v>
      </c>
      <c r="G3139" s="79" t="s">
        <v>158</v>
      </c>
      <c r="H3139" s="79" t="s">
        <v>2200</v>
      </c>
      <c r="I3139" s="84">
        <v>635550</v>
      </c>
      <c r="J3139" s="84">
        <v>-473920.05</v>
      </c>
      <c r="K3139" s="84">
        <v>161629.95000000001</v>
      </c>
      <c r="L3139" s="85"/>
      <c r="M3139" s="85"/>
    </row>
    <row r="3140" spans="1:13" hidden="1" x14ac:dyDescent="0.25">
      <c r="A3140" s="80">
        <f t="shared" si="48"/>
        <v>3138</v>
      </c>
      <c r="B3140" s="79" t="s">
        <v>2177</v>
      </c>
      <c r="C3140" s="79" t="s">
        <v>169</v>
      </c>
      <c r="D3140" s="81">
        <v>42199</v>
      </c>
      <c r="E3140" s="81">
        <v>42199</v>
      </c>
      <c r="F3140" s="86">
        <v>6</v>
      </c>
      <c r="G3140" s="79" t="s">
        <v>158</v>
      </c>
      <c r="H3140" s="79" t="s">
        <v>2201</v>
      </c>
      <c r="I3140" s="84">
        <v>28350</v>
      </c>
      <c r="J3140" s="84">
        <v>-12512.35</v>
      </c>
      <c r="K3140" s="84">
        <v>15837.65</v>
      </c>
      <c r="L3140" s="85"/>
      <c r="M3140" s="85"/>
    </row>
    <row r="3141" spans="1:13" hidden="1" x14ac:dyDescent="0.25">
      <c r="A3141" s="80">
        <f t="shared" ref="A3141:A3185" si="49">A3140+1</f>
        <v>3139</v>
      </c>
      <c r="B3141" s="79" t="s">
        <v>2177</v>
      </c>
      <c r="C3141" s="79" t="s">
        <v>247</v>
      </c>
      <c r="D3141" s="81">
        <v>42429</v>
      </c>
      <c r="E3141" s="81">
        <v>42429</v>
      </c>
      <c r="F3141" s="86">
        <v>1</v>
      </c>
      <c r="G3141" s="79" t="s">
        <v>158</v>
      </c>
      <c r="H3141" s="79" t="s">
        <v>2202</v>
      </c>
      <c r="I3141" s="84">
        <v>53600</v>
      </c>
      <c r="J3141" s="84">
        <v>-28699.08</v>
      </c>
      <c r="K3141" s="84">
        <v>24900.92</v>
      </c>
      <c r="L3141" s="85"/>
      <c r="M3141" s="85"/>
    </row>
    <row r="3142" spans="1:13" hidden="1" x14ac:dyDescent="0.25">
      <c r="A3142" s="80">
        <f t="shared" si="49"/>
        <v>3140</v>
      </c>
      <c r="B3142" s="79" t="s">
        <v>2177</v>
      </c>
      <c r="C3142" s="79" t="s">
        <v>247</v>
      </c>
      <c r="D3142" s="81">
        <v>42460</v>
      </c>
      <c r="E3142" s="81">
        <v>42460</v>
      </c>
      <c r="F3142" s="86">
        <v>1</v>
      </c>
      <c r="G3142" s="79" t="s">
        <v>158</v>
      </c>
      <c r="H3142" s="79" t="s">
        <v>2203</v>
      </c>
      <c r="I3142" s="84">
        <v>53600</v>
      </c>
      <c r="J3142" s="84">
        <v>-25473.93</v>
      </c>
      <c r="K3142" s="84">
        <v>28126.07</v>
      </c>
      <c r="L3142" s="85"/>
      <c r="M3142" s="85"/>
    </row>
    <row r="3143" spans="1:13" hidden="1" x14ac:dyDescent="0.25">
      <c r="A3143" s="80">
        <f t="shared" si="49"/>
        <v>3141</v>
      </c>
      <c r="B3143" s="79" t="s">
        <v>2177</v>
      </c>
      <c r="C3143" s="79" t="s">
        <v>247</v>
      </c>
      <c r="D3143" s="81">
        <v>42814</v>
      </c>
      <c r="E3143" s="81">
        <v>42814</v>
      </c>
      <c r="F3143" s="86">
        <v>1</v>
      </c>
      <c r="G3143" s="79" t="s">
        <v>158</v>
      </c>
      <c r="H3143" s="79" t="s">
        <v>2204</v>
      </c>
      <c r="I3143" s="84">
        <v>56000</v>
      </c>
      <c r="J3143" s="84">
        <v>-21454.9</v>
      </c>
      <c r="K3143" s="84">
        <v>34545.1</v>
      </c>
      <c r="L3143" s="85"/>
      <c r="M3143" s="85"/>
    </row>
    <row r="3144" spans="1:13" hidden="1" x14ac:dyDescent="0.25">
      <c r="A3144" s="80">
        <f t="shared" si="49"/>
        <v>3142</v>
      </c>
      <c r="B3144" s="79" t="s">
        <v>2177</v>
      </c>
      <c r="C3144" s="79" t="s">
        <v>247</v>
      </c>
      <c r="D3144" s="81">
        <v>43008</v>
      </c>
      <c r="E3144" s="81">
        <v>43008</v>
      </c>
      <c r="F3144" s="86">
        <v>1</v>
      </c>
      <c r="G3144" s="79" t="s">
        <v>158</v>
      </c>
      <c r="H3144" s="79" t="s">
        <v>2205</v>
      </c>
      <c r="I3144" s="84">
        <v>59312.160000000003</v>
      </c>
      <c r="J3144" s="84">
        <v>-19729.010000000002</v>
      </c>
      <c r="K3144" s="84">
        <v>39583.15</v>
      </c>
      <c r="L3144" s="85"/>
      <c r="M3144" s="85"/>
    </row>
    <row r="3145" spans="1:13" hidden="1" x14ac:dyDescent="0.25">
      <c r="A3145" s="80">
        <f t="shared" si="49"/>
        <v>3143</v>
      </c>
      <c r="B3145" s="79" t="s">
        <v>2177</v>
      </c>
      <c r="C3145" s="79" t="s">
        <v>247</v>
      </c>
      <c r="D3145" s="81">
        <v>43348</v>
      </c>
      <c r="E3145" s="81">
        <v>43348</v>
      </c>
      <c r="F3145" s="86">
        <v>1</v>
      </c>
      <c r="G3145" s="79" t="s">
        <v>158</v>
      </c>
      <c r="H3145" s="79" t="s">
        <v>2206</v>
      </c>
      <c r="I3145" s="84">
        <v>71202.42</v>
      </c>
      <c r="J3145" s="84">
        <v>-17383.150000000001</v>
      </c>
      <c r="K3145" s="84">
        <v>53819.27</v>
      </c>
      <c r="L3145" s="85"/>
      <c r="M3145" s="85"/>
    </row>
    <row r="3146" spans="1:13" hidden="1" x14ac:dyDescent="0.25">
      <c r="A3146" s="80">
        <f t="shared" si="49"/>
        <v>3144</v>
      </c>
      <c r="B3146" s="79" t="s">
        <v>2177</v>
      </c>
      <c r="C3146" s="79" t="s">
        <v>247</v>
      </c>
      <c r="D3146" s="81">
        <v>43348</v>
      </c>
      <c r="E3146" s="81">
        <v>43348</v>
      </c>
      <c r="F3146" s="86">
        <v>1</v>
      </c>
      <c r="G3146" s="79" t="s">
        <v>158</v>
      </c>
      <c r="H3146" s="79" t="s">
        <v>2206</v>
      </c>
      <c r="I3146" s="84">
        <v>59046.22</v>
      </c>
      <c r="J3146" s="84">
        <v>-14415.36</v>
      </c>
      <c r="K3146" s="84">
        <v>44630.86</v>
      </c>
      <c r="L3146" s="85"/>
      <c r="M3146" s="85"/>
    </row>
    <row r="3147" spans="1:13" hidden="1" x14ac:dyDescent="0.25">
      <c r="A3147" s="80">
        <f t="shared" si="49"/>
        <v>3145</v>
      </c>
      <c r="B3147" s="79" t="s">
        <v>2177</v>
      </c>
      <c r="C3147" s="79" t="s">
        <v>363</v>
      </c>
      <c r="D3147" s="81">
        <v>43406</v>
      </c>
      <c r="E3147" s="81">
        <v>43406</v>
      </c>
      <c r="F3147" s="86">
        <v>5</v>
      </c>
      <c r="G3147" s="79" t="s">
        <v>158</v>
      </c>
      <c r="H3147" s="79" t="s">
        <v>2207</v>
      </c>
      <c r="I3147" s="84">
        <v>142458.4</v>
      </c>
      <c r="J3147" s="84">
        <v>-40786.039999999994</v>
      </c>
      <c r="K3147" s="84">
        <v>101672.36</v>
      </c>
      <c r="L3147" s="85"/>
      <c r="M3147" s="85"/>
    </row>
    <row r="3148" spans="1:13" hidden="1" x14ac:dyDescent="0.25">
      <c r="A3148" s="80">
        <f t="shared" si="49"/>
        <v>3146</v>
      </c>
      <c r="B3148" s="79" t="s">
        <v>2177</v>
      </c>
      <c r="C3148" s="79" t="s">
        <v>363</v>
      </c>
      <c r="D3148" s="81">
        <v>41639</v>
      </c>
      <c r="E3148" s="81">
        <v>41639</v>
      </c>
      <c r="F3148" s="86">
        <v>1</v>
      </c>
      <c r="G3148" s="79" t="s">
        <v>158</v>
      </c>
      <c r="H3148" s="79" t="s">
        <v>2208</v>
      </c>
      <c r="I3148" s="84">
        <v>604301</v>
      </c>
      <c r="J3148" s="84">
        <v>-451464.29</v>
      </c>
      <c r="K3148" s="84">
        <v>152836.71</v>
      </c>
      <c r="L3148" s="85"/>
      <c r="M3148" s="85"/>
    </row>
    <row r="3149" spans="1:13" hidden="1" x14ac:dyDescent="0.25">
      <c r="A3149" s="80">
        <f t="shared" si="49"/>
        <v>3147</v>
      </c>
      <c r="B3149" s="79" t="s">
        <v>2177</v>
      </c>
      <c r="C3149" s="79" t="s">
        <v>363</v>
      </c>
      <c r="D3149" s="81">
        <v>41639</v>
      </c>
      <c r="E3149" s="81">
        <v>41639</v>
      </c>
      <c r="F3149" s="86">
        <v>1</v>
      </c>
      <c r="G3149" s="79" t="s">
        <v>158</v>
      </c>
      <c r="H3149" s="79" t="s">
        <v>2209</v>
      </c>
      <c r="I3149" s="84">
        <v>1326000</v>
      </c>
      <c r="J3149" s="84">
        <v>-1002505.0399999999</v>
      </c>
      <c r="K3149" s="84">
        <v>323494.96000000002</v>
      </c>
      <c r="L3149" s="85"/>
      <c r="M3149" s="85"/>
    </row>
    <row r="3150" spans="1:13" hidden="1" x14ac:dyDescent="0.25">
      <c r="A3150" s="80">
        <f t="shared" si="49"/>
        <v>3148</v>
      </c>
      <c r="B3150" s="79" t="s">
        <v>2177</v>
      </c>
      <c r="C3150" s="79" t="s">
        <v>363</v>
      </c>
      <c r="D3150" s="81">
        <v>40627</v>
      </c>
      <c r="E3150" s="81">
        <v>40627</v>
      </c>
      <c r="F3150" s="86">
        <v>1</v>
      </c>
      <c r="G3150" s="79" t="s">
        <v>158</v>
      </c>
      <c r="H3150" s="79" t="s">
        <v>2180</v>
      </c>
      <c r="I3150" s="84">
        <v>1135458.83</v>
      </c>
      <c r="J3150" s="84">
        <v>-1078685.8899999999</v>
      </c>
      <c r="K3150" s="84">
        <v>56772.94</v>
      </c>
      <c r="L3150" s="85"/>
      <c r="M3150" s="85"/>
    </row>
    <row r="3151" spans="1:13" hidden="1" x14ac:dyDescent="0.25">
      <c r="A3151" s="80">
        <f t="shared" si="49"/>
        <v>3149</v>
      </c>
      <c r="B3151" s="79" t="s">
        <v>2177</v>
      </c>
      <c r="C3151" s="79" t="s">
        <v>247</v>
      </c>
      <c r="D3151" s="81">
        <v>40920</v>
      </c>
      <c r="E3151" s="81">
        <v>40920</v>
      </c>
      <c r="F3151" s="86">
        <v>0</v>
      </c>
      <c r="G3151" s="79" t="s">
        <v>158</v>
      </c>
      <c r="H3151" s="79" t="s">
        <v>2184</v>
      </c>
      <c r="I3151" s="84">
        <v>0</v>
      </c>
      <c r="J3151" s="84">
        <v>0</v>
      </c>
      <c r="K3151" s="84">
        <v>0</v>
      </c>
      <c r="L3151" s="85"/>
      <c r="M3151" s="85"/>
    </row>
    <row r="3152" spans="1:13" hidden="1" x14ac:dyDescent="0.25">
      <c r="A3152" s="80">
        <f t="shared" si="49"/>
        <v>3150</v>
      </c>
      <c r="B3152" s="79" t="s">
        <v>2177</v>
      </c>
      <c r="C3152" s="79" t="s">
        <v>247</v>
      </c>
      <c r="D3152" s="81">
        <v>40920</v>
      </c>
      <c r="E3152" s="81">
        <v>40920</v>
      </c>
      <c r="F3152" s="86">
        <v>1</v>
      </c>
      <c r="G3152" s="79" t="s">
        <v>158</v>
      </c>
      <c r="H3152" s="79" t="s">
        <v>2184</v>
      </c>
      <c r="I3152" s="84">
        <v>46975.8</v>
      </c>
      <c r="J3152" s="84">
        <v>-41142.170000000006</v>
      </c>
      <c r="K3152" s="84">
        <v>5833.63</v>
      </c>
      <c r="L3152" s="85"/>
      <c r="M3152" s="85"/>
    </row>
    <row r="3153" spans="1:13" hidden="1" x14ac:dyDescent="0.25">
      <c r="A3153" s="80">
        <f t="shared" si="49"/>
        <v>3151</v>
      </c>
      <c r="B3153" s="79" t="s">
        <v>2177</v>
      </c>
      <c r="C3153" s="79" t="s">
        <v>247</v>
      </c>
      <c r="D3153" s="81">
        <v>40920</v>
      </c>
      <c r="E3153" s="81">
        <v>40920</v>
      </c>
      <c r="F3153" s="86">
        <v>1</v>
      </c>
      <c r="G3153" s="79" t="s">
        <v>158</v>
      </c>
      <c r="H3153" s="79" t="s">
        <v>2184</v>
      </c>
      <c r="I3153" s="84">
        <v>46975.8</v>
      </c>
      <c r="J3153" s="84">
        <v>-41142.170000000006</v>
      </c>
      <c r="K3153" s="84">
        <v>5833.63</v>
      </c>
      <c r="L3153" s="85"/>
      <c r="M3153" s="85"/>
    </row>
    <row r="3154" spans="1:13" hidden="1" x14ac:dyDescent="0.25">
      <c r="A3154" s="80">
        <f t="shared" si="49"/>
        <v>3152</v>
      </c>
      <c r="B3154" s="79" t="s">
        <v>2177</v>
      </c>
      <c r="C3154" s="79" t="s">
        <v>247</v>
      </c>
      <c r="D3154" s="81">
        <v>40920</v>
      </c>
      <c r="E3154" s="81">
        <v>40920</v>
      </c>
      <c r="F3154" s="86">
        <v>1</v>
      </c>
      <c r="G3154" s="79" t="s">
        <v>158</v>
      </c>
      <c r="H3154" s="79" t="s">
        <v>2184</v>
      </c>
      <c r="I3154" s="84">
        <v>46975.8</v>
      </c>
      <c r="J3154" s="84">
        <v>-41142.17</v>
      </c>
      <c r="K3154" s="84">
        <v>5833.63</v>
      </c>
      <c r="L3154" s="85"/>
      <c r="M3154" s="85"/>
    </row>
    <row r="3155" spans="1:13" hidden="1" x14ac:dyDescent="0.25">
      <c r="A3155" s="80">
        <f t="shared" si="49"/>
        <v>3153</v>
      </c>
      <c r="B3155" s="79" t="s">
        <v>2177</v>
      </c>
      <c r="C3155" s="79" t="s">
        <v>247</v>
      </c>
      <c r="D3155" s="81">
        <v>42429</v>
      </c>
      <c r="E3155" s="81">
        <v>42429</v>
      </c>
      <c r="F3155" s="86">
        <v>1</v>
      </c>
      <c r="G3155" s="79" t="s">
        <v>158</v>
      </c>
      <c r="H3155" s="79" t="s">
        <v>2202</v>
      </c>
      <c r="I3155" s="84">
        <v>53600</v>
      </c>
      <c r="J3155" s="84">
        <v>-28699.09</v>
      </c>
      <c r="K3155" s="84">
        <v>24900.91</v>
      </c>
      <c r="L3155" s="85"/>
      <c r="M3155" s="85"/>
    </row>
    <row r="3156" spans="1:13" hidden="1" x14ac:dyDescent="0.25">
      <c r="A3156" s="80">
        <f t="shared" si="49"/>
        <v>3154</v>
      </c>
      <c r="B3156" s="79" t="s">
        <v>2177</v>
      </c>
      <c r="C3156" s="79" t="s">
        <v>247</v>
      </c>
      <c r="D3156" s="81">
        <v>42814</v>
      </c>
      <c r="E3156" s="81">
        <v>42814</v>
      </c>
      <c r="F3156" s="86">
        <v>1</v>
      </c>
      <c r="G3156" s="79" t="s">
        <v>158</v>
      </c>
      <c r="H3156" s="79" t="s">
        <v>2204</v>
      </c>
      <c r="I3156" s="84">
        <v>56000</v>
      </c>
      <c r="J3156" s="84">
        <v>-21454.92</v>
      </c>
      <c r="K3156" s="84">
        <v>34545.08</v>
      </c>
      <c r="L3156" s="85"/>
      <c r="M3156" s="85"/>
    </row>
    <row r="3157" spans="1:13" hidden="1" x14ac:dyDescent="0.25">
      <c r="A3157" s="80">
        <f t="shared" si="49"/>
        <v>3155</v>
      </c>
      <c r="B3157" s="79" t="s">
        <v>2177</v>
      </c>
      <c r="C3157" s="79" t="s">
        <v>247</v>
      </c>
      <c r="D3157" s="81">
        <v>43008</v>
      </c>
      <c r="E3157" s="81">
        <v>43008</v>
      </c>
      <c r="F3157" s="86">
        <v>1</v>
      </c>
      <c r="G3157" s="79" t="s">
        <v>158</v>
      </c>
      <c r="H3157" s="79" t="s">
        <v>2205</v>
      </c>
      <c r="I3157" s="84">
        <v>59312.18</v>
      </c>
      <c r="J3157" s="84">
        <v>-19729.03</v>
      </c>
      <c r="K3157" s="84">
        <v>39583.15</v>
      </c>
      <c r="L3157" s="85"/>
      <c r="M3157" s="85"/>
    </row>
    <row r="3158" spans="1:13" hidden="1" x14ac:dyDescent="0.25">
      <c r="A3158" s="80">
        <f t="shared" si="49"/>
        <v>3156</v>
      </c>
      <c r="B3158" s="79" t="s">
        <v>2177</v>
      </c>
      <c r="C3158" s="79" t="s">
        <v>247</v>
      </c>
      <c r="D3158" s="81">
        <v>43008</v>
      </c>
      <c r="E3158" s="81">
        <v>43008</v>
      </c>
      <c r="F3158" s="86">
        <v>1</v>
      </c>
      <c r="G3158" s="79" t="s">
        <v>158</v>
      </c>
      <c r="H3158" s="79" t="s">
        <v>2205</v>
      </c>
      <c r="I3158" s="84">
        <v>59312.18</v>
      </c>
      <c r="J3158" s="84">
        <v>-19729.03</v>
      </c>
      <c r="K3158" s="84">
        <v>39583.15</v>
      </c>
      <c r="L3158" s="85"/>
      <c r="M3158" s="85"/>
    </row>
    <row r="3159" spans="1:13" hidden="1" x14ac:dyDescent="0.25">
      <c r="A3159" s="80">
        <f t="shared" si="49"/>
        <v>3157</v>
      </c>
      <c r="B3159" s="79" t="s">
        <v>2177</v>
      </c>
      <c r="C3159" s="79" t="s">
        <v>247</v>
      </c>
      <c r="D3159" s="81">
        <v>43008</v>
      </c>
      <c r="E3159" s="81">
        <v>43008</v>
      </c>
      <c r="F3159" s="86">
        <v>1</v>
      </c>
      <c r="G3159" s="79" t="s">
        <v>158</v>
      </c>
      <c r="H3159" s="79" t="s">
        <v>2205</v>
      </c>
      <c r="I3159" s="84">
        <v>59312.18</v>
      </c>
      <c r="J3159" s="84">
        <v>-19729.03</v>
      </c>
      <c r="K3159" s="84">
        <v>39583.15</v>
      </c>
      <c r="L3159" s="85"/>
      <c r="M3159" s="85"/>
    </row>
    <row r="3160" spans="1:13" hidden="1" x14ac:dyDescent="0.25">
      <c r="A3160" s="80">
        <f t="shared" si="49"/>
        <v>3158</v>
      </c>
      <c r="B3160" s="79" t="s">
        <v>2177</v>
      </c>
      <c r="C3160" s="79" t="s">
        <v>247</v>
      </c>
      <c r="D3160" s="81">
        <v>43348</v>
      </c>
      <c r="E3160" s="81">
        <v>43348</v>
      </c>
      <c r="F3160" s="86">
        <v>1</v>
      </c>
      <c r="G3160" s="79" t="s">
        <v>158</v>
      </c>
      <c r="H3160" s="79" t="s">
        <v>2210</v>
      </c>
      <c r="I3160" s="84">
        <v>71202.42</v>
      </c>
      <c r="J3160" s="84">
        <v>-17383.150000000001</v>
      </c>
      <c r="K3160" s="84">
        <v>53819.27</v>
      </c>
      <c r="L3160" s="85"/>
      <c r="M3160" s="85"/>
    </row>
    <row r="3161" spans="1:13" hidden="1" x14ac:dyDescent="0.25">
      <c r="A3161" s="80">
        <f t="shared" si="49"/>
        <v>3159</v>
      </c>
      <c r="B3161" s="79" t="s">
        <v>2177</v>
      </c>
      <c r="C3161" s="79" t="s">
        <v>247</v>
      </c>
      <c r="D3161" s="81">
        <v>43348</v>
      </c>
      <c r="E3161" s="81">
        <v>43348</v>
      </c>
      <c r="F3161" s="86">
        <v>1</v>
      </c>
      <c r="G3161" s="79" t="s">
        <v>158</v>
      </c>
      <c r="H3161" s="79" t="s">
        <v>2206</v>
      </c>
      <c r="I3161" s="84">
        <v>59046.21</v>
      </c>
      <c r="J3161" s="84">
        <v>-14415.36</v>
      </c>
      <c r="K3161" s="84">
        <v>44630.85</v>
      </c>
      <c r="L3161" s="85"/>
      <c r="M3161" s="85"/>
    </row>
    <row r="3162" spans="1:13" hidden="1" x14ac:dyDescent="0.25">
      <c r="A3162" s="80">
        <f t="shared" si="49"/>
        <v>3160</v>
      </c>
      <c r="B3162" s="79" t="s">
        <v>2177</v>
      </c>
      <c r="C3162" s="79" t="s">
        <v>247</v>
      </c>
      <c r="D3162" s="81">
        <v>43348</v>
      </c>
      <c r="E3162" s="81">
        <v>43348</v>
      </c>
      <c r="F3162" s="86">
        <v>1</v>
      </c>
      <c r="G3162" s="79" t="s">
        <v>158</v>
      </c>
      <c r="H3162" s="79" t="s">
        <v>2206</v>
      </c>
      <c r="I3162" s="84">
        <v>59046.21</v>
      </c>
      <c r="J3162" s="84">
        <v>-14415.36</v>
      </c>
      <c r="K3162" s="84">
        <v>44630.85</v>
      </c>
      <c r="L3162" s="85"/>
      <c r="M3162" s="85"/>
    </row>
    <row r="3163" spans="1:13" hidden="1" x14ac:dyDescent="0.25">
      <c r="A3163" s="80">
        <f t="shared" si="49"/>
        <v>3161</v>
      </c>
      <c r="B3163" s="79" t="s">
        <v>2177</v>
      </c>
      <c r="C3163" s="79" t="s">
        <v>363</v>
      </c>
      <c r="D3163" s="81">
        <v>43465</v>
      </c>
      <c r="E3163" s="81">
        <v>43465</v>
      </c>
      <c r="F3163" s="86">
        <v>1</v>
      </c>
      <c r="G3163" s="79" t="s">
        <v>158</v>
      </c>
      <c r="H3163" s="79" t="s">
        <v>2211</v>
      </c>
      <c r="I3163" s="84">
        <v>424999.67999999999</v>
      </c>
      <c r="J3163" s="84">
        <v>-113520.03</v>
      </c>
      <c r="K3163" s="84">
        <v>311479.65000000002</v>
      </c>
      <c r="L3163" s="85"/>
      <c r="M3163" s="85"/>
    </row>
    <row r="3164" spans="1:13" hidden="1" x14ac:dyDescent="0.25">
      <c r="A3164" s="80">
        <f t="shared" si="49"/>
        <v>3162</v>
      </c>
      <c r="B3164" s="79" t="s">
        <v>2177</v>
      </c>
      <c r="C3164" s="79" t="s">
        <v>363</v>
      </c>
      <c r="D3164" s="81">
        <v>43465</v>
      </c>
      <c r="E3164" s="81">
        <v>43465</v>
      </c>
      <c r="F3164" s="86">
        <v>1</v>
      </c>
      <c r="G3164" s="79" t="s">
        <v>158</v>
      </c>
      <c r="H3164" s="79" t="s">
        <v>2212</v>
      </c>
      <c r="I3164" s="84">
        <v>27489.9</v>
      </c>
      <c r="J3164" s="84">
        <v>-7342.72</v>
      </c>
      <c r="K3164" s="84">
        <v>20147.18</v>
      </c>
      <c r="L3164" s="85"/>
      <c r="M3164" s="85"/>
    </row>
    <row r="3165" spans="1:13" hidden="1" x14ac:dyDescent="0.25">
      <c r="A3165" s="80">
        <f t="shared" si="49"/>
        <v>3163</v>
      </c>
      <c r="B3165" s="79" t="s">
        <v>2177</v>
      </c>
      <c r="C3165" s="79" t="s">
        <v>363</v>
      </c>
      <c r="D3165" s="81">
        <v>43465</v>
      </c>
      <c r="E3165" s="81">
        <v>43465</v>
      </c>
      <c r="F3165" s="86">
        <v>1</v>
      </c>
      <c r="G3165" s="79" t="s">
        <v>158</v>
      </c>
      <c r="H3165" s="79" t="s">
        <v>2213</v>
      </c>
      <c r="I3165" s="84">
        <v>449955.32</v>
      </c>
      <c r="J3165" s="84">
        <v>-120185.83</v>
      </c>
      <c r="K3165" s="84">
        <v>329769.49</v>
      </c>
      <c r="L3165" s="85"/>
      <c r="M3165" s="85"/>
    </row>
    <row r="3166" spans="1:13" hidden="1" x14ac:dyDescent="0.25">
      <c r="A3166" s="80">
        <f t="shared" si="49"/>
        <v>3164</v>
      </c>
      <c r="B3166" s="79" t="s">
        <v>2177</v>
      </c>
      <c r="C3166" s="79" t="s">
        <v>363</v>
      </c>
      <c r="D3166" s="81">
        <v>43529</v>
      </c>
      <c r="E3166" s="81">
        <v>43529</v>
      </c>
      <c r="F3166" s="86">
        <v>1</v>
      </c>
      <c r="G3166" s="79" t="s">
        <v>158</v>
      </c>
      <c r="H3166" s="79" t="s">
        <v>2214</v>
      </c>
      <c r="I3166" s="84">
        <v>1107228.03</v>
      </c>
      <c r="J3166" s="84">
        <v>-272692.81999999995</v>
      </c>
      <c r="K3166" s="84">
        <v>834535.21</v>
      </c>
      <c r="L3166" s="85"/>
      <c r="M3166" s="85"/>
    </row>
    <row r="3167" spans="1:13" hidden="1" x14ac:dyDescent="0.25">
      <c r="A3167" s="80">
        <f t="shared" si="49"/>
        <v>3165</v>
      </c>
      <c r="B3167" s="79" t="s">
        <v>2177</v>
      </c>
      <c r="C3167" s="79" t="s">
        <v>2215</v>
      </c>
      <c r="D3167" s="81">
        <v>43624</v>
      </c>
      <c r="E3167" s="81">
        <v>43624</v>
      </c>
      <c r="F3167" s="86">
        <v>0</v>
      </c>
      <c r="G3167" s="79" t="s">
        <v>158</v>
      </c>
      <c r="H3167" s="79" t="s">
        <v>2214</v>
      </c>
      <c r="I3167" s="84">
        <v>748.31</v>
      </c>
      <c r="J3167" s="84">
        <v>-166.43</v>
      </c>
      <c r="K3167" s="84">
        <v>581.88</v>
      </c>
      <c r="L3167" s="85"/>
      <c r="M3167" s="85"/>
    </row>
    <row r="3168" spans="1:13" hidden="1" x14ac:dyDescent="0.25">
      <c r="A3168" s="80">
        <f t="shared" si="49"/>
        <v>3166</v>
      </c>
      <c r="B3168" s="79" t="s">
        <v>2177</v>
      </c>
      <c r="C3168" s="79" t="s">
        <v>363</v>
      </c>
      <c r="D3168" s="81">
        <v>43552</v>
      </c>
      <c r="E3168" s="81">
        <v>43552</v>
      </c>
      <c r="F3168" s="86">
        <v>1</v>
      </c>
      <c r="G3168" s="79" t="s">
        <v>161</v>
      </c>
      <c r="H3168" s="79" t="s">
        <v>2216</v>
      </c>
      <c r="I3168" s="84">
        <v>41490</v>
      </c>
      <c r="J3168" s="84">
        <v>-9907.869999999999</v>
      </c>
      <c r="K3168" s="84">
        <v>31582.13</v>
      </c>
      <c r="L3168" s="85"/>
      <c r="M3168" s="85"/>
    </row>
    <row r="3169" spans="1:13" hidden="1" x14ac:dyDescent="0.25">
      <c r="A3169" s="80">
        <f t="shared" si="49"/>
        <v>3167</v>
      </c>
      <c r="B3169" s="79" t="s">
        <v>2177</v>
      </c>
      <c r="C3169" s="79" t="s">
        <v>363</v>
      </c>
      <c r="D3169" s="81">
        <v>43465</v>
      </c>
      <c r="E3169" s="81">
        <v>43465</v>
      </c>
      <c r="F3169" s="86">
        <v>1</v>
      </c>
      <c r="G3169" s="79" t="s">
        <v>158</v>
      </c>
      <c r="H3169" s="79" t="s">
        <v>2211</v>
      </c>
      <c r="I3169" s="84">
        <v>424999.67999999999</v>
      </c>
      <c r="J3169" s="84">
        <v>-113520.03</v>
      </c>
      <c r="K3169" s="84">
        <v>311479.65000000002</v>
      </c>
      <c r="L3169" s="85"/>
      <c r="M3169" s="85"/>
    </row>
    <row r="3170" spans="1:13" hidden="1" x14ac:dyDescent="0.25">
      <c r="A3170" s="80">
        <f t="shared" si="49"/>
        <v>3168</v>
      </c>
      <c r="B3170" s="79" t="s">
        <v>2177</v>
      </c>
      <c r="C3170" s="79" t="s">
        <v>363</v>
      </c>
      <c r="D3170" s="81">
        <v>43465</v>
      </c>
      <c r="E3170" s="81">
        <v>43465</v>
      </c>
      <c r="F3170" s="86">
        <v>1</v>
      </c>
      <c r="G3170" s="79" t="s">
        <v>158</v>
      </c>
      <c r="H3170" s="79" t="s">
        <v>2212</v>
      </c>
      <c r="I3170" s="84">
        <v>27489.9</v>
      </c>
      <c r="J3170" s="84">
        <v>-7342.72</v>
      </c>
      <c r="K3170" s="84">
        <v>20147.18</v>
      </c>
      <c r="L3170" s="85"/>
      <c r="M3170" s="85"/>
    </row>
    <row r="3171" spans="1:13" hidden="1" x14ac:dyDescent="0.25">
      <c r="A3171" s="80">
        <f t="shared" si="49"/>
        <v>3169</v>
      </c>
      <c r="B3171" s="79" t="s">
        <v>2177</v>
      </c>
      <c r="C3171" s="79" t="s">
        <v>363</v>
      </c>
      <c r="D3171" s="81">
        <v>43465</v>
      </c>
      <c r="E3171" s="81">
        <v>43465</v>
      </c>
      <c r="F3171" s="86">
        <v>1</v>
      </c>
      <c r="G3171" s="79" t="s">
        <v>158</v>
      </c>
      <c r="H3171" s="79" t="s">
        <v>2212</v>
      </c>
      <c r="I3171" s="84">
        <v>27489.9</v>
      </c>
      <c r="J3171" s="84">
        <v>-7342.72</v>
      </c>
      <c r="K3171" s="84">
        <v>20147.18</v>
      </c>
      <c r="L3171" s="85"/>
      <c r="M3171" s="85"/>
    </row>
    <row r="3172" spans="1:13" hidden="1" x14ac:dyDescent="0.25">
      <c r="A3172" s="80">
        <f t="shared" si="49"/>
        <v>3170</v>
      </c>
      <c r="B3172" s="79" t="s">
        <v>2177</v>
      </c>
      <c r="C3172" s="79" t="s">
        <v>363</v>
      </c>
      <c r="D3172" s="81">
        <v>43465</v>
      </c>
      <c r="E3172" s="81">
        <v>43465</v>
      </c>
      <c r="F3172" s="86">
        <v>1</v>
      </c>
      <c r="G3172" s="79" t="s">
        <v>158</v>
      </c>
      <c r="H3172" s="79" t="s">
        <v>2212</v>
      </c>
      <c r="I3172" s="84">
        <v>27489.9</v>
      </c>
      <c r="J3172" s="84">
        <v>-7342.72</v>
      </c>
      <c r="K3172" s="84">
        <v>20147.18</v>
      </c>
      <c r="L3172" s="85"/>
      <c r="M3172" s="85"/>
    </row>
    <row r="3173" spans="1:13" hidden="1" x14ac:dyDescent="0.25">
      <c r="A3173" s="80">
        <f t="shared" si="49"/>
        <v>3171</v>
      </c>
      <c r="B3173" s="79" t="s">
        <v>2177</v>
      </c>
      <c r="C3173" s="79" t="s">
        <v>363</v>
      </c>
      <c r="D3173" s="81">
        <v>43465</v>
      </c>
      <c r="E3173" s="81">
        <v>43465</v>
      </c>
      <c r="F3173" s="86">
        <v>1</v>
      </c>
      <c r="G3173" s="79" t="s">
        <v>158</v>
      </c>
      <c r="H3173" s="79" t="s">
        <v>2212</v>
      </c>
      <c r="I3173" s="84">
        <v>27490</v>
      </c>
      <c r="J3173" s="84">
        <v>-7342.75</v>
      </c>
      <c r="K3173" s="84">
        <v>20147.25</v>
      </c>
      <c r="L3173" s="85"/>
      <c r="M3173" s="85"/>
    </row>
    <row r="3174" spans="1:13" hidden="1" x14ac:dyDescent="0.25">
      <c r="A3174" s="80">
        <f t="shared" si="49"/>
        <v>3172</v>
      </c>
      <c r="B3174" s="79" t="s">
        <v>2177</v>
      </c>
      <c r="C3174" s="79" t="s">
        <v>363</v>
      </c>
      <c r="D3174" s="81">
        <v>43465</v>
      </c>
      <c r="E3174" s="81">
        <v>43465</v>
      </c>
      <c r="F3174" s="86">
        <v>1</v>
      </c>
      <c r="G3174" s="79" t="s">
        <v>158</v>
      </c>
      <c r="H3174" s="79" t="s">
        <v>2213</v>
      </c>
      <c r="I3174" s="84">
        <v>449955.32</v>
      </c>
      <c r="J3174" s="84">
        <v>-120185.83</v>
      </c>
      <c r="K3174" s="84">
        <v>329769.49</v>
      </c>
      <c r="L3174" s="85"/>
      <c r="M3174" s="85"/>
    </row>
    <row r="3175" spans="1:13" hidden="1" x14ac:dyDescent="0.25">
      <c r="A3175" s="80">
        <f t="shared" si="49"/>
        <v>3173</v>
      </c>
      <c r="B3175" s="79" t="s">
        <v>2177</v>
      </c>
      <c r="C3175" s="79" t="s">
        <v>363</v>
      </c>
      <c r="D3175" s="81">
        <v>43465</v>
      </c>
      <c r="E3175" s="81">
        <v>43465</v>
      </c>
      <c r="F3175" s="86">
        <v>1</v>
      </c>
      <c r="G3175" s="79" t="s">
        <v>158</v>
      </c>
      <c r="H3175" s="79" t="s">
        <v>2213</v>
      </c>
      <c r="I3175" s="84">
        <v>450090.32</v>
      </c>
      <c r="J3175" s="84">
        <v>-120221.9</v>
      </c>
      <c r="K3175" s="84">
        <v>329868.42</v>
      </c>
      <c r="L3175" s="85"/>
      <c r="M3175" s="85"/>
    </row>
    <row r="3176" spans="1:13" hidden="1" x14ac:dyDescent="0.25">
      <c r="A3176" s="80">
        <f t="shared" si="49"/>
        <v>3174</v>
      </c>
      <c r="B3176" s="79" t="s">
        <v>2177</v>
      </c>
      <c r="C3176" s="79" t="s">
        <v>363</v>
      </c>
      <c r="D3176" s="81">
        <v>43552</v>
      </c>
      <c r="E3176" s="81">
        <v>43552</v>
      </c>
      <c r="F3176" s="86">
        <v>1</v>
      </c>
      <c r="G3176" s="79" t="s">
        <v>161</v>
      </c>
      <c r="H3176" s="79" t="s">
        <v>2216</v>
      </c>
      <c r="I3176" s="84">
        <v>41490</v>
      </c>
      <c r="J3176" s="84">
        <v>-9907.869999999999</v>
      </c>
      <c r="K3176" s="84">
        <v>31582.13</v>
      </c>
      <c r="L3176" s="85"/>
      <c r="M3176" s="85"/>
    </row>
    <row r="3177" spans="1:13" hidden="1" x14ac:dyDescent="0.25">
      <c r="A3177" s="80">
        <f t="shared" si="49"/>
        <v>3175</v>
      </c>
      <c r="B3177" s="79" t="s">
        <v>2177</v>
      </c>
      <c r="C3177" s="79" t="s">
        <v>2217</v>
      </c>
      <c r="D3177" s="81">
        <v>43607</v>
      </c>
      <c r="E3177" s="81">
        <v>43607</v>
      </c>
      <c r="F3177" s="86">
        <v>0</v>
      </c>
      <c r="G3177" s="79" t="s">
        <v>161</v>
      </c>
      <c r="H3177" s="79" t="s">
        <v>2216</v>
      </c>
      <c r="I3177" s="84">
        <v>29999.759999999998</v>
      </c>
      <c r="J3177" s="84">
        <v>-6771.1900000000005</v>
      </c>
      <c r="K3177" s="84">
        <v>23228.57</v>
      </c>
      <c r="L3177" s="85"/>
      <c r="M3177" s="85"/>
    </row>
    <row r="3178" spans="1:13" hidden="1" x14ac:dyDescent="0.25">
      <c r="A3178" s="80">
        <f t="shared" si="49"/>
        <v>3176</v>
      </c>
      <c r="B3178" s="79" t="s">
        <v>2177</v>
      </c>
      <c r="C3178" s="79" t="s">
        <v>247</v>
      </c>
      <c r="D3178" s="81">
        <v>43709</v>
      </c>
      <c r="E3178" s="81">
        <v>43709</v>
      </c>
      <c r="F3178" s="86">
        <v>1</v>
      </c>
      <c r="G3178" s="79" t="s">
        <v>161</v>
      </c>
      <c r="H3178" s="79" t="s">
        <v>2218</v>
      </c>
      <c r="I3178" s="84">
        <v>73116.479999999996</v>
      </c>
      <c r="J3178" s="84">
        <v>-10989.619999999999</v>
      </c>
      <c r="K3178" s="84">
        <v>62126.86</v>
      </c>
      <c r="L3178" s="85"/>
      <c r="M3178" s="85"/>
    </row>
    <row r="3179" spans="1:13" hidden="1" x14ac:dyDescent="0.25">
      <c r="A3179" s="80">
        <f t="shared" si="49"/>
        <v>3177</v>
      </c>
      <c r="B3179" s="79" t="s">
        <v>2177</v>
      </c>
      <c r="C3179" s="79" t="s">
        <v>247</v>
      </c>
      <c r="D3179" s="81">
        <v>43709</v>
      </c>
      <c r="E3179" s="81">
        <v>43709</v>
      </c>
      <c r="F3179" s="86">
        <v>1</v>
      </c>
      <c r="G3179" s="79" t="s">
        <v>161</v>
      </c>
      <c r="H3179" s="79" t="s">
        <v>2218</v>
      </c>
      <c r="I3179" s="84">
        <v>73116.479999999996</v>
      </c>
      <c r="J3179" s="84">
        <v>-10989.619999999999</v>
      </c>
      <c r="K3179" s="84">
        <v>62126.86</v>
      </c>
      <c r="L3179" s="85"/>
      <c r="M3179" s="85"/>
    </row>
    <row r="3180" spans="1:13" hidden="1" x14ac:dyDescent="0.25">
      <c r="A3180" s="80">
        <f t="shared" si="49"/>
        <v>3178</v>
      </c>
      <c r="B3180" s="79" t="s">
        <v>2177</v>
      </c>
      <c r="C3180" s="79" t="s">
        <v>247</v>
      </c>
      <c r="D3180" s="81">
        <v>43709</v>
      </c>
      <c r="E3180" s="81">
        <v>43709</v>
      </c>
      <c r="F3180" s="86">
        <v>1</v>
      </c>
      <c r="G3180" s="79" t="s">
        <v>161</v>
      </c>
      <c r="H3180" s="79" t="s">
        <v>2218</v>
      </c>
      <c r="I3180" s="84">
        <v>73116.479999999996</v>
      </c>
      <c r="J3180" s="84">
        <v>-10989.619999999999</v>
      </c>
      <c r="K3180" s="84">
        <v>62126.86</v>
      </c>
      <c r="L3180" s="85"/>
      <c r="M3180" s="85"/>
    </row>
    <row r="3181" spans="1:13" hidden="1" x14ac:dyDescent="0.25">
      <c r="A3181" s="80">
        <f t="shared" si="49"/>
        <v>3179</v>
      </c>
      <c r="B3181" s="79" t="s">
        <v>2177</v>
      </c>
      <c r="C3181" s="79" t="s">
        <v>247</v>
      </c>
      <c r="D3181" s="81">
        <v>43709</v>
      </c>
      <c r="E3181" s="81">
        <v>43709</v>
      </c>
      <c r="F3181" s="86">
        <v>1</v>
      </c>
      <c r="G3181" s="79" t="s">
        <v>161</v>
      </c>
      <c r="H3181" s="79" t="s">
        <v>2218</v>
      </c>
      <c r="I3181" s="84">
        <v>73116.479999999996</v>
      </c>
      <c r="J3181" s="84">
        <v>-10989.619999999999</v>
      </c>
      <c r="K3181" s="84">
        <v>62126.86</v>
      </c>
      <c r="L3181" s="85"/>
      <c r="M3181" s="85"/>
    </row>
    <row r="3182" spans="1:13" hidden="1" x14ac:dyDescent="0.25">
      <c r="A3182" s="80">
        <f t="shared" si="49"/>
        <v>3180</v>
      </c>
      <c r="B3182" s="79" t="s">
        <v>2177</v>
      </c>
      <c r="C3182" s="79" t="s">
        <v>247</v>
      </c>
      <c r="D3182" s="81">
        <v>43709</v>
      </c>
      <c r="E3182" s="81">
        <v>43709</v>
      </c>
      <c r="F3182" s="86">
        <v>1</v>
      </c>
      <c r="G3182" s="79" t="s">
        <v>161</v>
      </c>
      <c r="H3182" s="79" t="s">
        <v>2218</v>
      </c>
      <c r="I3182" s="84">
        <v>73116.47</v>
      </c>
      <c r="J3182" s="84">
        <v>-10989.619999999999</v>
      </c>
      <c r="K3182" s="84">
        <v>62126.85</v>
      </c>
      <c r="L3182" s="85"/>
      <c r="M3182" s="85"/>
    </row>
    <row r="3183" spans="1:13" hidden="1" x14ac:dyDescent="0.25">
      <c r="A3183" s="80">
        <f t="shared" si="49"/>
        <v>3181</v>
      </c>
      <c r="B3183" s="79" t="s">
        <v>2219</v>
      </c>
      <c r="C3183" s="79" t="s">
        <v>987</v>
      </c>
      <c r="D3183" s="81">
        <v>41106</v>
      </c>
      <c r="E3183" s="81">
        <v>41106</v>
      </c>
      <c r="F3183" s="86">
        <v>24</v>
      </c>
      <c r="G3183" s="79" t="s">
        <v>158</v>
      </c>
      <c r="H3183" s="79" t="s">
        <v>2220</v>
      </c>
      <c r="I3183" s="84">
        <v>172800</v>
      </c>
      <c r="J3183" s="84">
        <v>-95313.090000000011</v>
      </c>
      <c r="K3183" s="84">
        <v>77486.91</v>
      </c>
      <c r="L3183" s="85"/>
      <c r="M3183" s="85"/>
    </row>
    <row r="3184" spans="1:13" hidden="1" x14ac:dyDescent="0.25">
      <c r="A3184" s="80">
        <f t="shared" si="49"/>
        <v>3182</v>
      </c>
      <c r="B3184" s="79" t="s">
        <v>2219</v>
      </c>
      <c r="C3184" s="79" t="s">
        <v>154</v>
      </c>
      <c r="D3184" s="81">
        <v>42277</v>
      </c>
      <c r="E3184" s="81">
        <v>42277</v>
      </c>
      <c r="F3184" s="86">
        <v>1</v>
      </c>
      <c r="G3184" s="79" t="s">
        <v>354</v>
      </c>
      <c r="H3184" s="79" t="s">
        <v>2221</v>
      </c>
      <c r="I3184" s="84">
        <v>220545.63</v>
      </c>
      <c r="J3184" s="84">
        <v>-209518.35</v>
      </c>
      <c r="K3184" s="84">
        <v>11027.28</v>
      </c>
      <c r="L3184" s="85"/>
      <c r="M3184" s="85"/>
    </row>
    <row r="3185" spans="1:13" hidden="1" x14ac:dyDescent="0.25">
      <c r="A3185" s="80">
        <f t="shared" si="49"/>
        <v>3183</v>
      </c>
      <c r="B3185" s="79" t="s">
        <v>2219</v>
      </c>
      <c r="C3185" s="79" t="s">
        <v>247</v>
      </c>
      <c r="D3185" s="81">
        <v>44267</v>
      </c>
      <c r="E3185" s="81">
        <v>44267</v>
      </c>
      <c r="F3185" s="86">
        <v>6</v>
      </c>
      <c r="G3185" s="79" t="s">
        <v>161</v>
      </c>
      <c r="H3185" s="79" t="s">
        <v>2222</v>
      </c>
      <c r="I3185" s="84">
        <v>180540</v>
      </c>
      <c r="J3185" s="84">
        <v>-939.8</v>
      </c>
      <c r="K3185" s="84">
        <v>179600.2</v>
      </c>
      <c r="L3185" s="85"/>
      <c r="M3185" s="85"/>
    </row>
    <row r="3186" spans="1:13" hidden="1" x14ac:dyDescent="0.25">
      <c r="A3186" s="168" t="s">
        <v>15</v>
      </c>
      <c r="B3186" s="168"/>
      <c r="C3186" s="168"/>
      <c r="D3186" s="168"/>
      <c r="E3186" s="168"/>
      <c r="F3186" s="168"/>
      <c r="G3186" s="168"/>
      <c r="H3186" s="168"/>
      <c r="I3186" s="92">
        <f>SUM(I3:I3185)</f>
        <v>95413698593.070099</v>
      </c>
      <c r="J3186" s="92">
        <f>SUM(J3:J3185)</f>
        <v>-28337650918.739998</v>
      </c>
      <c r="K3186" s="92">
        <f>SUM(K3:K3185)</f>
        <v>67076047674.33004</v>
      </c>
    </row>
    <row r="3187" spans="1:13" hidden="1" x14ac:dyDescent="0.25">
      <c r="I3187" s="93">
        <f>I3186/10000000</f>
        <v>9541.3698593070094</v>
      </c>
      <c r="J3187" s="93">
        <f t="shared" ref="J3187:K3187" si="50">J3186/10000000</f>
        <v>-2833.7650918739996</v>
      </c>
      <c r="K3187" s="93">
        <f t="shared" si="50"/>
        <v>6707.6047674330039</v>
      </c>
    </row>
    <row r="3190" spans="1:13" x14ac:dyDescent="0.25">
      <c r="J3190" s="94"/>
    </row>
  </sheetData>
  <autoFilter ref="A2:K3187">
    <filterColumn colId="1">
      <filters>
        <filter val="Free Hold Land"/>
        <filter val="Ind As Right Of Use Lease"/>
      </filters>
    </filterColumn>
  </autoFilter>
  <mergeCells count="1">
    <mergeCell ref="A3186:H3186"/>
  </mergeCells>
  <pageMargins left="0.75" right="0.75" top="1" bottom="1" header="0.5" footer="0.5"/>
  <pageSetup paperSize="9"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486"/>
  <sheetViews>
    <sheetView topLeftCell="F1" workbookViewId="0">
      <pane ySplit="3" topLeftCell="A474" activePane="bottomLeft" state="frozen"/>
      <selection pane="bottomLeft" activeCell="B2" sqref="B2:Q486"/>
    </sheetView>
  </sheetViews>
  <sheetFormatPr defaultRowHeight="15" x14ac:dyDescent="0.25"/>
  <cols>
    <col min="3" max="3" width="42.140625" customWidth="1"/>
    <col min="4" max="4" width="8.7109375" hidden="1" customWidth="1"/>
    <col min="5" max="5" width="10.28515625" hidden="1" customWidth="1"/>
    <col min="6" max="6" width="14" style="8" customWidth="1"/>
    <col min="7" max="7" width="15.28515625" customWidth="1"/>
    <col min="8" max="8" width="15.42578125" bestFit="1" customWidth="1"/>
    <col min="9" max="9" width="13.5703125" customWidth="1"/>
    <col min="10" max="10" width="11.85546875" customWidth="1"/>
    <col min="11" max="11" width="14.5703125" customWidth="1"/>
    <col min="12" max="13" width="14" style="8" customWidth="1"/>
    <col min="14" max="14" width="12.85546875" style="8" customWidth="1"/>
    <col min="15" max="15" width="11.85546875" style="8" customWidth="1"/>
    <col min="16" max="16" width="11.85546875" style="8" hidden="1" customWidth="1"/>
    <col min="17" max="17" width="13.5703125" style="8" customWidth="1"/>
  </cols>
  <sheetData>
    <row r="2" spans="2:17" s="4" customFormat="1" ht="15.75" x14ac:dyDescent="0.25">
      <c r="B2" s="202" t="s">
        <v>2305</v>
      </c>
      <c r="C2" s="202"/>
      <c r="D2" s="202"/>
      <c r="E2" s="202"/>
      <c r="F2" s="202"/>
      <c r="G2" s="202"/>
      <c r="H2" s="202"/>
      <c r="I2" s="202"/>
      <c r="J2" s="202"/>
      <c r="K2" s="202"/>
      <c r="L2" s="202"/>
      <c r="M2" s="202"/>
      <c r="N2" s="202"/>
      <c r="O2" s="202"/>
      <c r="P2" s="202"/>
      <c r="Q2" s="202"/>
    </row>
    <row r="3" spans="2:17" s="4" customFormat="1" ht="60" x14ac:dyDescent="0.25">
      <c r="B3" s="18" t="s">
        <v>5</v>
      </c>
      <c r="C3" s="18" t="s">
        <v>6</v>
      </c>
      <c r="D3" s="18" t="s">
        <v>2224</v>
      </c>
      <c r="E3" s="18" t="s">
        <v>2223</v>
      </c>
      <c r="F3" s="18" t="s">
        <v>7</v>
      </c>
      <c r="G3" s="18" t="s">
        <v>8</v>
      </c>
      <c r="H3" s="18" t="s">
        <v>9</v>
      </c>
      <c r="I3" s="18" t="s">
        <v>16</v>
      </c>
      <c r="J3" s="18" t="s">
        <v>32</v>
      </c>
      <c r="K3" s="18" t="s">
        <v>10</v>
      </c>
      <c r="L3" s="18" t="s">
        <v>11</v>
      </c>
      <c r="M3" s="18" t="s">
        <v>57</v>
      </c>
      <c r="N3" s="18" t="s">
        <v>13</v>
      </c>
      <c r="O3" s="18" t="s">
        <v>33</v>
      </c>
      <c r="P3" s="18" t="s">
        <v>59</v>
      </c>
      <c r="Q3" s="18" t="s">
        <v>14</v>
      </c>
    </row>
    <row r="4" spans="2:17" x14ac:dyDescent="0.25">
      <c r="B4" s="95">
        <v>1</v>
      </c>
      <c r="C4" s="103" t="s">
        <v>533</v>
      </c>
      <c r="D4" s="97">
        <v>2</v>
      </c>
      <c r="E4" s="95" t="s">
        <v>158</v>
      </c>
      <c r="F4" s="98">
        <v>40155</v>
      </c>
      <c r="G4" s="63">
        <v>44413</v>
      </c>
      <c r="H4" s="6">
        <f>(G4-F4)/365</f>
        <v>11.665753424657535</v>
      </c>
      <c r="I4" s="95">
        <v>3</v>
      </c>
      <c r="J4" s="10">
        <v>0.05</v>
      </c>
      <c r="K4" s="11">
        <f>(1-J4)/I4</f>
        <v>0.31666666666666665</v>
      </c>
      <c r="L4" s="51">
        <v>14500</v>
      </c>
      <c r="M4" s="51">
        <v>725</v>
      </c>
      <c r="N4" s="66">
        <f t="shared" ref="N4:N67" si="0">L4*K4*H4</f>
        <v>53565.251141552508</v>
      </c>
      <c r="O4" s="66">
        <f t="shared" ref="O4:O67" si="1">MAX(L4-N4,0)</f>
        <v>0</v>
      </c>
      <c r="P4" s="49">
        <v>0.05</v>
      </c>
      <c r="Q4" s="66">
        <f t="shared" ref="Q4:Q67" si="2">IF(M4&lt;=0,0,IF(O4&lt;=J4*L4,J4*L4,O4*(1-P4)))</f>
        <v>725</v>
      </c>
    </row>
    <row r="5" spans="2:17" x14ac:dyDescent="0.25">
      <c r="B5" s="95">
        <v>2</v>
      </c>
      <c r="C5" s="103" t="s">
        <v>534</v>
      </c>
      <c r="D5" s="97">
        <v>2</v>
      </c>
      <c r="E5" s="95" t="s">
        <v>158</v>
      </c>
      <c r="F5" s="98">
        <v>40217</v>
      </c>
      <c r="G5" s="63">
        <v>44413</v>
      </c>
      <c r="H5" s="6">
        <f t="shared" ref="H5:H68" si="3">(G5-F5)/365</f>
        <v>11.495890410958904</v>
      </c>
      <c r="I5" s="95">
        <v>3</v>
      </c>
      <c r="J5" s="10">
        <v>0.05</v>
      </c>
      <c r="K5" s="11">
        <f t="shared" ref="K5:K68" si="4">(1-J5)/I5</f>
        <v>0.31666666666666665</v>
      </c>
      <c r="L5" s="51">
        <v>6050</v>
      </c>
      <c r="M5" s="51">
        <v>302.5</v>
      </c>
      <c r="N5" s="66">
        <f t="shared" si="0"/>
        <v>22024.210045662097</v>
      </c>
      <c r="O5" s="66">
        <f t="shared" si="1"/>
        <v>0</v>
      </c>
      <c r="P5" s="49">
        <v>0.05</v>
      </c>
      <c r="Q5" s="66">
        <f t="shared" si="2"/>
        <v>302.5</v>
      </c>
    </row>
    <row r="6" spans="2:17" ht="30" x14ac:dyDescent="0.25">
      <c r="B6" s="95">
        <v>3</v>
      </c>
      <c r="C6" s="103" t="s">
        <v>535</v>
      </c>
      <c r="D6" s="97">
        <v>1</v>
      </c>
      <c r="E6" s="95" t="s">
        <v>158</v>
      </c>
      <c r="F6" s="98">
        <v>40263</v>
      </c>
      <c r="G6" s="63">
        <v>44413</v>
      </c>
      <c r="H6" s="6">
        <f t="shared" si="3"/>
        <v>11.36986301369863</v>
      </c>
      <c r="I6" s="95">
        <v>5</v>
      </c>
      <c r="J6" s="10">
        <v>0.05</v>
      </c>
      <c r="K6" s="11">
        <f t="shared" si="4"/>
        <v>0.19</v>
      </c>
      <c r="L6" s="51">
        <v>40000.04</v>
      </c>
      <c r="M6" s="51">
        <v>2000</v>
      </c>
      <c r="N6" s="66">
        <f t="shared" si="0"/>
        <v>86411.045315068492</v>
      </c>
      <c r="O6" s="66">
        <f t="shared" si="1"/>
        <v>0</v>
      </c>
      <c r="P6" s="49">
        <v>0.05</v>
      </c>
      <c r="Q6" s="66">
        <f t="shared" si="2"/>
        <v>2000.0020000000002</v>
      </c>
    </row>
    <row r="7" spans="2:17" x14ac:dyDescent="0.25">
      <c r="B7" s="95">
        <v>4</v>
      </c>
      <c r="C7" s="103" t="s">
        <v>536</v>
      </c>
      <c r="D7" s="97">
        <v>1</v>
      </c>
      <c r="E7" s="95" t="s">
        <v>158</v>
      </c>
      <c r="F7" s="98">
        <v>40317</v>
      </c>
      <c r="G7" s="63">
        <v>44413</v>
      </c>
      <c r="H7" s="6">
        <f t="shared" si="3"/>
        <v>11.221917808219178</v>
      </c>
      <c r="I7" s="95">
        <v>5</v>
      </c>
      <c r="J7" s="10">
        <v>0.05</v>
      </c>
      <c r="K7" s="11">
        <f t="shared" si="4"/>
        <v>0.19</v>
      </c>
      <c r="L7" s="51">
        <v>336608.91</v>
      </c>
      <c r="M7" s="51">
        <v>16830.45</v>
      </c>
      <c r="N7" s="66">
        <f t="shared" si="0"/>
        <v>717705.52909150685</v>
      </c>
      <c r="O7" s="66">
        <f t="shared" si="1"/>
        <v>0</v>
      </c>
      <c r="P7" s="49">
        <v>0.05</v>
      </c>
      <c r="Q7" s="66">
        <f t="shared" si="2"/>
        <v>16830.445499999998</v>
      </c>
    </row>
    <row r="8" spans="2:17" x14ac:dyDescent="0.25">
      <c r="B8" s="95">
        <v>5</v>
      </c>
      <c r="C8" s="103" t="s">
        <v>537</v>
      </c>
      <c r="D8" s="97">
        <v>1</v>
      </c>
      <c r="E8" s="95" t="s">
        <v>161</v>
      </c>
      <c r="F8" s="98">
        <v>40409</v>
      </c>
      <c r="G8" s="63">
        <v>44413</v>
      </c>
      <c r="H8" s="6">
        <f t="shared" si="3"/>
        <v>10.96986301369863</v>
      </c>
      <c r="I8" s="95">
        <v>5</v>
      </c>
      <c r="J8" s="10">
        <v>0.05</v>
      </c>
      <c r="K8" s="11">
        <f t="shared" si="4"/>
        <v>0.19</v>
      </c>
      <c r="L8" s="51">
        <v>38612.53</v>
      </c>
      <c r="M8" s="51">
        <v>1930.63</v>
      </c>
      <c r="N8" s="66">
        <f t="shared" si="0"/>
        <v>80479.091295342456</v>
      </c>
      <c r="O8" s="66">
        <f t="shared" si="1"/>
        <v>0</v>
      </c>
      <c r="P8" s="49">
        <v>0.05</v>
      </c>
      <c r="Q8" s="66">
        <f t="shared" si="2"/>
        <v>1930.6265000000001</v>
      </c>
    </row>
    <row r="9" spans="2:17" x14ac:dyDescent="0.25">
      <c r="B9" s="95">
        <v>6</v>
      </c>
      <c r="C9" s="103" t="s">
        <v>538</v>
      </c>
      <c r="D9" s="97">
        <v>2</v>
      </c>
      <c r="E9" s="95" t="s">
        <v>158</v>
      </c>
      <c r="F9" s="98">
        <v>40169</v>
      </c>
      <c r="G9" s="63">
        <v>44413</v>
      </c>
      <c r="H9" s="6">
        <f t="shared" si="3"/>
        <v>11.627397260273973</v>
      </c>
      <c r="I9" s="95">
        <v>6</v>
      </c>
      <c r="J9" s="10">
        <v>0.05</v>
      </c>
      <c r="K9" s="11">
        <f t="shared" si="4"/>
        <v>0.15833333333333333</v>
      </c>
      <c r="L9" s="51">
        <v>16408</v>
      </c>
      <c r="M9" s="51">
        <v>931.89</v>
      </c>
      <c r="N9" s="66">
        <f t="shared" si="0"/>
        <v>30207.202922374432</v>
      </c>
      <c r="O9" s="66">
        <f t="shared" si="1"/>
        <v>0</v>
      </c>
      <c r="P9" s="49">
        <v>0.05</v>
      </c>
      <c r="Q9" s="66">
        <f t="shared" si="2"/>
        <v>820.40000000000009</v>
      </c>
    </row>
    <row r="10" spans="2:17" x14ac:dyDescent="0.25">
      <c r="B10" s="95">
        <v>7</v>
      </c>
      <c r="C10" s="103" t="s">
        <v>538</v>
      </c>
      <c r="D10" s="97">
        <v>2</v>
      </c>
      <c r="E10" s="95" t="s">
        <v>158</v>
      </c>
      <c r="F10" s="98">
        <v>40169</v>
      </c>
      <c r="G10" s="63">
        <v>44413</v>
      </c>
      <c r="H10" s="6">
        <f t="shared" si="3"/>
        <v>11.627397260273973</v>
      </c>
      <c r="I10" s="95">
        <v>6</v>
      </c>
      <c r="J10" s="10">
        <v>0.05</v>
      </c>
      <c r="K10" s="11">
        <f t="shared" si="4"/>
        <v>0.15833333333333333</v>
      </c>
      <c r="L10" s="51">
        <v>16408</v>
      </c>
      <c r="M10" s="51">
        <v>931.89</v>
      </c>
      <c r="N10" s="66">
        <f t="shared" si="0"/>
        <v>30207.202922374432</v>
      </c>
      <c r="O10" s="66">
        <f t="shared" si="1"/>
        <v>0</v>
      </c>
      <c r="P10" s="49">
        <v>0.05</v>
      </c>
      <c r="Q10" s="66">
        <f t="shared" si="2"/>
        <v>820.40000000000009</v>
      </c>
    </row>
    <row r="11" spans="2:17" x14ac:dyDescent="0.25">
      <c r="B11" s="95">
        <v>8</v>
      </c>
      <c r="C11" s="103" t="s">
        <v>538</v>
      </c>
      <c r="D11" s="97">
        <v>2</v>
      </c>
      <c r="E11" s="95" t="s">
        <v>158</v>
      </c>
      <c r="F11" s="98">
        <v>40169</v>
      </c>
      <c r="G11" s="63">
        <v>44413</v>
      </c>
      <c r="H11" s="6">
        <f t="shared" si="3"/>
        <v>11.627397260273973</v>
      </c>
      <c r="I11" s="95">
        <v>6</v>
      </c>
      <c r="J11" s="10">
        <v>0.05</v>
      </c>
      <c r="K11" s="11">
        <f t="shared" si="4"/>
        <v>0.15833333333333333</v>
      </c>
      <c r="L11" s="51">
        <v>16408</v>
      </c>
      <c r="M11" s="51">
        <v>931.89</v>
      </c>
      <c r="N11" s="66">
        <f t="shared" si="0"/>
        <v>30207.202922374432</v>
      </c>
      <c r="O11" s="66">
        <f t="shared" si="1"/>
        <v>0</v>
      </c>
      <c r="P11" s="49">
        <v>0.05</v>
      </c>
      <c r="Q11" s="66">
        <f t="shared" si="2"/>
        <v>820.40000000000009</v>
      </c>
    </row>
    <row r="12" spans="2:17" x14ac:dyDescent="0.25">
      <c r="B12" s="95">
        <v>9</v>
      </c>
      <c r="C12" s="103" t="s">
        <v>538</v>
      </c>
      <c r="D12" s="97">
        <v>2</v>
      </c>
      <c r="E12" s="95" t="s">
        <v>158</v>
      </c>
      <c r="F12" s="98">
        <v>40169</v>
      </c>
      <c r="G12" s="63">
        <v>44413</v>
      </c>
      <c r="H12" s="6">
        <f t="shared" si="3"/>
        <v>11.627397260273973</v>
      </c>
      <c r="I12" s="95">
        <v>6</v>
      </c>
      <c r="J12" s="10">
        <v>0.05</v>
      </c>
      <c r="K12" s="11">
        <f t="shared" si="4"/>
        <v>0.15833333333333333</v>
      </c>
      <c r="L12" s="51">
        <v>16408</v>
      </c>
      <c r="M12" s="51">
        <v>931.89</v>
      </c>
      <c r="N12" s="66">
        <f t="shared" si="0"/>
        <v>30207.202922374432</v>
      </c>
      <c r="O12" s="66">
        <f t="shared" si="1"/>
        <v>0</v>
      </c>
      <c r="P12" s="49">
        <v>0.05</v>
      </c>
      <c r="Q12" s="66">
        <f t="shared" si="2"/>
        <v>820.40000000000009</v>
      </c>
    </row>
    <row r="13" spans="2:17" x14ac:dyDescent="0.25">
      <c r="B13" s="95">
        <v>10</v>
      </c>
      <c r="C13" s="103" t="s">
        <v>539</v>
      </c>
      <c r="D13" s="97">
        <v>2</v>
      </c>
      <c r="E13" s="95" t="s">
        <v>158</v>
      </c>
      <c r="F13" s="98">
        <v>40169</v>
      </c>
      <c r="G13" s="63">
        <v>44413</v>
      </c>
      <c r="H13" s="6">
        <f t="shared" si="3"/>
        <v>11.627397260273973</v>
      </c>
      <c r="I13" s="95">
        <v>6</v>
      </c>
      <c r="J13" s="10">
        <v>0.05</v>
      </c>
      <c r="K13" s="11">
        <f t="shared" si="4"/>
        <v>0.15833333333333333</v>
      </c>
      <c r="L13" s="51">
        <v>25309</v>
      </c>
      <c r="M13" s="51">
        <v>1437.41</v>
      </c>
      <c r="N13" s="66">
        <f t="shared" si="0"/>
        <v>46593.984566210049</v>
      </c>
      <c r="O13" s="66">
        <f t="shared" si="1"/>
        <v>0</v>
      </c>
      <c r="P13" s="49">
        <v>0.05</v>
      </c>
      <c r="Q13" s="66">
        <f t="shared" si="2"/>
        <v>1265.45</v>
      </c>
    </row>
    <row r="14" spans="2:17" x14ac:dyDescent="0.25">
      <c r="B14" s="95">
        <v>11</v>
      </c>
      <c r="C14" s="103" t="s">
        <v>539</v>
      </c>
      <c r="D14" s="97">
        <v>2</v>
      </c>
      <c r="E14" s="95" t="s">
        <v>158</v>
      </c>
      <c r="F14" s="98">
        <v>40169</v>
      </c>
      <c r="G14" s="63">
        <v>44413</v>
      </c>
      <c r="H14" s="6">
        <f t="shared" si="3"/>
        <v>11.627397260273973</v>
      </c>
      <c r="I14" s="95">
        <v>6</v>
      </c>
      <c r="J14" s="10">
        <v>0.05</v>
      </c>
      <c r="K14" s="11">
        <f t="shared" si="4"/>
        <v>0.15833333333333333</v>
      </c>
      <c r="L14" s="51">
        <v>25309</v>
      </c>
      <c r="M14" s="51">
        <v>1437.41</v>
      </c>
      <c r="N14" s="66">
        <f t="shared" si="0"/>
        <v>46593.984566210049</v>
      </c>
      <c r="O14" s="66">
        <f t="shared" si="1"/>
        <v>0</v>
      </c>
      <c r="P14" s="49">
        <v>0.05</v>
      </c>
      <c r="Q14" s="66">
        <f t="shared" si="2"/>
        <v>1265.45</v>
      </c>
    </row>
    <row r="15" spans="2:17" x14ac:dyDescent="0.25">
      <c r="B15" s="95">
        <v>12</v>
      </c>
      <c r="C15" s="103" t="s">
        <v>540</v>
      </c>
      <c r="D15" s="97">
        <v>2</v>
      </c>
      <c r="E15" s="95" t="s">
        <v>161</v>
      </c>
      <c r="F15" s="98">
        <v>40429</v>
      </c>
      <c r="G15" s="63">
        <v>44413</v>
      </c>
      <c r="H15" s="6">
        <f t="shared" si="3"/>
        <v>10.915068493150685</v>
      </c>
      <c r="I15" s="95">
        <v>5</v>
      </c>
      <c r="J15" s="10">
        <v>0.05</v>
      </c>
      <c r="K15" s="11">
        <f t="shared" si="4"/>
        <v>0.19</v>
      </c>
      <c r="L15" s="51">
        <v>36720</v>
      </c>
      <c r="M15" s="51">
        <v>1836</v>
      </c>
      <c r="N15" s="66">
        <f t="shared" si="0"/>
        <v>76152.249863013698</v>
      </c>
      <c r="O15" s="66">
        <f t="shared" si="1"/>
        <v>0</v>
      </c>
      <c r="P15" s="49">
        <v>0.05</v>
      </c>
      <c r="Q15" s="66">
        <f t="shared" si="2"/>
        <v>1836</v>
      </c>
    </row>
    <row r="16" spans="2:17" x14ac:dyDescent="0.25">
      <c r="B16" s="95">
        <v>13</v>
      </c>
      <c r="C16" s="103" t="s">
        <v>541</v>
      </c>
      <c r="D16" s="97">
        <v>2</v>
      </c>
      <c r="E16" s="95" t="s">
        <v>158</v>
      </c>
      <c r="F16" s="98">
        <v>40215</v>
      </c>
      <c r="G16" s="63">
        <v>44413</v>
      </c>
      <c r="H16" s="6">
        <f t="shared" si="3"/>
        <v>11.501369863013698</v>
      </c>
      <c r="I16" s="95">
        <v>8</v>
      </c>
      <c r="J16" s="10">
        <v>0.05</v>
      </c>
      <c r="K16" s="11">
        <f t="shared" si="4"/>
        <v>0.11874999999999999</v>
      </c>
      <c r="L16" s="51">
        <v>9300</v>
      </c>
      <c r="M16" s="51">
        <v>465</v>
      </c>
      <c r="N16" s="66">
        <f t="shared" si="0"/>
        <v>12701.825342465752</v>
      </c>
      <c r="O16" s="66">
        <f t="shared" si="1"/>
        <v>0</v>
      </c>
      <c r="P16" s="49">
        <v>0.05</v>
      </c>
      <c r="Q16" s="66">
        <f t="shared" si="2"/>
        <v>465</v>
      </c>
    </row>
    <row r="17" spans="2:17" ht="30" x14ac:dyDescent="0.25">
      <c r="B17" s="95">
        <v>14</v>
      </c>
      <c r="C17" s="103" t="s">
        <v>542</v>
      </c>
      <c r="D17" s="97">
        <v>1</v>
      </c>
      <c r="E17" s="95" t="s">
        <v>158</v>
      </c>
      <c r="F17" s="98">
        <v>40460</v>
      </c>
      <c r="G17" s="63">
        <v>44413</v>
      </c>
      <c r="H17" s="6">
        <f t="shared" si="3"/>
        <v>10.830136986301369</v>
      </c>
      <c r="I17" s="95">
        <v>5</v>
      </c>
      <c r="J17" s="10">
        <v>0.05</v>
      </c>
      <c r="K17" s="11">
        <f t="shared" si="4"/>
        <v>0.19</v>
      </c>
      <c r="L17" s="51">
        <v>241500</v>
      </c>
      <c r="M17" s="51">
        <v>12075</v>
      </c>
      <c r="N17" s="66">
        <f t="shared" si="0"/>
        <v>496940.8356164383</v>
      </c>
      <c r="O17" s="66">
        <f t="shared" si="1"/>
        <v>0</v>
      </c>
      <c r="P17" s="49">
        <v>0.05</v>
      </c>
      <c r="Q17" s="66">
        <f t="shared" si="2"/>
        <v>12075</v>
      </c>
    </row>
    <row r="18" spans="2:17" x14ac:dyDescent="0.25">
      <c r="B18" s="95">
        <v>15</v>
      </c>
      <c r="C18" s="103" t="s">
        <v>543</v>
      </c>
      <c r="D18" s="97">
        <v>2</v>
      </c>
      <c r="E18" s="95" t="s">
        <v>158</v>
      </c>
      <c r="F18" s="98">
        <v>40567</v>
      </c>
      <c r="G18" s="63">
        <v>44413</v>
      </c>
      <c r="H18" s="6">
        <f t="shared" si="3"/>
        <v>10.536986301369863</v>
      </c>
      <c r="I18" s="95">
        <v>6</v>
      </c>
      <c r="J18" s="10">
        <v>0.05</v>
      </c>
      <c r="K18" s="11">
        <f t="shared" si="4"/>
        <v>0.15833333333333333</v>
      </c>
      <c r="L18" s="51">
        <v>47600</v>
      </c>
      <c r="M18" s="51">
        <v>2380</v>
      </c>
      <c r="N18" s="66">
        <f t="shared" si="0"/>
        <v>79413.753424657523</v>
      </c>
      <c r="O18" s="66">
        <f t="shared" si="1"/>
        <v>0</v>
      </c>
      <c r="P18" s="49">
        <v>0.05</v>
      </c>
      <c r="Q18" s="66">
        <f t="shared" si="2"/>
        <v>2380</v>
      </c>
    </row>
    <row r="19" spans="2:17" x14ac:dyDescent="0.25">
      <c r="B19" s="95">
        <v>16</v>
      </c>
      <c r="C19" s="103" t="s">
        <v>544</v>
      </c>
      <c r="D19" s="97">
        <v>1</v>
      </c>
      <c r="E19" s="95" t="s">
        <v>158</v>
      </c>
      <c r="F19" s="98">
        <v>40609</v>
      </c>
      <c r="G19" s="63">
        <v>44413</v>
      </c>
      <c r="H19" s="6">
        <f t="shared" si="3"/>
        <v>10.421917808219177</v>
      </c>
      <c r="I19" s="95">
        <v>8</v>
      </c>
      <c r="J19" s="10">
        <v>0.05</v>
      </c>
      <c r="K19" s="11">
        <f t="shared" si="4"/>
        <v>0.11874999999999999</v>
      </c>
      <c r="L19" s="51">
        <v>35900</v>
      </c>
      <c r="M19" s="51">
        <v>1795</v>
      </c>
      <c r="N19" s="66">
        <f t="shared" si="0"/>
        <v>44429.938356164384</v>
      </c>
      <c r="O19" s="66">
        <f t="shared" si="1"/>
        <v>0</v>
      </c>
      <c r="P19" s="49">
        <v>0.05</v>
      </c>
      <c r="Q19" s="66">
        <f t="shared" si="2"/>
        <v>1795</v>
      </c>
    </row>
    <row r="20" spans="2:17" x14ac:dyDescent="0.25">
      <c r="B20" s="95">
        <v>17</v>
      </c>
      <c r="C20" s="103" t="s">
        <v>545</v>
      </c>
      <c r="D20" s="97">
        <v>4</v>
      </c>
      <c r="E20" s="95" t="s">
        <v>158</v>
      </c>
      <c r="F20" s="98">
        <v>40448</v>
      </c>
      <c r="G20" s="63">
        <v>44413</v>
      </c>
      <c r="H20" s="6">
        <f t="shared" si="3"/>
        <v>10.863013698630137</v>
      </c>
      <c r="I20" s="95">
        <v>6</v>
      </c>
      <c r="J20" s="10">
        <v>0.05</v>
      </c>
      <c r="K20" s="11">
        <f t="shared" si="4"/>
        <v>0.15833333333333333</v>
      </c>
      <c r="L20" s="51">
        <v>84000.18</v>
      </c>
      <c r="M20" s="51">
        <v>4200.01</v>
      </c>
      <c r="N20" s="66">
        <f t="shared" si="0"/>
        <v>144478.39178767122</v>
      </c>
      <c r="O20" s="66">
        <f t="shared" si="1"/>
        <v>0</v>
      </c>
      <c r="P20" s="49">
        <v>0.05</v>
      </c>
      <c r="Q20" s="66">
        <f t="shared" si="2"/>
        <v>4200.009</v>
      </c>
    </row>
    <row r="21" spans="2:17" ht="45" x14ac:dyDescent="0.25">
      <c r="B21" s="95">
        <v>18</v>
      </c>
      <c r="C21" s="103" t="s">
        <v>546</v>
      </c>
      <c r="D21" s="97">
        <v>1</v>
      </c>
      <c r="E21" s="95" t="s">
        <v>158</v>
      </c>
      <c r="F21" s="98">
        <v>40448</v>
      </c>
      <c r="G21" s="63">
        <v>44413</v>
      </c>
      <c r="H21" s="6">
        <f t="shared" si="3"/>
        <v>10.863013698630137</v>
      </c>
      <c r="I21" s="95">
        <v>6</v>
      </c>
      <c r="J21" s="10">
        <v>0.05</v>
      </c>
      <c r="K21" s="11">
        <f t="shared" si="4"/>
        <v>0.15833333333333333</v>
      </c>
      <c r="L21" s="51">
        <v>16280</v>
      </c>
      <c r="M21" s="51">
        <v>814</v>
      </c>
      <c r="N21" s="66">
        <f t="shared" si="0"/>
        <v>28001.228310502283</v>
      </c>
      <c r="O21" s="66">
        <f t="shared" si="1"/>
        <v>0</v>
      </c>
      <c r="P21" s="49">
        <v>0.05</v>
      </c>
      <c r="Q21" s="66">
        <f t="shared" si="2"/>
        <v>814</v>
      </c>
    </row>
    <row r="22" spans="2:17" x14ac:dyDescent="0.25">
      <c r="B22" s="95">
        <v>19</v>
      </c>
      <c r="C22" s="103" t="s">
        <v>547</v>
      </c>
      <c r="D22" s="97">
        <v>1</v>
      </c>
      <c r="E22" s="95" t="s">
        <v>158</v>
      </c>
      <c r="F22" s="98">
        <v>40448</v>
      </c>
      <c r="G22" s="63">
        <v>44413</v>
      </c>
      <c r="H22" s="6">
        <f t="shared" si="3"/>
        <v>10.863013698630137</v>
      </c>
      <c r="I22" s="95">
        <v>5</v>
      </c>
      <c r="J22" s="10">
        <v>0.05</v>
      </c>
      <c r="K22" s="11">
        <f t="shared" si="4"/>
        <v>0.19</v>
      </c>
      <c r="L22" s="51">
        <v>49498.8</v>
      </c>
      <c r="M22" s="51">
        <v>2474.94</v>
      </c>
      <c r="N22" s="66">
        <f t="shared" si="0"/>
        <v>102164.16706849316</v>
      </c>
      <c r="O22" s="66">
        <f t="shared" si="1"/>
        <v>0</v>
      </c>
      <c r="P22" s="49">
        <v>0.05</v>
      </c>
      <c r="Q22" s="66">
        <f t="shared" si="2"/>
        <v>2474.9400000000005</v>
      </c>
    </row>
    <row r="23" spans="2:17" x14ac:dyDescent="0.25">
      <c r="B23" s="95">
        <v>20</v>
      </c>
      <c r="C23" s="103" t="s">
        <v>548</v>
      </c>
      <c r="D23" s="97">
        <v>1</v>
      </c>
      <c r="E23" s="95" t="s">
        <v>158</v>
      </c>
      <c r="F23" s="98">
        <v>40448</v>
      </c>
      <c r="G23" s="63">
        <v>44413</v>
      </c>
      <c r="H23" s="6">
        <f t="shared" si="3"/>
        <v>10.863013698630137</v>
      </c>
      <c r="I23" s="95">
        <v>8</v>
      </c>
      <c r="J23" s="10">
        <v>0.05</v>
      </c>
      <c r="K23" s="11">
        <f t="shared" si="4"/>
        <v>0.11874999999999999</v>
      </c>
      <c r="L23" s="51">
        <v>11700.05</v>
      </c>
      <c r="M23" s="51">
        <v>585</v>
      </c>
      <c r="N23" s="66">
        <f t="shared" si="0"/>
        <v>15092.864156678081</v>
      </c>
      <c r="O23" s="66">
        <f t="shared" si="1"/>
        <v>0</v>
      </c>
      <c r="P23" s="49">
        <v>0.05</v>
      </c>
      <c r="Q23" s="66">
        <f t="shared" si="2"/>
        <v>585.00249999999994</v>
      </c>
    </row>
    <row r="24" spans="2:17" x14ac:dyDescent="0.25">
      <c r="B24" s="95">
        <v>21</v>
      </c>
      <c r="C24" s="103" t="s">
        <v>549</v>
      </c>
      <c r="D24" s="97">
        <v>1</v>
      </c>
      <c r="E24" s="95" t="s">
        <v>158</v>
      </c>
      <c r="F24" s="98">
        <v>40448</v>
      </c>
      <c r="G24" s="63">
        <v>44413</v>
      </c>
      <c r="H24" s="6">
        <f t="shared" si="3"/>
        <v>10.863013698630137</v>
      </c>
      <c r="I24" s="95">
        <v>5</v>
      </c>
      <c r="J24" s="10">
        <v>0.05</v>
      </c>
      <c r="K24" s="11">
        <f t="shared" si="4"/>
        <v>0.19</v>
      </c>
      <c r="L24" s="51">
        <v>9990</v>
      </c>
      <c r="M24" s="51">
        <v>499.5</v>
      </c>
      <c r="N24" s="66">
        <f t="shared" si="0"/>
        <v>20619.086301369862</v>
      </c>
      <c r="O24" s="66">
        <f t="shared" si="1"/>
        <v>0</v>
      </c>
      <c r="P24" s="49">
        <v>0.05</v>
      </c>
      <c r="Q24" s="66">
        <f t="shared" si="2"/>
        <v>499.5</v>
      </c>
    </row>
    <row r="25" spans="2:17" x14ac:dyDescent="0.25">
      <c r="B25" s="95">
        <v>22</v>
      </c>
      <c r="C25" s="103" t="s">
        <v>550</v>
      </c>
      <c r="D25" s="97">
        <v>1</v>
      </c>
      <c r="E25" s="95" t="s">
        <v>158</v>
      </c>
      <c r="F25" s="98">
        <v>40538</v>
      </c>
      <c r="G25" s="63">
        <v>44413</v>
      </c>
      <c r="H25" s="6">
        <f t="shared" si="3"/>
        <v>10.616438356164384</v>
      </c>
      <c r="I25" s="95">
        <v>5</v>
      </c>
      <c r="J25" s="10">
        <v>0.05</v>
      </c>
      <c r="K25" s="11">
        <f t="shared" si="4"/>
        <v>0.19</v>
      </c>
      <c r="L25" s="51">
        <v>27500</v>
      </c>
      <c r="M25" s="51">
        <v>1375</v>
      </c>
      <c r="N25" s="66">
        <f t="shared" si="0"/>
        <v>55470.890410958906</v>
      </c>
      <c r="O25" s="66">
        <f t="shared" si="1"/>
        <v>0</v>
      </c>
      <c r="P25" s="49">
        <v>0.05</v>
      </c>
      <c r="Q25" s="66">
        <f t="shared" si="2"/>
        <v>1375</v>
      </c>
    </row>
    <row r="26" spans="2:17" x14ac:dyDescent="0.25">
      <c r="B26" s="95">
        <v>23</v>
      </c>
      <c r="C26" s="103" t="s">
        <v>548</v>
      </c>
      <c r="D26" s="97">
        <v>1</v>
      </c>
      <c r="E26" s="95" t="s">
        <v>158</v>
      </c>
      <c r="F26" s="98">
        <v>40538</v>
      </c>
      <c r="G26" s="63">
        <v>44413</v>
      </c>
      <c r="H26" s="6">
        <f t="shared" si="3"/>
        <v>10.616438356164384</v>
      </c>
      <c r="I26" s="95">
        <v>8</v>
      </c>
      <c r="J26" s="10">
        <v>0.05</v>
      </c>
      <c r="K26" s="11">
        <f t="shared" si="4"/>
        <v>0.11874999999999999</v>
      </c>
      <c r="L26" s="51">
        <v>17000</v>
      </c>
      <c r="M26" s="51">
        <v>850</v>
      </c>
      <c r="N26" s="66">
        <f t="shared" si="0"/>
        <v>21431.93493150685</v>
      </c>
      <c r="O26" s="66">
        <f t="shared" si="1"/>
        <v>0</v>
      </c>
      <c r="P26" s="49">
        <v>0.05</v>
      </c>
      <c r="Q26" s="66">
        <f t="shared" si="2"/>
        <v>850</v>
      </c>
    </row>
    <row r="27" spans="2:17" x14ac:dyDescent="0.25">
      <c r="B27" s="95">
        <v>24</v>
      </c>
      <c r="C27" s="103" t="s">
        <v>551</v>
      </c>
      <c r="D27" s="97">
        <v>5</v>
      </c>
      <c r="E27" s="95" t="s">
        <v>158</v>
      </c>
      <c r="F27" s="98">
        <v>40538</v>
      </c>
      <c r="G27" s="63">
        <v>44413</v>
      </c>
      <c r="H27" s="6">
        <f t="shared" si="3"/>
        <v>10.616438356164384</v>
      </c>
      <c r="I27" s="95">
        <v>5</v>
      </c>
      <c r="J27" s="10">
        <v>0.05</v>
      </c>
      <c r="K27" s="11">
        <f t="shared" si="4"/>
        <v>0.19</v>
      </c>
      <c r="L27" s="51">
        <v>38000</v>
      </c>
      <c r="M27" s="51">
        <v>1900</v>
      </c>
      <c r="N27" s="66">
        <f t="shared" si="0"/>
        <v>76650.684931506854</v>
      </c>
      <c r="O27" s="66">
        <f t="shared" si="1"/>
        <v>0</v>
      </c>
      <c r="P27" s="49">
        <v>0.05</v>
      </c>
      <c r="Q27" s="66">
        <f t="shared" si="2"/>
        <v>1900</v>
      </c>
    </row>
    <row r="28" spans="2:17" x14ac:dyDescent="0.25">
      <c r="B28" s="95">
        <v>25</v>
      </c>
      <c r="C28" s="103" t="s">
        <v>552</v>
      </c>
      <c r="D28" s="97">
        <v>1</v>
      </c>
      <c r="E28" s="95" t="s">
        <v>158</v>
      </c>
      <c r="F28" s="98">
        <v>40538</v>
      </c>
      <c r="G28" s="63">
        <v>44413</v>
      </c>
      <c r="H28" s="6">
        <f t="shared" si="3"/>
        <v>10.616438356164384</v>
      </c>
      <c r="I28" s="95">
        <v>5</v>
      </c>
      <c r="J28" s="10">
        <v>0.05</v>
      </c>
      <c r="K28" s="11">
        <f t="shared" si="4"/>
        <v>0.19</v>
      </c>
      <c r="L28" s="51">
        <v>10600</v>
      </c>
      <c r="M28" s="51">
        <v>530</v>
      </c>
      <c r="N28" s="66">
        <f t="shared" si="0"/>
        <v>21381.506849315068</v>
      </c>
      <c r="O28" s="66">
        <f t="shared" si="1"/>
        <v>0</v>
      </c>
      <c r="P28" s="49">
        <v>0.05</v>
      </c>
      <c r="Q28" s="66">
        <f t="shared" si="2"/>
        <v>530</v>
      </c>
    </row>
    <row r="29" spans="2:17" x14ac:dyDescent="0.25">
      <c r="B29" s="95">
        <v>26</v>
      </c>
      <c r="C29" s="103" t="s">
        <v>550</v>
      </c>
      <c r="D29" s="97">
        <v>1</v>
      </c>
      <c r="E29" s="95" t="s">
        <v>158</v>
      </c>
      <c r="F29" s="98">
        <v>40538</v>
      </c>
      <c r="G29" s="63">
        <v>44413</v>
      </c>
      <c r="H29" s="6">
        <f t="shared" si="3"/>
        <v>10.616438356164384</v>
      </c>
      <c r="I29" s="95">
        <v>5</v>
      </c>
      <c r="J29" s="10">
        <v>0.05</v>
      </c>
      <c r="K29" s="11">
        <f t="shared" si="4"/>
        <v>0.19</v>
      </c>
      <c r="L29" s="51">
        <v>27500</v>
      </c>
      <c r="M29" s="51">
        <v>1375</v>
      </c>
      <c r="N29" s="66">
        <f t="shared" si="0"/>
        <v>55470.890410958906</v>
      </c>
      <c r="O29" s="66">
        <f t="shared" si="1"/>
        <v>0</v>
      </c>
      <c r="P29" s="49">
        <v>0.05</v>
      </c>
      <c r="Q29" s="66">
        <f t="shared" si="2"/>
        <v>1375</v>
      </c>
    </row>
    <row r="30" spans="2:17" x14ac:dyDescent="0.25">
      <c r="B30" s="95">
        <v>27</v>
      </c>
      <c r="C30" s="103" t="s">
        <v>553</v>
      </c>
      <c r="D30" s="97">
        <v>3</v>
      </c>
      <c r="E30" s="95" t="s">
        <v>158</v>
      </c>
      <c r="F30" s="98">
        <v>40538</v>
      </c>
      <c r="G30" s="63">
        <v>44413</v>
      </c>
      <c r="H30" s="6">
        <f t="shared" si="3"/>
        <v>10.616438356164384</v>
      </c>
      <c r="I30" s="95">
        <v>5</v>
      </c>
      <c r="J30" s="10">
        <v>0.05</v>
      </c>
      <c r="K30" s="11">
        <f t="shared" si="4"/>
        <v>0.19</v>
      </c>
      <c r="L30" s="51">
        <v>22800</v>
      </c>
      <c r="M30" s="51">
        <v>1140</v>
      </c>
      <c r="N30" s="66">
        <f t="shared" si="0"/>
        <v>45990.410958904111</v>
      </c>
      <c r="O30" s="66">
        <f t="shared" si="1"/>
        <v>0</v>
      </c>
      <c r="P30" s="49">
        <v>0.05</v>
      </c>
      <c r="Q30" s="66">
        <f t="shared" si="2"/>
        <v>1140</v>
      </c>
    </row>
    <row r="31" spans="2:17" x14ac:dyDescent="0.25">
      <c r="B31" s="95">
        <v>28</v>
      </c>
      <c r="C31" s="103" t="s">
        <v>552</v>
      </c>
      <c r="D31" s="97">
        <v>1</v>
      </c>
      <c r="E31" s="95" t="s">
        <v>158</v>
      </c>
      <c r="F31" s="98">
        <v>40538</v>
      </c>
      <c r="G31" s="63">
        <v>44413</v>
      </c>
      <c r="H31" s="6">
        <f t="shared" si="3"/>
        <v>10.616438356164384</v>
      </c>
      <c r="I31" s="95">
        <v>5</v>
      </c>
      <c r="J31" s="10">
        <v>0.05</v>
      </c>
      <c r="K31" s="11">
        <f t="shared" si="4"/>
        <v>0.19</v>
      </c>
      <c r="L31" s="51">
        <v>10600</v>
      </c>
      <c r="M31" s="51">
        <v>530</v>
      </c>
      <c r="N31" s="66">
        <f t="shared" si="0"/>
        <v>21381.506849315068</v>
      </c>
      <c r="O31" s="66">
        <f t="shared" si="1"/>
        <v>0</v>
      </c>
      <c r="P31" s="49">
        <v>0.05</v>
      </c>
      <c r="Q31" s="66">
        <f t="shared" si="2"/>
        <v>530</v>
      </c>
    </row>
    <row r="32" spans="2:17" x14ac:dyDescent="0.25">
      <c r="B32" s="95">
        <v>29</v>
      </c>
      <c r="C32" s="103" t="s">
        <v>554</v>
      </c>
      <c r="D32" s="97">
        <v>1</v>
      </c>
      <c r="E32" s="95" t="s">
        <v>158</v>
      </c>
      <c r="F32" s="98">
        <v>40538</v>
      </c>
      <c r="G32" s="63">
        <v>44413</v>
      </c>
      <c r="H32" s="6">
        <f t="shared" si="3"/>
        <v>10.616438356164384</v>
      </c>
      <c r="I32" s="95">
        <v>8</v>
      </c>
      <c r="J32" s="10">
        <v>0.05</v>
      </c>
      <c r="K32" s="11">
        <f t="shared" si="4"/>
        <v>0.11874999999999999</v>
      </c>
      <c r="L32" s="51">
        <v>23100</v>
      </c>
      <c r="M32" s="51">
        <v>1155</v>
      </c>
      <c r="N32" s="66">
        <f t="shared" si="0"/>
        <v>29122.217465753427</v>
      </c>
      <c r="O32" s="66">
        <f t="shared" si="1"/>
        <v>0</v>
      </c>
      <c r="P32" s="49">
        <v>0.05</v>
      </c>
      <c r="Q32" s="66">
        <f t="shared" si="2"/>
        <v>1155</v>
      </c>
    </row>
    <row r="33" spans="2:17" x14ac:dyDescent="0.25">
      <c r="B33" s="95">
        <v>30</v>
      </c>
      <c r="C33" s="103" t="s">
        <v>555</v>
      </c>
      <c r="D33" s="97">
        <v>5</v>
      </c>
      <c r="E33" s="95" t="s">
        <v>158</v>
      </c>
      <c r="F33" s="98">
        <v>40562</v>
      </c>
      <c r="G33" s="63">
        <v>44413</v>
      </c>
      <c r="H33" s="6">
        <f t="shared" si="3"/>
        <v>10.550684931506849</v>
      </c>
      <c r="I33" s="95">
        <v>3</v>
      </c>
      <c r="J33" s="10">
        <v>0.05</v>
      </c>
      <c r="K33" s="11">
        <f t="shared" si="4"/>
        <v>0.31666666666666665</v>
      </c>
      <c r="L33" s="51">
        <v>29750</v>
      </c>
      <c r="M33" s="51">
        <v>1487.5</v>
      </c>
      <c r="N33" s="66">
        <f t="shared" si="0"/>
        <v>99396.244292237432</v>
      </c>
      <c r="O33" s="66">
        <f t="shared" si="1"/>
        <v>0</v>
      </c>
      <c r="P33" s="49">
        <v>0.05</v>
      </c>
      <c r="Q33" s="66">
        <f t="shared" si="2"/>
        <v>1487.5</v>
      </c>
    </row>
    <row r="34" spans="2:17" ht="30" x14ac:dyDescent="0.25">
      <c r="B34" s="95">
        <v>31</v>
      </c>
      <c r="C34" s="103" t="s">
        <v>556</v>
      </c>
      <c r="D34" s="97">
        <v>1</v>
      </c>
      <c r="E34" s="95" t="s">
        <v>158</v>
      </c>
      <c r="F34" s="98">
        <v>40538</v>
      </c>
      <c r="G34" s="63">
        <v>44413</v>
      </c>
      <c r="H34" s="6">
        <f t="shared" si="3"/>
        <v>10.616438356164384</v>
      </c>
      <c r="I34" s="95">
        <v>3</v>
      </c>
      <c r="J34" s="10">
        <v>0.05</v>
      </c>
      <c r="K34" s="11">
        <f t="shared" si="4"/>
        <v>0.31666666666666665</v>
      </c>
      <c r="L34" s="51">
        <v>16400</v>
      </c>
      <c r="M34" s="51">
        <v>820</v>
      </c>
      <c r="N34" s="66">
        <f t="shared" si="0"/>
        <v>55134.703196347029</v>
      </c>
      <c r="O34" s="66">
        <f t="shared" si="1"/>
        <v>0</v>
      </c>
      <c r="P34" s="49">
        <v>0.05</v>
      </c>
      <c r="Q34" s="66">
        <f t="shared" si="2"/>
        <v>820</v>
      </c>
    </row>
    <row r="35" spans="2:17" ht="30" x14ac:dyDescent="0.25">
      <c r="B35" s="95">
        <v>32</v>
      </c>
      <c r="C35" s="103" t="s">
        <v>556</v>
      </c>
      <c r="D35" s="97">
        <v>1</v>
      </c>
      <c r="E35" s="95" t="s">
        <v>158</v>
      </c>
      <c r="F35" s="98">
        <v>40538</v>
      </c>
      <c r="G35" s="63">
        <v>44413</v>
      </c>
      <c r="H35" s="6">
        <f t="shared" si="3"/>
        <v>10.616438356164384</v>
      </c>
      <c r="I35" s="95">
        <v>3</v>
      </c>
      <c r="J35" s="10">
        <v>0.05</v>
      </c>
      <c r="K35" s="11">
        <f t="shared" si="4"/>
        <v>0.31666666666666665</v>
      </c>
      <c r="L35" s="51">
        <v>32800</v>
      </c>
      <c r="M35" s="51">
        <v>1640</v>
      </c>
      <c r="N35" s="66">
        <f t="shared" si="0"/>
        <v>110269.40639269406</v>
      </c>
      <c r="O35" s="66">
        <f t="shared" si="1"/>
        <v>0</v>
      </c>
      <c r="P35" s="49">
        <v>0.05</v>
      </c>
      <c r="Q35" s="66">
        <f t="shared" si="2"/>
        <v>1640</v>
      </c>
    </row>
    <row r="36" spans="2:17" ht="45" x14ac:dyDescent="0.25">
      <c r="B36" s="95">
        <v>33</v>
      </c>
      <c r="C36" s="103" t="s">
        <v>557</v>
      </c>
      <c r="D36" s="97">
        <v>5</v>
      </c>
      <c r="E36" s="95" t="s">
        <v>158</v>
      </c>
      <c r="F36" s="98">
        <v>40614</v>
      </c>
      <c r="G36" s="63">
        <v>44413</v>
      </c>
      <c r="H36" s="6">
        <f t="shared" si="3"/>
        <v>10.408219178082192</v>
      </c>
      <c r="I36" s="95">
        <v>6</v>
      </c>
      <c r="J36" s="10">
        <v>0.05</v>
      </c>
      <c r="K36" s="11">
        <f t="shared" si="4"/>
        <v>0.15833333333333333</v>
      </c>
      <c r="L36" s="51">
        <v>87375</v>
      </c>
      <c r="M36" s="51">
        <v>4368.75</v>
      </c>
      <c r="N36" s="66">
        <f t="shared" si="0"/>
        <v>143991.20719178082</v>
      </c>
      <c r="O36" s="66">
        <f t="shared" si="1"/>
        <v>0</v>
      </c>
      <c r="P36" s="49">
        <v>0.05</v>
      </c>
      <c r="Q36" s="66">
        <f t="shared" si="2"/>
        <v>4368.75</v>
      </c>
    </row>
    <row r="37" spans="2:17" ht="30" x14ac:dyDescent="0.25">
      <c r="B37" s="95">
        <v>34</v>
      </c>
      <c r="C37" s="103" t="s">
        <v>558</v>
      </c>
      <c r="D37" s="97">
        <v>3</v>
      </c>
      <c r="E37" s="95" t="s">
        <v>158</v>
      </c>
      <c r="F37" s="98">
        <v>40612</v>
      </c>
      <c r="G37" s="63">
        <v>44413</v>
      </c>
      <c r="H37" s="6">
        <f t="shared" si="3"/>
        <v>10.413698630136986</v>
      </c>
      <c r="I37" s="95">
        <v>5</v>
      </c>
      <c r="J37" s="10">
        <v>0.05</v>
      </c>
      <c r="K37" s="11">
        <f t="shared" si="4"/>
        <v>0.19</v>
      </c>
      <c r="L37" s="51">
        <v>7455</v>
      </c>
      <c r="M37" s="51">
        <v>0</v>
      </c>
      <c r="N37" s="66">
        <f t="shared" si="0"/>
        <v>14750.483424657536</v>
      </c>
      <c r="O37" s="66">
        <f t="shared" si="1"/>
        <v>0</v>
      </c>
      <c r="P37" s="49">
        <v>0.05</v>
      </c>
      <c r="Q37" s="66">
        <f t="shared" si="2"/>
        <v>0</v>
      </c>
    </row>
    <row r="38" spans="2:17" x14ac:dyDescent="0.25">
      <c r="B38" s="95">
        <v>35</v>
      </c>
      <c r="C38" s="103" t="s">
        <v>559</v>
      </c>
      <c r="D38" s="97">
        <v>1</v>
      </c>
      <c r="E38" s="95" t="s">
        <v>158</v>
      </c>
      <c r="F38" s="98">
        <v>40690</v>
      </c>
      <c r="G38" s="63">
        <v>44413</v>
      </c>
      <c r="H38" s="6">
        <f t="shared" si="3"/>
        <v>10.199999999999999</v>
      </c>
      <c r="I38" s="95">
        <v>8</v>
      </c>
      <c r="J38" s="10">
        <v>0.05</v>
      </c>
      <c r="K38" s="11">
        <f t="shared" si="4"/>
        <v>0.11874999999999999</v>
      </c>
      <c r="L38" s="51">
        <v>675036</v>
      </c>
      <c r="M38" s="51">
        <v>33751.800000000003</v>
      </c>
      <c r="N38" s="66">
        <f t="shared" si="0"/>
        <v>817637.35499999986</v>
      </c>
      <c r="O38" s="66">
        <f t="shared" si="1"/>
        <v>0</v>
      </c>
      <c r="P38" s="49">
        <v>0.05</v>
      </c>
      <c r="Q38" s="66">
        <f t="shared" si="2"/>
        <v>33751.800000000003</v>
      </c>
    </row>
    <row r="39" spans="2:17" x14ac:dyDescent="0.25">
      <c r="B39" s="95">
        <v>36</v>
      </c>
      <c r="C39" s="103" t="s">
        <v>560</v>
      </c>
      <c r="D39" s="97">
        <v>1</v>
      </c>
      <c r="E39" s="95" t="s">
        <v>158</v>
      </c>
      <c r="F39" s="98">
        <v>40690</v>
      </c>
      <c r="G39" s="63">
        <v>44413</v>
      </c>
      <c r="H39" s="6">
        <f t="shared" si="3"/>
        <v>10.199999999999999</v>
      </c>
      <c r="I39" s="95">
        <v>8</v>
      </c>
      <c r="J39" s="10">
        <v>0.05</v>
      </c>
      <c r="K39" s="11">
        <f t="shared" si="4"/>
        <v>0.11874999999999999</v>
      </c>
      <c r="L39" s="51">
        <v>6328463</v>
      </c>
      <c r="M39" s="51">
        <v>316423.15000000002</v>
      </c>
      <c r="N39" s="66">
        <f t="shared" si="0"/>
        <v>7665350.8087499989</v>
      </c>
      <c r="O39" s="66">
        <f t="shared" si="1"/>
        <v>0</v>
      </c>
      <c r="P39" s="49">
        <v>0.05</v>
      </c>
      <c r="Q39" s="66">
        <f t="shared" si="2"/>
        <v>316423.15000000002</v>
      </c>
    </row>
    <row r="40" spans="2:17" x14ac:dyDescent="0.25">
      <c r="B40" s="95">
        <v>37</v>
      </c>
      <c r="C40" s="103" t="s">
        <v>560</v>
      </c>
      <c r="D40" s="97">
        <v>1</v>
      </c>
      <c r="E40" s="95" t="s">
        <v>158</v>
      </c>
      <c r="F40" s="98">
        <v>40709</v>
      </c>
      <c r="G40" s="63">
        <v>44413</v>
      </c>
      <c r="H40" s="6">
        <f t="shared" si="3"/>
        <v>10.147945205479452</v>
      </c>
      <c r="I40" s="95">
        <v>8</v>
      </c>
      <c r="J40" s="10">
        <v>0.05</v>
      </c>
      <c r="K40" s="11">
        <f t="shared" si="4"/>
        <v>0.11874999999999999</v>
      </c>
      <c r="L40" s="51">
        <v>3192090</v>
      </c>
      <c r="M40" s="51">
        <v>159604.5</v>
      </c>
      <c r="N40" s="66">
        <f t="shared" si="0"/>
        <v>3846687.0863013701</v>
      </c>
      <c r="O40" s="66">
        <f t="shared" si="1"/>
        <v>0</v>
      </c>
      <c r="P40" s="49">
        <v>0.05</v>
      </c>
      <c r="Q40" s="66">
        <f t="shared" si="2"/>
        <v>159604.5</v>
      </c>
    </row>
    <row r="41" spans="2:17" ht="30" x14ac:dyDescent="0.25">
      <c r="B41" s="95">
        <v>38</v>
      </c>
      <c r="C41" s="103" t="s">
        <v>561</v>
      </c>
      <c r="D41" s="97">
        <v>64</v>
      </c>
      <c r="E41" s="95" t="s">
        <v>158</v>
      </c>
      <c r="F41" s="98">
        <v>40663</v>
      </c>
      <c r="G41" s="63">
        <v>44413</v>
      </c>
      <c r="H41" s="6">
        <f t="shared" si="3"/>
        <v>10.273972602739725</v>
      </c>
      <c r="I41" s="95">
        <v>6</v>
      </c>
      <c r="J41" s="10">
        <v>0.05</v>
      </c>
      <c r="K41" s="11">
        <f t="shared" si="4"/>
        <v>0.15833333333333333</v>
      </c>
      <c r="L41" s="51">
        <v>1359981.1</v>
      </c>
      <c r="M41" s="51">
        <v>67999.06</v>
      </c>
      <c r="N41" s="66">
        <f t="shared" si="0"/>
        <v>2212298.0222602738</v>
      </c>
      <c r="O41" s="66">
        <f t="shared" si="1"/>
        <v>0</v>
      </c>
      <c r="P41" s="49">
        <v>0.05</v>
      </c>
      <c r="Q41" s="66">
        <f t="shared" si="2"/>
        <v>67999.055000000008</v>
      </c>
    </row>
    <row r="42" spans="2:17" ht="30" x14ac:dyDescent="0.25">
      <c r="B42" s="95">
        <v>39</v>
      </c>
      <c r="C42" s="103" t="s">
        <v>562</v>
      </c>
      <c r="D42" s="97">
        <v>50</v>
      </c>
      <c r="E42" s="95" t="s">
        <v>158</v>
      </c>
      <c r="F42" s="98">
        <v>40663</v>
      </c>
      <c r="G42" s="63">
        <v>44413</v>
      </c>
      <c r="H42" s="6">
        <f t="shared" si="3"/>
        <v>10.273972602739725</v>
      </c>
      <c r="I42" s="95">
        <v>6</v>
      </c>
      <c r="J42" s="10">
        <v>0.05</v>
      </c>
      <c r="K42" s="11">
        <f t="shared" si="4"/>
        <v>0.15833333333333333</v>
      </c>
      <c r="L42" s="51">
        <v>1062485.2</v>
      </c>
      <c r="M42" s="51">
        <v>53124.26</v>
      </c>
      <c r="N42" s="66">
        <f t="shared" si="0"/>
        <v>1728357.7739726023</v>
      </c>
      <c r="O42" s="66">
        <f t="shared" si="1"/>
        <v>0</v>
      </c>
      <c r="P42" s="49">
        <v>0.05</v>
      </c>
      <c r="Q42" s="66">
        <f t="shared" si="2"/>
        <v>53124.26</v>
      </c>
    </row>
    <row r="43" spans="2:17" ht="30" x14ac:dyDescent="0.25">
      <c r="B43" s="95">
        <v>40</v>
      </c>
      <c r="C43" s="103" t="s">
        <v>563</v>
      </c>
      <c r="D43" s="97">
        <v>51</v>
      </c>
      <c r="E43" s="95" t="s">
        <v>158</v>
      </c>
      <c r="F43" s="98">
        <v>40663</v>
      </c>
      <c r="G43" s="63">
        <v>44413</v>
      </c>
      <c r="H43" s="6">
        <f t="shared" si="3"/>
        <v>10.273972602739725</v>
      </c>
      <c r="I43" s="95">
        <v>6</v>
      </c>
      <c r="J43" s="10">
        <v>0.05</v>
      </c>
      <c r="K43" s="11">
        <f t="shared" si="4"/>
        <v>0.15833333333333333</v>
      </c>
      <c r="L43" s="51">
        <v>1083734.7</v>
      </c>
      <c r="M43" s="51">
        <v>54186.74</v>
      </c>
      <c r="N43" s="66">
        <f t="shared" si="0"/>
        <v>1762924.5976027395</v>
      </c>
      <c r="O43" s="66">
        <f t="shared" si="1"/>
        <v>0</v>
      </c>
      <c r="P43" s="49">
        <v>0.05</v>
      </c>
      <c r="Q43" s="66">
        <f t="shared" si="2"/>
        <v>54186.735000000001</v>
      </c>
    </row>
    <row r="44" spans="2:17" x14ac:dyDescent="0.25">
      <c r="B44" s="95">
        <v>41</v>
      </c>
      <c r="C44" s="103" t="s">
        <v>554</v>
      </c>
      <c r="D44" s="97">
        <v>1</v>
      </c>
      <c r="E44" s="95" t="s">
        <v>158</v>
      </c>
      <c r="F44" s="98">
        <v>40660</v>
      </c>
      <c r="G44" s="63">
        <v>44413</v>
      </c>
      <c r="H44" s="6">
        <f t="shared" si="3"/>
        <v>10.282191780821918</v>
      </c>
      <c r="I44" s="95">
        <v>8</v>
      </c>
      <c r="J44" s="10">
        <v>0.05</v>
      </c>
      <c r="K44" s="11">
        <f t="shared" si="4"/>
        <v>0.11874999999999999</v>
      </c>
      <c r="L44" s="51">
        <v>24000</v>
      </c>
      <c r="M44" s="51">
        <v>1200</v>
      </c>
      <c r="N44" s="66">
        <f t="shared" si="0"/>
        <v>29304.246575342466</v>
      </c>
      <c r="O44" s="66">
        <f t="shared" si="1"/>
        <v>0</v>
      </c>
      <c r="P44" s="49">
        <v>0.05</v>
      </c>
      <c r="Q44" s="66">
        <f t="shared" si="2"/>
        <v>1200</v>
      </c>
    </row>
    <row r="45" spans="2:17" ht="30" x14ac:dyDescent="0.25">
      <c r="B45" s="95">
        <v>42</v>
      </c>
      <c r="C45" s="103" t="s">
        <v>564</v>
      </c>
      <c r="D45" s="97">
        <v>1</v>
      </c>
      <c r="E45" s="95" t="s">
        <v>158</v>
      </c>
      <c r="F45" s="98">
        <v>40674</v>
      </c>
      <c r="G45" s="63">
        <v>44413</v>
      </c>
      <c r="H45" s="6">
        <f t="shared" si="3"/>
        <v>10.243835616438357</v>
      </c>
      <c r="I45" s="95">
        <v>5</v>
      </c>
      <c r="J45" s="10">
        <v>0.05</v>
      </c>
      <c r="K45" s="11">
        <f t="shared" si="4"/>
        <v>0.19</v>
      </c>
      <c r="L45" s="51">
        <v>25080</v>
      </c>
      <c r="M45" s="51">
        <v>1254</v>
      </c>
      <c r="N45" s="66">
        <f t="shared" si="0"/>
        <v>48813.92547945206</v>
      </c>
      <c r="O45" s="66">
        <f t="shared" si="1"/>
        <v>0</v>
      </c>
      <c r="P45" s="49">
        <v>0.05</v>
      </c>
      <c r="Q45" s="66">
        <f t="shared" si="2"/>
        <v>1254</v>
      </c>
    </row>
    <row r="46" spans="2:17" x14ac:dyDescent="0.25">
      <c r="B46" s="95">
        <v>43</v>
      </c>
      <c r="C46" s="103" t="s">
        <v>565</v>
      </c>
      <c r="D46" s="97">
        <v>3</v>
      </c>
      <c r="E46" s="95" t="s">
        <v>158</v>
      </c>
      <c r="F46" s="98">
        <v>40694</v>
      </c>
      <c r="G46" s="63">
        <v>44413</v>
      </c>
      <c r="H46" s="6">
        <f t="shared" si="3"/>
        <v>10.189041095890412</v>
      </c>
      <c r="I46" s="95">
        <v>5</v>
      </c>
      <c r="J46" s="10">
        <v>0.05</v>
      </c>
      <c r="K46" s="11">
        <f t="shared" si="4"/>
        <v>0.19</v>
      </c>
      <c r="L46" s="51">
        <v>13680</v>
      </c>
      <c r="M46" s="51">
        <v>0</v>
      </c>
      <c r="N46" s="66">
        <f t="shared" si="0"/>
        <v>26483.355616438355</v>
      </c>
      <c r="O46" s="66">
        <f t="shared" si="1"/>
        <v>0</v>
      </c>
      <c r="P46" s="49">
        <v>0.05</v>
      </c>
      <c r="Q46" s="66">
        <f t="shared" si="2"/>
        <v>0</v>
      </c>
    </row>
    <row r="47" spans="2:17" x14ac:dyDescent="0.25">
      <c r="B47" s="95">
        <v>44</v>
      </c>
      <c r="C47" s="103" t="s">
        <v>566</v>
      </c>
      <c r="D47" s="97">
        <v>4</v>
      </c>
      <c r="E47" s="95" t="s">
        <v>158</v>
      </c>
      <c r="F47" s="98">
        <v>40689</v>
      </c>
      <c r="G47" s="63">
        <v>44413</v>
      </c>
      <c r="H47" s="6">
        <f t="shared" si="3"/>
        <v>10.202739726027398</v>
      </c>
      <c r="I47" s="95">
        <v>6</v>
      </c>
      <c r="J47" s="10">
        <v>0.05</v>
      </c>
      <c r="K47" s="11">
        <f t="shared" si="4"/>
        <v>0.15833333333333333</v>
      </c>
      <c r="L47" s="51">
        <v>160000</v>
      </c>
      <c r="M47" s="51">
        <v>8000</v>
      </c>
      <c r="N47" s="66">
        <f t="shared" si="0"/>
        <v>258469.40639269407</v>
      </c>
      <c r="O47" s="66">
        <f t="shared" si="1"/>
        <v>0</v>
      </c>
      <c r="P47" s="49">
        <v>0.05</v>
      </c>
      <c r="Q47" s="66">
        <f t="shared" si="2"/>
        <v>8000</v>
      </c>
    </row>
    <row r="48" spans="2:17" x14ac:dyDescent="0.25">
      <c r="B48" s="95">
        <v>45</v>
      </c>
      <c r="C48" s="103" t="s">
        <v>567</v>
      </c>
      <c r="D48" s="97">
        <v>3</v>
      </c>
      <c r="E48" s="95" t="s">
        <v>158</v>
      </c>
      <c r="F48" s="98">
        <v>40689</v>
      </c>
      <c r="G48" s="63">
        <v>44413</v>
      </c>
      <c r="H48" s="6">
        <f t="shared" si="3"/>
        <v>10.202739726027398</v>
      </c>
      <c r="I48" s="95">
        <v>6</v>
      </c>
      <c r="J48" s="10">
        <v>0.05</v>
      </c>
      <c r="K48" s="11">
        <f t="shared" si="4"/>
        <v>0.15833333333333333</v>
      </c>
      <c r="L48" s="51">
        <v>232500</v>
      </c>
      <c r="M48" s="51">
        <v>11625</v>
      </c>
      <c r="N48" s="66">
        <f t="shared" si="0"/>
        <v>375588.35616438359</v>
      </c>
      <c r="O48" s="66">
        <f t="shared" si="1"/>
        <v>0</v>
      </c>
      <c r="P48" s="49">
        <v>0.05</v>
      </c>
      <c r="Q48" s="66">
        <f t="shared" si="2"/>
        <v>11625</v>
      </c>
    </row>
    <row r="49" spans="2:17" x14ac:dyDescent="0.25">
      <c r="B49" s="95">
        <v>46</v>
      </c>
      <c r="C49" s="103" t="s">
        <v>568</v>
      </c>
      <c r="D49" s="97">
        <v>1</v>
      </c>
      <c r="E49" s="95" t="s">
        <v>158</v>
      </c>
      <c r="F49" s="98">
        <v>40653</v>
      </c>
      <c r="G49" s="63">
        <v>44413</v>
      </c>
      <c r="H49" s="6">
        <f t="shared" si="3"/>
        <v>10.301369863013699</v>
      </c>
      <c r="I49" s="95">
        <v>5</v>
      </c>
      <c r="J49" s="10">
        <v>0.05</v>
      </c>
      <c r="K49" s="11">
        <f t="shared" si="4"/>
        <v>0.19</v>
      </c>
      <c r="L49" s="51">
        <v>7400</v>
      </c>
      <c r="M49" s="51">
        <v>370</v>
      </c>
      <c r="N49" s="66">
        <f t="shared" si="0"/>
        <v>14483.726027397261</v>
      </c>
      <c r="O49" s="66">
        <f t="shared" si="1"/>
        <v>0</v>
      </c>
      <c r="P49" s="49">
        <v>0.05</v>
      </c>
      <c r="Q49" s="66">
        <f t="shared" si="2"/>
        <v>370</v>
      </c>
    </row>
    <row r="50" spans="2:17" x14ac:dyDescent="0.25">
      <c r="B50" s="95">
        <v>47</v>
      </c>
      <c r="C50" s="103" t="s">
        <v>544</v>
      </c>
      <c r="D50" s="97">
        <v>1</v>
      </c>
      <c r="E50" s="95" t="s">
        <v>158</v>
      </c>
      <c r="F50" s="98">
        <v>40653</v>
      </c>
      <c r="G50" s="63">
        <v>44413</v>
      </c>
      <c r="H50" s="6">
        <f t="shared" si="3"/>
        <v>10.301369863013699</v>
      </c>
      <c r="I50" s="95">
        <v>8</v>
      </c>
      <c r="J50" s="10">
        <v>0.05</v>
      </c>
      <c r="K50" s="11">
        <f t="shared" si="4"/>
        <v>0.11874999999999999</v>
      </c>
      <c r="L50" s="51">
        <v>19000</v>
      </c>
      <c r="M50" s="51">
        <v>950</v>
      </c>
      <c r="N50" s="66">
        <f t="shared" si="0"/>
        <v>23242.465753424658</v>
      </c>
      <c r="O50" s="66">
        <f t="shared" si="1"/>
        <v>0</v>
      </c>
      <c r="P50" s="49">
        <v>0.05</v>
      </c>
      <c r="Q50" s="66">
        <f t="shared" si="2"/>
        <v>950</v>
      </c>
    </row>
    <row r="51" spans="2:17" x14ac:dyDescent="0.25">
      <c r="B51" s="95">
        <v>48</v>
      </c>
      <c r="C51" s="103" t="s">
        <v>569</v>
      </c>
      <c r="D51" s="97">
        <v>2</v>
      </c>
      <c r="E51" s="95" t="s">
        <v>158</v>
      </c>
      <c r="F51" s="98">
        <v>40653</v>
      </c>
      <c r="G51" s="63">
        <v>44413</v>
      </c>
      <c r="H51" s="6">
        <f t="shared" si="3"/>
        <v>10.301369863013699</v>
      </c>
      <c r="I51" s="95">
        <v>5</v>
      </c>
      <c r="J51" s="10">
        <v>0.05</v>
      </c>
      <c r="K51" s="11">
        <f t="shared" si="4"/>
        <v>0.19</v>
      </c>
      <c r="L51" s="51">
        <v>11410</v>
      </c>
      <c r="M51" s="51">
        <v>570.5</v>
      </c>
      <c r="N51" s="66">
        <f t="shared" si="0"/>
        <v>22332.3397260274</v>
      </c>
      <c r="O51" s="66">
        <f t="shared" si="1"/>
        <v>0</v>
      </c>
      <c r="P51" s="49">
        <v>0.05</v>
      </c>
      <c r="Q51" s="66">
        <f t="shared" si="2"/>
        <v>570.5</v>
      </c>
    </row>
    <row r="52" spans="2:17" ht="30" x14ac:dyDescent="0.25">
      <c r="B52" s="95">
        <v>49</v>
      </c>
      <c r="C52" s="103" t="s">
        <v>570</v>
      </c>
      <c r="D52" s="97">
        <v>1</v>
      </c>
      <c r="E52" s="95" t="s">
        <v>158</v>
      </c>
      <c r="F52" s="98">
        <v>40653</v>
      </c>
      <c r="G52" s="63">
        <v>44413</v>
      </c>
      <c r="H52" s="6">
        <f t="shared" si="3"/>
        <v>10.301369863013699</v>
      </c>
      <c r="I52" s="95">
        <v>5</v>
      </c>
      <c r="J52" s="10">
        <v>0.05</v>
      </c>
      <c r="K52" s="11">
        <f t="shared" si="4"/>
        <v>0.19</v>
      </c>
      <c r="L52" s="51">
        <v>13300</v>
      </c>
      <c r="M52" s="51">
        <v>665</v>
      </c>
      <c r="N52" s="66">
        <f t="shared" si="0"/>
        <v>26031.561643835616</v>
      </c>
      <c r="O52" s="66">
        <f t="shared" si="1"/>
        <v>0</v>
      </c>
      <c r="P52" s="49">
        <v>0.05</v>
      </c>
      <c r="Q52" s="66">
        <f t="shared" si="2"/>
        <v>665</v>
      </c>
    </row>
    <row r="53" spans="2:17" ht="30" x14ac:dyDescent="0.25">
      <c r="B53" s="95">
        <v>50</v>
      </c>
      <c r="C53" s="103" t="s">
        <v>556</v>
      </c>
      <c r="D53" s="97">
        <v>1</v>
      </c>
      <c r="E53" s="95" t="s">
        <v>158</v>
      </c>
      <c r="F53" s="98">
        <v>40653</v>
      </c>
      <c r="G53" s="63">
        <v>44413</v>
      </c>
      <c r="H53" s="6">
        <f t="shared" si="3"/>
        <v>10.301369863013699</v>
      </c>
      <c r="I53" s="95">
        <v>3</v>
      </c>
      <c r="J53" s="10">
        <v>0.05</v>
      </c>
      <c r="K53" s="11">
        <f t="shared" si="4"/>
        <v>0.31666666666666665</v>
      </c>
      <c r="L53" s="51">
        <v>14000</v>
      </c>
      <c r="M53" s="51">
        <v>700</v>
      </c>
      <c r="N53" s="66">
        <f t="shared" si="0"/>
        <v>45669.406392694065</v>
      </c>
      <c r="O53" s="66">
        <f t="shared" si="1"/>
        <v>0</v>
      </c>
      <c r="P53" s="49">
        <v>0.05</v>
      </c>
      <c r="Q53" s="66">
        <f t="shared" si="2"/>
        <v>700</v>
      </c>
    </row>
    <row r="54" spans="2:17" x14ac:dyDescent="0.25">
      <c r="B54" s="95">
        <v>51</v>
      </c>
      <c r="C54" s="103" t="s">
        <v>550</v>
      </c>
      <c r="D54" s="97">
        <v>1</v>
      </c>
      <c r="E54" s="95" t="s">
        <v>158</v>
      </c>
      <c r="F54" s="98">
        <v>40653</v>
      </c>
      <c r="G54" s="63">
        <v>44413</v>
      </c>
      <c r="H54" s="6">
        <f t="shared" si="3"/>
        <v>10.301369863013699</v>
      </c>
      <c r="I54" s="95">
        <v>5</v>
      </c>
      <c r="J54" s="10">
        <v>0.05</v>
      </c>
      <c r="K54" s="11">
        <f t="shared" si="4"/>
        <v>0.19</v>
      </c>
      <c r="L54" s="51">
        <v>20000</v>
      </c>
      <c r="M54" s="51">
        <v>1000</v>
      </c>
      <c r="N54" s="66">
        <f t="shared" si="0"/>
        <v>39145.205479452059</v>
      </c>
      <c r="O54" s="66">
        <f t="shared" si="1"/>
        <v>0</v>
      </c>
      <c r="P54" s="49">
        <v>0.05</v>
      </c>
      <c r="Q54" s="66">
        <f t="shared" si="2"/>
        <v>1000</v>
      </c>
    </row>
    <row r="55" spans="2:17" ht="30" x14ac:dyDescent="0.25">
      <c r="B55" s="95">
        <v>52</v>
      </c>
      <c r="C55" s="103" t="s">
        <v>571</v>
      </c>
      <c r="D55" s="97">
        <v>1</v>
      </c>
      <c r="E55" s="95" t="s">
        <v>158</v>
      </c>
      <c r="F55" s="98">
        <v>40653</v>
      </c>
      <c r="G55" s="63">
        <v>44413</v>
      </c>
      <c r="H55" s="6">
        <f t="shared" si="3"/>
        <v>10.301369863013699</v>
      </c>
      <c r="I55" s="95">
        <v>5</v>
      </c>
      <c r="J55" s="10">
        <v>0.05</v>
      </c>
      <c r="K55" s="11">
        <f t="shared" si="4"/>
        <v>0.19</v>
      </c>
      <c r="L55" s="51">
        <v>13300</v>
      </c>
      <c r="M55" s="51">
        <v>665</v>
      </c>
      <c r="N55" s="66">
        <f t="shared" si="0"/>
        <v>26031.561643835616</v>
      </c>
      <c r="O55" s="66">
        <f t="shared" si="1"/>
        <v>0</v>
      </c>
      <c r="P55" s="49">
        <v>0.05</v>
      </c>
      <c r="Q55" s="66">
        <f t="shared" si="2"/>
        <v>665</v>
      </c>
    </row>
    <row r="56" spans="2:17" x14ac:dyDescent="0.25">
      <c r="B56" s="95">
        <v>53</v>
      </c>
      <c r="C56" s="103" t="s">
        <v>572</v>
      </c>
      <c r="D56" s="97">
        <v>2</v>
      </c>
      <c r="E56" s="95" t="s">
        <v>158</v>
      </c>
      <c r="F56" s="98">
        <v>40718</v>
      </c>
      <c r="G56" s="63">
        <v>44413</v>
      </c>
      <c r="H56" s="6">
        <f t="shared" si="3"/>
        <v>10.123287671232877</v>
      </c>
      <c r="I56" s="95">
        <v>3</v>
      </c>
      <c r="J56" s="10">
        <v>0.05</v>
      </c>
      <c r="K56" s="11">
        <f t="shared" si="4"/>
        <v>0.31666666666666665</v>
      </c>
      <c r="L56" s="51">
        <v>402297.92</v>
      </c>
      <c r="M56" s="51">
        <v>20114.900000000001</v>
      </c>
      <c r="N56" s="66">
        <f t="shared" si="0"/>
        <v>1289649.565004566</v>
      </c>
      <c r="O56" s="66">
        <f t="shared" si="1"/>
        <v>0</v>
      </c>
      <c r="P56" s="49">
        <v>0.05</v>
      </c>
      <c r="Q56" s="66">
        <f t="shared" si="2"/>
        <v>20114.896000000001</v>
      </c>
    </row>
    <row r="57" spans="2:17" x14ac:dyDescent="0.25">
      <c r="B57" s="95">
        <v>54</v>
      </c>
      <c r="C57" s="103" t="s">
        <v>572</v>
      </c>
      <c r="D57" s="97">
        <v>0</v>
      </c>
      <c r="E57" s="95" t="s">
        <v>158</v>
      </c>
      <c r="F57" s="98">
        <v>41000</v>
      </c>
      <c r="G57" s="63">
        <v>44413</v>
      </c>
      <c r="H57" s="6">
        <f t="shared" si="3"/>
        <v>9.3506849315068497</v>
      </c>
      <c r="I57" s="95">
        <v>3</v>
      </c>
      <c r="J57" s="10">
        <v>0.05</v>
      </c>
      <c r="K57" s="11">
        <f t="shared" si="4"/>
        <v>0.31666666666666665</v>
      </c>
      <c r="L57" s="51">
        <v>9092.17</v>
      </c>
      <c r="M57" s="51">
        <v>454.61</v>
      </c>
      <c r="N57" s="66">
        <f t="shared" si="0"/>
        <v>26922.372054337899</v>
      </c>
      <c r="O57" s="66">
        <f t="shared" si="1"/>
        <v>0</v>
      </c>
      <c r="P57" s="49">
        <v>0.05</v>
      </c>
      <c r="Q57" s="66">
        <f t="shared" si="2"/>
        <v>454.60850000000005</v>
      </c>
    </row>
    <row r="58" spans="2:17" ht="30" x14ac:dyDescent="0.25">
      <c r="B58" s="95">
        <v>55</v>
      </c>
      <c r="C58" s="103" t="s">
        <v>573</v>
      </c>
      <c r="D58" s="97">
        <v>3</v>
      </c>
      <c r="E58" s="95" t="s">
        <v>158</v>
      </c>
      <c r="F58" s="98">
        <v>40703</v>
      </c>
      <c r="G58" s="63">
        <v>44413</v>
      </c>
      <c r="H58" s="6">
        <f t="shared" si="3"/>
        <v>10.164383561643836</v>
      </c>
      <c r="I58" s="95">
        <v>3</v>
      </c>
      <c r="J58" s="10">
        <v>0.05</v>
      </c>
      <c r="K58" s="11">
        <f t="shared" si="4"/>
        <v>0.31666666666666665</v>
      </c>
      <c r="L58" s="51">
        <v>19500</v>
      </c>
      <c r="M58" s="51">
        <v>975</v>
      </c>
      <c r="N58" s="66">
        <f t="shared" si="0"/>
        <v>62765.068493150691</v>
      </c>
      <c r="O58" s="66">
        <f t="shared" si="1"/>
        <v>0</v>
      </c>
      <c r="P58" s="49">
        <v>0.05</v>
      </c>
      <c r="Q58" s="66">
        <f t="shared" si="2"/>
        <v>975</v>
      </c>
    </row>
    <row r="59" spans="2:17" ht="45" x14ac:dyDescent="0.25">
      <c r="B59" s="95">
        <v>56</v>
      </c>
      <c r="C59" s="103" t="s">
        <v>574</v>
      </c>
      <c r="D59" s="97">
        <v>4</v>
      </c>
      <c r="E59" s="95" t="s">
        <v>158</v>
      </c>
      <c r="F59" s="98">
        <v>40634</v>
      </c>
      <c r="G59" s="63">
        <v>44413</v>
      </c>
      <c r="H59" s="6">
        <f t="shared" si="3"/>
        <v>10.353424657534246</v>
      </c>
      <c r="I59" s="95">
        <v>6</v>
      </c>
      <c r="J59" s="10">
        <v>0.05</v>
      </c>
      <c r="K59" s="11">
        <f t="shared" si="4"/>
        <v>0.15833333333333333</v>
      </c>
      <c r="L59" s="51">
        <v>67600</v>
      </c>
      <c r="M59" s="51">
        <v>3380</v>
      </c>
      <c r="N59" s="66">
        <f t="shared" si="0"/>
        <v>110816.15525114154</v>
      </c>
      <c r="O59" s="66">
        <f t="shared" si="1"/>
        <v>0</v>
      </c>
      <c r="P59" s="49">
        <v>0.05</v>
      </c>
      <c r="Q59" s="66">
        <f t="shared" si="2"/>
        <v>3380</v>
      </c>
    </row>
    <row r="60" spans="2:17" x14ac:dyDescent="0.25">
      <c r="B60" s="95">
        <v>57</v>
      </c>
      <c r="C60" s="103" t="s">
        <v>575</v>
      </c>
      <c r="D60" s="97">
        <v>59</v>
      </c>
      <c r="E60" s="95" t="s">
        <v>158</v>
      </c>
      <c r="F60" s="98">
        <v>40803</v>
      </c>
      <c r="G60" s="63">
        <v>44413</v>
      </c>
      <c r="H60" s="6">
        <f t="shared" si="3"/>
        <v>9.8904109589041092</v>
      </c>
      <c r="I60" s="95">
        <v>5</v>
      </c>
      <c r="J60" s="10">
        <v>0.05</v>
      </c>
      <c r="K60" s="11">
        <f t="shared" si="4"/>
        <v>0.19</v>
      </c>
      <c r="L60" s="51">
        <v>1005950</v>
      </c>
      <c r="M60" s="51">
        <v>50297.5</v>
      </c>
      <c r="N60" s="66">
        <f t="shared" si="0"/>
        <v>1890359.1917808219</v>
      </c>
      <c r="O60" s="66">
        <f t="shared" si="1"/>
        <v>0</v>
      </c>
      <c r="P60" s="49">
        <v>0.05</v>
      </c>
      <c r="Q60" s="66">
        <f t="shared" si="2"/>
        <v>50297.5</v>
      </c>
    </row>
    <row r="61" spans="2:17" x14ac:dyDescent="0.25">
      <c r="B61" s="95">
        <v>58</v>
      </c>
      <c r="C61" s="103" t="s">
        <v>576</v>
      </c>
      <c r="D61" s="97">
        <v>5</v>
      </c>
      <c r="E61" s="95" t="s">
        <v>158</v>
      </c>
      <c r="F61" s="98">
        <v>40803</v>
      </c>
      <c r="G61" s="63">
        <v>44413</v>
      </c>
      <c r="H61" s="6">
        <f t="shared" si="3"/>
        <v>9.8904109589041092</v>
      </c>
      <c r="I61" s="95">
        <v>5</v>
      </c>
      <c r="J61" s="10">
        <v>0.05</v>
      </c>
      <c r="K61" s="11">
        <f t="shared" si="4"/>
        <v>0.19</v>
      </c>
      <c r="L61" s="51">
        <v>117500</v>
      </c>
      <c r="M61" s="51">
        <v>5875</v>
      </c>
      <c r="N61" s="66">
        <f t="shared" si="0"/>
        <v>220803.42465753423</v>
      </c>
      <c r="O61" s="66">
        <f t="shared" si="1"/>
        <v>0</v>
      </c>
      <c r="P61" s="49">
        <v>0.05</v>
      </c>
      <c r="Q61" s="66">
        <f t="shared" si="2"/>
        <v>5875</v>
      </c>
    </row>
    <row r="62" spans="2:17" x14ac:dyDescent="0.25">
      <c r="B62" s="95">
        <v>59</v>
      </c>
      <c r="C62" s="103" t="s">
        <v>577</v>
      </c>
      <c r="D62" s="97">
        <v>7</v>
      </c>
      <c r="E62" s="95" t="s">
        <v>158</v>
      </c>
      <c r="F62" s="98">
        <v>40803</v>
      </c>
      <c r="G62" s="63">
        <v>44413</v>
      </c>
      <c r="H62" s="6">
        <f t="shared" si="3"/>
        <v>9.8904109589041092</v>
      </c>
      <c r="I62" s="95">
        <v>5</v>
      </c>
      <c r="J62" s="10">
        <v>0.05</v>
      </c>
      <c r="K62" s="11">
        <f t="shared" si="4"/>
        <v>0.19</v>
      </c>
      <c r="L62" s="51">
        <v>291200</v>
      </c>
      <c r="M62" s="51">
        <v>14560</v>
      </c>
      <c r="N62" s="66">
        <f t="shared" si="0"/>
        <v>547216.65753424657</v>
      </c>
      <c r="O62" s="66">
        <f t="shared" si="1"/>
        <v>0</v>
      </c>
      <c r="P62" s="49">
        <v>0.05</v>
      </c>
      <c r="Q62" s="66">
        <f t="shared" si="2"/>
        <v>14560</v>
      </c>
    </row>
    <row r="63" spans="2:17" ht="30" x14ac:dyDescent="0.25">
      <c r="B63" s="95">
        <v>60</v>
      </c>
      <c r="C63" s="103" t="s">
        <v>578</v>
      </c>
      <c r="D63" s="97">
        <v>1</v>
      </c>
      <c r="E63" s="95" t="s">
        <v>158</v>
      </c>
      <c r="F63" s="98">
        <v>40783</v>
      </c>
      <c r="G63" s="63">
        <v>44413</v>
      </c>
      <c r="H63" s="6">
        <f t="shared" si="3"/>
        <v>9.9452054794520546</v>
      </c>
      <c r="I63" s="95">
        <v>8</v>
      </c>
      <c r="J63" s="10">
        <v>0.05</v>
      </c>
      <c r="K63" s="11">
        <f t="shared" si="4"/>
        <v>0.11874999999999999</v>
      </c>
      <c r="L63" s="51">
        <v>24803.35</v>
      </c>
      <c r="M63" s="51">
        <v>1240.17</v>
      </c>
      <c r="N63" s="66">
        <f t="shared" si="0"/>
        <v>29292.586464041095</v>
      </c>
      <c r="O63" s="66">
        <f t="shared" si="1"/>
        <v>0</v>
      </c>
      <c r="P63" s="49">
        <v>0.05</v>
      </c>
      <c r="Q63" s="66">
        <f t="shared" si="2"/>
        <v>1240.1675</v>
      </c>
    </row>
    <row r="64" spans="2:17" ht="30" x14ac:dyDescent="0.25">
      <c r="B64" s="95">
        <v>61</v>
      </c>
      <c r="C64" s="103" t="s">
        <v>579</v>
      </c>
      <c r="D64" s="97">
        <v>1</v>
      </c>
      <c r="E64" s="95" t="s">
        <v>158</v>
      </c>
      <c r="F64" s="98">
        <v>40783</v>
      </c>
      <c r="G64" s="63">
        <v>44413</v>
      </c>
      <c r="H64" s="6">
        <f t="shared" si="3"/>
        <v>9.9452054794520546</v>
      </c>
      <c r="I64" s="95">
        <v>6</v>
      </c>
      <c r="J64" s="10">
        <v>0.05</v>
      </c>
      <c r="K64" s="11">
        <f t="shared" si="4"/>
        <v>0.15833333333333333</v>
      </c>
      <c r="L64" s="51">
        <v>42499.65</v>
      </c>
      <c r="M64" s="51">
        <v>2124.98</v>
      </c>
      <c r="N64" s="66">
        <f t="shared" si="0"/>
        <v>66922.394075342469</v>
      </c>
      <c r="O64" s="66">
        <f t="shared" si="1"/>
        <v>0</v>
      </c>
      <c r="P64" s="49">
        <v>0.05</v>
      </c>
      <c r="Q64" s="66">
        <f t="shared" si="2"/>
        <v>2124.9825000000001</v>
      </c>
    </row>
    <row r="65" spans="2:17" ht="30" x14ac:dyDescent="0.25">
      <c r="B65" s="95">
        <v>62</v>
      </c>
      <c r="C65" s="103" t="s">
        <v>580</v>
      </c>
      <c r="D65" s="97">
        <v>30</v>
      </c>
      <c r="E65" s="95" t="s">
        <v>158</v>
      </c>
      <c r="F65" s="98">
        <v>40795</v>
      </c>
      <c r="G65" s="63">
        <v>44413</v>
      </c>
      <c r="H65" s="6">
        <f t="shared" si="3"/>
        <v>9.912328767123288</v>
      </c>
      <c r="I65" s="95">
        <v>8</v>
      </c>
      <c r="J65" s="10">
        <v>0.05</v>
      </c>
      <c r="K65" s="11">
        <f t="shared" si="4"/>
        <v>0.11874999999999999</v>
      </c>
      <c r="L65" s="51">
        <v>217488</v>
      </c>
      <c r="M65" s="51">
        <v>10874.4</v>
      </c>
      <c r="N65" s="66">
        <f t="shared" si="0"/>
        <v>256002.74136986298</v>
      </c>
      <c r="O65" s="66">
        <f t="shared" si="1"/>
        <v>0</v>
      </c>
      <c r="P65" s="49">
        <v>0.05</v>
      </c>
      <c r="Q65" s="66">
        <f t="shared" si="2"/>
        <v>10874.400000000001</v>
      </c>
    </row>
    <row r="66" spans="2:17" x14ac:dyDescent="0.25">
      <c r="B66" s="95">
        <v>63</v>
      </c>
      <c r="C66" s="103" t="s">
        <v>581</v>
      </c>
      <c r="D66" s="97">
        <v>1</v>
      </c>
      <c r="E66" s="95" t="s">
        <v>158</v>
      </c>
      <c r="F66" s="98">
        <v>40805</v>
      </c>
      <c r="G66" s="63">
        <v>44413</v>
      </c>
      <c r="H66" s="6">
        <f t="shared" si="3"/>
        <v>9.8849315068493144</v>
      </c>
      <c r="I66" s="95">
        <v>6</v>
      </c>
      <c r="J66" s="10">
        <v>0.05</v>
      </c>
      <c r="K66" s="11">
        <f t="shared" si="4"/>
        <v>0.15833333333333333</v>
      </c>
      <c r="L66" s="51">
        <v>23000</v>
      </c>
      <c r="M66" s="51">
        <v>1150</v>
      </c>
      <c r="N66" s="66">
        <f t="shared" si="0"/>
        <v>35997.625570776254</v>
      </c>
      <c r="O66" s="66">
        <f t="shared" si="1"/>
        <v>0</v>
      </c>
      <c r="P66" s="49">
        <v>0.05</v>
      </c>
      <c r="Q66" s="66">
        <f t="shared" si="2"/>
        <v>1150</v>
      </c>
    </row>
    <row r="67" spans="2:17" ht="30" x14ac:dyDescent="0.25">
      <c r="B67" s="95">
        <v>64</v>
      </c>
      <c r="C67" s="103" t="s">
        <v>582</v>
      </c>
      <c r="D67" s="97">
        <v>1</v>
      </c>
      <c r="E67" s="95" t="s">
        <v>158</v>
      </c>
      <c r="F67" s="98">
        <v>40805</v>
      </c>
      <c r="G67" s="63">
        <v>44413</v>
      </c>
      <c r="H67" s="6">
        <f t="shared" si="3"/>
        <v>9.8849315068493144</v>
      </c>
      <c r="I67" s="95">
        <v>5</v>
      </c>
      <c r="J67" s="10">
        <v>0.05</v>
      </c>
      <c r="K67" s="11">
        <f t="shared" si="4"/>
        <v>0.19</v>
      </c>
      <c r="L67" s="51">
        <v>19300</v>
      </c>
      <c r="M67" s="51">
        <v>965</v>
      </c>
      <c r="N67" s="66">
        <f t="shared" si="0"/>
        <v>36248.043835616438</v>
      </c>
      <c r="O67" s="66">
        <f t="shared" si="1"/>
        <v>0</v>
      </c>
      <c r="P67" s="49">
        <v>0.05</v>
      </c>
      <c r="Q67" s="66">
        <f t="shared" si="2"/>
        <v>965</v>
      </c>
    </row>
    <row r="68" spans="2:17" x14ac:dyDescent="0.25">
      <c r="B68" s="95">
        <v>65</v>
      </c>
      <c r="C68" s="103" t="s">
        <v>583</v>
      </c>
      <c r="D68" s="97">
        <v>3</v>
      </c>
      <c r="E68" s="95" t="s">
        <v>158</v>
      </c>
      <c r="F68" s="98">
        <v>40810</v>
      </c>
      <c r="G68" s="63">
        <v>44413</v>
      </c>
      <c r="H68" s="6">
        <f t="shared" si="3"/>
        <v>9.8712328767123285</v>
      </c>
      <c r="I68" s="95">
        <v>5</v>
      </c>
      <c r="J68" s="10">
        <v>0.05</v>
      </c>
      <c r="K68" s="11">
        <f t="shared" si="4"/>
        <v>0.19</v>
      </c>
      <c r="L68" s="51">
        <v>70500</v>
      </c>
      <c r="M68" s="51">
        <v>3525</v>
      </c>
      <c r="N68" s="66">
        <f t="shared" ref="N68:N131" si="5">L68*K68*H68</f>
        <v>132225.16438356164</v>
      </c>
      <c r="O68" s="66">
        <f t="shared" ref="O68:O131" si="6">MAX(L68-N68,0)</f>
        <v>0</v>
      </c>
      <c r="P68" s="49">
        <v>0.05</v>
      </c>
      <c r="Q68" s="66">
        <f t="shared" ref="Q68:Q131" si="7">IF(M68&lt;=0,0,IF(O68&lt;=J68*L68,J68*L68,O68*(1-P68)))</f>
        <v>3525</v>
      </c>
    </row>
    <row r="69" spans="2:17" x14ac:dyDescent="0.25">
      <c r="B69" s="95">
        <v>66</v>
      </c>
      <c r="C69" s="103" t="s">
        <v>584</v>
      </c>
      <c r="D69" s="97">
        <v>56</v>
      </c>
      <c r="E69" s="95" t="s">
        <v>158</v>
      </c>
      <c r="F69" s="98">
        <v>40812</v>
      </c>
      <c r="G69" s="63">
        <v>44413</v>
      </c>
      <c r="H69" s="6">
        <f t="shared" ref="H69:H132" si="8">(G69-F69)/365</f>
        <v>9.8657534246575338</v>
      </c>
      <c r="I69" s="95">
        <v>5</v>
      </c>
      <c r="J69" s="10">
        <v>0.05</v>
      </c>
      <c r="K69" s="11">
        <f t="shared" ref="K69:K132" si="9">(1-J69)/I69</f>
        <v>0.19</v>
      </c>
      <c r="L69" s="51">
        <v>954800</v>
      </c>
      <c r="M69" s="51">
        <v>47740</v>
      </c>
      <c r="N69" s="66">
        <f t="shared" si="5"/>
        <v>1789766.0602739726</v>
      </c>
      <c r="O69" s="66">
        <f t="shared" si="6"/>
        <v>0</v>
      </c>
      <c r="P69" s="49">
        <v>0.05</v>
      </c>
      <c r="Q69" s="66">
        <f t="shared" si="7"/>
        <v>47740</v>
      </c>
    </row>
    <row r="70" spans="2:17" x14ac:dyDescent="0.25">
      <c r="B70" s="95">
        <v>67</v>
      </c>
      <c r="C70" s="103" t="s">
        <v>585</v>
      </c>
      <c r="D70" s="97">
        <v>1</v>
      </c>
      <c r="E70" s="95" t="s">
        <v>158</v>
      </c>
      <c r="F70" s="98">
        <v>40814</v>
      </c>
      <c r="G70" s="63">
        <v>44413</v>
      </c>
      <c r="H70" s="6">
        <f t="shared" si="8"/>
        <v>9.8602739726027391</v>
      </c>
      <c r="I70" s="95">
        <v>8</v>
      </c>
      <c r="J70" s="10">
        <v>0.05</v>
      </c>
      <c r="K70" s="11">
        <f t="shared" si="9"/>
        <v>0.11874999999999999</v>
      </c>
      <c r="L70" s="51">
        <v>45283.01</v>
      </c>
      <c r="M70" s="51">
        <v>2264.15</v>
      </c>
      <c r="N70" s="66">
        <f t="shared" si="5"/>
        <v>53022.21758236301</v>
      </c>
      <c r="O70" s="66">
        <f t="shared" si="6"/>
        <v>0</v>
      </c>
      <c r="P70" s="49">
        <v>0.05</v>
      </c>
      <c r="Q70" s="66">
        <f t="shared" si="7"/>
        <v>2264.1505000000002</v>
      </c>
    </row>
    <row r="71" spans="2:17" ht="45" x14ac:dyDescent="0.25">
      <c r="B71" s="95">
        <v>68</v>
      </c>
      <c r="C71" s="103" t="s">
        <v>586</v>
      </c>
      <c r="D71" s="97">
        <v>1</v>
      </c>
      <c r="E71" s="95" t="s">
        <v>158</v>
      </c>
      <c r="F71" s="98">
        <v>40814</v>
      </c>
      <c r="G71" s="63">
        <v>44413</v>
      </c>
      <c r="H71" s="6">
        <f t="shared" si="8"/>
        <v>9.8602739726027391</v>
      </c>
      <c r="I71" s="95">
        <v>5</v>
      </c>
      <c r="J71" s="10">
        <v>0.05</v>
      </c>
      <c r="K71" s="11">
        <f t="shared" si="9"/>
        <v>0.19</v>
      </c>
      <c r="L71" s="51">
        <v>17999.990000000002</v>
      </c>
      <c r="M71" s="51">
        <v>900</v>
      </c>
      <c r="N71" s="66">
        <f t="shared" si="5"/>
        <v>33722.118251780819</v>
      </c>
      <c r="O71" s="66">
        <f t="shared" si="6"/>
        <v>0</v>
      </c>
      <c r="P71" s="49">
        <v>0.05</v>
      </c>
      <c r="Q71" s="66">
        <f t="shared" si="7"/>
        <v>899.99950000000013</v>
      </c>
    </row>
    <row r="72" spans="2:17" ht="30" x14ac:dyDescent="0.25">
      <c r="B72" s="95">
        <v>69</v>
      </c>
      <c r="C72" s="103" t="s">
        <v>587</v>
      </c>
      <c r="D72" s="97">
        <v>7</v>
      </c>
      <c r="E72" s="95" t="s">
        <v>158</v>
      </c>
      <c r="F72" s="98">
        <v>40865</v>
      </c>
      <c r="G72" s="63">
        <v>44413</v>
      </c>
      <c r="H72" s="6">
        <f t="shared" si="8"/>
        <v>9.7205479452054799</v>
      </c>
      <c r="I72" s="95">
        <v>5</v>
      </c>
      <c r="J72" s="10">
        <v>0.05</v>
      </c>
      <c r="K72" s="11">
        <f t="shared" si="9"/>
        <v>0.19</v>
      </c>
      <c r="L72" s="51">
        <v>119350</v>
      </c>
      <c r="M72" s="51">
        <v>5967.5</v>
      </c>
      <c r="N72" s="66">
        <f t="shared" si="5"/>
        <v>220428.00547945205</v>
      </c>
      <c r="O72" s="66">
        <f t="shared" si="6"/>
        <v>0</v>
      </c>
      <c r="P72" s="49">
        <v>0.05</v>
      </c>
      <c r="Q72" s="66">
        <f t="shared" si="7"/>
        <v>5967.5</v>
      </c>
    </row>
    <row r="73" spans="2:17" ht="30" x14ac:dyDescent="0.25">
      <c r="B73" s="95">
        <v>70</v>
      </c>
      <c r="C73" s="103" t="s">
        <v>588</v>
      </c>
      <c r="D73" s="97">
        <v>1</v>
      </c>
      <c r="E73" s="95" t="s">
        <v>158</v>
      </c>
      <c r="F73" s="98">
        <v>40837</v>
      </c>
      <c r="G73" s="63">
        <v>44413</v>
      </c>
      <c r="H73" s="6">
        <f t="shared" si="8"/>
        <v>9.7972602739726025</v>
      </c>
      <c r="I73" s="95">
        <v>5</v>
      </c>
      <c r="J73" s="10">
        <v>0.05</v>
      </c>
      <c r="K73" s="11">
        <f t="shared" si="9"/>
        <v>0.19</v>
      </c>
      <c r="L73" s="51">
        <v>67441</v>
      </c>
      <c r="M73" s="51">
        <v>3372.05</v>
      </c>
      <c r="N73" s="66">
        <f t="shared" si="5"/>
        <v>125540.0357260274</v>
      </c>
      <c r="O73" s="66">
        <f t="shared" si="6"/>
        <v>0</v>
      </c>
      <c r="P73" s="49">
        <v>0.05</v>
      </c>
      <c r="Q73" s="66">
        <f t="shared" si="7"/>
        <v>3372.05</v>
      </c>
    </row>
    <row r="74" spans="2:17" ht="30" x14ac:dyDescent="0.25">
      <c r="B74" s="95">
        <v>71</v>
      </c>
      <c r="C74" s="103" t="s">
        <v>589</v>
      </c>
      <c r="D74" s="97">
        <v>3</v>
      </c>
      <c r="E74" s="95" t="s">
        <v>158</v>
      </c>
      <c r="F74" s="98">
        <v>40864</v>
      </c>
      <c r="G74" s="63">
        <v>44413</v>
      </c>
      <c r="H74" s="6">
        <f t="shared" si="8"/>
        <v>9.7232876712328764</v>
      </c>
      <c r="I74" s="95">
        <v>5</v>
      </c>
      <c r="J74" s="10">
        <v>0.05</v>
      </c>
      <c r="K74" s="11">
        <f t="shared" si="9"/>
        <v>0.19</v>
      </c>
      <c r="L74" s="51">
        <v>9198.5400000000009</v>
      </c>
      <c r="M74" s="51">
        <v>0</v>
      </c>
      <c r="N74" s="66">
        <f t="shared" si="5"/>
        <v>16993.60960931507</v>
      </c>
      <c r="O74" s="66">
        <f t="shared" si="6"/>
        <v>0</v>
      </c>
      <c r="P74" s="49">
        <v>0.05</v>
      </c>
      <c r="Q74" s="66">
        <f t="shared" si="7"/>
        <v>0</v>
      </c>
    </row>
    <row r="75" spans="2:17" ht="30" x14ac:dyDescent="0.25">
      <c r="B75" s="95">
        <v>72</v>
      </c>
      <c r="C75" s="103" t="s">
        <v>590</v>
      </c>
      <c r="D75" s="97">
        <v>3</v>
      </c>
      <c r="E75" s="95" t="s">
        <v>158</v>
      </c>
      <c r="F75" s="98">
        <v>40864</v>
      </c>
      <c r="G75" s="63">
        <v>44413</v>
      </c>
      <c r="H75" s="6">
        <f t="shared" si="8"/>
        <v>9.7232876712328764</v>
      </c>
      <c r="I75" s="95">
        <v>5</v>
      </c>
      <c r="J75" s="10">
        <v>0.05</v>
      </c>
      <c r="K75" s="11">
        <f t="shared" si="9"/>
        <v>0.19</v>
      </c>
      <c r="L75" s="51">
        <v>9180</v>
      </c>
      <c r="M75" s="51">
        <v>0</v>
      </c>
      <c r="N75" s="66">
        <f t="shared" si="5"/>
        <v>16959.358356164383</v>
      </c>
      <c r="O75" s="66">
        <f t="shared" si="6"/>
        <v>0</v>
      </c>
      <c r="P75" s="49">
        <v>0.05</v>
      </c>
      <c r="Q75" s="66">
        <f t="shared" si="7"/>
        <v>0</v>
      </c>
    </row>
    <row r="76" spans="2:17" ht="30" x14ac:dyDescent="0.25">
      <c r="B76" s="95">
        <v>73</v>
      </c>
      <c r="C76" s="103" t="s">
        <v>591</v>
      </c>
      <c r="D76" s="97">
        <v>1</v>
      </c>
      <c r="E76" s="95" t="s">
        <v>158</v>
      </c>
      <c r="F76" s="98">
        <v>40864</v>
      </c>
      <c r="G76" s="63">
        <v>44413</v>
      </c>
      <c r="H76" s="6">
        <f t="shared" si="8"/>
        <v>9.7232876712328764</v>
      </c>
      <c r="I76" s="95">
        <v>5</v>
      </c>
      <c r="J76" s="10">
        <v>0.05</v>
      </c>
      <c r="K76" s="11">
        <f t="shared" si="9"/>
        <v>0.19</v>
      </c>
      <c r="L76" s="51">
        <v>3066.18</v>
      </c>
      <c r="M76" s="51">
        <v>0</v>
      </c>
      <c r="N76" s="66">
        <f t="shared" si="5"/>
        <v>5664.5365364383561</v>
      </c>
      <c r="O76" s="66">
        <f t="shared" si="6"/>
        <v>0</v>
      </c>
      <c r="P76" s="49">
        <v>0.05</v>
      </c>
      <c r="Q76" s="66">
        <f t="shared" si="7"/>
        <v>0</v>
      </c>
    </row>
    <row r="77" spans="2:17" ht="30" x14ac:dyDescent="0.25">
      <c r="B77" s="95">
        <v>74</v>
      </c>
      <c r="C77" s="103" t="s">
        <v>592</v>
      </c>
      <c r="D77" s="97">
        <v>1</v>
      </c>
      <c r="E77" s="95" t="s">
        <v>158</v>
      </c>
      <c r="F77" s="98">
        <v>40864</v>
      </c>
      <c r="G77" s="63">
        <v>44413</v>
      </c>
      <c r="H77" s="6">
        <f t="shared" si="8"/>
        <v>9.7232876712328764</v>
      </c>
      <c r="I77" s="95">
        <v>5</v>
      </c>
      <c r="J77" s="10">
        <v>0.05</v>
      </c>
      <c r="K77" s="11">
        <f t="shared" si="9"/>
        <v>0.19</v>
      </c>
      <c r="L77" s="51">
        <v>2555.15</v>
      </c>
      <c r="M77" s="51">
        <v>0</v>
      </c>
      <c r="N77" s="66">
        <f t="shared" si="5"/>
        <v>4720.4471136986303</v>
      </c>
      <c r="O77" s="66">
        <f t="shared" si="6"/>
        <v>0</v>
      </c>
      <c r="P77" s="49">
        <v>0.05</v>
      </c>
      <c r="Q77" s="66">
        <f t="shared" si="7"/>
        <v>0</v>
      </c>
    </row>
    <row r="78" spans="2:17" ht="30" x14ac:dyDescent="0.25">
      <c r="B78" s="95">
        <v>75</v>
      </c>
      <c r="C78" s="103" t="s">
        <v>593</v>
      </c>
      <c r="D78" s="97">
        <v>10</v>
      </c>
      <c r="E78" s="95" t="s">
        <v>158</v>
      </c>
      <c r="F78" s="98">
        <v>40858</v>
      </c>
      <c r="G78" s="63">
        <v>44413</v>
      </c>
      <c r="H78" s="6">
        <f t="shared" si="8"/>
        <v>9.7397260273972606</v>
      </c>
      <c r="I78" s="95">
        <v>5</v>
      </c>
      <c r="J78" s="10">
        <v>0.05</v>
      </c>
      <c r="K78" s="11">
        <f t="shared" si="9"/>
        <v>0.19</v>
      </c>
      <c r="L78" s="51">
        <v>44460</v>
      </c>
      <c r="M78" s="51">
        <v>0</v>
      </c>
      <c r="N78" s="66">
        <f t="shared" si="5"/>
        <v>82275.361643835611</v>
      </c>
      <c r="O78" s="66">
        <f t="shared" si="6"/>
        <v>0</v>
      </c>
      <c r="P78" s="49">
        <v>0.05</v>
      </c>
      <c r="Q78" s="66">
        <f t="shared" si="7"/>
        <v>0</v>
      </c>
    </row>
    <row r="79" spans="2:17" ht="30" x14ac:dyDescent="0.25">
      <c r="B79" s="95">
        <v>76</v>
      </c>
      <c r="C79" s="103" t="s">
        <v>594</v>
      </c>
      <c r="D79" s="97">
        <v>1</v>
      </c>
      <c r="E79" s="95" t="s">
        <v>158</v>
      </c>
      <c r="F79" s="98">
        <v>40880</v>
      </c>
      <c r="G79" s="63">
        <v>44413</v>
      </c>
      <c r="H79" s="6">
        <f t="shared" si="8"/>
        <v>9.6794520547945204</v>
      </c>
      <c r="I79" s="95">
        <v>5</v>
      </c>
      <c r="J79" s="10">
        <v>0.05</v>
      </c>
      <c r="K79" s="11">
        <f t="shared" si="9"/>
        <v>0.19</v>
      </c>
      <c r="L79" s="51">
        <v>218880</v>
      </c>
      <c r="M79" s="51">
        <v>10944</v>
      </c>
      <c r="N79" s="66">
        <f t="shared" si="5"/>
        <v>402541.30849315063</v>
      </c>
      <c r="O79" s="66">
        <f t="shared" si="6"/>
        <v>0</v>
      </c>
      <c r="P79" s="49">
        <v>0.05</v>
      </c>
      <c r="Q79" s="66">
        <f t="shared" si="7"/>
        <v>10944</v>
      </c>
    </row>
    <row r="80" spans="2:17" ht="30" x14ac:dyDescent="0.25">
      <c r="B80" s="95">
        <v>77</v>
      </c>
      <c r="C80" s="103" t="s">
        <v>595</v>
      </c>
      <c r="D80" s="97">
        <v>2</v>
      </c>
      <c r="E80" s="95" t="s">
        <v>158</v>
      </c>
      <c r="F80" s="98">
        <v>40886</v>
      </c>
      <c r="G80" s="63">
        <v>44413</v>
      </c>
      <c r="H80" s="6">
        <f t="shared" si="8"/>
        <v>9.6630136986301363</v>
      </c>
      <c r="I80" s="95">
        <v>5</v>
      </c>
      <c r="J80" s="10">
        <v>0.05</v>
      </c>
      <c r="K80" s="11">
        <f t="shared" si="9"/>
        <v>0.19</v>
      </c>
      <c r="L80" s="51">
        <v>17850</v>
      </c>
      <c r="M80" s="51">
        <v>892.5</v>
      </c>
      <c r="N80" s="66">
        <f t="shared" si="5"/>
        <v>32772.110958904108</v>
      </c>
      <c r="O80" s="66">
        <f t="shared" si="6"/>
        <v>0</v>
      </c>
      <c r="P80" s="49">
        <v>0.05</v>
      </c>
      <c r="Q80" s="66">
        <f t="shared" si="7"/>
        <v>892.5</v>
      </c>
    </row>
    <row r="81" spans="2:17" ht="30" x14ac:dyDescent="0.25">
      <c r="B81" s="95">
        <v>78</v>
      </c>
      <c r="C81" s="103" t="s">
        <v>596</v>
      </c>
      <c r="D81" s="97">
        <v>2</v>
      </c>
      <c r="E81" s="95" t="s">
        <v>158</v>
      </c>
      <c r="F81" s="98">
        <v>40886</v>
      </c>
      <c r="G81" s="63">
        <v>44413</v>
      </c>
      <c r="H81" s="6">
        <f t="shared" si="8"/>
        <v>9.6630136986301363</v>
      </c>
      <c r="I81" s="95">
        <v>3</v>
      </c>
      <c r="J81" s="10">
        <v>0.05</v>
      </c>
      <c r="K81" s="11">
        <f t="shared" si="9"/>
        <v>0.31666666666666665</v>
      </c>
      <c r="L81" s="51">
        <v>19950</v>
      </c>
      <c r="M81" s="51">
        <v>997.5</v>
      </c>
      <c r="N81" s="66">
        <f t="shared" si="5"/>
        <v>61046.089041095889</v>
      </c>
      <c r="O81" s="66">
        <f t="shared" si="6"/>
        <v>0</v>
      </c>
      <c r="P81" s="49">
        <v>0.05</v>
      </c>
      <c r="Q81" s="66">
        <f t="shared" si="7"/>
        <v>997.5</v>
      </c>
    </row>
    <row r="82" spans="2:17" ht="30" x14ac:dyDescent="0.25">
      <c r="B82" s="95">
        <v>79</v>
      </c>
      <c r="C82" s="103" t="s">
        <v>597</v>
      </c>
      <c r="D82" s="97">
        <v>1</v>
      </c>
      <c r="E82" s="95" t="s">
        <v>158</v>
      </c>
      <c r="F82" s="98">
        <v>40959</v>
      </c>
      <c r="G82" s="63">
        <v>44413</v>
      </c>
      <c r="H82" s="6">
        <f t="shared" si="8"/>
        <v>9.463013698630137</v>
      </c>
      <c r="I82" s="95">
        <v>5</v>
      </c>
      <c r="J82" s="10">
        <v>0.05</v>
      </c>
      <c r="K82" s="11">
        <f t="shared" si="9"/>
        <v>0.19</v>
      </c>
      <c r="L82" s="51">
        <v>42180</v>
      </c>
      <c r="M82" s="51">
        <v>2109</v>
      </c>
      <c r="N82" s="66">
        <f t="shared" si="5"/>
        <v>75838.484383561648</v>
      </c>
      <c r="O82" s="66">
        <f t="shared" si="6"/>
        <v>0</v>
      </c>
      <c r="P82" s="49">
        <v>0.05</v>
      </c>
      <c r="Q82" s="66">
        <f t="shared" si="7"/>
        <v>2109</v>
      </c>
    </row>
    <row r="83" spans="2:17" ht="30" x14ac:dyDescent="0.25">
      <c r="B83" s="95">
        <v>80</v>
      </c>
      <c r="C83" s="103" t="s">
        <v>598</v>
      </c>
      <c r="D83" s="97">
        <v>8</v>
      </c>
      <c r="E83" s="95" t="s">
        <v>158</v>
      </c>
      <c r="F83" s="98">
        <v>40978</v>
      </c>
      <c r="G83" s="63">
        <v>44413</v>
      </c>
      <c r="H83" s="6">
        <f t="shared" si="8"/>
        <v>9.4109589041095898</v>
      </c>
      <c r="I83" s="95">
        <v>8</v>
      </c>
      <c r="J83" s="10">
        <v>0.05</v>
      </c>
      <c r="K83" s="11">
        <f t="shared" si="9"/>
        <v>0.11874999999999999</v>
      </c>
      <c r="L83" s="51">
        <v>61600</v>
      </c>
      <c r="M83" s="51">
        <v>3080</v>
      </c>
      <c r="N83" s="66">
        <f t="shared" si="5"/>
        <v>68841.164383561656</v>
      </c>
      <c r="O83" s="66">
        <f t="shared" si="6"/>
        <v>0</v>
      </c>
      <c r="P83" s="49">
        <v>0.05</v>
      </c>
      <c r="Q83" s="66">
        <f t="shared" si="7"/>
        <v>3080</v>
      </c>
    </row>
    <row r="84" spans="2:17" ht="30" x14ac:dyDescent="0.25">
      <c r="B84" s="95">
        <v>81</v>
      </c>
      <c r="C84" s="103" t="s">
        <v>599</v>
      </c>
      <c r="D84" s="97">
        <v>2</v>
      </c>
      <c r="E84" s="95" t="s">
        <v>158</v>
      </c>
      <c r="F84" s="98">
        <v>40989</v>
      </c>
      <c r="G84" s="63">
        <v>44413</v>
      </c>
      <c r="H84" s="6">
        <f t="shared" si="8"/>
        <v>9.3808219178082197</v>
      </c>
      <c r="I84" s="95">
        <v>5</v>
      </c>
      <c r="J84" s="10">
        <v>0.05</v>
      </c>
      <c r="K84" s="11">
        <f t="shared" si="9"/>
        <v>0.19</v>
      </c>
      <c r="L84" s="51">
        <v>38000</v>
      </c>
      <c r="M84" s="51">
        <v>1900</v>
      </c>
      <c r="N84" s="66">
        <f t="shared" si="5"/>
        <v>67729.534246575349</v>
      </c>
      <c r="O84" s="66">
        <f t="shared" si="6"/>
        <v>0</v>
      </c>
      <c r="P84" s="49">
        <v>0.05</v>
      </c>
      <c r="Q84" s="66">
        <f t="shared" si="7"/>
        <v>1900</v>
      </c>
    </row>
    <row r="85" spans="2:17" ht="30" x14ac:dyDescent="0.25">
      <c r="B85" s="95">
        <v>82</v>
      </c>
      <c r="C85" s="103" t="s">
        <v>600</v>
      </c>
      <c r="D85" s="97">
        <v>9</v>
      </c>
      <c r="E85" s="95" t="s">
        <v>158</v>
      </c>
      <c r="F85" s="98">
        <v>40989</v>
      </c>
      <c r="G85" s="63">
        <v>44413</v>
      </c>
      <c r="H85" s="6">
        <f t="shared" si="8"/>
        <v>9.3808219178082197</v>
      </c>
      <c r="I85" s="95">
        <v>5</v>
      </c>
      <c r="J85" s="10">
        <v>0.05</v>
      </c>
      <c r="K85" s="11">
        <f t="shared" si="9"/>
        <v>0.19</v>
      </c>
      <c r="L85" s="51">
        <v>17100</v>
      </c>
      <c r="M85" s="51">
        <v>0</v>
      </c>
      <c r="N85" s="66">
        <f t="shared" si="5"/>
        <v>30478.290410958907</v>
      </c>
      <c r="O85" s="66">
        <f t="shared" si="6"/>
        <v>0</v>
      </c>
      <c r="P85" s="49">
        <v>0.05</v>
      </c>
      <c r="Q85" s="66">
        <f t="shared" si="7"/>
        <v>0</v>
      </c>
    </row>
    <row r="86" spans="2:17" ht="30" x14ac:dyDescent="0.25">
      <c r="B86" s="95">
        <v>83</v>
      </c>
      <c r="C86" s="103" t="s">
        <v>601</v>
      </c>
      <c r="D86" s="97">
        <v>17</v>
      </c>
      <c r="E86" s="95" t="s">
        <v>158</v>
      </c>
      <c r="F86" s="98">
        <v>40980</v>
      </c>
      <c r="G86" s="63">
        <v>44413</v>
      </c>
      <c r="H86" s="6">
        <f t="shared" si="8"/>
        <v>9.4054794520547951</v>
      </c>
      <c r="I86" s="95">
        <v>6</v>
      </c>
      <c r="J86" s="10">
        <v>0.05</v>
      </c>
      <c r="K86" s="11">
        <f t="shared" si="9"/>
        <v>0.15833333333333333</v>
      </c>
      <c r="L86" s="51">
        <v>453155.43</v>
      </c>
      <c r="M86" s="51">
        <v>22657.77</v>
      </c>
      <c r="N86" s="66">
        <f t="shared" si="5"/>
        <v>674839.48019657528</v>
      </c>
      <c r="O86" s="66">
        <f t="shared" si="6"/>
        <v>0</v>
      </c>
      <c r="P86" s="49">
        <v>0.05</v>
      </c>
      <c r="Q86" s="66">
        <f t="shared" si="7"/>
        <v>22657.771500000003</v>
      </c>
    </row>
    <row r="87" spans="2:17" ht="30" x14ac:dyDescent="0.25">
      <c r="B87" s="95">
        <v>84</v>
      </c>
      <c r="C87" s="103" t="s">
        <v>602</v>
      </c>
      <c r="D87" s="97">
        <v>40</v>
      </c>
      <c r="E87" s="95" t="s">
        <v>158</v>
      </c>
      <c r="F87" s="98">
        <v>41026</v>
      </c>
      <c r="G87" s="63">
        <v>44413</v>
      </c>
      <c r="H87" s="6">
        <f t="shared" si="8"/>
        <v>9.2794520547945201</v>
      </c>
      <c r="I87" s="95">
        <v>5</v>
      </c>
      <c r="J87" s="10">
        <v>0.05</v>
      </c>
      <c r="K87" s="11">
        <f t="shared" si="9"/>
        <v>0.19</v>
      </c>
      <c r="L87" s="51">
        <v>171000</v>
      </c>
      <c r="M87" s="51">
        <v>0</v>
      </c>
      <c r="N87" s="66">
        <f t="shared" si="5"/>
        <v>301489.39726027398</v>
      </c>
      <c r="O87" s="66">
        <f t="shared" si="6"/>
        <v>0</v>
      </c>
      <c r="P87" s="49">
        <v>0.05</v>
      </c>
      <c r="Q87" s="66">
        <f t="shared" si="7"/>
        <v>0</v>
      </c>
    </row>
    <row r="88" spans="2:17" ht="30" x14ac:dyDescent="0.25">
      <c r="B88" s="95">
        <v>85</v>
      </c>
      <c r="C88" s="103" t="s">
        <v>603</v>
      </c>
      <c r="D88" s="97">
        <v>1</v>
      </c>
      <c r="E88" s="95" t="s">
        <v>158</v>
      </c>
      <c r="F88" s="98">
        <v>41000</v>
      </c>
      <c r="G88" s="63">
        <v>44413</v>
      </c>
      <c r="H88" s="6">
        <f t="shared" si="8"/>
        <v>9.3506849315068497</v>
      </c>
      <c r="I88" s="95">
        <v>5</v>
      </c>
      <c r="J88" s="10">
        <v>0.05</v>
      </c>
      <c r="K88" s="11">
        <f t="shared" si="9"/>
        <v>0.19</v>
      </c>
      <c r="L88" s="51">
        <v>246375</v>
      </c>
      <c r="M88" s="51">
        <v>12318.75</v>
      </c>
      <c r="N88" s="66">
        <f t="shared" si="5"/>
        <v>437717.25</v>
      </c>
      <c r="O88" s="66">
        <f t="shared" si="6"/>
        <v>0</v>
      </c>
      <c r="P88" s="49">
        <v>0.05</v>
      </c>
      <c r="Q88" s="66">
        <f t="shared" si="7"/>
        <v>12318.75</v>
      </c>
    </row>
    <row r="89" spans="2:17" ht="30" x14ac:dyDescent="0.25">
      <c r="B89" s="95">
        <v>86</v>
      </c>
      <c r="C89" s="103" t="s">
        <v>603</v>
      </c>
      <c r="D89" s="97">
        <v>1</v>
      </c>
      <c r="E89" s="95" t="s">
        <v>158</v>
      </c>
      <c r="F89" s="98">
        <v>41000</v>
      </c>
      <c r="G89" s="63">
        <v>44413</v>
      </c>
      <c r="H89" s="6">
        <f t="shared" si="8"/>
        <v>9.3506849315068497</v>
      </c>
      <c r="I89" s="95">
        <v>5</v>
      </c>
      <c r="J89" s="10">
        <v>0.05</v>
      </c>
      <c r="K89" s="11">
        <f t="shared" si="9"/>
        <v>0.19</v>
      </c>
      <c r="L89" s="51">
        <v>246375</v>
      </c>
      <c r="M89" s="51">
        <v>12318.75</v>
      </c>
      <c r="N89" s="66">
        <f t="shared" si="5"/>
        <v>437717.25</v>
      </c>
      <c r="O89" s="66">
        <f t="shared" si="6"/>
        <v>0</v>
      </c>
      <c r="P89" s="49">
        <v>0.05</v>
      </c>
      <c r="Q89" s="66">
        <f t="shared" si="7"/>
        <v>12318.75</v>
      </c>
    </row>
    <row r="90" spans="2:17" ht="30" x14ac:dyDescent="0.25">
      <c r="B90" s="95">
        <v>87</v>
      </c>
      <c r="C90" s="103" t="s">
        <v>604</v>
      </c>
      <c r="D90" s="97">
        <v>6</v>
      </c>
      <c r="E90" s="95" t="s">
        <v>158</v>
      </c>
      <c r="F90" s="98">
        <v>41012</v>
      </c>
      <c r="G90" s="63">
        <v>44413</v>
      </c>
      <c r="H90" s="6">
        <f t="shared" si="8"/>
        <v>9.3178082191780813</v>
      </c>
      <c r="I90" s="95">
        <v>3</v>
      </c>
      <c r="J90" s="10">
        <v>0.05</v>
      </c>
      <c r="K90" s="11">
        <f t="shared" si="9"/>
        <v>0.31666666666666665</v>
      </c>
      <c r="L90" s="51">
        <v>43800</v>
      </c>
      <c r="M90" s="51">
        <v>2190</v>
      </c>
      <c r="N90" s="66">
        <f t="shared" si="5"/>
        <v>129237.99999999999</v>
      </c>
      <c r="O90" s="66">
        <f t="shared" si="6"/>
        <v>0</v>
      </c>
      <c r="P90" s="49">
        <v>0.05</v>
      </c>
      <c r="Q90" s="66">
        <f t="shared" si="7"/>
        <v>2190</v>
      </c>
    </row>
    <row r="91" spans="2:17" x14ac:dyDescent="0.25">
      <c r="B91" s="95">
        <v>88</v>
      </c>
      <c r="C91" s="103" t="s">
        <v>605</v>
      </c>
      <c r="D91" s="97">
        <v>1</v>
      </c>
      <c r="E91" s="95" t="s">
        <v>158</v>
      </c>
      <c r="F91" s="98">
        <v>41059</v>
      </c>
      <c r="G91" s="63">
        <v>44413</v>
      </c>
      <c r="H91" s="6">
        <f t="shared" si="8"/>
        <v>9.1890410958904116</v>
      </c>
      <c r="I91" s="95">
        <v>5</v>
      </c>
      <c r="J91" s="10">
        <v>0.05</v>
      </c>
      <c r="K91" s="11">
        <f t="shared" si="9"/>
        <v>0.19</v>
      </c>
      <c r="L91" s="51">
        <v>645119.98</v>
      </c>
      <c r="M91" s="51">
        <v>32256</v>
      </c>
      <c r="N91" s="66">
        <f t="shared" si="5"/>
        <v>1126326.4615200001</v>
      </c>
      <c r="O91" s="66">
        <f t="shared" si="6"/>
        <v>0</v>
      </c>
      <c r="P91" s="49">
        <v>0.05</v>
      </c>
      <c r="Q91" s="66">
        <f t="shared" si="7"/>
        <v>32255.999</v>
      </c>
    </row>
    <row r="92" spans="2:17" ht="30" x14ac:dyDescent="0.25">
      <c r="B92" s="95">
        <v>89</v>
      </c>
      <c r="C92" s="103" t="s">
        <v>606</v>
      </c>
      <c r="D92" s="97">
        <v>1</v>
      </c>
      <c r="E92" s="95" t="s">
        <v>158</v>
      </c>
      <c r="F92" s="98">
        <v>41059</v>
      </c>
      <c r="G92" s="63">
        <v>44413</v>
      </c>
      <c r="H92" s="6">
        <f t="shared" si="8"/>
        <v>9.1890410958904116</v>
      </c>
      <c r="I92" s="95">
        <v>5</v>
      </c>
      <c r="J92" s="10">
        <v>0.05</v>
      </c>
      <c r="K92" s="11">
        <f t="shared" si="9"/>
        <v>0.19</v>
      </c>
      <c r="L92" s="51">
        <v>454080.02</v>
      </c>
      <c r="M92" s="51">
        <v>22704</v>
      </c>
      <c r="N92" s="66">
        <f t="shared" si="5"/>
        <v>792786.39327452064</v>
      </c>
      <c r="O92" s="66">
        <f t="shared" si="6"/>
        <v>0</v>
      </c>
      <c r="P92" s="49">
        <v>0.05</v>
      </c>
      <c r="Q92" s="66">
        <f t="shared" si="7"/>
        <v>22704.001000000004</v>
      </c>
    </row>
    <row r="93" spans="2:17" ht="30" x14ac:dyDescent="0.25">
      <c r="B93" s="95">
        <v>90</v>
      </c>
      <c r="C93" s="103" t="s">
        <v>607</v>
      </c>
      <c r="D93" s="97">
        <v>1</v>
      </c>
      <c r="E93" s="95" t="s">
        <v>158</v>
      </c>
      <c r="F93" s="98">
        <v>41050</v>
      </c>
      <c r="G93" s="63">
        <v>44413</v>
      </c>
      <c r="H93" s="6">
        <f t="shared" si="8"/>
        <v>9.213698630136987</v>
      </c>
      <c r="I93" s="95">
        <v>6</v>
      </c>
      <c r="J93" s="10">
        <v>0.05</v>
      </c>
      <c r="K93" s="11">
        <f t="shared" si="9"/>
        <v>0.15833333333333333</v>
      </c>
      <c r="L93" s="51">
        <v>21500</v>
      </c>
      <c r="M93" s="51">
        <v>1075</v>
      </c>
      <c r="N93" s="66">
        <f t="shared" si="5"/>
        <v>31364.965753424658</v>
      </c>
      <c r="O93" s="66">
        <f t="shared" si="6"/>
        <v>0</v>
      </c>
      <c r="P93" s="49">
        <v>0.05</v>
      </c>
      <c r="Q93" s="66">
        <f t="shared" si="7"/>
        <v>1075</v>
      </c>
    </row>
    <row r="94" spans="2:17" ht="30" x14ac:dyDescent="0.25">
      <c r="B94" s="95">
        <v>91</v>
      </c>
      <c r="C94" s="103" t="s">
        <v>607</v>
      </c>
      <c r="D94" s="97">
        <v>1</v>
      </c>
      <c r="E94" s="95" t="s">
        <v>158</v>
      </c>
      <c r="F94" s="98">
        <v>41050</v>
      </c>
      <c r="G94" s="63">
        <v>44413</v>
      </c>
      <c r="H94" s="6">
        <f t="shared" si="8"/>
        <v>9.213698630136987</v>
      </c>
      <c r="I94" s="95">
        <v>6</v>
      </c>
      <c r="J94" s="10">
        <v>0.05</v>
      </c>
      <c r="K94" s="11">
        <f t="shared" si="9"/>
        <v>0.15833333333333333</v>
      </c>
      <c r="L94" s="51">
        <v>22300</v>
      </c>
      <c r="M94" s="51">
        <v>1115</v>
      </c>
      <c r="N94" s="66">
        <f t="shared" si="5"/>
        <v>32532.034246575342</v>
      </c>
      <c r="O94" s="66">
        <f t="shared" si="6"/>
        <v>0</v>
      </c>
      <c r="P94" s="49">
        <v>0.05</v>
      </c>
      <c r="Q94" s="66">
        <f t="shared" si="7"/>
        <v>1115</v>
      </c>
    </row>
    <row r="95" spans="2:17" ht="30" x14ac:dyDescent="0.25">
      <c r="B95" s="95">
        <v>92</v>
      </c>
      <c r="C95" s="103" t="s">
        <v>608</v>
      </c>
      <c r="D95" s="97">
        <v>28</v>
      </c>
      <c r="E95" s="95" t="s">
        <v>158</v>
      </c>
      <c r="F95" s="98">
        <v>41068</v>
      </c>
      <c r="G95" s="63">
        <v>44413</v>
      </c>
      <c r="H95" s="6">
        <f t="shared" si="8"/>
        <v>9.1643835616438363</v>
      </c>
      <c r="I95" s="95">
        <v>8</v>
      </c>
      <c r="J95" s="10">
        <v>0.05</v>
      </c>
      <c r="K95" s="11">
        <f t="shared" si="9"/>
        <v>0.11874999999999999</v>
      </c>
      <c r="L95" s="51">
        <v>269640</v>
      </c>
      <c r="M95" s="51">
        <v>13482</v>
      </c>
      <c r="N95" s="66">
        <f t="shared" si="5"/>
        <v>293441.27054794523</v>
      </c>
      <c r="O95" s="66">
        <f t="shared" si="6"/>
        <v>0</v>
      </c>
      <c r="P95" s="49">
        <v>0.05</v>
      </c>
      <c r="Q95" s="66">
        <f t="shared" si="7"/>
        <v>13482</v>
      </c>
    </row>
    <row r="96" spans="2:17" x14ac:dyDescent="0.25">
      <c r="B96" s="95">
        <v>93</v>
      </c>
      <c r="C96" s="103" t="s">
        <v>609</v>
      </c>
      <c r="D96" s="97">
        <v>17</v>
      </c>
      <c r="E96" s="95" t="s">
        <v>158</v>
      </c>
      <c r="F96" s="98">
        <v>41071</v>
      </c>
      <c r="G96" s="63">
        <v>44413</v>
      </c>
      <c r="H96" s="6">
        <f t="shared" si="8"/>
        <v>9.1561643835616433</v>
      </c>
      <c r="I96" s="95">
        <v>6</v>
      </c>
      <c r="J96" s="10">
        <v>0.05</v>
      </c>
      <c r="K96" s="11">
        <f t="shared" si="9"/>
        <v>0.15833333333333333</v>
      </c>
      <c r="L96" s="51">
        <v>421253</v>
      </c>
      <c r="M96" s="51">
        <v>21062.65</v>
      </c>
      <c r="N96" s="66">
        <f t="shared" si="5"/>
        <v>610701.438219178</v>
      </c>
      <c r="O96" s="66">
        <f t="shared" si="6"/>
        <v>0</v>
      </c>
      <c r="P96" s="49">
        <v>0.05</v>
      </c>
      <c r="Q96" s="66">
        <f t="shared" si="7"/>
        <v>21062.65</v>
      </c>
    </row>
    <row r="97" spans="2:17" x14ac:dyDescent="0.25">
      <c r="B97" s="95">
        <v>94</v>
      </c>
      <c r="C97" s="103" t="s">
        <v>610</v>
      </c>
      <c r="D97" s="97">
        <v>1</v>
      </c>
      <c r="E97" s="95" t="s">
        <v>354</v>
      </c>
      <c r="F97" s="98">
        <v>41106</v>
      </c>
      <c r="G97" s="63">
        <v>44413</v>
      </c>
      <c r="H97" s="6">
        <f t="shared" si="8"/>
        <v>9.0602739726027401</v>
      </c>
      <c r="I97" s="95">
        <v>5</v>
      </c>
      <c r="J97" s="10">
        <v>0.05</v>
      </c>
      <c r="K97" s="11">
        <f t="shared" si="9"/>
        <v>0.19</v>
      </c>
      <c r="L97" s="51">
        <v>502377</v>
      </c>
      <c r="M97" s="51">
        <v>25118.85</v>
      </c>
      <c r="N97" s="66">
        <f t="shared" si="5"/>
        <v>864817.91893150692</v>
      </c>
      <c r="O97" s="66">
        <f t="shared" si="6"/>
        <v>0</v>
      </c>
      <c r="P97" s="49">
        <v>0.05</v>
      </c>
      <c r="Q97" s="66">
        <f t="shared" si="7"/>
        <v>25118.850000000002</v>
      </c>
    </row>
    <row r="98" spans="2:17" ht="30" x14ac:dyDescent="0.25">
      <c r="B98" s="95">
        <v>95</v>
      </c>
      <c r="C98" s="103" t="s">
        <v>611</v>
      </c>
      <c r="D98" s="97">
        <v>2</v>
      </c>
      <c r="E98" s="95" t="s">
        <v>354</v>
      </c>
      <c r="F98" s="98">
        <v>41106</v>
      </c>
      <c r="G98" s="63">
        <v>44413</v>
      </c>
      <c r="H98" s="6">
        <f t="shared" si="8"/>
        <v>9.0602739726027401</v>
      </c>
      <c r="I98" s="95">
        <v>5</v>
      </c>
      <c r="J98" s="10">
        <v>0.05</v>
      </c>
      <c r="K98" s="11">
        <f t="shared" si="9"/>
        <v>0.19</v>
      </c>
      <c r="L98" s="51">
        <v>27000</v>
      </c>
      <c r="M98" s="51">
        <v>1350</v>
      </c>
      <c r="N98" s="66">
        <f t="shared" si="5"/>
        <v>46479.205479452059</v>
      </c>
      <c r="O98" s="66">
        <f t="shared" si="6"/>
        <v>0</v>
      </c>
      <c r="P98" s="49">
        <v>0.05</v>
      </c>
      <c r="Q98" s="66">
        <f t="shared" si="7"/>
        <v>1350</v>
      </c>
    </row>
    <row r="99" spans="2:17" ht="30" x14ac:dyDescent="0.25">
      <c r="B99" s="95">
        <v>96</v>
      </c>
      <c r="C99" s="103" t="s">
        <v>612</v>
      </c>
      <c r="D99" s="97">
        <v>1</v>
      </c>
      <c r="E99" s="95" t="s">
        <v>158</v>
      </c>
      <c r="F99" s="98">
        <v>41018</v>
      </c>
      <c r="G99" s="63">
        <v>44413</v>
      </c>
      <c r="H99" s="6">
        <f t="shared" si="8"/>
        <v>9.3013698630136989</v>
      </c>
      <c r="I99" s="95">
        <v>3</v>
      </c>
      <c r="J99" s="10">
        <v>0.05</v>
      </c>
      <c r="K99" s="11">
        <f t="shared" si="9"/>
        <v>0.31666666666666665</v>
      </c>
      <c r="L99" s="51">
        <v>760509</v>
      </c>
      <c r="M99" s="51">
        <v>38025.449999999997</v>
      </c>
      <c r="N99" s="66">
        <f t="shared" si="5"/>
        <v>2240028.9061643835</v>
      </c>
      <c r="O99" s="66">
        <f t="shared" si="6"/>
        <v>0</v>
      </c>
      <c r="P99" s="49">
        <v>0.05</v>
      </c>
      <c r="Q99" s="66">
        <f t="shared" si="7"/>
        <v>38025.450000000004</v>
      </c>
    </row>
    <row r="100" spans="2:17" x14ac:dyDescent="0.25">
      <c r="B100" s="95">
        <v>97</v>
      </c>
      <c r="C100" s="103" t="s">
        <v>613</v>
      </c>
      <c r="D100" s="97">
        <v>1</v>
      </c>
      <c r="E100" s="95" t="s">
        <v>158</v>
      </c>
      <c r="F100" s="98">
        <v>41126</v>
      </c>
      <c r="G100" s="63">
        <v>44413</v>
      </c>
      <c r="H100" s="6">
        <f t="shared" si="8"/>
        <v>9.0054794520547947</v>
      </c>
      <c r="I100" s="95">
        <v>6</v>
      </c>
      <c r="J100" s="10">
        <v>0.05</v>
      </c>
      <c r="K100" s="11">
        <f t="shared" si="9"/>
        <v>0.15833333333333333</v>
      </c>
      <c r="L100" s="51">
        <v>75375</v>
      </c>
      <c r="M100" s="51">
        <v>3768.75</v>
      </c>
      <c r="N100" s="66">
        <f t="shared" si="5"/>
        <v>107474.76883561644</v>
      </c>
      <c r="O100" s="66">
        <f t="shared" si="6"/>
        <v>0</v>
      </c>
      <c r="P100" s="49">
        <v>0.05</v>
      </c>
      <c r="Q100" s="66">
        <f t="shared" si="7"/>
        <v>3768.75</v>
      </c>
    </row>
    <row r="101" spans="2:17" x14ac:dyDescent="0.25">
      <c r="B101" s="95">
        <v>98</v>
      </c>
      <c r="C101" s="103" t="s">
        <v>614</v>
      </c>
      <c r="D101" s="97">
        <v>8</v>
      </c>
      <c r="E101" s="95" t="s">
        <v>158</v>
      </c>
      <c r="F101" s="98">
        <v>41131</v>
      </c>
      <c r="G101" s="63">
        <v>44413</v>
      </c>
      <c r="H101" s="6">
        <f t="shared" si="8"/>
        <v>8.9917808219178088</v>
      </c>
      <c r="I101" s="95">
        <v>5</v>
      </c>
      <c r="J101" s="10">
        <v>0.05</v>
      </c>
      <c r="K101" s="11">
        <f t="shared" si="9"/>
        <v>0.19</v>
      </c>
      <c r="L101" s="51">
        <v>17664.900000000001</v>
      </c>
      <c r="M101" s="51">
        <v>0</v>
      </c>
      <c r="N101" s="66">
        <f t="shared" si="5"/>
        <v>30179.392717808223</v>
      </c>
      <c r="O101" s="66">
        <f t="shared" si="6"/>
        <v>0</v>
      </c>
      <c r="P101" s="49">
        <v>0.05</v>
      </c>
      <c r="Q101" s="66">
        <f t="shared" si="7"/>
        <v>0</v>
      </c>
    </row>
    <row r="102" spans="2:17" ht="30" x14ac:dyDescent="0.25">
      <c r="B102" s="95">
        <v>99</v>
      </c>
      <c r="C102" s="103" t="s">
        <v>615</v>
      </c>
      <c r="D102" s="97">
        <v>3</v>
      </c>
      <c r="E102" s="95" t="s">
        <v>158</v>
      </c>
      <c r="F102" s="98">
        <v>41131</v>
      </c>
      <c r="G102" s="63">
        <v>44413</v>
      </c>
      <c r="H102" s="6">
        <f t="shared" si="8"/>
        <v>8.9917808219178088</v>
      </c>
      <c r="I102" s="95">
        <v>5</v>
      </c>
      <c r="J102" s="10">
        <v>0.05</v>
      </c>
      <c r="K102" s="11">
        <f t="shared" si="9"/>
        <v>0.19</v>
      </c>
      <c r="L102" s="51">
        <v>4916.0200000000004</v>
      </c>
      <c r="M102" s="51">
        <v>0</v>
      </c>
      <c r="N102" s="66">
        <f t="shared" si="5"/>
        <v>8398.7171276712343</v>
      </c>
      <c r="O102" s="66">
        <f t="shared" si="6"/>
        <v>0</v>
      </c>
      <c r="P102" s="49">
        <v>0.05</v>
      </c>
      <c r="Q102" s="66">
        <f t="shared" si="7"/>
        <v>0</v>
      </c>
    </row>
    <row r="103" spans="2:17" ht="30" x14ac:dyDescent="0.25">
      <c r="B103" s="95">
        <v>100</v>
      </c>
      <c r="C103" s="103" t="s">
        <v>616</v>
      </c>
      <c r="D103" s="97">
        <v>15</v>
      </c>
      <c r="E103" s="95" t="s">
        <v>158</v>
      </c>
      <c r="F103" s="98">
        <v>41131</v>
      </c>
      <c r="G103" s="63">
        <v>44413</v>
      </c>
      <c r="H103" s="6">
        <f t="shared" si="8"/>
        <v>8.9917808219178088</v>
      </c>
      <c r="I103" s="95">
        <v>5</v>
      </c>
      <c r="J103" s="10">
        <v>0.05</v>
      </c>
      <c r="K103" s="11">
        <f t="shared" si="9"/>
        <v>0.19</v>
      </c>
      <c r="L103" s="51">
        <v>24580.080000000002</v>
      </c>
      <c r="M103" s="51">
        <v>0</v>
      </c>
      <c r="N103" s="66">
        <f t="shared" si="5"/>
        <v>41993.551469589045</v>
      </c>
      <c r="O103" s="66">
        <f t="shared" si="6"/>
        <v>0</v>
      </c>
      <c r="P103" s="49">
        <v>0.05</v>
      </c>
      <c r="Q103" s="66">
        <f t="shared" si="7"/>
        <v>0</v>
      </c>
    </row>
    <row r="104" spans="2:17" x14ac:dyDescent="0.25">
      <c r="B104" s="95">
        <v>101</v>
      </c>
      <c r="C104" s="103" t="s">
        <v>617</v>
      </c>
      <c r="D104" s="97">
        <v>12</v>
      </c>
      <c r="E104" s="95" t="s">
        <v>158</v>
      </c>
      <c r="F104" s="98">
        <v>41152</v>
      </c>
      <c r="G104" s="63">
        <v>44413</v>
      </c>
      <c r="H104" s="6">
        <f t="shared" si="8"/>
        <v>8.9342465753424651</v>
      </c>
      <c r="I104" s="95">
        <v>6</v>
      </c>
      <c r="J104" s="10">
        <v>0.05</v>
      </c>
      <c r="K104" s="11">
        <f t="shared" si="9"/>
        <v>0.15833333333333333</v>
      </c>
      <c r="L104" s="51">
        <v>394200</v>
      </c>
      <c r="M104" s="51">
        <v>19710</v>
      </c>
      <c r="N104" s="66">
        <f t="shared" si="5"/>
        <v>557631</v>
      </c>
      <c r="O104" s="66">
        <f t="shared" si="6"/>
        <v>0</v>
      </c>
      <c r="P104" s="49">
        <v>0.05</v>
      </c>
      <c r="Q104" s="66">
        <f t="shared" si="7"/>
        <v>19710</v>
      </c>
    </row>
    <row r="105" spans="2:17" x14ac:dyDescent="0.25">
      <c r="B105" s="95">
        <v>102</v>
      </c>
      <c r="C105" s="103" t="s">
        <v>618</v>
      </c>
      <c r="D105" s="97">
        <v>10</v>
      </c>
      <c r="E105" s="95" t="s">
        <v>158</v>
      </c>
      <c r="F105" s="98">
        <v>41219</v>
      </c>
      <c r="G105" s="63">
        <v>44413</v>
      </c>
      <c r="H105" s="6">
        <f t="shared" si="8"/>
        <v>8.75068493150685</v>
      </c>
      <c r="I105" s="95">
        <v>5</v>
      </c>
      <c r="J105" s="10">
        <v>0.05</v>
      </c>
      <c r="K105" s="11">
        <f t="shared" si="9"/>
        <v>0.19</v>
      </c>
      <c r="L105" s="51">
        <v>42750</v>
      </c>
      <c r="M105" s="51">
        <v>0</v>
      </c>
      <c r="N105" s="66">
        <f t="shared" si="5"/>
        <v>71077.438356164392</v>
      </c>
      <c r="O105" s="66">
        <f t="shared" si="6"/>
        <v>0</v>
      </c>
      <c r="P105" s="49">
        <v>0.05</v>
      </c>
      <c r="Q105" s="66">
        <f t="shared" si="7"/>
        <v>0</v>
      </c>
    </row>
    <row r="106" spans="2:17" ht="30" x14ac:dyDescent="0.25">
      <c r="B106" s="95">
        <v>103</v>
      </c>
      <c r="C106" s="103" t="s">
        <v>619</v>
      </c>
      <c r="D106" s="97">
        <v>1</v>
      </c>
      <c r="E106" s="95" t="s">
        <v>158</v>
      </c>
      <c r="F106" s="98">
        <v>41250</v>
      </c>
      <c r="G106" s="63">
        <v>44413</v>
      </c>
      <c r="H106" s="6">
        <f t="shared" si="8"/>
        <v>8.6657534246575345</v>
      </c>
      <c r="I106" s="95">
        <v>6</v>
      </c>
      <c r="J106" s="10">
        <v>0.05</v>
      </c>
      <c r="K106" s="11">
        <f t="shared" si="9"/>
        <v>0.15833333333333333</v>
      </c>
      <c r="L106" s="51">
        <v>52773</v>
      </c>
      <c r="M106" s="51">
        <v>2638.65</v>
      </c>
      <c r="N106" s="66">
        <f t="shared" si="5"/>
        <v>72408.652534246576</v>
      </c>
      <c r="O106" s="66">
        <f t="shared" si="6"/>
        <v>0</v>
      </c>
      <c r="P106" s="49">
        <v>0.05</v>
      </c>
      <c r="Q106" s="66">
        <f t="shared" si="7"/>
        <v>2638.65</v>
      </c>
    </row>
    <row r="107" spans="2:17" x14ac:dyDescent="0.25">
      <c r="B107" s="95">
        <v>104</v>
      </c>
      <c r="C107" s="103" t="s">
        <v>620</v>
      </c>
      <c r="D107" s="97">
        <v>1</v>
      </c>
      <c r="E107" s="95" t="s">
        <v>158</v>
      </c>
      <c r="F107" s="98">
        <v>41250</v>
      </c>
      <c r="G107" s="63">
        <v>44413</v>
      </c>
      <c r="H107" s="6">
        <f t="shared" si="8"/>
        <v>8.6657534246575345</v>
      </c>
      <c r="I107" s="95">
        <v>6</v>
      </c>
      <c r="J107" s="10">
        <v>0.05</v>
      </c>
      <c r="K107" s="11">
        <f t="shared" si="9"/>
        <v>0.15833333333333333</v>
      </c>
      <c r="L107" s="51">
        <v>61005</v>
      </c>
      <c r="M107" s="51">
        <v>3050.25</v>
      </c>
      <c r="N107" s="66">
        <f t="shared" si="5"/>
        <v>83703.59554794521</v>
      </c>
      <c r="O107" s="66">
        <f t="shared" si="6"/>
        <v>0</v>
      </c>
      <c r="P107" s="49">
        <v>0.05</v>
      </c>
      <c r="Q107" s="66">
        <f t="shared" si="7"/>
        <v>3050.25</v>
      </c>
    </row>
    <row r="108" spans="2:17" ht="30" x14ac:dyDescent="0.25">
      <c r="B108" s="95">
        <v>105</v>
      </c>
      <c r="C108" s="103" t="s">
        <v>621</v>
      </c>
      <c r="D108" s="97">
        <v>1</v>
      </c>
      <c r="E108" s="95" t="s">
        <v>158</v>
      </c>
      <c r="F108" s="98">
        <v>41250</v>
      </c>
      <c r="G108" s="63">
        <v>44413</v>
      </c>
      <c r="H108" s="6">
        <f t="shared" si="8"/>
        <v>8.6657534246575345</v>
      </c>
      <c r="I108" s="95">
        <v>6</v>
      </c>
      <c r="J108" s="10">
        <v>0.05</v>
      </c>
      <c r="K108" s="11">
        <f t="shared" si="9"/>
        <v>0.15833333333333333</v>
      </c>
      <c r="L108" s="51">
        <v>112455</v>
      </c>
      <c r="M108" s="51">
        <v>5622.75</v>
      </c>
      <c r="N108" s="66">
        <f t="shared" si="5"/>
        <v>154296.98938356165</v>
      </c>
      <c r="O108" s="66">
        <f t="shared" si="6"/>
        <v>0</v>
      </c>
      <c r="P108" s="49">
        <v>0.05</v>
      </c>
      <c r="Q108" s="66">
        <f t="shared" si="7"/>
        <v>5622.75</v>
      </c>
    </row>
    <row r="109" spans="2:17" ht="30" x14ac:dyDescent="0.25">
      <c r="B109" s="95">
        <v>106</v>
      </c>
      <c r="C109" s="103" t="s">
        <v>622</v>
      </c>
      <c r="D109" s="97">
        <v>1</v>
      </c>
      <c r="E109" s="95" t="s">
        <v>158</v>
      </c>
      <c r="F109" s="98">
        <v>41250</v>
      </c>
      <c r="G109" s="63">
        <v>44413</v>
      </c>
      <c r="H109" s="6">
        <f t="shared" si="8"/>
        <v>8.6657534246575345</v>
      </c>
      <c r="I109" s="95">
        <v>6</v>
      </c>
      <c r="J109" s="10">
        <v>0.05</v>
      </c>
      <c r="K109" s="11">
        <f t="shared" si="9"/>
        <v>0.15833333333333333</v>
      </c>
      <c r="L109" s="51">
        <v>6982.5</v>
      </c>
      <c r="M109" s="51">
        <v>349.13</v>
      </c>
      <c r="N109" s="66">
        <f t="shared" si="5"/>
        <v>9580.5320205479456</v>
      </c>
      <c r="O109" s="66">
        <f t="shared" si="6"/>
        <v>0</v>
      </c>
      <c r="P109" s="49">
        <v>0.05</v>
      </c>
      <c r="Q109" s="66">
        <f t="shared" si="7"/>
        <v>349.125</v>
      </c>
    </row>
    <row r="110" spans="2:17" ht="30" x14ac:dyDescent="0.25">
      <c r="B110" s="95">
        <v>107</v>
      </c>
      <c r="C110" s="103" t="s">
        <v>623</v>
      </c>
      <c r="D110" s="97">
        <v>1</v>
      </c>
      <c r="E110" s="95" t="s">
        <v>158</v>
      </c>
      <c r="F110" s="98">
        <v>41250</v>
      </c>
      <c r="G110" s="63">
        <v>44413</v>
      </c>
      <c r="H110" s="6">
        <f t="shared" si="8"/>
        <v>8.6657534246575345</v>
      </c>
      <c r="I110" s="95">
        <v>6</v>
      </c>
      <c r="J110" s="10">
        <v>0.05</v>
      </c>
      <c r="K110" s="11">
        <f t="shared" si="9"/>
        <v>0.15833333333333333</v>
      </c>
      <c r="L110" s="51">
        <v>27195</v>
      </c>
      <c r="M110" s="51">
        <v>1359.75</v>
      </c>
      <c r="N110" s="66">
        <f t="shared" si="5"/>
        <v>37313.65102739726</v>
      </c>
      <c r="O110" s="66">
        <f t="shared" si="6"/>
        <v>0</v>
      </c>
      <c r="P110" s="49">
        <v>0.05</v>
      </c>
      <c r="Q110" s="66">
        <f t="shared" si="7"/>
        <v>1359.75</v>
      </c>
    </row>
    <row r="111" spans="2:17" ht="30" x14ac:dyDescent="0.25">
      <c r="B111" s="95">
        <v>108</v>
      </c>
      <c r="C111" s="103" t="s">
        <v>624</v>
      </c>
      <c r="D111" s="97">
        <v>1</v>
      </c>
      <c r="E111" s="95" t="s">
        <v>158</v>
      </c>
      <c r="F111" s="98">
        <v>41250</v>
      </c>
      <c r="G111" s="63">
        <v>44413</v>
      </c>
      <c r="H111" s="6">
        <f t="shared" si="8"/>
        <v>8.6657534246575345</v>
      </c>
      <c r="I111" s="95">
        <v>6</v>
      </c>
      <c r="J111" s="10">
        <v>0.05</v>
      </c>
      <c r="K111" s="11">
        <f t="shared" si="9"/>
        <v>0.15833333333333333</v>
      </c>
      <c r="L111" s="51">
        <v>112455</v>
      </c>
      <c r="M111" s="51">
        <v>5622.75</v>
      </c>
      <c r="N111" s="66">
        <f t="shared" si="5"/>
        <v>154296.98938356165</v>
      </c>
      <c r="O111" s="66">
        <f t="shared" si="6"/>
        <v>0</v>
      </c>
      <c r="P111" s="49">
        <v>0.05</v>
      </c>
      <c r="Q111" s="66">
        <f t="shared" si="7"/>
        <v>5622.75</v>
      </c>
    </row>
    <row r="112" spans="2:17" ht="30" x14ac:dyDescent="0.25">
      <c r="B112" s="95">
        <v>109</v>
      </c>
      <c r="C112" s="103" t="s">
        <v>625</v>
      </c>
      <c r="D112" s="97">
        <v>1</v>
      </c>
      <c r="E112" s="95" t="s">
        <v>158</v>
      </c>
      <c r="F112" s="98">
        <v>41250</v>
      </c>
      <c r="G112" s="63">
        <v>44413</v>
      </c>
      <c r="H112" s="6">
        <f t="shared" si="8"/>
        <v>8.6657534246575345</v>
      </c>
      <c r="I112" s="95">
        <v>6</v>
      </c>
      <c r="J112" s="10">
        <v>0.05</v>
      </c>
      <c r="K112" s="11">
        <f t="shared" si="9"/>
        <v>0.15833333333333333</v>
      </c>
      <c r="L112" s="51">
        <v>7019.25</v>
      </c>
      <c r="M112" s="51">
        <v>350.96</v>
      </c>
      <c r="N112" s="66">
        <f t="shared" si="5"/>
        <v>9630.9558732876703</v>
      </c>
      <c r="O112" s="66">
        <f t="shared" si="6"/>
        <v>0</v>
      </c>
      <c r="P112" s="49">
        <v>0.05</v>
      </c>
      <c r="Q112" s="66">
        <f t="shared" si="7"/>
        <v>350.96250000000003</v>
      </c>
    </row>
    <row r="113" spans="2:17" ht="30" x14ac:dyDescent="0.25">
      <c r="B113" s="95">
        <v>110</v>
      </c>
      <c r="C113" s="103" t="s">
        <v>626</v>
      </c>
      <c r="D113" s="97">
        <v>1</v>
      </c>
      <c r="E113" s="95" t="s">
        <v>158</v>
      </c>
      <c r="F113" s="98">
        <v>41250</v>
      </c>
      <c r="G113" s="63">
        <v>44413</v>
      </c>
      <c r="H113" s="6">
        <f t="shared" si="8"/>
        <v>8.6657534246575345</v>
      </c>
      <c r="I113" s="95">
        <v>6</v>
      </c>
      <c r="J113" s="10">
        <v>0.05</v>
      </c>
      <c r="K113" s="11">
        <f t="shared" si="9"/>
        <v>0.15833333333333333</v>
      </c>
      <c r="L113" s="51">
        <v>5034.75</v>
      </c>
      <c r="M113" s="51">
        <v>251.74</v>
      </c>
      <c r="N113" s="66">
        <f t="shared" si="5"/>
        <v>6908.0678253424658</v>
      </c>
      <c r="O113" s="66">
        <f t="shared" si="6"/>
        <v>0</v>
      </c>
      <c r="P113" s="49">
        <v>0.05</v>
      </c>
      <c r="Q113" s="66">
        <f t="shared" si="7"/>
        <v>251.73750000000001</v>
      </c>
    </row>
    <row r="114" spans="2:17" ht="30" x14ac:dyDescent="0.25">
      <c r="B114" s="95">
        <v>111</v>
      </c>
      <c r="C114" s="103" t="s">
        <v>627</v>
      </c>
      <c r="D114" s="97">
        <v>1</v>
      </c>
      <c r="E114" s="95" t="s">
        <v>158</v>
      </c>
      <c r="F114" s="98">
        <v>41250</v>
      </c>
      <c r="G114" s="63">
        <v>44413</v>
      </c>
      <c r="H114" s="6">
        <f t="shared" si="8"/>
        <v>8.6657534246575345</v>
      </c>
      <c r="I114" s="95">
        <v>8</v>
      </c>
      <c r="J114" s="10">
        <v>0.05</v>
      </c>
      <c r="K114" s="11">
        <f t="shared" si="9"/>
        <v>0.11874999999999999</v>
      </c>
      <c r="L114" s="51">
        <v>7129.5</v>
      </c>
      <c r="M114" s="51">
        <v>356.48</v>
      </c>
      <c r="N114" s="66">
        <f t="shared" si="5"/>
        <v>7336.6705736301365</v>
      </c>
      <c r="O114" s="66">
        <f t="shared" si="6"/>
        <v>0</v>
      </c>
      <c r="P114" s="49">
        <v>0.05</v>
      </c>
      <c r="Q114" s="66">
        <f t="shared" si="7"/>
        <v>356.47500000000002</v>
      </c>
    </row>
    <row r="115" spans="2:17" ht="30" x14ac:dyDescent="0.25">
      <c r="B115" s="95">
        <v>112</v>
      </c>
      <c r="C115" s="103" t="s">
        <v>628</v>
      </c>
      <c r="D115" s="97">
        <v>16</v>
      </c>
      <c r="E115" s="95" t="s">
        <v>158</v>
      </c>
      <c r="F115" s="98">
        <v>41250</v>
      </c>
      <c r="G115" s="63">
        <v>44413</v>
      </c>
      <c r="H115" s="6">
        <f t="shared" si="8"/>
        <v>8.6657534246575345</v>
      </c>
      <c r="I115" s="95">
        <v>6</v>
      </c>
      <c r="J115" s="10">
        <v>0.05</v>
      </c>
      <c r="K115" s="11">
        <f t="shared" si="9"/>
        <v>0.15833333333333333</v>
      </c>
      <c r="L115" s="51">
        <v>19448.18</v>
      </c>
      <c r="M115" s="51">
        <v>0</v>
      </c>
      <c r="N115" s="66">
        <f t="shared" si="5"/>
        <v>26684.412636073062</v>
      </c>
      <c r="O115" s="66">
        <f t="shared" si="6"/>
        <v>0</v>
      </c>
      <c r="P115" s="49">
        <v>0.05</v>
      </c>
      <c r="Q115" s="66">
        <f t="shared" si="7"/>
        <v>0</v>
      </c>
    </row>
    <row r="116" spans="2:17" ht="30" x14ac:dyDescent="0.25">
      <c r="B116" s="95">
        <v>113</v>
      </c>
      <c r="C116" s="103" t="s">
        <v>629</v>
      </c>
      <c r="D116" s="97">
        <v>18</v>
      </c>
      <c r="E116" s="95" t="s">
        <v>158</v>
      </c>
      <c r="F116" s="98">
        <v>41250</v>
      </c>
      <c r="G116" s="63">
        <v>44413</v>
      </c>
      <c r="H116" s="6">
        <f t="shared" si="8"/>
        <v>8.6657534246575345</v>
      </c>
      <c r="I116" s="95">
        <v>6</v>
      </c>
      <c r="J116" s="10">
        <v>0.05</v>
      </c>
      <c r="K116" s="11">
        <f t="shared" si="9"/>
        <v>0.15833333333333333</v>
      </c>
      <c r="L116" s="51">
        <v>16207.51</v>
      </c>
      <c r="M116" s="51">
        <v>0</v>
      </c>
      <c r="N116" s="66">
        <f t="shared" si="5"/>
        <v>22237.961837214611</v>
      </c>
      <c r="O116" s="66">
        <f t="shared" si="6"/>
        <v>0</v>
      </c>
      <c r="P116" s="49">
        <v>0.05</v>
      </c>
      <c r="Q116" s="66">
        <f t="shared" si="7"/>
        <v>0</v>
      </c>
    </row>
    <row r="117" spans="2:17" ht="30" x14ac:dyDescent="0.25">
      <c r="B117" s="95">
        <v>114</v>
      </c>
      <c r="C117" s="103" t="s">
        <v>630</v>
      </c>
      <c r="D117" s="97">
        <v>6</v>
      </c>
      <c r="E117" s="95" t="s">
        <v>158</v>
      </c>
      <c r="F117" s="98">
        <v>41250</v>
      </c>
      <c r="G117" s="63">
        <v>44413</v>
      </c>
      <c r="H117" s="6">
        <f t="shared" si="8"/>
        <v>8.6657534246575345</v>
      </c>
      <c r="I117" s="95">
        <v>6</v>
      </c>
      <c r="J117" s="10">
        <v>0.05</v>
      </c>
      <c r="K117" s="11">
        <f t="shared" si="9"/>
        <v>0.15833333333333333</v>
      </c>
      <c r="L117" s="51">
        <v>16022.98</v>
      </c>
      <c r="M117" s="51">
        <v>0</v>
      </c>
      <c r="N117" s="66">
        <f t="shared" si="5"/>
        <v>21984.772352968033</v>
      </c>
      <c r="O117" s="66">
        <f t="shared" si="6"/>
        <v>0</v>
      </c>
      <c r="P117" s="49">
        <v>0.05</v>
      </c>
      <c r="Q117" s="66">
        <f t="shared" si="7"/>
        <v>0</v>
      </c>
    </row>
    <row r="118" spans="2:17" ht="30" x14ac:dyDescent="0.25">
      <c r="B118" s="95">
        <v>115</v>
      </c>
      <c r="C118" s="103" t="s">
        <v>631</v>
      </c>
      <c r="D118" s="97">
        <v>2</v>
      </c>
      <c r="E118" s="95" t="s">
        <v>158</v>
      </c>
      <c r="F118" s="98">
        <v>41250</v>
      </c>
      <c r="G118" s="63">
        <v>44413</v>
      </c>
      <c r="H118" s="6">
        <f t="shared" si="8"/>
        <v>8.6657534246575345</v>
      </c>
      <c r="I118" s="95">
        <v>6</v>
      </c>
      <c r="J118" s="10">
        <v>0.05</v>
      </c>
      <c r="K118" s="11">
        <f t="shared" si="9"/>
        <v>0.15833333333333333</v>
      </c>
      <c r="L118" s="51">
        <v>2131.5</v>
      </c>
      <c r="M118" s="51">
        <v>0</v>
      </c>
      <c r="N118" s="66">
        <f t="shared" si="5"/>
        <v>2924.5834589041096</v>
      </c>
      <c r="O118" s="66">
        <f t="shared" si="6"/>
        <v>0</v>
      </c>
      <c r="P118" s="49">
        <v>0.05</v>
      </c>
      <c r="Q118" s="66">
        <f t="shared" si="7"/>
        <v>0</v>
      </c>
    </row>
    <row r="119" spans="2:17" ht="30" x14ac:dyDescent="0.25">
      <c r="B119" s="95">
        <v>116</v>
      </c>
      <c r="C119" s="103" t="s">
        <v>632</v>
      </c>
      <c r="D119" s="97">
        <v>2</v>
      </c>
      <c r="E119" s="95" t="s">
        <v>158</v>
      </c>
      <c r="F119" s="98">
        <v>41250</v>
      </c>
      <c r="G119" s="63">
        <v>44413</v>
      </c>
      <c r="H119" s="6">
        <f t="shared" si="8"/>
        <v>8.6657534246575345</v>
      </c>
      <c r="I119" s="95">
        <v>6</v>
      </c>
      <c r="J119" s="10">
        <v>0.05</v>
      </c>
      <c r="K119" s="11">
        <f t="shared" si="9"/>
        <v>0.15833333333333333</v>
      </c>
      <c r="L119" s="51">
        <v>477.75</v>
      </c>
      <c r="M119" s="51">
        <v>0</v>
      </c>
      <c r="N119" s="66">
        <f t="shared" si="5"/>
        <v>655.51008561643835</v>
      </c>
      <c r="O119" s="66">
        <f t="shared" si="6"/>
        <v>0</v>
      </c>
      <c r="P119" s="49">
        <v>0.05</v>
      </c>
      <c r="Q119" s="66">
        <f t="shared" si="7"/>
        <v>0</v>
      </c>
    </row>
    <row r="120" spans="2:17" ht="30" x14ac:dyDescent="0.25">
      <c r="B120" s="95">
        <v>117</v>
      </c>
      <c r="C120" s="103" t="s">
        <v>633</v>
      </c>
      <c r="D120" s="97">
        <v>2</v>
      </c>
      <c r="E120" s="95" t="s">
        <v>158</v>
      </c>
      <c r="F120" s="98">
        <v>41250</v>
      </c>
      <c r="G120" s="63">
        <v>44413</v>
      </c>
      <c r="H120" s="6">
        <f t="shared" si="8"/>
        <v>8.6657534246575345</v>
      </c>
      <c r="I120" s="95">
        <v>6</v>
      </c>
      <c r="J120" s="10">
        <v>0.05</v>
      </c>
      <c r="K120" s="11">
        <f t="shared" si="9"/>
        <v>0.15833333333333333</v>
      </c>
      <c r="L120" s="51">
        <v>562.79999999999995</v>
      </c>
      <c r="M120" s="51">
        <v>0</v>
      </c>
      <c r="N120" s="66">
        <f t="shared" si="5"/>
        <v>772.20528767123278</v>
      </c>
      <c r="O120" s="66">
        <f t="shared" si="6"/>
        <v>0</v>
      </c>
      <c r="P120" s="49">
        <v>0.05</v>
      </c>
      <c r="Q120" s="66">
        <f t="shared" si="7"/>
        <v>0</v>
      </c>
    </row>
    <row r="121" spans="2:17" ht="30" x14ac:dyDescent="0.25">
      <c r="B121" s="95">
        <v>118</v>
      </c>
      <c r="C121" s="103" t="s">
        <v>634</v>
      </c>
      <c r="D121" s="97">
        <v>1</v>
      </c>
      <c r="E121" s="95" t="s">
        <v>158</v>
      </c>
      <c r="F121" s="98">
        <v>41250</v>
      </c>
      <c r="G121" s="63">
        <v>44413</v>
      </c>
      <c r="H121" s="6">
        <f t="shared" si="8"/>
        <v>8.6657534246575345</v>
      </c>
      <c r="I121" s="95">
        <v>6</v>
      </c>
      <c r="J121" s="10">
        <v>0.05</v>
      </c>
      <c r="K121" s="11">
        <f t="shared" si="9"/>
        <v>0.15833333333333333</v>
      </c>
      <c r="L121" s="51">
        <v>3711.75</v>
      </c>
      <c r="M121" s="51">
        <v>0</v>
      </c>
      <c r="N121" s="66">
        <f t="shared" si="5"/>
        <v>5092.8091267123291</v>
      </c>
      <c r="O121" s="66">
        <f t="shared" si="6"/>
        <v>0</v>
      </c>
      <c r="P121" s="49">
        <v>0.05</v>
      </c>
      <c r="Q121" s="66">
        <f t="shared" si="7"/>
        <v>0</v>
      </c>
    </row>
    <row r="122" spans="2:17" ht="30" x14ac:dyDescent="0.25">
      <c r="B122" s="95">
        <v>119</v>
      </c>
      <c r="C122" s="103" t="s">
        <v>635</v>
      </c>
      <c r="D122" s="97">
        <v>1</v>
      </c>
      <c r="E122" s="95" t="s">
        <v>158</v>
      </c>
      <c r="F122" s="98">
        <v>41250</v>
      </c>
      <c r="G122" s="63">
        <v>44413</v>
      </c>
      <c r="H122" s="6">
        <f t="shared" si="8"/>
        <v>8.6657534246575345</v>
      </c>
      <c r="I122" s="95">
        <v>6</v>
      </c>
      <c r="J122" s="10">
        <v>0.05</v>
      </c>
      <c r="K122" s="11">
        <f t="shared" si="9"/>
        <v>0.15833333333333333</v>
      </c>
      <c r="L122" s="51">
        <v>1536.15</v>
      </c>
      <c r="M122" s="51">
        <v>0</v>
      </c>
      <c r="N122" s="66">
        <f t="shared" si="5"/>
        <v>2107.7170445205479</v>
      </c>
      <c r="O122" s="66">
        <f t="shared" si="6"/>
        <v>0</v>
      </c>
      <c r="P122" s="49">
        <v>0.05</v>
      </c>
      <c r="Q122" s="66">
        <f t="shared" si="7"/>
        <v>0</v>
      </c>
    </row>
    <row r="123" spans="2:17" ht="30" x14ac:dyDescent="0.25">
      <c r="B123" s="95">
        <v>120</v>
      </c>
      <c r="C123" s="103" t="s">
        <v>636</v>
      </c>
      <c r="D123" s="97">
        <v>1</v>
      </c>
      <c r="E123" s="95" t="s">
        <v>158</v>
      </c>
      <c r="F123" s="98">
        <v>41250</v>
      </c>
      <c r="G123" s="63">
        <v>44413</v>
      </c>
      <c r="H123" s="6">
        <f t="shared" si="8"/>
        <v>8.6657534246575345</v>
      </c>
      <c r="I123" s="95">
        <v>6</v>
      </c>
      <c r="J123" s="10">
        <v>0.05</v>
      </c>
      <c r="K123" s="11">
        <f t="shared" si="9"/>
        <v>0.15833333333333333</v>
      </c>
      <c r="L123" s="51">
        <v>1014.38</v>
      </c>
      <c r="M123" s="51">
        <v>0</v>
      </c>
      <c r="N123" s="66">
        <f t="shared" si="5"/>
        <v>1391.8081018264841</v>
      </c>
      <c r="O123" s="66">
        <f t="shared" si="6"/>
        <v>0</v>
      </c>
      <c r="P123" s="49">
        <v>0.05</v>
      </c>
      <c r="Q123" s="66">
        <f t="shared" si="7"/>
        <v>0</v>
      </c>
    </row>
    <row r="124" spans="2:17" ht="30" x14ac:dyDescent="0.25">
      <c r="B124" s="95">
        <v>121</v>
      </c>
      <c r="C124" s="103" t="s">
        <v>637</v>
      </c>
      <c r="D124" s="97">
        <v>30</v>
      </c>
      <c r="E124" s="95" t="s">
        <v>158</v>
      </c>
      <c r="F124" s="98">
        <v>41239</v>
      </c>
      <c r="G124" s="63">
        <v>44413</v>
      </c>
      <c r="H124" s="6">
        <f t="shared" si="8"/>
        <v>8.6958904109589046</v>
      </c>
      <c r="I124" s="95">
        <v>5</v>
      </c>
      <c r="J124" s="10">
        <v>0.05</v>
      </c>
      <c r="K124" s="11">
        <f t="shared" si="9"/>
        <v>0.19</v>
      </c>
      <c r="L124" s="51">
        <v>121410</v>
      </c>
      <c r="M124" s="51">
        <v>0</v>
      </c>
      <c r="N124" s="66">
        <f t="shared" si="5"/>
        <v>200595.93041095891</v>
      </c>
      <c r="O124" s="66">
        <f t="shared" si="6"/>
        <v>0</v>
      </c>
      <c r="P124" s="49">
        <v>0.05</v>
      </c>
      <c r="Q124" s="66">
        <f t="shared" si="7"/>
        <v>0</v>
      </c>
    </row>
    <row r="125" spans="2:17" ht="30" x14ac:dyDescent="0.25">
      <c r="B125" s="95">
        <v>122</v>
      </c>
      <c r="C125" s="103" t="s">
        <v>638</v>
      </c>
      <c r="D125" s="97">
        <v>20</v>
      </c>
      <c r="E125" s="95" t="s">
        <v>158</v>
      </c>
      <c r="F125" s="98">
        <v>41242</v>
      </c>
      <c r="G125" s="63">
        <v>44413</v>
      </c>
      <c r="H125" s="6">
        <f t="shared" si="8"/>
        <v>8.6876712328767116</v>
      </c>
      <c r="I125" s="95">
        <v>5</v>
      </c>
      <c r="J125" s="10">
        <v>0.05</v>
      </c>
      <c r="K125" s="11">
        <f t="shared" si="9"/>
        <v>0.19</v>
      </c>
      <c r="L125" s="51">
        <v>80940</v>
      </c>
      <c r="M125" s="51">
        <v>0</v>
      </c>
      <c r="N125" s="66">
        <f t="shared" si="5"/>
        <v>133604.22082191781</v>
      </c>
      <c r="O125" s="66">
        <f t="shared" si="6"/>
        <v>0</v>
      </c>
      <c r="P125" s="49">
        <v>0.05</v>
      </c>
      <c r="Q125" s="66">
        <f t="shared" si="7"/>
        <v>0</v>
      </c>
    </row>
    <row r="126" spans="2:17" ht="30" x14ac:dyDescent="0.25">
      <c r="B126" s="95">
        <v>123</v>
      </c>
      <c r="C126" s="103" t="s">
        <v>639</v>
      </c>
      <c r="D126" s="97">
        <v>10</v>
      </c>
      <c r="E126" s="95" t="s">
        <v>158</v>
      </c>
      <c r="F126" s="98">
        <v>41243</v>
      </c>
      <c r="G126" s="63">
        <v>44413</v>
      </c>
      <c r="H126" s="6">
        <f t="shared" si="8"/>
        <v>8.6849315068493151</v>
      </c>
      <c r="I126" s="95">
        <v>5</v>
      </c>
      <c r="J126" s="10">
        <v>0.05</v>
      </c>
      <c r="K126" s="11">
        <f t="shared" si="9"/>
        <v>0.19</v>
      </c>
      <c r="L126" s="51">
        <v>19323</v>
      </c>
      <c r="M126" s="51">
        <v>0</v>
      </c>
      <c r="N126" s="66">
        <f t="shared" si="5"/>
        <v>31885.596986301371</v>
      </c>
      <c r="O126" s="66">
        <f t="shared" si="6"/>
        <v>0</v>
      </c>
      <c r="P126" s="49">
        <v>0.05</v>
      </c>
      <c r="Q126" s="66">
        <f t="shared" si="7"/>
        <v>0</v>
      </c>
    </row>
    <row r="127" spans="2:17" x14ac:dyDescent="0.25">
      <c r="B127" s="95">
        <v>124</v>
      </c>
      <c r="C127" s="103" t="s">
        <v>640</v>
      </c>
      <c r="D127" s="97">
        <v>5</v>
      </c>
      <c r="E127" s="95" t="s">
        <v>158</v>
      </c>
      <c r="F127" s="98">
        <v>41274</v>
      </c>
      <c r="G127" s="63">
        <v>44413</v>
      </c>
      <c r="H127" s="6">
        <f t="shared" si="8"/>
        <v>8.6</v>
      </c>
      <c r="I127" s="95">
        <v>6</v>
      </c>
      <c r="J127" s="10">
        <v>0.05</v>
      </c>
      <c r="K127" s="11">
        <f t="shared" si="9"/>
        <v>0.15833333333333333</v>
      </c>
      <c r="L127" s="51">
        <v>141682</v>
      </c>
      <c r="M127" s="51">
        <v>7084.1</v>
      </c>
      <c r="N127" s="66">
        <f t="shared" si="5"/>
        <v>192923.65666666665</v>
      </c>
      <c r="O127" s="66">
        <f t="shared" si="6"/>
        <v>0</v>
      </c>
      <c r="P127" s="49">
        <v>0.05</v>
      </c>
      <c r="Q127" s="66">
        <f t="shared" si="7"/>
        <v>7084.1</v>
      </c>
    </row>
    <row r="128" spans="2:17" x14ac:dyDescent="0.25">
      <c r="B128" s="95">
        <v>125</v>
      </c>
      <c r="C128" s="103" t="s">
        <v>641</v>
      </c>
      <c r="D128" s="97">
        <v>2</v>
      </c>
      <c r="E128" s="95" t="s">
        <v>158</v>
      </c>
      <c r="F128" s="98">
        <v>41297</v>
      </c>
      <c r="G128" s="63">
        <v>44413</v>
      </c>
      <c r="H128" s="6">
        <f t="shared" si="8"/>
        <v>8.536986301369863</v>
      </c>
      <c r="I128" s="95">
        <v>5</v>
      </c>
      <c r="J128" s="10">
        <v>0.05</v>
      </c>
      <c r="K128" s="11">
        <f t="shared" si="9"/>
        <v>0.19</v>
      </c>
      <c r="L128" s="51">
        <v>3942.12</v>
      </c>
      <c r="M128" s="51">
        <v>0</v>
      </c>
      <c r="N128" s="66">
        <f t="shared" si="5"/>
        <v>6394.2266432876713</v>
      </c>
      <c r="O128" s="66">
        <f t="shared" si="6"/>
        <v>0</v>
      </c>
      <c r="P128" s="49">
        <v>0.05</v>
      </c>
      <c r="Q128" s="66">
        <f t="shared" si="7"/>
        <v>0</v>
      </c>
    </row>
    <row r="129" spans="2:17" ht="30" x14ac:dyDescent="0.25">
      <c r="B129" s="95">
        <v>126</v>
      </c>
      <c r="C129" s="103" t="s">
        <v>642</v>
      </c>
      <c r="D129" s="97">
        <v>8</v>
      </c>
      <c r="E129" s="95" t="s">
        <v>158</v>
      </c>
      <c r="F129" s="98">
        <v>41253</v>
      </c>
      <c r="G129" s="63">
        <v>44413</v>
      </c>
      <c r="H129" s="6">
        <f t="shared" si="8"/>
        <v>8.6575342465753433</v>
      </c>
      <c r="I129" s="95">
        <v>3</v>
      </c>
      <c r="J129" s="10">
        <v>0.05</v>
      </c>
      <c r="K129" s="11">
        <f t="shared" si="9"/>
        <v>0.31666666666666665</v>
      </c>
      <c r="L129" s="51">
        <v>87312</v>
      </c>
      <c r="M129" s="51">
        <v>4365.6000000000004</v>
      </c>
      <c r="N129" s="66">
        <f t="shared" si="5"/>
        <v>239370.43287671235</v>
      </c>
      <c r="O129" s="66">
        <f t="shared" si="6"/>
        <v>0</v>
      </c>
      <c r="P129" s="49">
        <v>0.05</v>
      </c>
      <c r="Q129" s="66">
        <f t="shared" si="7"/>
        <v>4365.6000000000004</v>
      </c>
    </row>
    <row r="130" spans="2:17" x14ac:dyDescent="0.25">
      <c r="B130" s="95">
        <v>127</v>
      </c>
      <c r="C130" s="103" t="s">
        <v>643</v>
      </c>
      <c r="D130" s="97">
        <v>8</v>
      </c>
      <c r="E130" s="95" t="s">
        <v>158</v>
      </c>
      <c r="F130" s="98">
        <v>41253</v>
      </c>
      <c r="G130" s="63">
        <v>44413</v>
      </c>
      <c r="H130" s="6">
        <f t="shared" si="8"/>
        <v>8.6575342465753433</v>
      </c>
      <c r="I130" s="95">
        <v>3</v>
      </c>
      <c r="J130" s="10">
        <v>0.05</v>
      </c>
      <c r="K130" s="11">
        <f t="shared" si="9"/>
        <v>0.31666666666666665</v>
      </c>
      <c r="L130" s="51">
        <v>45696</v>
      </c>
      <c r="M130" s="51">
        <v>2284.8000000000002</v>
      </c>
      <c r="N130" s="66">
        <f t="shared" si="5"/>
        <v>125277.98356164385</v>
      </c>
      <c r="O130" s="66">
        <f t="shared" si="6"/>
        <v>0</v>
      </c>
      <c r="P130" s="49">
        <v>0.05</v>
      </c>
      <c r="Q130" s="66">
        <f t="shared" si="7"/>
        <v>2284.8000000000002</v>
      </c>
    </row>
    <row r="131" spans="2:17" ht="30" x14ac:dyDescent="0.25">
      <c r="B131" s="95">
        <v>128</v>
      </c>
      <c r="C131" s="103" t="s">
        <v>644</v>
      </c>
      <c r="D131" s="97">
        <v>800</v>
      </c>
      <c r="E131" s="95" t="s">
        <v>457</v>
      </c>
      <c r="F131" s="98">
        <v>41253</v>
      </c>
      <c r="G131" s="63">
        <v>44413</v>
      </c>
      <c r="H131" s="6">
        <f t="shared" si="8"/>
        <v>8.6575342465753433</v>
      </c>
      <c r="I131" s="95">
        <v>3</v>
      </c>
      <c r="J131" s="10">
        <v>0.05</v>
      </c>
      <c r="K131" s="11">
        <f t="shared" si="9"/>
        <v>0.31666666666666665</v>
      </c>
      <c r="L131" s="51">
        <v>16320</v>
      </c>
      <c r="M131" s="51">
        <v>816</v>
      </c>
      <c r="N131" s="66">
        <f t="shared" si="5"/>
        <v>44742.136986301375</v>
      </c>
      <c r="O131" s="66">
        <f t="shared" si="6"/>
        <v>0</v>
      </c>
      <c r="P131" s="49">
        <v>0.05</v>
      </c>
      <c r="Q131" s="66">
        <f t="shared" si="7"/>
        <v>816</v>
      </c>
    </row>
    <row r="132" spans="2:17" ht="30" x14ac:dyDescent="0.25">
      <c r="B132" s="95">
        <v>129</v>
      </c>
      <c r="C132" s="103" t="s">
        <v>644</v>
      </c>
      <c r="D132" s="97">
        <v>800</v>
      </c>
      <c r="E132" s="95" t="s">
        <v>457</v>
      </c>
      <c r="F132" s="98">
        <v>41253</v>
      </c>
      <c r="G132" s="63">
        <v>44413</v>
      </c>
      <c r="H132" s="6">
        <f t="shared" si="8"/>
        <v>8.6575342465753433</v>
      </c>
      <c r="I132" s="95">
        <v>3</v>
      </c>
      <c r="J132" s="10">
        <v>0.05</v>
      </c>
      <c r="K132" s="11">
        <f t="shared" si="9"/>
        <v>0.31666666666666665</v>
      </c>
      <c r="L132" s="51">
        <v>26520</v>
      </c>
      <c r="M132" s="51">
        <v>1326</v>
      </c>
      <c r="N132" s="66">
        <f t="shared" ref="N132:N195" si="10">L132*K132*H132</f>
        <v>72705.972602739726</v>
      </c>
      <c r="O132" s="66">
        <f t="shared" ref="O132:O195" si="11">MAX(L132-N132,0)</f>
        <v>0</v>
      </c>
      <c r="P132" s="49">
        <v>0.05</v>
      </c>
      <c r="Q132" s="66">
        <f t="shared" ref="Q132:Q195" si="12">IF(M132&lt;=0,0,IF(O132&lt;=J132*L132,J132*L132,O132*(1-P132)))</f>
        <v>1326</v>
      </c>
    </row>
    <row r="133" spans="2:17" ht="30" x14ac:dyDescent="0.25">
      <c r="B133" s="95">
        <v>130</v>
      </c>
      <c r="C133" s="103" t="s">
        <v>644</v>
      </c>
      <c r="D133" s="97">
        <v>800</v>
      </c>
      <c r="E133" s="95" t="s">
        <v>457</v>
      </c>
      <c r="F133" s="98">
        <v>41253</v>
      </c>
      <c r="G133" s="63">
        <v>44413</v>
      </c>
      <c r="H133" s="6">
        <f t="shared" ref="H133:H196" si="13">(G133-F133)/365</f>
        <v>8.6575342465753433</v>
      </c>
      <c r="I133" s="95">
        <v>3</v>
      </c>
      <c r="J133" s="10">
        <v>0.05</v>
      </c>
      <c r="K133" s="11">
        <f t="shared" ref="K133:K196" si="14">(1-J133)/I133</f>
        <v>0.31666666666666665</v>
      </c>
      <c r="L133" s="51">
        <v>17952</v>
      </c>
      <c r="M133" s="51">
        <v>897.6</v>
      </c>
      <c r="N133" s="66">
        <f t="shared" si="10"/>
        <v>49216.350684931516</v>
      </c>
      <c r="O133" s="66">
        <f t="shared" si="11"/>
        <v>0</v>
      </c>
      <c r="P133" s="49">
        <v>0.05</v>
      </c>
      <c r="Q133" s="66">
        <f t="shared" si="12"/>
        <v>897.6</v>
      </c>
    </row>
    <row r="134" spans="2:17" ht="30" x14ac:dyDescent="0.25">
      <c r="B134" s="95">
        <v>131</v>
      </c>
      <c r="C134" s="103" t="s">
        <v>645</v>
      </c>
      <c r="D134" s="97">
        <v>1</v>
      </c>
      <c r="E134" s="95" t="s">
        <v>158</v>
      </c>
      <c r="F134" s="98">
        <v>41253</v>
      </c>
      <c r="G134" s="63">
        <v>44413</v>
      </c>
      <c r="H134" s="6">
        <f t="shared" si="13"/>
        <v>8.6575342465753433</v>
      </c>
      <c r="I134" s="95">
        <v>3</v>
      </c>
      <c r="J134" s="10">
        <v>0.05</v>
      </c>
      <c r="K134" s="11">
        <f t="shared" si="14"/>
        <v>0.31666666666666665</v>
      </c>
      <c r="L134" s="51">
        <v>24579</v>
      </c>
      <c r="M134" s="51">
        <v>1228.95</v>
      </c>
      <c r="N134" s="66">
        <f t="shared" si="10"/>
        <v>67384.619178082197</v>
      </c>
      <c r="O134" s="66">
        <f t="shared" si="11"/>
        <v>0</v>
      </c>
      <c r="P134" s="49">
        <v>0.05</v>
      </c>
      <c r="Q134" s="66">
        <f t="shared" si="12"/>
        <v>1228.95</v>
      </c>
    </row>
    <row r="135" spans="2:17" ht="30" x14ac:dyDescent="0.25">
      <c r="B135" s="95">
        <v>132</v>
      </c>
      <c r="C135" s="103" t="s">
        <v>646</v>
      </c>
      <c r="D135" s="97">
        <v>1</v>
      </c>
      <c r="E135" s="95" t="s">
        <v>158</v>
      </c>
      <c r="F135" s="98">
        <v>41243</v>
      </c>
      <c r="G135" s="63">
        <v>44413</v>
      </c>
      <c r="H135" s="6">
        <f t="shared" si="13"/>
        <v>8.6849315068493151</v>
      </c>
      <c r="I135" s="95">
        <v>3</v>
      </c>
      <c r="J135" s="10">
        <v>0.05</v>
      </c>
      <c r="K135" s="11">
        <f t="shared" si="14"/>
        <v>0.31666666666666665</v>
      </c>
      <c r="L135" s="51">
        <v>20691</v>
      </c>
      <c r="M135" s="51">
        <v>1034.55</v>
      </c>
      <c r="N135" s="66">
        <f t="shared" si="10"/>
        <v>56904.97397260274</v>
      </c>
      <c r="O135" s="66">
        <f t="shared" si="11"/>
        <v>0</v>
      </c>
      <c r="P135" s="49">
        <v>0.05</v>
      </c>
      <c r="Q135" s="66">
        <f t="shared" si="12"/>
        <v>1034.55</v>
      </c>
    </row>
    <row r="136" spans="2:17" ht="30" x14ac:dyDescent="0.25">
      <c r="B136" s="95">
        <v>133</v>
      </c>
      <c r="C136" s="103" t="s">
        <v>647</v>
      </c>
      <c r="D136" s="97">
        <v>6</v>
      </c>
      <c r="E136" s="95" t="s">
        <v>158</v>
      </c>
      <c r="F136" s="98">
        <v>41268</v>
      </c>
      <c r="G136" s="63">
        <v>44413</v>
      </c>
      <c r="H136" s="6">
        <f t="shared" si="13"/>
        <v>8.6164383561643838</v>
      </c>
      <c r="I136" s="95">
        <v>6</v>
      </c>
      <c r="J136" s="10">
        <v>0.05</v>
      </c>
      <c r="K136" s="11">
        <f t="shared" si="14"/>
        <v>0.15833333333333333</v>
      </c>
      <c r="L136" s="51">
        <v>141906.63</v>
      </c>
      <c r="M136" s="51">
        <v>7095.33</v>
      </c>
      <c r="N136" s="66">
        <f t="shared" si="10"/>
        <v>193598.87387328767</v>
      </c>
      <c r="O136" s="66">
        <f t="shared" si="11"/>
        <v>0</v>
      </c>
      <c r="P136" s="49">
        <v>0.05</v>
      </c>
      <c r="Q136" s="66">
        <f t="shared" si="12"/>
        <v>7095.3315000000002</v>
      </c>
    </row>
    <row r="137" spans="2:17" ht="30" x14ac:dyDescent="0.25">
      <c r="B137" s="95">
        <v>134</v>
      </c>
      <c r="C137" s="103" t="s">
        <v>648</v>
      </c>
      <c r="D137" s="97">
        <v>35</v>
      </c>
      <c r="E137" s="95" t="s">
        <v>158</v>
      </c>
      <c r="F137" s="98">
        <v>41317</v>
      </c>
      <c r="G137" s="63">
        <v>44413</v>
      </c>
      <c r="H137" s="6">
        <f t="shared" si="13"/>
        <v>8.4821917808219176</v>
      </c>
      <c r="I137" s="95">
        <v>5</v>
      </c>
      <c r="J137" s="10">
        <v>0.05</v>
      </c>
      <c r="K137" s="11">
        <f t="shared" si="14"/>
        <v>0.19</v>
      </c>
      <c r="L137" s="51">
        <v>742875</v>
      </c>
      <c r="M137" s="51">
        <v>37143.75</v>
      </c>
      <c r="N137" s="66">
        <f t="shared" si="10"/>
        <v>1197229.5616438356</v>
      </c>
      <c r="O137" s="66">
        <f t="shared" si="11"/>
        <v>0</v>
      </c>
      <c r="P137" s="49">
        <v>0.05</v>
      </c>
      <c r="Q137" s="66">
        <f t="shared" si="12"/>
        <v>37143.75</v>
      </c>
    </row>
    <row r="138" spans="2:17" ht="30" x14ac:dyDescent="0.25">
      <c r="B138" s="95">
        <v>135</v>
      </c>
      <c r="C138" s="103" t="s">
        <v>649</v>
      </c>
      <c r="D138" s="97">
        <v>0</v>
      </c>
      <c r="E138" s="95" t="s">
        <v>158</v>
      </c>
      <c r="F138" s="98">
        <v>41305</v>
      </c>
      <c r="G138" s="63">
        <v>44413</v>
      </c>
      <c r="H138" s="6">
        <f t="shared" si="13"/>
        <v>8.5150684931506841</v>
      </c>
      <c r="I138" s="95">
        <v>3</v>
      </c>
      <c r="J138" s="10">
        <v>0.05</v>
      </c>
      <c r="K138" s="11">
        <f t="shared" si="14"/>
        <v>0.31666666666666665</v>
      </c>
      <c r="L138" s="51">
        <v>0</v>
      </c>
      <c r="M138" s="51">
        <v>0</v>
      </c>
      <c r="N138" s="66">
        <f t="shared" si="10"/>
        <v>0</v>
      </c>
      <c r="O138" s="66">
        <f t="shared" si="11"/>
        <v>0</v>
      </c>
      <c r="P138" s="49">
        <v>0.05</v>
      </c>
      <c r="Q138" s="66">
        <f t="shared" si="12"/>
        <v>0</v>
      </c>
    </row>
    <row r="139" spans="2:17" ht="30" x14ac:dyDescent="0.25">
      <c r="B139" s="95">
        <v>136</v>
      </c>
      <c r="C139" s="103" t="s">
        <v>650</v>
      </c>
      <c r="D139" s="97">
        <v>5</v>
      </c>
      <c r="E139" s="95" t="s">
        <v>158</v>
      </c>
      <c r="F139" s="98">
        <v>41254</v>
      </c>
      <c r="G139" s="63">
        <v>44413</v>
      </c>
      <c r="H139" s="6">
        <f t="shared" si="13"/>
        <v>8.6547945205479451</v>
      </c>
      <c r="I139" s="95">
        <v>5</v>
      </c>
      <c r="J139" s="10">
        <v>0.05</v>
      </c>
      <c r="K139" s="11">
        <f t="shared" si="14"/>
        <v>0.19</v>
      </c>
      <c r="L139" s="51">
        <v>9662</v>
      </c>
      <c r="M139" s="51">
        <v>0</v>
      </c>
      <c r="N139" s="66">
        <f t="shared" si="10"/>
        <v>15888.298684931506</v>
      </c>
      <c r="O139" s="66">
        <f t="shared" si="11"/>
        <v>0</v>
      </c>
      <c r="P139" s="49">
        <v>0.05</v>
      </c>
      <c r="Q139" s="66">
        <f t="shared" si="12"/>
        <v>0</v>
      </c>
    </row>
    <row r="140" spans="2:17" ht="30" x14ac:dyDescent="0.25">
      <c r="B140" s="95">
        <v>137</v>
      </c>
      <c r="C140" s="103" t="s">
        <v>651</v>
      </c>
      <c r="D140" s="97">
        <v>1</v>
      </c>
      <c r="E140" s="95" t="s">
        <v>158</v>
      </c>
      <c r="F140" s="98">
        <v>41317</v>
      </c>
      <c r="G140" s="63">
        <v>44413</v>
      </c>
      <c r="H140" s="6">
        <f t="shared" si="13"/>
        <v>8.4821917808219176</v>
      </c>
      <c r="I140" s="95">
        <v>8</v>
      </c>
      <c r="J140" s="10">
        <v>0.05</v>
      </c>
      <c r="K140" s="11">
        <f t="shared" si="14"/>
        <v>0.11874999999999999</v>
      </c>
      <c r="L140" s="51">
        <v>10919.16</v>
      </c>
      <c r="M140" s="51">
        <v>545.96</v>
      </c>
      <c r="N140" s="66">
        <f t="shared" si="10"/>
        <v>10998.436093150684</v>
      </c>
      <c r="O140" s="66">
        <f t="shared" si="11"/>
        <v>0</v>
      </c>
      <c r="P140" s="49">
        <v>0.05</v>
      </c>
      <c r="Q140" s="66">
        <f t="shared" si="12"/>
        <v>545.95799999999997</v>
      </c>
    </row>
    <row r="141" spans="2:17" ht="30" x14ac:dyDescent="0.25">
      <c r="B141" s="95">
        <v>138</v>
      </c>
      <c r="C141" s="103" t="s">
        <v>652</v>
      </c>
      <c r="D141" s="97">
        <v>1</v>
      </c>
      <c r="E141" s="95" t="s">
        <v>158</v>
      </c>
      <c r="F141" s="98">
        <v>41317</v>
      </c>
      <c r="G141" s="63">
        <v>44413</v>
      </c>
      <c r="H141" s="6">
        <f t="shared" si="13"/>
        <v>8.4821917808219176</v>
      </c>
      <c r="I141" s="95">
        <v>5</v>
      </c>
      <c r="J141" s="10">
        <v>0.05</v>
      </c>
      <c r="K141" s="11">
        <f t="shared" si="14"/>
        <v>0.19</v>
      </c>
      <c r="L141" s="51">
        <v>10804.84</v>
      </c>
      <c r="M141" s="51">
        <v>540.24</v>
      </c>
      <c r="N141" s="66">
        <f t="shared" si="10"/>
        <v>17413.25775780822</v>
      </c>
      <c r="O141" s="66">
        <f t="shared" si="11"/>
        <v>0</v>
      </c>
      <c r="P141" s="49">
        <v>0.05</v>
      </c>
      <c r="Q141" s="66">
        <f t="shared" si="12"/>
        <v>540.24200000000008</v>
      </c>
    </row>
    <row r="142" spans="2:17" ht="30" x14ac:dyDescent="0.25">
      <c r="B142" s="95">
        <v>139</v>
      </c>
      <c r="C142" s="103" t="s">
        <v>653</v>
      </c>
      <c r="D142" s="97">
        <v>1</v>
      </c>
      <c r="E142" s="95" t="s">
        <v>158</v>
      </c>
      <c r="F142" s="98">
        <v>40954</v>
      </c>
      <c r="G142" s="63">
        <v>44413</v>
      </c>
      <c r="H142" s="6">
        <f t="shared" si="13"/>
        <v>9.4767123287671229</v>
      </c>
      <c r="I142" s="95">
        <v>5</v>
      </c>
      <c r="J142" s="10">
        <v>0.05</v>
      </c>
      <c r="K142" s="11">
        <f t="shared" si="14"/>
        <v>0.19</v>
      </c>
      <c r="L142" s="51">
        <v>20204</v>
      </c>
      <c r="M142" s="51">
        <v>1010.2</v>
      </c>
      <c r="N142" s="66">
        <f t="shared" si="10"/>
        <v>36378.824219178081</v>
      </c>
      <c r="O142" s="66">
        <f t="shared" si="11"/>
        <v>0</v>
      </c>
      <c r="P142" s="49">
        <v>0.05</v>
      </c>
      <c r="Q142" s="66">
        <f t="shared" si="12"/>
        <v>1010.2</v>
      </c>
    </row>
    <row r="143" spans="2:17" x14ac:dyDescent="0.25">
      <c r="B143" s="95">
        <v>140</v>
      </c>
      <c r="C143" s="103" t="s">
        <v>654</v>
      </c>
      <c r="D143" s="97">
        <v>9</v>
      </c>
      <c r="E143" s="95" t="s">
        <v>158</v>
      </c>
      <c r="F143" s="98">
        <v>41000</v>
      </c>
      <c r="G143" s="63">
        <v>44413</v>
      </c>
      <c r="H143" s="6">
        <f t="shared" si="13"/>
        <v>9.3506849315068497</v>
      </c>
      <c r="I143" s="95">
        <v>3</v>
      </c>
      <c r="J143" s="10">
        <v>0.05</v>
      </c>
      <c r="K143" s="11">
        <f t="shared" si="14"/>
        <v>0.31666666666666665</v>
      </c>
      <c r="L143" s="51">
        <v>57600</v>
      </c>
      <c r="M143" s="51">
        <v>2880</v>
      </c>
      <c r="N143" s="66">
        <f t="shared" si="10"/>
        <v>170556.49315068492</v>
      </c>
      <c r="O143" s="66">
        <f t="shared" si="11"/>
        <v>0</v>
      </c>
      <c r="P143" s="49">
        <v>0.05</v>
      </c>
      <c r="Q143" s="66">
        <f t="shared" si="12"/>
        <v>2880</v>
      </c>
    </row>
    <row r="144" spans="2:17" x14ac:dyDescent="0.25">
      <c r="B144" s="95">
        <v>141</v>
      </c>
      <c r="C144" s="103" t="s">
        <v>655</v>
      </c>
      <c r="D144" s="97">
        <v>1</v>
      </c>
      <c r="E144" s="95" t="s">
        <v>158</v>
      </c>
      <c r="F144" s="98">
        <v>41000</v>
      </c>
      <c r="G144" s="63">
        <v>44413</v>
      </c>
      <c r="H144" s="6">
        <f t="shared" si="13"/>
        <v>9.3506849315068497</v>
      </c>
      <c r="I144" s="95">
        <v>3</v>
      </c>
      <c r="J144" s="10">
        <v>0.05</v>
      </c>
      <c r="K144" s="11">
        <f t="shared" si="14"/>
        <v>0.31666666666666665</v>
      </c>
      <c r="L144" s="51">
        <v>754062.49</v>
      </c>
      <c r="M144" s="51">
        <v>37703.120000000003</v>
      </c>
      <c r="N144" s="66">
        <f t="shared" si="10"/>
        <v>2232816.9081748859</v>
      </c>
      <c r="O144" s="66">
        <f t="shared" si="11"/>
        <v>0</v>
      </c>
      <c r="P144" s="49">
        <v>0.05</v>
      </c>
      <c r="Q144" s="66">
        <f t="shared" si="12"/>
        <v>37703.124499999998</v>
      </c>
    </row>
    <row r="145" spans="2:17" ht="45" x14ac:dyDescent="0.25">
      <c r="B145" s="95">
        <v>142</v>
      </c>
      <c r="C145" s="103" t="s">
        <v>656</v>
      </c>
      <c r="D145" s="97">
        <v>1</v>
      </c>
      <c r="E145" s="95" t="s">
        <v>158</v>
      </c>
      <c r="F145" s="98">
        <v>41333</v>
      </c>
      <c r="G145" s="63">
        <v>44413</v>
      </c>
      <c r="H145" s="6">
        <f t="shared" si="13"/>
        <v>8.4383561643835616</v>
      </c>
      <c r="I145" s="95">
        <v>5</v>
      </c>
      <c r="J145" s="10">
        <v>0.05</v>
      </c>
      <c r="K145" s="11">
        <f t="shared" si="14"/>
        <v>0.19</v>
      </c>
      <c r="L145" s="51">
        <v>27999.54</v>
      </c>
      <c r="M145" s="51">
        <v>1399.98</v>
      </c>
      <c r="N145" s="66">
        <f t="shared" si="10"/>
        <v>44891.317282191783</v>
      </c>
      <c r="O145" s="66">
        <f t="shared" si="11"/>
        <v>0</v>
      </c>
      <c r="P145" s="49">
        <v>0.05</v>
      </c>
      <c r="Q145" s="66">
        <f t="shared" si="12"/>
        <v>1399.9770000000001</v>
      </c>
    </row>
    <row r="146" spans="2:17" ht="30" x14ac:dyDescent="0.25">
      <c r="B146" s="95">
        <v>143</v>
      </c>
      <c r="C146" s="103" t="s">
        <v>657</v>
      </c>
      <c r="D146" s="97">
        <v>2</v>
      </c>
      <c r="E146" s="95" t="s">
        <v>158</v>
      </c>
      <c r="F146" s="98">
        <v>41333</v>
      </c>
      <c r="G146" s="63">
        <v>44413</v>
      </c>
      <c r="H146" s="6">
        <f t="shared" si="13"/>
        <v>8.4383561643835616</v>
      </c>
      <c r="I146" s="95">
        <v>5</v>
      </c>
      <c r="J146" s="10">
        <v>0.05</v>
      </c>
      <c r="K146" s="11">
        <f t="shared" si="14"/>
        <v>0.19</v>
      </c>
      <c r="L146" s="51">
        <v>843999.92</v>
      </c>
      <c r="M146" s="51">
        <v>42200</v>
      </c>
      <c r="N146" s="66">
        <f t="shared" si="10"/>
        <v>1353174.6662575342</v>
      </c>
      <c r="O146" s="66">
        <f t="shared" si="11"/>
        <v>0</v>
      </c>
      <c r="P146" s="49">
        <v>0.05</v>
      </c>
      <c r="Q146" s="66">
        <f t="shared" si="12"/>
        <v>42199.996000000006</v>
      </c>
    </row>
    <row r="147" spans="2:17" ht="30" x14ac:dyDescent="0.25">
      <c r="B147" s="95">
        <v>144</v>
      </c>
      <c r="C147" s="103" t="s">
        <v>658</v>
      </c>
      <c r="D147" s="97">
        <v>1</v>
      </c>
      <c r="E147" s="95" t="s">
        <v>158</v>
      </c>
      <c r="F147" s="98">
        <v>41333</v>
      </c>
      <c r="G147" s="63">
        <v>44413</v>
      </c>
      <c r="H147" s="6">
        <f t="shared" si="13"/>
        <v>8.4383561643835616</v>
      </c>
      <c r="I147" s="95">
        <v>5</v>
      </c>
      <c r="J147" s="10">
        <v>0.05</v>
      </c>
      <c r="K147" s="11">
        <f t="shared" si="14"/>
        <v>0.19</v>
      </c>
      <c r="L147" s="51">
        <v>495000.54</v>
      </c>
      <c r="M147" s="51">
        <v>24750.03</v>
      </c>
      <c r="N147" s="66">
        <f t="shared" si="10"/>
        <v>793628.26303561637</v>
      </c>
      <c r="O147" s="66">
        <f t="shared" si="11"/>
        <v>0</v>
      </c>
      <c r="P147" s="49">
        <v>0.05</v>
      </c>
      <c r="Q147" s="66">
        <f t="shared" si="12"/>
        <v>24750.027000000002</v>
      </c>
    </row>
    <row r="148" spans="2:17" x14ac:dyDescent="0.25">
      <c r="B148" s="95">
        <v>145</v>
      </c>
      <c r="C148" s="103" t="s">
        <v>659</v>
      </c>
      <c r="D148" s="97">
        <v>1</v>
      </c>
      <c r="E148" s="95" t="s">
        <v>158</v>
      </c>
      <c r="F148" s="98">
        <v>41327</v>
      </c>
      <c r="G148" s="63">
        <v>44413</v>
      </c>
      <c r="H148" s="6">
        <f t="shared" si="13"/>
        <v>8.4547945205479458</v>
      </c>
      <c r="I148" s="95">
        <v>5</v>
      </c>
      <c r="J148" s="10">
        <v>0.05</v>
      </c>
      <c r="K148" s="11">
        <f t="shared" si="14"/>
        <v>0.19</v>
      </c>
      <c r="L148" s="51">
        <v>9200</v>
      </c>
      <c r="M148" s="51">
        <v>460</v>
      </c>
      <c r="N148" s="66">
        <f t="shared" si="10"/>
        <v>14778.980821917808</v>
      </c>
      <c r="O148" s="66">
        <f t="shared" si="11"/>
        <v>0</v>
      </c>
      <c r="P148" s="49">
        <v>0.05</v>
      </c>
      <c r="Q148" s="66">
        <f t="shared" si="12"/>
        <v>460</v>
      </c>
    </row>
    <row r="149" spans="2:17" ht="30" x14ac:dyDescent="0.25">
      <c r="B149" s="95">
        <v>146</v>
      </c>
      <c r="C149" s="103" t="s">
        <v>660</v>
      </c>
      <c r="D149" s="97">
        <v>1</v>
      </c>
      <c r="E149" s="95" t="s">
        <v>158</v>
      </c>
      <c r="F149" s="98">
        <v>41127</v>
      </c>
      <c r="G149" s="63">
        <v>44413</v>
      </c>
      <c r="H149" s="6">
        <f t="shared" si="13"/>
        <v>9.0027397260273965</v>
      </c>
      <c r="I149" s="95">
        <v>5</v>
      </c>
      <c r="J149" s="10">
        <v>0.05</v>
      </c>
      <c r="K149" s="11">
        <f t="shared" si="14"/>
        <v>0.19</v>
      </c>
      <c r="L149" s="51">
        <v>82539.039999999994</v>
      </c>
      <c r="M149" s="51">
        <v>4126.95</v>
      </c>
      <c r="N149" s="66">
        <f t="shared" si="10"/>
        <v>141184.72392767121</v>
      </c>
      <c r="O149" s="66">
        <f t="shared" si="11"/>
        <v>0</v>
      </c>
      <c r="P149" s="49">
        <v>0.05</v>
      </c>
      <c r="Q149" s="66">
        <f t="shared" si="12"/>
        <v>4126.9520000000002</v>
      </c>
    </row>
    <row r="150" spans="2:17" x14ac:dyDescent="0.25">
      <c r="B150" s="95">
        <v>147</v>
      </c>
      <c r="C150" s="103" t="s">
        <v>661</v>
      </c>
      <c r="D150" s="97">
        <v>2</v>
      </c>
      <c r="E150" s="95" t="s">
        <v>158</v>
      </c>
      <c r="F150" s="98">
        <v>41127</v>
      </c>
      <c r="G150" s="63">
        <v>44413</v>
      </c>
      <c r="H150" s="6">
        <f t="shared" si="13"/>
        <v>9.0027397260273965</v>
      </c>
      <c r="I150" s="95">
        <v>5</v>
      </c>
      <c r="J150" s="10">
        <v>0.05</v>
      </c>
      <c r="K150" s="11">
        <f t="shared" si="14"/>
        <v>0.19</v>
      </c>
      <c r="L150" s="51">
        <v>56368.13</v>
      </c>
      <c r="M150" s="51">
        <v>2818.41</v>
      </c>
      <c r="N150" s="66">
        <f t="shared" si="10"/>
        <v>96418.844614246569</v>
      </c>
      <c r="O150" s="66">
        <f t="shared" si="11"/>
        <v>0</v>
      </c>
      <c r="P150" s="49">
        <v>0.05</v>
      </c>
      <c r="Q150" s="66">
        <f t="shared" si="12"/>
        <v>2818.4065000000001</v>
      </c>
    </row>
    <row r="151" spans="2:17" ht="30" x14ac:dyDescent="0.25">
      <c r="B151" s="95">
        <v>148</v>
      </c>
      <c r="C151" s="103" t="s">
        <v>662</v>
      </c>
      <c r="D151" s="97">
        <v>1</v>
      </c>
      <c r="E151" s="95" t="s">
        <v>158</v>
      </c>
      <c r="F151" s="98">
        <v>41127</v>
      </c>
      <c r="G151" s="63">
        <v>44413</v>
      </c>
      <c r="H151" s="6">
        <f t="shared" si="13"/>
        <v>9.0027397260273965</v>
      </c>
      <c r="I151" s="95">
        <v>8</v>
      </c>
      <c r="J151" s="10">
        <v>0.05</v>
      </c>
      <c r="K151" s="11">
        <f t="shared" si="14"/>
        <v>0.11874999999999999</v>
      </c>
      <c r="L151" s="51">
        <v>90591.63</v>
      </c>
      <c r="M151" s="51">
        <v>4529.58</v>
      </c>
      <c r="N151" s="66">
        <f t="shared" si="10"/>
        <v>96849.277866780816</v>
      </c>
      <c r="O151" s="66">
        <f t="shared" si="11"/>
        <v>0</v>
      </c>
      <c r="P151" s="49">
        <v>0.05</v>
      </c>
      <c r="Q151" s="66">
        <f t="shared" si="12"/>
        <v>4529.5815000000002</v>
      </c>
    </row>
    <row r="152" spans="2:17" ht="30" x14ac:dyDescent="0.25">
      <c r="B152" s="95">
        <v>149</v>
      </c>
      <c r="C152" s="103" t="s">
        <v>663</v>
      </c>
      <c r="D152" s="97">
        <v>1</v>
      </c>
      <c r="E152" s="95" t="s">
        <v>158</v>
      </c>
      <c r="F152" s="98">
        <v>41127</v>
      </c>
      <c r="G152" s="63">
        <v>44413</v>
      </c>
      <c r="H152" s="6">
        <f t="shared" si="13"/>
        <v>9.0027397260273965</v>
      </c>
      <c r="I152" s="95">
        <v>5</v>
      </c>
      <c r="J152" s="10">
        <v>0.05</v>
      </c>
      <c r="K152" s="11">
        <f t="shared" si="14"/>
        <v>0.19</v>
      </c>
      <c r="L152" s="51">
        <v>55361.55</v>
      </c>
      <c r="M152" s="51">
        <v>2768.08</v>
      </c>
      <c r="N152" s="66">
        <f t="shared" si="10"/>
        <v>94697.068841095897</v>
      </c>
      <c r="O152" s="66">
        <f t="shared" si="11"/>
        <v>0</v>
      </c>
      <c r="P152" s="49">
        <v>0.05</v>
      </c>
      <c r="Q152" s="66">
        <f t="shared" si="12"/>
        <v>2768.0775000000003</v>
      </c>
    </row>
    <row r="153" spans="2:17" ht="30" x14ac:dyDescent="0.25">
      <c r="B153" s="95">
        <v>150</v>
      </c>
      <c r="C153" s="103" t="s">
        <v>664</v>
      </c>
      <c r="D153" s="97">
        <v>1</v>
      </c>
      <c r="E153" s="95" t="s">
        <v>158</v>
      </c>
      <c r="F153" s="98">
        <v>41127</v>
      </c>
      <c r="G153" s="63">
        <v>44413</v>
      </c>
      <c r="H153" s="6">
        <f t="shared" si="13"/>
        <v>9.0027397260273965</v>
      </c>
      <c r="I153" s="95">
        <v>5</v>
      </c>
      <c r="J153" s="10">
        <v>0.05</v>
      </c>
      <c r="K153" s="11">
        <f t="shared" si="14"/>
        <v>0.19</v>
      </c>
      <c r="L153" s="51">
        <v>22144.62</v>
      </c>
      <c r="M153" s="51">
        <v>1107.23</v>
      </c>
      <c r="N153" s="66">
        <f t="shared" si="10"/>
        <v>37878.827536438352</v>
      </c>
      <c r="O153" s="66">
        <f t="shared" si="11"/>
        <v>0</v>
      </c>
      <c r="P153" s="49">
        <v>0.05</v>
      </c>
      <c r="Q153" s="66">
        <f t="shared" si="12"/>
        <v>1107.231</v>
      </c>
    </row>
    <row r="154" spans="2:17" x14ac:dyDescent="0.25">
      <c r="B154" s="95">
        <v>151</v>
      </c>
      <c r="C154" s="103" t="s">
        <v>665</v>
      </c>
      <c r="D154" s="97">
        <v>1</v>
      </c>
      <c r="E154" s="95" t="s">
        <v>158</v>
      </c>
      <c r="F154" s="98">
        <v>41127</v>
      </c>
      <c r="G154" s="63">
        <v>44413</v>
      </c>
      <c r="H154" s="6">
        <f t="shared" si="13"/>
        <v>9.0027397260273965</v>
      </c>
      <c r="I154" s="95">
        <v>5</v>
      </c>
      <c r="J154" s="10">
        <v>0.05</v>
      </c>
      <c r="K154" s="11">
        <f t="shared" si="14"/>
        <v>0.19</v>
      </c>
      <c r="L154" s="51">
        <v>28184.06</v>
      </c>
      <c r="M154" s="51">
        <v>1409.2</v>
      </c>
      <c r="N154" s="66">
        <f t="shared" si="10"/>
        <v>48209.413754520545</v>
      </c>
      <c r="O154" s="66">
        <f t="shared" si="11"/>
        <v>0</v>
      </c>
      <c r="P154" s="49">
        <v>0.05</v>
      </c>
      <c r="Q154" s="66">
        <f t="shared" si="12"/>
        <v>1409.2030000000002</v>
      </c>
    </row>
    <row r="155" spans="2:17" x14ac:dyDescent="0.25">
      <c r="B155" s="95">
        <v>152</v>
      </c>
      <c r="C155" s="103" t="s">
        <v>666</v>
      </c>
      <c r="D155" s="97">
        <v>3</v>
      </c>
      <c r="E155" s="95" t="s">
        <v>158</v>
      </c>
      <c r="F155" s="98">
        <v>41127</v>
      </c>
      <c r="G155" s="63">
        <v>44413</v>
      </c>
      <c r="H155" s="6">
        <f t="shared" si="13"/>
        <v>9.0027397260273965</v>
      </c>
      <c r="I155" s="95">
        <v>5</v>
      </c>
      <c r="J155" s="10">
        <v>0.05</v>
      </c>
      <c r="K155" s="11">
        <f t="shared" si="14"/>
        <v>0.19</v>
      </c>
      <c r="L155" s="51">
        <v>187222.71</v>
      </c>
      <c r="M155" s="51">
        <v>9361.14</v>
      </c>
      <c r="N155" s="66">
        <f t="shared" si="10"/>
        <v>320248.29249698628</v>
      </c>
      <c r="O155" s="66">
        <f t="shared" si="11"/>
        <v>0</v>
      </c>
      <c r="P155" s="49">
        <v>0.05</v>
      </c>
      <c r="Q155" s="66">
        <f t="shared" si="12"/>
        <v>9361.1355000000003</v>
      </c>
    </row>
    <row r="156" spans="2:17" ht="30" x14ac:dyDescent="0.25">
      <c r="B156" s="95">
        <v>153</v>
      </c>
      <c r="C156" s="103" t="s">
        <v>667</v>
      </c>
      <c r="D156" s="97">
        <v>1</v>
      </c>
      <c r="E156" s="95" t="s">
        <v>158</v>
      </c>
      <c r="F156" s="98">
        <v>41127</v>
      </c>
      <c r="G156" s="63">
        <v>44413</v>
      </c>
      <c r="H156" s="6">
        <f t="shared" si="13"/>
        <v>9.0027397260273965</v>
      </c>
      <c r="I156" s="95">
        <v>5</v>
      </c>
      <c r="J156" s="10">
        <v>0.05</v>
      </c>
      <c r="K156" s="11">
        <f t="shared" si="14"/>
        <v>0.19</v>
      </c>
      <c r="L156" s="51">
        <v>68447.009999999995</v>
      </c>
      <c r="M156" s="51">
        <v>3422.35</v>
      </c>
      <c r="N156" s="66">
        <f t="shared" si="10"/>
        <v>117080.01705041094</v>
      </c>
      <c r="O156" s="66">
        <f t="shared" si="11"/>
        <v>0</v>
      </c>
      <c r="P156" s="49">
        <v>0.05</v>
      </c>
      <c r="Q156" s="66">
        <f t="shared" si="12"/>
        <v>3422.3505</v>
      </c>
    </row>
    <row r="157" spans="2:17" ht="30" x14ac:dyDescent="0.25">
      <c r="B157" s="95">
        <v>154</v>
      </c>
      <c r="C157" s="103" t="s">
        <v>668</v>
      </c>
      <c r="D157" s="97">
        <v>1</v>
      </c>
      <c r="E157" s="95" t="s">
        <v>158</v>
      </c>
      <c r="F157" s="98">
        <v>41127</v>
      </c>
      <c r="G157" s="63">
        <v>44413</v>
      </c>
      <c r="H157" s="6">
        <f t="shared" si="13"/>
        <v>9.0027397260273965</v>
      </c>
      <c r="I157" s="95">
        <v>5</v>
      </c>
      <c r="J157" s="10">
        <v>0.05</v>
      </c>
      <c r="K157" s="11">
        <f t="shared" si="14"/>
        <v>0.19</v>
      </c>
      <c r="L157" s="51">
        <v>20131.47</v>
      </c>
      <c r="M157" s="51">
        <v>1006.57</v>
      </c>
      <c r="N157" s="66">
        <f t="shared" si="10"/>
        <v>34435.293095342466</v>
      </c>
      <c r="O157" s="66">
        <f t="shared" si="11"/>
        <v>0</v>
      </c>
      <c r="P157" s="49">
        <v>0.05</v>
      </c>
      <c r="Q157" s="66">
        <f t="shared" si="12"/>
        <v>1006.5735000000001</v>
      </c>
    </row>
    <row r="158" spans="2:17" ht="30" x14ac:dyDescent="0.25">
      <c r="B158" s="95">
        <v>155</v>
      </c>
      <c r="C158" s="103" t="s">
        <v>669</v>
      </c>
      <c r="D158" s="97">
        <v>1</v>
      </c>
      <c r="E158" s="95" t="s">
        <v>158</v>
      </c>
      <c r="F158" s="98">
        <v>41127</v>
      </c>
      <c r="G158" s="63">
        <v>44413</v>
      </c>
      <c r="H158" s="6">
        <f t="shared" si="13"/>
        <v>9.0027397260273965</v>
      </c>
      <c r="I158" s="95">
        <v>5</v>
      </c>
      <c r="J158" s="10">
        <v>0.05</v>
      </c>
      <c r="K158" s="11">
        <f t="shared" si="14"/>
        <v>0.19</v>
      </c>
      <c r="L158" s="51">
        <v>22144.62</v>
      </c>
      <c r="M158" s="51">
        <v>1107.23</v>
      </c>
      <c r="N158" s="66">
        <f t="shared" si="10"/>
        <v>37878.827536438352</v>
      </c>
      <c r="O158" s="66">
        <f t="shared" si="11"/>
        <v>0</v>
      </c>
      <c r="P158" s="49">
        <v>0.05</v>
      </c>
      <c r="Q158" s="66">
        <f t="shared" si="12"/>
        <v>1107.231</v>
      </c>
    </row>
    <row r="159" spans="2:17" x14ac:dyDescent="0.25">
      <c r="B159" s="95">
        <v>156</v>
      </c>
      <c r="C159" s="103" t="s">
        <v>670</v>
      </c>
      <c r="D159" s="97">
        <v>1</v>
      </c>
      <c r="E159" s="95" t="s">
        <v>158</v>
      </c>
      <c r="F159" s="98">
        <v>41127</v>
      </c>
      <c r="G159" s="63">
        <v>44413</v>
      </c>
      <c r="H159" s="6">
        <f t="shared" si="13"/>
        <v>9.0027397260273965</v>
      </c>
      <c r="I159" s="95">
        <v>5</v>
      </c>
      <c r="J159" s="10">
        <v>0.05</v>
      </c>
      <c r="K159" s="11">
        <f t="shared" si="14"/>
        <v>0.19</v>
      </c>
      <c r="L159" s="51">
        <v>135887.45000000001</v>
      </c>
      <c r="M159" s="51">
        <v>6794.37</v>
      </c>
      <c r="N159" s="66">
        <f t="shared" si="10"/>
        <v>232438.27543287672</v>
      </c>
      <c r="O159" s="66">
        <f t="shared" si="11"/>
        <v>0</v>
      </c>
      <c r="P159" s="49">
        <v>0.05</v>
      </c>
      <c r="Q159" s="66">
        <f t="shared" si="12"/>
        <v>6794.3725000000013</v>
      </c>
    </row>
    <row r="160" spans="2:17" ht="30" x14ac:dyDescent="0.25">
      <c r="B160" s="95">
        <v>157</v>
      </c>
      <c r="C160" s="103" t="s">
        <v>671</v>
      </c>
      <c r="D160" s="97">
        <v>1</v>
      </c>
      <c r="E160" s="95" t="s">
        <v>158</v>
      </c>
      <c r="F160" s="98">
        <v>41127</v>
      </c>
      <c r="G160" s="63">
        <v>44413</v>
      </c>
      <c r="H160" s="6">
        <f t="shared" si="13"/>
        <v>9.0027397260273965</v>
      </c>
      <c r="I160" s="95">
        <v>5</v>
      </c>
      <c r="J160" s="10">
        <v>0.05</v>
      </c>
      <c r="K160" s="11">
        <f t="shared" si="14"/>
        <v>0.19</v>
      </c>
      <c r="L160" s="51">
        <v>42276.09</v>
      </c>
      <c r="M160" s="51">
        <v>2113.8000000000002</v>
      </c>
      <c r="N160" s="66">
        <f t="shared" si="10"/>
        <v>72314.12063178081</v>
      </c>
      <c r="O160" s="66">
        <f t="shared" si="11"/>
        <v>0</v>
      </c>
      <c r="P160" s="49">
        <v>0.05</v>
      </c>
      <c r="Q160" s="66">
        <f t="shared" si="12"/>
        <v>2113.8044999999997</v>
      </c>
    </row>
    <row r="161" spans="2:17" ht="30" x14ac:dyDescent="0.25">
      <c r="B161" s="95">
        <v>158</v>
      </c>
      <c r="C161" s="103" t="s">
        <v>672</v>
      </c>
      <c r="D161" s="97">
        <v>1</v>
      </c>
      <c r="E161" s="95" t="s">
        <v>158</v>
      </c>
      <c r="F161" s="98">
        <v>41127</v>
      </c>
      <c r="G161" s="63">
        <v>44413</v>
      </c>
      <c r="H161" s="6">
        <f t="shared" si="13"/>
        <v>9.0027397260273965</v>
      </c>
      <c r="I161" s="95">
        <v>5</v>
      </c>
      <c r="J161" s="10">
        <v>0.05</v>
      </c>
      <c r="K161" s="11">
        <f t="shared" si="14"/>
        <v>0.19</v>
      </c>
      <c r="L161" s="51">
        <v>74687.77</v>
      </c>
      <c r="M161" s="51">
        <v>3734.39</v>
      </c>
      <c r="N161" s="66">
        <f t="shared" si="10"/>
        <v>127754.96526520548</v>
      </c>
      <c r="O161" s="66">
        <f t="shared" si="11"/>
        <v>0</v>
      </c>
      <c r="P161" s="49">
        <v>0.05</v>
      </c>
      <c r="Q161" s="66">
        <f t="shared" si="12"/>
        <v>3734.3885000000005</v>
      </c>
    </row>
    <row r="162" spans="2:17" ht="30" x14ac:dyDescent="0.25">
      <c r="B162" s="95">
        <v>159</v>
      </c>
      <c r="C162" s="103" t="s">
        <v>673</v>
      </c>
      <c r="D162" s="97">
        <v>4</v>
      </c>
      <c r="E162" s="95" t="s">
        <v>158</v>
      </c>
      <c r="F162" s="98">
        <v>41106</v>
      </c>
      <c r="G162" s="63">
        <v>44413</v>
      </c>
      <c r="H162" s="6">
        <f t="shared" si="13"/>
        <v>9.0602739726027401</v>
      </c>
      <c r="I162" s="95">
        <v>5</v>
      </c>
      <c r="J162" s="10">
        <v>0.05</v>
      </c>
      <c r="K162" s="11">
        <f t="shared" si="14"/>
        <v>0.19</v>
      </c>
      <c r="L162" s="51">
        <v>64420.72</v>
      </c>
      <c r="M162" s="51">
        <v>3221.04</v>
      </c>
      <c r="N162" s="66">
        <f t="shared" si="10"/>
        <v>110897.18081534246</v>
      </c>
      <c r="O162" s="66">
        <f t="shared" si="11"/>
        <v>0</v>
      </c>
      <c r="P162" s="49">
        <v>0.05</v>
      </c>
      <c r="Q162" s="66">
        <f t="shared" si="12"/>
        <v>3221.0360000000001</v>
      </c>
    </row>
    <row r="163" spans="2:17" x14ac:dyDescent="0.25">
      <c r="B163" s="95">
        <v>160</v>
      </c>
      <c r="C163" s="103" t="s">
        <v>674</v>
      </c>
      <c r="D163" s="97">
        <v>1</v>
      </c>
      <c r="E163" s="95" t="s">
        <v>158</v>
      </c>
      <c r="F163" s="98">
        <v>41106</v>
      </c>
      <c r="G163" s="63">
        <v>44413</v>
      </c>
      <c r="H163" s="6">
        <f t="shared" si="13"/>
        <v>9.0602739726027401</v>
      </c>
      <c r="I163" s="95">
        <v>5</v>
      </c>
      <c r="J163" s="10">
        <v>0.05</v>
      </c>
      <c r="K163" s="11">
        <f t="shared" si="14"/>
        <v>0.19</v>
      </c>
      <c r="L163" s="51">
        <v>35230.080000000002</v>
      </c>
      <c r="M163" s="51">
        <v>1761.5</v>
      </c>
      <c r="N163" s="66">
        <f t="shared" si="10"/>
        <v>60646.893606575351</v>
      </c>
      <c r="O163" s="66">
        <f t="shared" si="11"/>
        <v>0</v>
      </c>
      <c r="P163" s="49">
        <v>0.05</v>
      </c>
      <c r="Q163" s="66">
        <f t="shared" si="12"/>
        <v>1761.5040000000001</v>
      </c>
    </row>
    <row r="164" spans="2:17" ht="30" x14ac:dyDescent="0.25">
      <c r="B164" s="95">
        <v>161</v>
      </c>
      <c r="C164" s="103" t="s">
        <v>675</v>
      </c>
      <c r="D164" s="97">
        <v>1</v>
      </c>
      <c r="E164" s="95" t="s">
        <v>158</v>
      </c>
      <c r="F164" s="98">
        <v>41106</v>
      </c>
      <c r="G164" s="63">
        <v>44413</v>
      </c>
      <c r="H164" s="6">
        <f t="shared" si="13"/>
        <v>9.0602739726027401</v>
      </c>
      <c r="I164" s="95">
        <v>5</v>
      </c>
      <c r="J164" s="10">
        <v>0.05</v>
      </c>
      <c r="K164" s="11">
        <f t="shared" si="14"/>
        <v>0.19</v>
      </c>
      <c r="L164" s="51">
        <v>20131.47</v>
      </c>
      <c r="M164" s="51">
        <v>1006.57</v>
      </c>
      <c r="N164" s="66">
        <f t="shared" si="10"/>
        <v>34655.360397534248</v>
      </c>
      <c r="O164" s="66">
        <f t="shared" si="11"/>
        <v>0</v>
      </c>
      <c r="P164" s="49">
        <v>0.05</v>
      </c>
      <c r="Q164" s="66">
        <f t="shared" si="12"/>
        <v>1006.5735000000001</v>
      </c>
    </row>
    <row r="165" spans="2:17" ht="30" x14ac:dyDescent="0.25">
      <c r="B165" s="95">
        <v>162</v>
      </c>
      <c r="C165" s="103" t="s">
        <v>676</v>
      </c>
      <c r="D165" s="97">
        <v>1</v>
      </c>
      <c r="E165" s="95" t="s">
        <v>158</v>
      </c>
      <c r="F165" s="98">
        <v>41106</v>
      </c>
      <c r="G165" s="63">
        <v>44413</v>
      </c>
      <c r="H165" s="6">
        <f t="shared" si="13"/>
        <v>9.0602739726027401</v>
      </c>
      <c r="I165" s="95">
        <v>5</v>
      </c>
      <c r="J165" s="10">
        <v>0.05</v>
      </c>
      <c r="K165" s="11">
        <f t="shared" si="14"/>
        <v>0.19</v>
      </c>
      <c r="L165" s="51">
        <v>81532.47</v>
      </c>
      <c r="M165" s="51">
        <v>4076.62</v>
      </c>
      <c r="N165" s="66">
        <f t="shared" si="10"/>
        <v>140354.23801397262</v>
      </c>
      <c r="O165" s="66">
        <f t="shared" si="11"/>
        <v>0</v>
      </c>
      <c r="P165" s="49">
        <v>0.05</v>
      </c>
      <c r="Q165" s="66">
        <f t="shared" si="12"/>
        <v>4076.6235000000001</v>
      </c>
    </row>
    <row r="166" spans="2:17" ht="30" x14ac:dyDescent="0.25">
      <c r="B166" s="95">
        <v>163</v>
      </c>
      <c r="C166" s="103" t="s">
        <v>677</v>
      </c>
      <c r="D166" s="97">
        <v>1</v>
      </c>
      <c r="E166" s="95" t="s">
        <v>158</v>
      </c>
      <c r="F166" s="98">
        <v>41139</v>
      </c>
      <c r="G166" s="63">
        <v>44413</v>
      </c>
      <c r="H166" s="6">
        <f t="shared" si="13"/>
        <v>8.9698630136986299</v>
      </c>
      <c r="I166" s="95">
        <v>5</v>
      </c>
      <c r="J166" s="10">
        <v>0.05</v>
      </c>
      <c r="K166" s="11">
        <f t="shared" si="14"/>
        <v>0.19</v>
      </c>
      <c r="L166" s="51">
        <v>24063.75</v>
      </c>
      <c r="M166" s="51">
        <v>1203.19</v>
      </c>
      <c r="N166" s="66">
        <f t="shared" si="10"/>
        <v>41011.22280821918</v>
      </c>
      <c r="O166" s="66">
        <f t="shared" si="11"/>
        <v>0</v>
      </c>
      <c r="P166" s="49">
        <v>0.05</v>
      </c>
      <c r="Q166" s="66">
        <f t="shared" si="12"/>
        <v>1203.1875</v>
      </c>
    </row>
    <row r="167" spans="2:17" ht="30" x14ac:dyDescent="0.25">
      <c r="B167" s="95">
        <v>164</v>
      </c>
      <c r="C167" s="103" t="s">
        <v>678</v>
      </c>
      <c r="D167" s="97">
        <v>1</v>
      </c>
      <c r="E167" s="95" t="s">
        <v>158</v>
      </c>
      <c r="F167" s="98">
        <v>41139</v>
      </c>
      <c r="G167" s="63">
        <v>44413</v>
      </c>
      <c r="H167" s="6">
        <f t="shared" si="13"/>
        <v>8.9698630136986299</v>
      </c>
      <c r="I167" s="95">
        <v>5</v>
      </c>
      <c r="J167" s="10">
        <v>0.05</v>
      </c>
      <c r="K167" s="11">
        <f t="shared" si="14"/>
        <v>0.19</v>
      </c>
      <c r="L167" s="51">
        <v>34758.75</v>
      </c>
      <c r="M167" s="51">
        <v>1737.94</v>
      </c>
      <c r="N167" s="66">
        <f t="shared" si="10"/>
        <v>59238.432945205481</v>
      </c>
      <c r="O167" s="66">
        <f t="shared" si="11"/>
        <v>0</v>
      </c>
      <c r="P167" s="49">
        <v>0.05</v>
      </c>
      <c r="Q167" s="66">
        <f t="shared" si="12"/>
        <v>1737.9375</v>
      </c>
    </row>
    <row r="168" spans="2:17" ht="30" x14ac:dyDescent="0.25">
      <c r="B168" s="95">
        <v>165</v>
      </c>
      <c r="C168" s="103" t="s">
        <v>679</v>
      </c>
      <c r="D168" s="97">
        <v>1</v>
      </c>
      <c r="E168" s="95" t="s">
        <v>158</v>
      </c>
      <c r="F168" s="98">
        <v>41139</v>
      </c>
      <c r="G168" s="63">
        <v>44413</v>
      </c>
      <c r="H168" s="6">
        <f t="shared" si="13"/>
        <v>8.9698630136986299</v>
      </c>
      <c r="I168" s="95">
        <v>5</v>
      </c>
      <c r="J168" s="10">
        <v>0.05</v>
      </c>
      <c r="K168" s="11">
        <f t="shared" si="14"/>
        <v>0.19</v>
      </c>
      <c r="L168" s="51">
        <v>20320.5</v>
      </c>
      <c r="M168" s="51">
        <v>1016.03</v>
      </c>
      <c r="N168" s="66">
        <f t="shared" si="10"/>
        <v>34631.69926027397</v>
      </c>
      <c r="O168" s="66">
        <f t="shared" si="11"/>
        <v>0</v>
      </c>
      <c r="P168" s="49">
        <v>0.05</v>
      </c>
      <c r="Q168" s="66">
        <f t="shared" si="12"/>
        <v>1016.0250000000001</v>
      </c>
    </row>
    <row r="169" spans="2:17" ht="30" x14ac:dyDescent="0.25">
      <c r="B169" s="95">
        <v>166</v>
      </c>
      <c r="C169" s="103" t="s">
        <v>680</v>
      </c>
      <c r="D169" s="97">
        <v>1</v>
      </c>
      <c r="E169" s="95" t="s">
        <v>158</v>
      </c>
      <c r="F169" s="98">
        <v>41139</v>
      </c>
      <c r="G169" s="63">
        <v>44413</v>
      </c>
      <c r="H169" s="6">
        <f t="shared" si="13"/>
        <v>8.9698630136986299</v>
      </c>
      <c r="I169" s="95">
        <v>5</v>
      </c>
      <c r="J169" s="10">
        <v>0.05</v>
      </c>
      <c r="K169" s="11">
        <f t="shared" si="14"/>
        <v>0.19</v>
      </c>
      <c r="L169" s="51">
        <v>38502</v>
      </c>
      <c r="M169" s="51">
        <v>1925.1</v>
      </c>
      <c r="N169" s="66">
        <f t="shared" si="10"/>
        <v>65617.95649315069</v>
      </c>
      <c r="O169" s="66">
        <f t="shared" si="11"/>
        <v>0</v>
      </c>
      <c r="P169" s="49">
        <v>0.05</v>
      </c>
      <c r="Q169" s="66">
        <f t="shared" si="12"/>
        <v>1925.1000000000001</v>
      </c>
    </row>
    <row r="170" spans="2:17" x14ac:dyDescent="0.25">
      <c r="B170" s="95">
        <v>167</v>
      </c>
      <c r="C170" s="103" t="s">
        <v>681</v>
      </c>
      <c r="D170" s="97">
        <v>1</v>
      </c>
      <c r="E170" s="95" t="s">
        <v>158</v>
      </c>
      <c r="F170" s="98">
        <v>41139</v>
      </c>
      <c r="G170" s="63">
        <v>44413</v>
      </c>
      <c r="H170" s="6">
        <f t="shared" si="13"/>
        <v>8.9698630136986299</v>
      </c>
      <c r="I170" s="95">
        <v>5</v>
      </c>
      <c r="J170" s="10">
        <v>0.05</v>
      </c>
      <c r="K170" s="11">
        <f t="shared" si="14"/>
        <v>0.19</v>
      </c>
      <c r="L170" s="51">
        <v>31015.5</v>
      </c>
      <c r="M170" s="51">
        <v>1550.78</v>
      </c>
      <c r="N170" s="66">
        <f t="shared" si="10"/>
        <v>52858.909397260271</v>
      </c>
      <c r="O170" s="66">
        <f t="shared" si="11"/>
        <v>0</v>
      </c>
      <c r="P170" s="49">
        <v>0.05</v>
      </c>
      <c r="Q170" s="66">
        <f t="shared" si="12"/>
        <v>1550.7750000000001</v>
      </c>
    </row>
    <row r="171" spans="2:17" ht="30" x14ac:dyDescent="0.25">
      <c r="B171" s="95">
        <v>168</v>
      </c>
      <c r="C171" s="103" t="s">
        <v>682</v>
      </c>
      <c r="D171" s="97">
        <v>3</v>
      </c>
      <c r="E171" s="95" t="s">
        <v>158</v>
      </c>
      <c r="F171" s="98">
        <v>41127</v>
      </c>
      <c r="G171" s="63">
        <v>44413</v>
      </c>
      <c r="H171" s="6">
        <f t="shared" si="13"/>
        <v>9.0027397260273965</v>
      </c>
      <c r="I171" s="95">
        <v>5</v>
      </c>
      <c r="J171" s="10">
        <v>0.05</v>
      </c>
      <c r="K171" s="11">
        <f t="shared" si="14"/>
        <v>0.19</v>
      </c>
      <c r="L171" s="51">
        <v>40106.25</v>
      </c>
      <c r="M171" s="51">
        <v>2005.31</v>
      </c>
      <c r="N171" s="66">
        <f t="shared" si="10"/>
        <v>68602.564726027398</v>
      </c>
      <c r="O171" s="66">
        <f t="shared" si="11"/>
        <v>0</v>
      </c>
      <c r="P171" s="49">
        <v>0.05</v>
      </c>
      <c r="Q171" s="66">
        <f t="shared" si="12"/>
        <v>2005.3125</v>
      </c>
    </row>
    <row r="172" spans="2:17" x14ac:dyDescent="0.25">
      <c r="B172" s="95">
        <v>169</v>
      </c>
      <c r="C172" s="103" t="s">
        <v>683</v>
      </c>
      <c r="D172" s="97">
        <v>2</v>
      </c>
      <c r="E172" s="95" t="s">
        <v>158</v>
      </c>
      <c r="F172" s="98">
        <v>41127</v>
      </c>
      <c r="G172" s="63">
        <v>44413</v>
      </c>
      <c r="H172" s="6">
        <f t="shared" si="13"/>
        <v>9.0027397260273965</v>
      </c>
      <c r="I172" s="95">
        <v>5</v>
      </c>
      <c r="J172" s="10">
        <v>0.05</v>
      </c>
      <c r="K172" s="11">
        <f t="shared" si="14"/>
        <v>0.19</v>
      </c>
      <c r="L172" s="51">
        <v>96255</v>
      </c>
      <c r="M172" s="51">
        <v>4812.75</v>
      </c>
      <c r="N172" s="66">
        <f t="shared" si="10"/>
        <v>164646.15534246573</v>
      </c>
      <c r="O172" s="66">
        <f t="shared" si="11"/>
        <v>0</v>
      </c>
      <c r="P172" s="49">
        <v>0.05</v>
      </c>
      <c r="Q172" s="66">
        <f t="shared" si="12"/>
        <v>4812.75</v>
      </c>
    </row>
    <row r="173" spans="2:17" ht="30" x14ac:dyDescent="0.25">
      <c r="B173" s="95">
        <v>170</v>
      </c>
      <c r="C173" s="103" t="s">
        <v>684</v>
      </c>
      <c r="D173" s="97">
        <v>1</v>
      </c>
      <c r="E173" s="95" t="s">
        <v>158</v>
      </c>
      <c r="F173" s="98">
        <v>41127</v>
      </c>
      <c r="G173" s="63">
        <v>44413</v>
      </c>
      <c r="H173" s="6">
        <f t="shared" si="13"/>
        <v>9.0027397260273965</v>
      </c>
      <c r="I173" s="95">
        <v>5</v>
      </c>
      <c r="J173" s="10">
        <v>0.05</v>
      </c>
      <c r="K173" s="11">
        <f t="shared" si="14"/>
        <v>0.19</v>
      </c>
      <c r="L173" s="51">
        <v>40641</v>
      </c>
      <c r="M173" s="51">
        <v>2032.05</v>
      </c>
      <c r="N173" s="66">
        <f t="shared" si="10"/>
        <v>69517.265589041082</v>
      </c>
      <c r="O173" s="66">
        <f t="shared" si="11"/>
        <v>0</v>
      </c>
      <c r="P173" s="49">
        <v>0.05</v>
      </c>
      <c r="Q173" s="66">
        <f t="shared" si="12"/>
        <v>2032.0500000000002</v>
      </c>
    </row>
    <row r="174" spans="2:17" ht="30" x14ac:dyDescent="0.25">
      <c r="B174" s="95">
        <v>171</v>
      </c>
      <c r="C174" s="103" t="s">
        <v>685</v>
      </c>
      <c r="D174" s="97">
        <v>1</v>
      </c>
      <c r="E174" s="95" t="s">
        <v>158</v>
      </c>
      <c r="F174" s="98">
        <v>41127</v>
      </c>
      <c r="G174" s="63">
        <v>44413</v>
      </c>
      <c r="H174" s="6">
        <f t="shared" si="13"/>
        <v>9.0027397260273965</v>
      </c>
      <c r="I174" s="95">
        <v>5</v>
      </c>
      <c r="J174" s="10">
        <v>0.05</v>
      </c>
      <c r="K174" s="11">
        <f t="shared" si="14"/>
        <v>0.19</v>
      </c>
      <c r="L174" s="51">
        <v>22994.25</v>
      </c>
      <c r="M174" s="51">
        <v>1149.71</v>
      </c>
      <c r="N174" s="66">
        <f t="shared" si="10"/>
        <v>39332.137109589043</v>
      </c>
      <c r="O174" s="66">
        <f t="shared" si="11"/>
        <v>0</v>
      </c>
      <c r="P174" s="49">
        <v>0.05</v>
      </c>
      <c r="Q174" s="66">
        <f t="shared" si="12"/>
        <v>1149.7125000000001</v>
      </c>
    </row>
    <row r="175" spans="2:17" ht="30" x14ac:dyDescent="0.25">
      <c r="B175" s="95">
        <v>172</v>
      </c>
      <c r="C175" s="103" t="s">
        <v>686</v>
      </c>
      <c r="D175" s="97">
        <v>1</v>
      </c>
      <c r="E175" s="95" t="s">
        <v>158</v>
      </c>
      <c r="F175" s="98">
        <v>41127</v>
      </c>
      <c r="G175" s="63">
        <v>44413</v>
      </c>
      <c r="H175" s="6">
        <f t="shared" si="13"/>
        <v>9.0027397260273965</v>
      </c>
      <c r="I175" s="95">
        <v>5</v>
      </c>
      <c r="J175" s="10">
        <v>0.05</v>
      </c>
      <c r="K175" s="11">
        <f t="shared" si="14"/>
        <v>0.19</v>
      </c>
      <c r="L175" s="51">
        <v>35828.25</v>
      </c>
      <c r="M175" s="51">
        <v>1791.41</v>
      </c>
      <c r="N175" s="66">
        <f t="shared" si="10"/>
        <v>61284.957821917807</v>
      </c>
      <c r="O175" s="66">
        <f t="shared" si="11"/>
        <v>0</v>
      </c>
      <c r="P175" s="49">
        <v>0.05</v>
      </c>
      <c r="Q175" s="66">
        <f t="shared" si="12"/>
        <v>1791.4125000000001</v>
      </c>
    </row>
    <row r="176" spans="2:17" ht="30" x14ac:dyDescent="0.25">
      <c r="B176" s="95">
        <v>173</v>
      </c>
      <c r="C176" s="103" t="s">
        <v>687</v>
      </c>
      <c r="D176" s="97">
        <v>2</v>
      </c>
      <c r="E176" s="95" t="s">
        <v>158</v>
      </c>
      <c r="F176" s="98">
        <v>41127</v>
      </c>
      <c r="G176" s="63">
        <v>44413</v>
      </c>
      <c r="H176" s="6">
        <f t="shared" si="13"/>
        <v>9.0027397260273965</v>
      </c>
      <c r="I176" s="95">
        <v>5</v>
      </c>
      <c r="J176" s="10">
        <v>0.05</v>
      </c>
      <c r="K176" s="11">
        <f t="shared" si="14"/>
        <v>0.19</v>
      </c>
      <c r="L176" s="51">
        <v>56683.5</v>
      </c>
      <c r="M176" s="51">
        <v>2834.18</v>
      </c>
      <c r="N176" s="66">
        <f t="shared" si="10"/>
        <v>96958.291479452047</v>
      </c>
      <c r="O176" s="66">
        <f t="shared" si="11"/>
        <v>0</v>
      </c>
      <c r="P176" s="49">
        <v>0.05</v>
      </c>
      <c r="Q176" s="66">
        <f t="shared" si="12"/>
        <v>2834.1750000000002</v>
      </c>
    </row>
    <row r="177" spans="2:17" ht="30" x14ac:dyDescent="0.25">
      <c r="B177" s="95">
        <v>174</v>
      </c>
      <c r="C177" s="103" t="s">
        <v>688</v>
      </c>
      <c r="D177" s="97">
        <v>1</v>
      </c>
      <c r="E177" s="95" t="s">
        <v>158</v>
      </c>
      <c r="F177" s="98">
        <v>41127</v>
      </c>
      <c r="G177" s="63">
        <v>44413</v>
      </c>
      <c r="H177" s="6">
        <f t="shared" si="13"/>
        <v>9.0027397260273965</v>
      </c>
      <c r="I177" s="95">
        <v>5</v>
      </c>
      <c r="J177" s="10">
        <v>0.05</v>
      </c>
      <c r="K177" s="11">
        <f t="shared" si="14"/>
        <v>0.19</v>
      </c>
      <c r="L177" s="51">
        <v>39116.959999999999</v>
      </c>
      <c r="M177" s="51">
        <v>1955.85</v>
      </c>
      <c r="N177" s="66">
        <f t="shared" si="10"/>
        <v>66910.363853150673</v>
      </c>
      <c r="O177" s="66">
        <f t="shared" si="11"/>
        <v>0</v>
      </c>
      <c r="P177" s="49">
        <v>0.05</v>
      </c>
      <c r="Q177" s="66">
        <f t="shared" si="12"/>
        <v>1955.848</v>
      </c>
    </row>
    <row r="178" spans="2:17" ht="30" x14ac:dyDescent="0.25">
      <c r="B178" s="95">
        <v>175</v>
      </c>
      <c r="C178" s="103" t="s">
        <v>689</v>
      </c>
      <c r="D178" s="97">
        <v>1</v>
      </c>
      <c r="E178" s="95" t="s">
        <v>158</v>
      </c>
      <c r="F178" s="98">
        <v>41127</v>
      </c>
      <c r="G178" s="63">
        <v>44413</v>
      </c>
      <c r="H178" s="6">
        <f t="shared" si="13"/>
        <v>9.0027397260273965</v>
      </c>
      <c r="I178" s="95">
        <v>5</v>
      </c>
      <c r="J178" s="10">
        <v>0.05</v>
      </c>
      <c r="K178" s="11">
        <f t="shared" si="14"/>
        <v>0.19</v>
      </c>
      <c r="L178" s="51">
        <v>98394</v>
      </c>
      <c r="M178" s="51">
        <v>4919.7</v>
      </c>
      <c r="N178" s="66">
        <f t="shared" si="10"/>
        <v>168304.95879452053</v>
      </c>
      <c r="O178" s="66">
        <f t="shared" si="11"/>
        <v>0</v>
      </c>
      <c r="P178" s="49">
        <v>0.05</v>
      </c>
      <c r="Q178" s="66">
        <f t="shared" si="12"/>
        <v>4919.7000000000007</v>
      </c>
    </row>
    <row r="179" spans="2:17" ht="30" x14ac:dyDescent="0.25">
      <c r="B179" s="95">
        <v>176</v>
      </c>
      <c r="C179" s="103" t="s">
        <v>690</v>
      </c>
      <c r="D179" s="97">
        <v>10</v>
      </c>
      <c r="E179" s="95" t="s">
        <v>158</v>
      </c>
      <c r="F179" s="98">
        <v>41127</v>
      </c>
      <c r="G179" s="63">
        <v>44413</v>
      </c>
      <c r="H179" s="6">
        <f t="shared" si="13"/>
        <v>9.0027397260273965</v>
      </c>
      <c r="I179" s="95">
        <v>5</v>
      </c>
      <c r="J179" s="10">
        <v>0.05</v>
      </c>
      <c r="K179" s="11">
        <f t="shared" si="14"/>
        <v>0.19</v>
      </c>
      <c r="L179" s="51">
        <v>24063.75</v>
      </c>
      <c r="M179" s="51">
        <v>0</v>
      </c>
      <c r="N179" s="66">
        <f t="shared" si="10"/>
        <v>41161.538835616433</v>
      </c>
      <c r="O179" s="66">
        <f t="shared" si="11"/>
        <v>0</v>
      </c>
      <c r="P179" s="49">
        <v>0.05</v>
      </c>
      <c r="Q179" s="66">
        <f t="shared" si="12"/>
        <v>0</v>
      </c>
    </row>
    <row r="180" spans="2:17" ht="30" x14ac:dyDescent="0.25">
      <c r="B180" s="95">
        <v>177</v>
      </c>
      <c r="C180" s="103" t="s">
        <v>691</v>
      </c>
      <c r="D180" s="97">
        <v>1</v>
      </c>
      <c r="E180" s="95" t="s">
        <v>158</v>
      </c>
      <c r="F180" s="98">
        <v>41127</v>
      </c>
      <c r="G180" s="63">
        <v>44413</v>
      </c>
      <c r="H180" s="6">
        <f t="shared" si="13"/>
        <v>9.0027397260273965</v>
      </c>
      <c r="I180" s="95">
        <v>5</v>
      </c>
      <c r="J180" s="10">
        <v>0.05</v>
      </c>
      <c r="K180" s="11">
        <f t="shared" si="14"/>
        <v>0.19</v>
      </c>
      <c r="L180" s="51">
        <v>47042.04</v>
      </c>
      <c r="M180" s="51">
        <v>2352.1</v>
      </c>
      <c r="N180" s="66">
        <f t="shared" si="10"/>
        <v>80466.37603726027</v>
      </c>
      <c r="O180" s="66">
        <f t="shared" si="11"/>
        <v>0</v>
      </c>
      <c r="P180" s="49">
        <v>0.05</v>
      </c>
      <c r="Q180" s="66">
        <f t="shared" si="12"/>
        <v>2352.1020000000003</v>
      </c>
    </row>
    <row r="181" spans="2:17" x14ac:dyDescent="0.25">
      <c r="B181" s="95">
        <v>178</v>
      </c>
      <c r="C181" s="103" t="s">
        <v>692</v>
      </c>
      <c r="D181" s="97">
        <v>1</v>
      </c>
      <c r="E181" s="95" t="s">
        <v>158</v>
      </c>
      <c r="F181" s="98">
        <v>41333</v>
      </c>
      <c r="G181" s="63">
        <v>44413</v>
      </c>
      <c r="H181" s="6">
        <f t="shared" si="13"/>
        <v>8.4383561643835616</v>
      </c>
      <c r="I181" s="95">
        <v>8</v>
      </c>
      <c r="J181" s="10">
        <v>0.05</v>
      </c>
      <c r="K181" s="11">
        <f t="shared" si="14"/>
        <v>0.11874999999999999</v>
      </c>
      <c r="L181" s="51">
        <v>636828</v>
      </c>
      <c r="M181" s="51">
        <v>31841.4</v>
      </c>
      <c r="N181" s="66">
        <f t="shared" si="10"/>
        <v>638136.55068493146</v>
      </c>
      <c r="O181" s="66">
        <f t="shared" si="11"/>
        <v>0</v>
      </c>
      <c r="P181" s="49">
        <v>0.05</v>
      </c>
      <c r="Q181" s="66">
        <f t="shared" si="12"/>
        <v>31841.4</v>
      </c>
    </row>
    <row r="182" spans="2:17" x14ac:dyDescent="0.25">
      <c r="B182" s="95">
        <v>179</v>
      </c>
      <c r="C182" s="103" t="s">
        <v>693</v>
      </c>
      <c r="D182" s="97">
        <v>1</v>
      </c>
      <c r="E182" s="95" t="s">
        <v>158</v>
      </c>
      <c r="F182" s="98">
        <v>41365</v>
      </c>
      <c r="G182" s="63">
        <v>44413</v>
      </c>
      <c r="H182" s="6">
        <f t="shared" si="13"/>
        <v>8.3506849315068497</v>
      </c>
      <c r="I182" s="95">
        <v>8</v>
      </c>
      <c r="J182" s="10">
        <v>0.05</v>
      </c>
      <c r="K182" s="11">
        <f t="shared" si="14"/>
        <v>0.11874999999999999</v>
      </c>
      <c r="L182" s="51">
        <v>1247926</v>
      </c>
      <c r="M182" s="51">
        <v>62396.3</v>
      </c>
      <c r="N182" s="66">
        <f t="shared" si="10"/>
        <v>1237498.1252054796</v>
      </c>
      <c r="O182" s="66">
        <f t="shared" si="11"/>
        <v>10427.874794520438</v>
      </c>
      <c r="P182" s="49">
        <v>0.05</v>
      </c>
      <c r="Q182" s="66">
        <f t="shared" si="12"/>
        <v>62396.3</v>
      </c>
    </row>
    <row r="183" spans="2:17" x14ac:dyDescent="0.25">
      <c r="B183" s="95">
        <v>180</v>
      </c>
      <c r="C183" s="103" t="s">
        <v>694</v>
      </c>
      <c r="D183" s="97">
        <v>1</v>
      </c>
      <c r="E183" s="95" t="s">
        <v>158</v>
      </c>
      <c r="F183" s="98">
        <v>41000</v>
      </c>
      <c r="G183" s="63">
        <v>44413</v>
      </c>
      <c r="H183" s="6">
        <f t="shared" si="13"/>
        <v>9.3506849315068497</v>
      </c>
      <c r="I183" s="95">
        <v>5</v>
      </c>
      <c r="J183" s="10">
        <v>0.05</v>
      </c>
      <c r="K183" s="11">
        <f t="shared" si="14"/>
        <v>0.19</v>
      </c>
      <c r="L183" s="51">
        <v>849963</v>
      </c>
      <c r="M183" s="51">
        <v>42498.15</v>
      </c>
      <c r="N183" s="66">
        <f t="shared" si="10"/>
        <v>1510069.8811232878</v>
      </c>
      <c r="O183" s="66">
        <f t="shared" si="11"/>
        <v>0</v>
      </c>
      <c r="P183" s="49">
        <v>0.05</v>
      </c>
      <c r="Q183" s="66">
        <f t="shared" si="12"/>
        <v>42498.15</v>
      </c>
    </row>
    <row r="184" spans="2:17" ht="30" x14ac:dyDescent="0.25">
      <c r="B184" s="95">
        <v>181</v>
      </c>
      <c r="C184" s="103" t="s">
        <v>695</v>
      </c>
      <c r="D184" s="97">
        <v>0</v>
      </c>
      <c r="E184" s="95" t="s">
        <v>158</v>
      </c>
      <c r="F184" s="98">
        <v>41365</v>
      </c>
      <c r="G184" s="63">
        <v>44413</v>
      </c>
      <c r="H184" s="6">
        <f t="shared" si="13"/>
        <v>8.3506849315068497</v>
      </c>
      <c r="I184" s="95">
        <v>5</v>
      </c>
      <c r="J184" s="10">
        <v>0.05</v>
      </c>
      <c r="K184" s="11">
        <f t="shared" si="14"/>
        <v>0.19</v>
      </c>
      <c r="L184" s="51">
        <v>146000</v>
      </c>
      <c r="M184" s="51">
        <v>7300</v>
      </c>
      <c r="N184" s="66">
        <f t="shared" si="10"/>
        <v>231648</v>
      </c>
      <c r="O184" s="66">
        <f t="shared" si="11"/>
        <v>0</v>
      </c>
      <c r="P184" s="49">
        <v>0.05</v>
      </c>
      <c r="Q184" s="66">
        <f t="shared" si="12"/>
        <v>7300</v>
      </c>
    </row>
    <row r="185" spans="2:17" ht="30" x14ac:dyDescent="0.25">
      <c r="B185" s="95">
        <v>182</v>
      </c>
      <c r="C185" s="103" t="s">
        <v>696</v>
      </c>
      <c r="D185" s="97">
        <v>1</v>
      </c>
      <c r="E185" s="95" t="s">
        <v>158</v>
      </c>
      <c r="F185" s="98">
        <v>41344</v>
      </c>
      <c r="G185" s="63">
        <v>44413</v>
      </c>
      <c r="H185" s="6">
        <f t="shared" si="13"/>
        <v>8.4082191780821915</v>
      </c>
      <c r="I185" s="95">
        <v>5</v>
      </c>
      <c r="J185" s="10">
        <v>0.05</v>
      </c>
      <c r="K185" s="11">
        <f t="shared" si="14"/>
        <v>0.19</v>
      </c>
      <c r="L185" s="51">
        <v>138599.15</v>
      </c>
      <c r="M185" s="51">
        <v>6929.96</v>
      </c>
      <c r="N185" s="66">
        <f t="shared" si="10"/>
        <v>221420.68590821917</v>
      </c>
      <c r="O185" s="66">
        <f t="shared" si="11"/>
        <v>0</v>
      </c>
      <c r="P185" s="49">
        <v>0.05</v>
      </c>
      <c r="Q185" s="66">
        <f t="shared" si="12"/>
        <v>6929.9575000000004</v>
      </c>
    </row>
    <row r="186" spans="2:17" ht="30" x14ac:dyDescent="0.25">
      <c r="B186" s="95">
        <v>183</v>
      </c>
      <c r="C186" s="103" t="s">
        <v>697</v>
      </c>
      <c r="D186" s="97">
        <v>25</v>
      </c>
      <c r="E186" s="95" t="s">
        <v>158</v>
      </c>
      <c r="F186" s="98">
        <v>41344</v>
      </c>
      <c r="G186" s="63">
        <v>44413</v>
      </c>
      <c r="H186" s="6">
        <f t="shared" si="13"/>
        <v>8.4082191780821915</v>
      </c>
      <c r="I186" s="95">
        <v>5</v>
      </c>
      <c r="J186" s="10">
        <v>0.05</v>
      </c>
      <c r="K186" s="11">
        <f t="shared" si="14"/>
        <v>0.19</v>
      </c>
      <c r="L186" s="51">
        <v>136562.5</v>
      </c>
      <c r="M186" s="51">
        <v>6828.13</v>
      </c>
      <c r="N186" s="66">
        <f t="shared" si="10"/>
        <v>218167.01198630137</v>
      </c>
      <c r="O186" s="66">
        <f t="shared" si="11"/>
        <v>0</v>
      </c>
      <c r="P186" s="49">
        <v>0.05</v>
      </c>
      <c r="Q186" s="66">
        <f t="shared" si="12"/>
        <v>6828.125</v>
      </c>
    </row>
    <row r="187" spans="2:17" ht="30" x14ac:dyDescent="0.25">
      <c r="B187" s="95">
        <v>184</v>
      </c>
      <c r="C187" s="103" t="s">
        <v>698</v>
      </c>
      <c r="D187" s="97">
        <v>2</v>
      </c>
      <c r="E187" s="95" t="s">
        <v>158</v>
      </c>
      <c r="F187" s="98">
        <v>41344</v>
      </c>
      <c r="G187" s="63">
        <v>44413</v>
      </c>
      <c r="H187" s="6">
        <f t="shared" si="13"/>
        <v>8.4082191780821915</v>
      </c>
      <c r="I187" s="95">
        <v>5</v>
      </c>
      <c r="J187" s="10">
        <v>0.05</v>
      </c>
      <c r="K187" s="11">
        <f t="shared" si="14"/>
        <v>0.19</v>
      </c>
      <c r="L187" s="51">
        <v>11477</v>
      </c>
      <c r="M187" s="51">
        <v>573.85</v>
      </c>
      <c r="N187" s="66">
        <f t="shared" si="10"/>
        <v>18335.214986301369</v>
      </c>
      <c r="O187" s="66">
        <f t="shared" si="11"/>
        <v>0</v>
      </c>
      <c r="P187" s="49">
        <v>0.05</v>
      </c>
      <c r="Q187" s="66">
        <f t="shared" si="12"/>
        <v>573.85</v>
      </c>
    </row>
    <row r="188" spans="2:17" ht="30" x14ac:dyDescent="0.25">
      <c r="B188" s="95">
        <v>185</v>
      </c>
      <c r="C188" s="103" t="s">
        <v>699</v>
      </c>
      <c r="D188" s="97">
        <v>5</v>
      </c>
      <c r="E188" s="95" t="s">
        <v>158</v>
      </c>
      <c r="F188" s="98">
        <v>41344</v>
      </c>
      <c r="G188" s="63">
        <v>44413</v>
      </c>
      <c r="H188" s="6">
        <f t="shared" si="13"/>
        <v>8.4082191780821915</v>
      </c>
      <c r="I188" s="95">
        <v>5</v>
      </c>
      <c r="J188" s="10">
        <v>0.05</v>
      </c>
      <c r="K188" s="11">
        <f t="shared" si="14"/>
        <v>0.19</v>
      </c>
      <c r="L188" s="51">
        <v>9343.75</v>
      </c>
      <c r="M188" s="51">
        <v>0</v>
      </c>
      <c r="N188" s="66">
        <f t="shared" si="10"/>
        <v>14927.216609589041</v>
      </c>
      <c r="O188" s="66">
        <f t="shared" si="11"/>
        <v>0</v>
      </c>
      <c r="P188" s="49">
        <v>0.05</v>
      </c>
      <c r="Q188" s="66">
        <f t="shared" si="12"/>
        <v>0</v>
      </c>
    </row>
    <row r="189" spans="2:17" ht="30" x14ac:dyDescent="0.25">
      <c r="B189" s="95">
        <v>186</v>
      </c>
      <c r="C189" s="103" t="s">
        <v>700</v>
      </c>
      <c r="D189" s="97">
        <v>2</v>
      </c>
      <c r="E189" s="95" t="s">
        <v>158</v>
      </c>
      <c r="F189" s="98">
        <v>41514</v>
      </c>
      <c r="G189" s="63">
        <v>44413</v>
      </c>
      <c r="H189" s="6">
        <f t="shared" si="13"/>
        <v>7.9424657534246572</v>
      </c>
      <c r="I189" s="95">
        <v>5</v>
      </c>
      <c r="J189" s="10">
        <v>0.05</v>
      </c>
      <c r="K189" s="11">
        <f t="shared" si="14"/>
        <v>0.19</v>
      </c>
      <c r="L189" s="51">
        <v>370409.6</v>
      </c>
      <c r="M189" s="51">
        <v>18520.48</v>
      </c>
      <c r="N189" s="66">
        <f t="shared" si="10"/>
        <v>558973.45692054788</v>
      </c>
      <c r="O189" s="66">
        <f t="shared" si="11"/>
        <v>0</v>
      </c>
      <c r="P189" s="49">
        <v>0.05</v>
      </c>
      <c r="Q189" s="66">
        <f t="shared" si="12"/>
        <v>18520.48</v>
      </c>
    </row>
    <row r="190" spans="2:17" ht="45" x14ac:dyDescent="0.25">
      <c r="B190" s="95">
        <v>187</v>
      </c>
      <c r="C190" s="103" t="s">
        <v>701</v>
      </c>
      <c r="D190" s="97">
        <v>2</v>
      </c>
      <c r="E190" s="95" t="s">
        <v>158</v>
      </c>
      <c r="F190" s="98">
        <v>41365</v>
      </c>
      <c r="G190" s="63">
        <v>44413</v>
      </c>
      <c r="H190" s="6">
        <f t="shared" si="13"/>
        <v>8.3506849315068497</v>
      </c>
      <c r="I190" s="95">
        <v>5</v>
      </c>
      <c r="J190" s="10">
        <v>0.05</v>
      </c>
      <c r="K190" s="11">
        <f t="shared" si="14"/>
        <v>0.19</v>
      </c>
      <c r="L190" s="51">
        <v>11980</v>
      </c>
      <c r="M190" s="51">
        <v>599</v>
      </c>
      <c r="N190" s="66">
        <f t="shared" si="10"/>
        <v>19007.829041095891</v>
      </c>
      <c r="O190" s="66">
        <f t="shared" si="11"/>
        <v>0</v>
      </c>
      <c r="P190" s="49">
        <v>0.05</v>
      </c>
      <c r="Q190" s="66">
        <f t="shared" si="12"/>
        <v>599</v>
      </c>
    </row>
    <row r="191" spans="2:17" x14ac:dyDescent="0.25">
      <c r="B191" s="95">
        <v>188</v>
      </c>
      <c r="C191" s="103" t="s">
        <v>702</v>
      </c>
      <c r="D191" s="97">
        <v>5</v>
      </c>
      <c r="E191" s="95" t="s">
        <v>158</v>
      </c>
      <c r="F191" s="98">
        <v>41365</v>
      </c>
      <c r="G191" s="63">
        <v>44413</v>
      </c>
      <c r="H191" s="6">
        <f t="shared" si="13"/>
        <v>8.3506849315068497</v>
      </c>
      <c r="I191" s="95">
        <v>5</v>
      </c>
      <c r="J191" s="10">
        <v>0.05</v>
      </c>
      <c r="K191" s="11">
        <f t="shared" si="14"/>
        <v>0.19</v>
      </c>
      <c r="L191" s="51">
        <v>11813</v>
      </c>
      <c r="M191" s="51">
        <v>0</v>
      </c>
      <c r="N191" s="66">
        <f t="shared" si="10"/>
        <v>18742.861808219179</v>
      </c>
      <c r="O191" s="66">
        <f t="shared" si="11"/>
        <v>0</v>
      </c>
      <c r="P191" s="49">
        <v>0.05</v>
      </c>
      <c r="Q191" s="66">
        <f t="shared" si="12"/>
        <v>0</v>
      </c>
    </row>
    <row r="192" spans="2:17" x14ac:dyDescent="0.25">
      <c r="B192" s="95">
        <v>189</v>
      </c>
      <c r="C192" s="103" t="s">
        <v>703</v>
      </c>
      <c r="D192" s="97">
        <v>10</v>
      </c>
      <c r="E192" s="95" t="s">
        <v>158</v>
      </c>
      <c r="F192" s="98">
        <v>41379</v>
      </c>
      <c r="G192" s="63">
        <v>44413</v>
      </c>
      <c r="H192" s="6">
        <f t="shared" si="13"/>
        <v>8.3123287671232884</v>
      </c>
      <c r="I192" s="95">
        <v>5</v>
      </c>
      <c r="J192" s="10">
        <v>0.05</v>
      </c>
      <c r="K192" s="11">
        <f t="shared" si="14"/>
        <v>0.19</v>
      </c>
      <c r="L192" s="51">
        <v>97650</v>
      </c>
      <c r="M192" s="51">
        <v>4882.5</v>
      </c>
      <c r="N192" s="66">
        <f t="shared" si="10"/>
        <v>154222.79178082192</v>
      </c>
      <c r="O192" s="66">
        <f t="shared" si="11"/>
        <v>0</v>
      </c>
      <c r="P192" s="49">
        <v>0.05</v>
      </c>
      <c r="Q192" s="66">
        <f t="shared" si="12"/>
        <v>4882.5</v>
      </c>
    </row>
    <row r="193" spans="2:17" x14ac:dyDescent="0.25">
      <c r="B193" s="95">
        <v>190</v>
      </c>
      <c r="C193" s="103" t="s">
        <v>704</v>
      </c>
      <c r="D193" s="97">
        <v>1</v>
      </c>
      <c r="E193" s="95" t="s">
        <v>158</v>
      </c>
      <c r="F193" s="98">
        <v>41397</v>
      </c>
      <c r="G193" s="63">
        <v>44413</v>
      </c>
      <c r="H193" s="6">
        <f t="shared" si="13"/>
        <v>8.2630136986301377</v>
      </c>
      <c r="I193" s="95">
        <v>5</v>
      </c>
      <c r="J193" s="10">
        <v>0.05</v>
      </c>
      <c r="K193" s="11">
        <f t="shared" si="14"/>
        <v>0.19</v>
      </c>
      <c r="L193" s="51">
        <v>275625</v>
      </c>
      <c r="M193" s="51">
        <v>13781.25</v>
      </c>
      <c r="N193" s="66">
        <f t="shared" si="10"/>
        <v>432723.69863013702</v>
      </c>
      <c r="O193" s="66">
        <f t="shared" si="11"/>
        <v>0</v>
      </c>
      <c r="P193" s="49">
        <v>0.05</v>
      </c>
      <c r="Q193" s="66">
        <f t="shared" si="12"/>
        <v>13781.25</v>
      </c>
    </row>
    <row r="194" spans="2:17" ht="30" x14ac:dyDescent="0.25">
      <c r="B194" s="95">
        <v>191</v>
      </c>
      <c r="C194" s="103" t="s">
        <v>705</v>
      </c>
      <c r="D194" s="97">
        <v>2</v>
      </c>
      <c r="E194" s="95" t="s">
        <v>158</v>
      </c>
      <c r="F194" s="98">
        <v>41418</v>
      </c>
      <c r="G194" s="63">
        <v>44413</v>
      </c>
      <c r="H194" s="6">
        <f t="shared" si="13"/>
        <v>8.205479452054794</v>
      </c>
      <c r="I194" s="95">
        <v>5</v>
      </c>
      <c r="J194" s="10">
        <v>0.05</v>
      </c>
      <c r="K194" s="11">
        <f t="shared" si="14"/>
        <v>0.19</v>
      </c>
      <c r="L194" s="51">
        <v>159030</v>
      </c>
      <c r="M194" s="51">
        <v>7951.5</v>
      </c>
      <c r="N194" s="66">
        <f t="shared" si="10"/>
        <v>247934.30547945204</v>
      </c>
      <c r="O194" s="66">
        <f t="shared" si="11"/>
        <v>0</v>
      </c>
      <c r="P194" s="49">
        <v>0.05</v>
      </c>
      <c r="Q194" s="66">
        <f t="shared" si="12"/>
        <v>7951.5</v>
      </c>
    </row>
    <row r="195" spans="2:17" ht="30" x14ac:dyDescent="0.25">
      <c r="B195" s="95">
        <v>192</v>
      </c>
      <c r="C195" s="103" t="s">
        <v>705</v>
      </c>
      <c r="D195" s="97">
        <v>2</v>
      </c>
      <c r="E195" s="95" t="s">
        <v>158</v>
      </c>
      <c r="F195" s="98">
        <v>41435</v>
      </c>
      <c r="G195" s="63">
        <v>44413</v>
      </c>
      <c r="H195" s="6">
        <f t="shared" si="13"/>
        <v>8.1589041095890416</v>
      </c>
      <c r="I195" s="95">
        <v>5</v>
      </c>
      <c r="J195" s="10">
        <v>0.05</v>
      </c>
      <c r="K195" s="11">
        <f t="shared" si="14"/>
        <v>0.19</v>
      </c>
      <c r="L195" s="51">
        <v>159030</v>
      </c>
      <c r="M195" s="51">
        <v>7951.5</v>
      </c>
      <c r="N195" s="66">
        <f t="shared" si="10"/>
        <v>246526.99890410961</v>
      </c>
      <c r="O195" s="66">
        <f t="shared" si="11"/>
        <v>0</v>
      </c>
      <c r="P195" s="49">
        <v>0.05</v>
      </c>
      <c r="Q195" s="66">
        <f t="shared" si="12"/>
        <v>7951.5</v>
      </c>
    </row>
    <row r="196" spans="2:17" ht="30" x14ac:dyDescent="0.25">
      <c r="B196" s="95">
        <v>193</v>
      </c>
      <c r="C196" s="103" t="s">
        <v>706</v>
      </c>
      <c r="D196" s="97">
        <v>10</v>
      </c>
      <c r="E196" s="95" t="s">
        <v>158</v>
      </c>
      <c r="F196" s="98">
        <v>41383</v>
      </c>
      <c r="G196" s="63">
        <v>44413</v>
      </c>
      <c r="H196" s="6">
        <f t="shared" si="13"/>
        <v>8.3013698630136989</v>
      </c>
      <c r="I196" s="95">
        <v>6</v>
      </c>
      <c r="J196" s="10">
        <v>0.05</v>
      </c>
      <c r="K196" s="11">
        <f t="shared" si="14"/>
        <v>0.15833333333333333</v>
      </c>
      <c r="L196" s="51">
        <v>248770.74</v>
      </c>
      <c r="M196" s="51">
        <v>12438.54</v>
      </c>
      <c r="N196" s="66">
        <f t="shared" ref="N196:N259" si="15">L196*K196*H196</f>
        <v>326980.17127397261</v>
      </c>
      <c r="O196" s="66">
        <f t="shared" ref="O196:O259" si="16">MAX(L196-N196,0)</f>
        <v>0</v>
      </c>
      <c r="P196" s="49">
        <v>0.05</v>
      </c>
      <c r="Q196" s="66">
        <f t="shared" ref="Q196:Q259" si="17">IF(M196&lt;=0,0,IF(O196&lt;=J196*L196,J196*L196,O196*(1-P196)))</f>
        <v>12438.537</v>
      </c>
    </row>
    <row r="197" spans="2:17" ht="30" x14ac:dyDescent="0.25">
      <c r="B197" s="95">
        <v>194</v>
      </c>
      <c r="C197" s="103" t="s">
        <v>707</v>
      </c>
      <c r="D197" s="97">
        <v>3</v>
      </c>
      <c r="E197" s="95" t="s">
        <v>158</v>
      </c>
      <c r="F197" s="98">
        <v>41383</v>
      </c>
      <c r="G197" s="63">
        <v>44413</v>
      </c>
      <c r="H197" s="6">
        <f t="shared" ref="H197:H260" si="18">(G197-F197)/365</f>
        <v>8.3013698630136989</v>
      </c>
      <c r="I197" s="95">
        <v>6</v>
      </c>
      <c r="J197" s="10">
        <v>0.05</v>
      </c>
      <c r="K197" s="11">
        <f t="shared" ref="K197:K260" si="19">(1-J197)/I197</f>
        <v>0.15833333333333333</v>
      </c>
      <c r="L197" s="51">
        <v>62932.26</v>
      </c>
      <c r="M197" s="51">
        <v>3146.61</v>
      </c>
      <c r="N197" s="66">
        <f t="shared" si="15"/>
        <v>82717.128041095886</v>
      </c>
      <c r="O197" s="66">
        <f t="shared" si="16"/>
        <v>0</v>
      </c>
      <c r="P197" s="49">
        <v>0.05</v>
      </c>
      <c r="Q197" s="66">
        <f t="shared" si="17"/>
        <v>3146.6130000000003</v>
      </c>
    </row>
    <row r="198" spans="2:17" x14ac:dyDescent="0.25">
      <c r="B198" s="95">
        <v>195</v>
      </c>
      <c r="C198" s="103" t="s">
        <v>708</v>
      </c>
      <c r="D198" s="97">
        <v>18</v>
      </c>
      <c r="E198" s="95" t="s">
        <v>158</v>
      </c>
      <c r="F198" s="98">
        <v>41419</v>
      </c>
      <c r="G198" s="63">
        <v>44413</v>
      </c>
      <c r="H198" s="6">
        <f t="shared" si="18"/>
        <v>8.2027397260273975</v>
      </c>
      <c r="I198" s="95">
        <v>5</v>
      </c>
      <c r="J198" s="10">
        <v>0.05</v>
      </c>
      <c r="K198" s="11">
        <f t="shared" si="19"/>
        <v>0.19</v>
      </c>
      <c r="L198" s="51">
        <v>91664.639999999999</v>
      </c>
      <c r="M198" s="51">
        <v>4583.2299999999996</v>
      </c>
      <c r="N198" s="66">
        <f t="shared" si="15"/>
        <v>142861.22495999999</v>
      </c>
      <c r="O198" s="66">
        <f t="shared" si="16"/>
        <v>0</v>
      </c>
      <c r="P198" s="49">
        <v>0.05</v>
      </c>
      <c r="Q198" s="66">
        <f t="shared" si="17"/>
        <v>4583.232</v>
      </c>
    </row>
    <row r="199" spans="2:17" ht="30" x14ac:dyDescent="0.25">
      <c r="B199" s="95">
        <v>196</v>
      </c>
      <c r="C199" s="103" t="s">
        <v>709</v>
      </c>
      <c r="D199" s="97">
        <v>50</v>
      </c>
      <c r="E199" s="95" t="s">
        <v>158</v>
      </c>
      <c r="F199" s="98">
        <v>41439</v>
      </c>
      <c r="G199" s="63">
        <v>44413</v>
      </c>
      <c r="H199" s="6">
        <f t="shared" si="18"/>
        <v>8.1479452054794521</v>
      </c>
      <c r="I199" s="95">
        <v>8</v>
      </c>
      <c r="J199" s="10">
        <v>0.05</v>
      </c>
      <c r="K199" s="11">
        <f t="shared" si="19"/>
        <v>0.11874999999999999</v>
      </c>
      <c r="L199" s="51">
        <v>325000</v>
      </c>
      <c r="M199" s="51">
        <v>16250</v>
      </c>
      <c r="N199" s="66">
        <f t="shared" si="15"/>
        <v>314459.76027397258</v>
      </c>
      <c r="O199" s="66">
        <f t="shared" si="16"/>
        <v>10540.239726027416</v>
      </c>
      <c r="P199" s="49">
        <v>0.05</v>
      </c>
      <c r="Q199" s="66">
        <f t="shared" si="17"/>
        <v>16250</v>
      </c>
    </row>
    <row r="200" spans="2:17" ht="30" x14ac:dyDescent="0.25">
      <c r="B200" s="95">
        <v>197</v>
      </c>
      <c r="C200" s="103" t="s">
        <v>710</v>
      </c>
      <c r="D200" s="97">
        <v>4</v>
      </c>
      <c r="E200" s="95" t="s">
        <v>158</v>
      </c>
      <c r="F200" s="98">
        <v>41365</v>
      </c>
      <c r="G200" s="63">
        <v>44413</v>
      </c>
      <c r="H200" s="6">
        <f t="shared" si="18"/>
        <v>8.3506849315068497</v>
      </c>
      <c r="I200" s="95">
        <v>5</v>
      </c>
      <c r="J200" s="10">
        <v>0.05</v>
      </c>
      <c r="K200" s="11">
        <f t="shared" si="19"/>
        <v>0.19</v>
      </c>
      <c r="L200" s="51">
        <v>183255</v>
      </c>
      <c r="M200" s="51">
        <v>9162.75</v>
      </c>
      <c r="N200" s="66">
        <f t="shared" si="15"/>
        <v>290757.90575342462</v>
      </c>
      <c r="O200" s="66">
        <f t="shared" si="16"/>
        <v>0</v>
      </c>
      <c r="P200" s="49">
        <v>0.05</v>
      </c>
      <c r="Q200" s="66">
        <f t="shared" si="17"/>
        <v>9162.75</v>
      </c>
    </row>
    <row r="201" spans="2:17" ht="30" x14ac:dyDescent="0.25">
      <c r="B201" s="95">
        <v>198</v>
      </c>
      <c r="C201" s="103" t="s">
        <v>711</v>
      </c>
      <c r="D201" s="97">
        <v>5</v>
      </c>
      <c r="E201" s="95" t="s">
        <v>158</v>
      </c>
      <c r="F201" s="98">
        <v>41451</v>
      </c>
      <c r="G201" s="63">
        <v>44413</v>
      </c>
      <c r="H201" s="6">
        <f t="shared" si="18"/>
        <v>8.1150684931506856</v>
      </c>
      <c r="I201" s="95">
        <v>5</v>
      </c>
      <c r="J201" s="10">
        <v>0.05</v>
      </c>
      <c r="K201" s="11">
        <f t="shared" si="19"/>
        <v>0.19</v>
      </c>
      <c r="L201" s="51">
        <v>234099</v>
      </c>
      <c r="M201" s="51">
        <v>11704.95</v>
      </c>
      <c r="N201" s="66">
        <f t="shared" si="15"/>
        <v>360948.58964383561</v>
      </c>
      <c r="O201" s="66">
        <f t="shared" si="16"/>
        <v>0</v>
      </c>
      <c r="P201" s="49">
        <v>0.05</v>
      </c>
      <c r="Q201" s="66">
        <f t="shared" si="17"/>
        <v>11704.95</v>
      </c>
    </row>
    <row r="202" spans="2:17" ht="30" x14ac:dyDescent="0.25">
      <c r="B202" s="95">
        <v>199</v>
      </c>
      <c r="C202" s="103" t="s">
        <v>712</v>
      </c>
      <c r="D202" s="97">
        <v>6</v>
      </c>
      <c r="E202" s="95" t="s">
        <v>158</v>
      </c>
      <c r="F202" s="98">
        <v>41451</v>
      </c>
      <c r="G202" s="63">
        <v>44413</v>
      </c>
      <c r="H202" s="6">
        <f t="shared" si="18"/>
        <v>8.1150684931506856</v>
      </c>
      <c r="I202" s="95">
        <v>5</v>
      </c>
      <c r="J202" s="10">
        <v>0.05</v>
      </c>
      <c r="K202" s="11">
        <f t="shared" si="19"/>
        <v>0.19</v>
      </c>
      <c r="L202" s="51">
        <v>75240</v>
      </c>
      <c r="M202" s="51">
        <v>3762</v>
      </c>
      <c r="N202" s="66">
        <f t="shared" si="15"/>
        <v>116009.77315068494</v>
      </c>
      <c r="O202" s="66">
        <f t="shared" si="16"/>
        <v>0</v>
      </c>
      <c r="P202" s="49">
        <v>0.05</v>
      </c>
      <c r="Q202" s="66">
        <f t="shared" si="17"/>
        <v>3762</v>
      </c>
    </row>
    <row r="203" spans="2:17" ht="30" x14ac:dyDescent="0.25">
      <c r="B203" s="95">
        <v>200</v>
      </c>
      <c r="C203" s="103" t="s">
        <v>713</v>
      </c>
      <c r="D203" s="97">
        <v>12</v>
      </c>
      <c r="E203" s="95" t="s">
        <v>158</v>
      </c>
      <c r="F203" s="98">
        <v>41451</v>
      </c>
      <c r="G203" s="63">
        <v>44413</v>
      </c>
      <c r="H203" s="6">
        <f t="shared" si="18"/>
        <v>8.1150684931506856</v>
      </c>
      <c r="I203" s="95">
        <v>5</v>
      </c>
      <c r="J203" s="10">
        <v>0.05</v>
      </c>
      <c r="K203" s="11">
        <f t="shared" si="19"/>
        <v>0.19</v>
      </c>
      <c r="L203" s="51">
        <v>98496</v>
      </c>
      <c r="M203" s="51">
        <v>4924.8</v>
      </c>
      <c r="N203" s="66">
        <f t="shared" si="15"/>
        <v>151867.33939726031</v>
      </c>
      <c r="O203" s="66">
        <f t="shared" si="16"/>
        <v>0</v>
      </c>
      <c r="P203" s="49">
        <v>0.05</v>
      </c>
      <c r="Q203" s="66">
        <f t="shared" si="17"/>
        <v>4924.8</v>
      </c>
    </row>
    <row r="204" spans="2:17" ht="30" x14ac:dyDescent="0.25">
      <c r="B204" s="95">
        <v>201</v>
      </c>
      <c r="C204" s="103" t="s">
        <v>714</v>
      </c>
      <c r="D204" s="97">
        <v>0</v>
      </c>
      <c r="E204" s="95" t="s">
        <v>158</v>
      </c>
      <c r="F204" s="98">
        <v>41730</v>
      </c>
      <c r="G204" s="63">
        <v>44413</v>
      </c>
      <c r="H204" s="6">
        <f t="shared" si="18"/>
        <v>7.3506849315068497</v>
      </c>
      <c r="I204" s="95">
        <v>5</v>
      </c>
      <c r="J204" s="10">
        <v>0.05</v>
      </c>
      <c r="K204" s="11">
        <f t="shared" si="19"/>
        <v>0.19</v>
      </c>
      <c r="L204" s="51">
        <v>65360</v>
      </c>
      <c r="M204" s="51">
        <v>3268</v>
      </c>
      <c r="N204" s="66">
        <f t="shared" si="15"/>
        <v>91283.745753424664</v>
      </c>
      <c r="O204" s="66">
        <f t="shared" si="16"/>
        <v>0</v>
      </c>
      <c r="P204" s="49">
        <v>0.05</v>
      </c>
      <c r="Q204" s="66">
        <f t="shared" si="17"/>
        <v>3268</v>
      </c>
    </row>
    <row r="205" spans="2:17" x14ac:dyDescent="0.25">
      <c r="B205" s="95">
        <v>202</v>
      </c>
      <c r="C205" s="103" t="s">
        <v>715</v>
      </c>
      <c r="D205" s="97">
        <v>1</v>
      </c>
      <c r="E205" s="95" t="s">
        <v>158</v>
      </c>
      <c r="F205" s="98">
        <v>41409</v>
      </c>
      <c r="G205" s="63">
        <v>44413</v>
      </c>
      <c r="H205" s="6">
        <f t="shared" si="18"/>
        <v>8.2301369863013694</v>
      </c>
      <c r="I205" s="95">
        <v>5</v>
      </c>
      <c r="J205" s="10">
        <v>0.05</v>
      </c>
      <c r="K205" s="11">
        <f t="shared" si="19"/>
        <v>0.19</v>
      </c>
      <c r="L205" s="51">
        <v>34485</v>
      </c>
      <c r="M205" s="51">
        <v>1724.25</v>
      </c>
      <c r="N205" s="66">
        <f t="shared" si="15"/>
        <v>53925.092054794513</v>
      </c>
      <c r="O205" s="66">
        <f t="shared" si="16"/>
        <v>0</v>
      </c>
      <c r="P205" s="49">
        <v>0.05</v>
      </c>
      <c r="Q205" s="66">
        <f t="shared" si="17"/>
        <v>1724.25</v>
      </c>
    </row>
    <row r="206" spans="2:17" x14ac:dyDescent="0.25">
      <c r="B206" s="95">
        <v>203</v>
      </c>
      <c r="C206" s="103" t="s">
        <v>716</v>
      </c>
      <c r="D206" s="97">
        <v>2</v>
      </c>
      <c r="E206" s="95" t="s">
        <v>158</v>
      </c>
      <c r="F206" s="98">
        <v>41396</v>
      </c>
      <c r="G206" s="63">
        <v>44413</v>
      </c>
      <c r="H206" s="6">
        <f t="shared" si="18"/>
        <v>8.2657534246575342</v>
      </c>
      <c r="I206" s="95">
        <v>5</v>
      </c>
      <c r="J206" s="10">
        <v>0.05</v>
      </c>
      <c r="K206" s="11">
        <f t="shared" si="19"/>
        <v>0.19</v>
      </c>
      <c r="L206" s="51">
        <v>7705</v>
      </c>
      <c r="M206" s="51">
        <v>0</v>
      </c>
      <c r="N206" s="66">
        <f t="shared" si="15"/>
        <v>12100.649726027397</v>
      </c>
      <c r="O206" s="66">
        <f t="shared" si="16"/>
        <v>0</v>
      </c>
      <c r="P206" s="49">
        <v>0.05</v>
      </c>
      <c r="Q206" s="66">
        <f t="shared" si="17"/>
        <v>0</v>
      </c>
    </row>
    <row r="207" spans="2:17" ht="30" x14ac:dyDescent="0.25">
      <c r="B207" s="95">
        <v>204</v>
      </c>
      <c r="C207" s="103" t="s">
        <v>717</v>
      </c>
      <c r="D207" s="97">
        <v>10</v>
      </c>
      <c r="E207" s="95" t="s">
        <v>158</v>
      </c>
      <c r="F207" s="98">
        <v>41396</v>
      </c>
      <c r="G207" s="63">
        <v>44413</v>
      </c>
      <c r="H207" s="6">
        <f t="shared" si="18"/>
        <v>8.2657534246575342</v>
      </c>
      <c r="I207" s="95">
        <v>5</v>
      </c>
      <c r="J207" s="10">
        <v>0.05</v>
      </c>
      <c r="K207" s="11">
        <f t="shared" si="19"/>
        <v>0.19</v>
      </c>
      <c r="L207" s="51">
        <v>40825</v>
      </c>
      <c r="M207" s="51">
        <v>0</v>
      </c>
      <c r="N207" s="66">
        <f t="shared" si="15"/>
        <v>64115.382876712327</v>
      </c>
      <c r="O207" s="66">
        <f t="shared" si="16"/>
        <v>0</v>
      </c>
      <c r="P207" s="49">
        <v>0.05</v>
      </c>
      <c r="Q207" s="66">
        <f t="shared" si="17"/>
        <v>0</v>
      </c>
    </row>
    <row r="208" spans="2:17" ht="30" x14ac:dyDescent="0.25">
      <c r="B208" s="95">
        <v>205</v>
      </c>
      <c r="C208" s="103" t="s">
        <v>718</v>
      </c>
      <c r="D208" s="97">
        <v>3</v>
      </c>
      <c r="E208" s="95" t="s">
        <v>158</v>
      </c>
      <c r="F208" s="98">
        <v>41412</v>
      </c>
      <c r="G208" s="63">
        <v>44413</v>
      </c>
      <c r="H208" s="6">
        <f t="shared" si="18"/>
        <v>8.2219178082191782</v>
      </c>
      <c r="I208" s="95">
        <v>6</v>
      </c>
      <c r="J208" s="10">
        <v>0.05</v>
      </c>
      <c r="K208" s="11">
        <f t="shared" si="19"/>
        <v>0.15833333333333333</v>
      </c>
      <c r="L208" s="51">
        <v>74631</v>
      </c>
      <c r="M208" s="51">
        <v>3731.55</v>
      </c>
      <c r="N208" s="66">
        <f t="shared" si="15"/>
        <v>97154.908424657522</v>
      </c>
      <c r="O208" s="66">
        <f t="shared" si="16"/>
        <v>0</v>
      </c>
      <c r="P208" s="49">
        <v>0.05</v>
      </c>
      <c r="Q208" s="66">
        <f t="shared" si="17"/>
        <v>3731.55</v>
      </c>
    </row>
    <row r="209" spans="2:17" ht="30" x14ac:dyDescent="0.25">
      <c r="B209" s="95">
        <v>206</v>
      </c>
      <c r="C209" s="103" t="s">
        <v>719</v>
      </c>
      <c r="D209" s="97">
        <v>12</v>
      </c>
      <c r="E209" s="95" t="s">
        <v>158</v>
      </c>
      <c r="F209" s="98">
        <v>41439</v>
      </c>
      <c r="G209" s="63">
        <v>44413</v>
      </c>
      <c r="H209" s="6">
        <f t="shared" si="18"/>
        <v>8.1479452054794521</v>
      </c>
      <c r="I209" s="95">
        <v>5</v>
      </c>
      <c r="J209" s="10">
        <v>0.05</v>
      </c>
      <c r="K209" s="11">
        <f t="shared" si="19"/>
        <v>0.19</v>
      </c>
      <c r="L209" s="51">
        <v>89303</v>
      </c>
      <c r="M209" s="51">
        <v>4465.1499999999996</v>
      </c>
      <c r="N209" s="66">
        <f t="shared" si="15"/>
        <v>138250.83063013697</v>
      </c>
      <c r="O209" s="66">
        <f t="shared" si="16"/>
        <v>0</v>
      </c>
      <c r="P209" s="49">
        <v>0.05</v>
      </c>
      <c r="Q209" s="66">
        <f t="shared" si="17"/>
        <v>4465.1500000000005</v>
      </c>
    </row>
    <row r="210" spans="2:17" ht="30" x14ac:dyDescent="0.25">
      <c r="B210" s="95">
        <v>207</v>
      </c>
      <c r="C210" s="103" t="s">
        <v>720</v>
      </c>
      <c r="D210" s="97">
        <v>1</v>
      </c>
      <c r="E210" s="95" t="s">
        <v>158</v>
      </c>
      <c r="F210" s="98">
        <v>41440</v>
      </c>
      <c r="G210" s="63">
        <v>44413</v>
      </c>
      <c r="H210" s="6">
        <f t="shared" si="18"/>
        <v>8.1452054794520556</v>
      </c>
      <c r="I210" s="95">
        <v>5</v>
      </c>
      <c r="J210" s="10">
        <v>0.05</v>
      </c>
      <c r="K210" s="11">
        <f t="shared" si="19"/>
        <v>0.19</v>
      </c>
      <c r="L210" s="51">
        <v>16300</v>
      </c>
      <c r="M210" s="51">
        <v>815</v>
      </c>
      <c r="N210" s="66">
        <f t="shared" si="15"/>
        <v>25225.701369863018</v>
      </c>
      <c r="O210" s="66">
        <f t="shared" si="16"/>
        <v>0</v>
      </c>
      <c r="P210" s="49">
        <v>0.05</v>
      </c>
      <c r="Q210" s="66">
        <f t="shared" si="17"/>
        <v>815</v>
      </c>
    </row>
    <row r="211" spans="2:17" ht="30" x14ac:dyDescent="0.25">
      <c r="B211" s="95">
        <v>208</v>
      </c>
      <c r="C211" s="103" t="s">
        <v>721</v>
      </c>
      <c r="D211" s="97">
        <v>10</v>
      </c>
      <c r="E211" s="95" t="s">
        <v>158</v>
      </c>
      <c r="F211" s="98">
        <v>41492</v>
      </c>
      <c r="G211" s="63">
        <v>44413</v>
      </c>
      <c r="H211" s="6">
        <f t="shared" si="18"/>
        <v>8.0027397260273965</v>
      </c>
      <c r="I211" s="95">
        <v>5</v>
      </c>
      <c r="J211" s="10">
        <v>0.05</v>
      </c>
      <c r="K211" s="11">
        <f t="shared" si="19"/>
        <v>0.19</v>
      </c>
      <c r="L211" s="51">
        <v>88165</v>
      </c>
      <c r="M211" s="51">
        <v>4408.25</v>
      </c>
      <c r="N211" s="66">
        <f t="shared" si="15"/>
        <v>134056.69410958901</v>
      </c>
      <c r="O211" s="66">
        <f t="shared" si="16"/>
        <v>0</v>
      </c>
      <c r="P211" s="49">
        <v>0.05</v>
      </c>
      <c r="Q211" s="66">
        <f t="shared" si="17"/>
        <v>4408.25</v>
      </c>
    </row>
    <row r="212" spans="2:17" x14ac:dyDescent="0.25">
      <c r="B212" s="95">
        <v>209</v>
      </c>
      <c r="C212" s="103" t="s">
        <v>722</v>
      </c>
      <c r="D212" s="100">
        <v>0</v>
      </c>
      <c r="E212" s="95" t="s">
        <v>145</v>
      </c>
      <c r="F212" s="98">
        <v>41442</v>
      </c>
      <c r="G212" s="63">
        <v>44413</v>
      </c>
      <c r="H212" s="6">
        <f t="shared" si="18"/>
        <v>8.1397260273972609</v>
      </c>
      <c r="I212" s="95">
        <v>5</v>
      </c>
      <c r="J212" s="10">
        <v>0.05</v>
      </c>
      <c r="K212" s="11">
        <f t="shared" si="19"/>
        <v>0.19</v>
      </c>
      <c r="L212" s="51">
        <v>3942</v>
      </c>
      <c r="M212" s="51">
        <v>0</v>
      </c>
      <c r="N212" s="66">
        <f t="shared" si="15"/>
        <v>6096.4920000000002</v>
      </c>
      <c r="O212" s="66">
        <f t="shared" si="16"/>
        <v>0</v>
      </c>
      <c r="P212" s="49">
        <v>0.05</v>
      </c>
      <c r="Q212" s="66">
        <f t="shared" si="17"/>
        <v>0</v>
      </c>
    </row>
    <row r="213" spans="2:17" x14ac:dyDescent="0.25">
      <c r="B213" s="95">
        <v>210</v>
      </c>
      <c r="C213" s="103" t="s">
        <v>723</v>
      </c>
      <c r="D213" s="97">
        <v>3</v>
      </c>
      <c r="E213" s="95" t="s">
        <v>158</v>
      </c>
      <c r="F213" s="98">
        <v>41419</v>
      </c>
      <c r="G213" s="63">
        <v>44413</v>
      </c>
      <c r="H213" s="6">
        <f t="shared" si="18"/>
        <v>8.2027397260273975</v>
      </c>
      <c r="I213" s="95">
        <v>6</v>
      </c>
      <c r="J213" s="10">
        <v>0.05</v>
      </c>
      <c r="K213" s="11">
        <f t="shared" si="19"/>
        <v>0.15833333333333333</v>
      </c>
      <c r="L213" s="51">
        <v>71949.539999999994</v>
      </c>
      <c r="M213" s="51">
        <v>3597.48</v>
      </c>
      <c r="N213" s="66">
        <f t="shared" si="15"/>
        <v>93445.697087671229</v>
      </c>
      <c r="O213" s="66">
        <f t="shared" si="16"/>
        <v>0</v>
      </c>
      <c r="P213" s="49">
        <v>0.05</v>
      </c>
      <c r="Q213" s="66">
        <f t="shared" si="17"/>
        <v>3597.4769999999999</v>
      </c>
    </row>
    <row r="214" spans="2:17" x14ac:dyDescent="0.25">
      <c r="B214" s="95">
        <v>211</v>
      </c>
      <c r="C214" s="103" t="s">
        <v>724</v>
      </c>
      <c r="D214" s="97">
        <v>3</v>
      </c>
      <c r="E214" s="95" t="s">
        <v>158</v>
      </c>
      <c r="F214" s="98">
        <v>41419</v>
      </c>
      <c r="G214" s="63">
        <v>44413</v>
      </c>
      <c r="H214" s="6">
        <f t="shared" si="18"/>
        <v>8.2027397260273975</v>
      </c>
      <c r="I214" s="95">
        <v>6</v>
      </c>
      <c r="J214" s="10">
        <v>0.05</v>
      </c>
      <c r="K214" s="11">
        <f t="shared" si="19"/>
        <v>0.15833333333333333</v>
      </c>
      <c r="L214" s="51">
        <v>98721.46</v>
      </c>
      <c r="M214" s="51">
        <v>4936.07</v>
      </c>
      <c r="N214" s="66">
        <f t="shared" si="15"/>
        <v>128216.18661095892</v>
      </c>
      <c r="O214" s="66">
        <f t="shared" si="16"/>
        <v>0</v>
      </c>
      <c r="P214" s="49">
        <v>0.05</v>
      </c>
      <c r="Q214" s="66">
        <f t="shared" si="17"/>
        <v>4936.0730000000003</v>
      </c>
    </row>
    <row r="215" spans="2:17" ht="30" x14ac:dyDescent="0.25">
      <c r="B215" s="95">
        <v>212</v>
      </c>
      <c r="C215" s="103" t="s">
        <v>725</v>
      </c>
      <c r="D215" s="97">
        <v>1</v>
      </c>
      <c r="E215" s="95" t="s">
        <v>158</v>
      </c>
      <c r="F215" s="98">
        <v>41446</v>
      </c>
      <c r="G215" s="63">
        <v>44413</v>
      </c>
      <c r="H215" s="6">
        <f t="shared" si="18"/>
        <v>8.1287671232876715</v>
      </c>
      <c r="I215" s="95">
        <v>5</v>
      </c>
      <c r="J215" s="10">
        <v>0.05</v>
      </c>
      <c r="K215" s="11">
        <f t="shared" si="19"/>
        <v>0.19</v>
      </c>
      <c r="L215" s="51">
        <v>53302.5</v>
      </c>
      <c r="M215" s="51">
        <v>2665.13</v>
      </c>
      <c r="N215" s="66">
        <f t="shared" si="15"/>
        <v>82323.885821917807</v>
      </c>
      <c r="O215" s="66">
        <f t="shared" si="16"/>
        <v>0</v>
      </c>
      <c r="P215" s="49">
        <v>0.05</v>
      </c>
      <c r="Q215" s="66">
        <f t="shared" si="17"/>
        <v>2665.125</v>
      </c>
    </row>
    <row r="216" spans="2:17" ht="30" x14ac:dyDescent="0.25">
      <c r="B216" s="95">
        <v>213</v>
      </c>
      <c r="C216" s="103" t="s">
        <v>726</v>
      </c>
      <c r="D216" s="97">
        <v>1</v>
      </c>
      <c r="E216" s="95" t="s">
        <v>158</v>
      </c>
      <c r="F216" s="98">
        <v>41446</v>
      </c>
      <c r="G216" s="63">
        <v>44413</v>
      </c>
      <c r="H216" s="6">
        <f t="shared" si="18"/>
        <v>8.1287671232876715</v>
      </c>
      <c r="I216" s="95">
        <v>6</v>
      </c>
      <c r="J216" s="10">
        <v>0.05</v>
      </c>
      <c r="K216" s="11">
        <f t="shared" si="19"/>
        <v>0.15833333333333333</v>
      </c>
      <c r="L216" s="51">
        <v>36742.5</v>
      </c>
      <c r="M216" s="51">
        <v>1837.13</v>
      </c>
      <c r="N216" s="66">
        <f t="shared" si="15"/>
        <v>47289.610787671234</v>
      </c>
      <c r="O216" s="66">
        <f t="shared" si="16"/>
        <v>0</v>
      </c>
      <c r="P216" s="49">
        <v>0.05</v>
      </c>
      <c r="Q216" s="66">
        <f t="shared" si="17"/>
        <v>1837.125</v>
      </c>
    </row>
    <row r="217" spans="2:17" ht="30" x14ac:dyDescent="0.25">
      <c r="B217" s="95">
        <v>214</v>
      </c>
      <c r="C217" s="103" t="s">
        <v>727</v>
      </c>
      <c r="D217" s="97">
        <v>2</v>
      </c>
      <c r="E217" s="95" t="s">
        <v>158</v>
      </c>
      <c r="F217" s="98">
        <v>41446</v>
      </c>
      <c r="G217" s="63">
        <v>44413</v>
      </c>
      <c r="H217" s="6">
        <f t="shared" si="18"/>
        <v>8.1287671232876715</v>
      </c>
      <c r="I217" s="95">
        <v>5</v>
      </c>
      <c r="J217" s="10">
        <v>0.05</v>
      </c>
      <c r="K217" s="11">
        <f t="shared" si="19"/>
        <v>0.19</v>
      </c>
      <c r="L217" s="51">
        <v>44505</v>
      </c>
      <c r="M217" s="51">
        <v>2225.25</v>
      </c>
      <c r="N217" s="66">
        <f t="shared" si="15"/>
        <v>68736.448356164386</v>
      </c>
      <c r="O217" s="66">
        <f t="shared" si="16"/>
        <v>0</v>
      </c>
      <c r="P217" s="49">
        <v>0.05</v>
      </c>
      <c r="Q217" s="66">
        <f t="shared" si="17"/>
        <v>2225.25</v>
      </c>
    </row>
    <row r="218" spans="2:17" ht="30" x14ac:dyDescent="0.25">
      <c r="B218" s="95">
        <v>215</v>
      </c>
      <c r="C218" s="103" t="s">
        <v>728</v>
      </c>
      <c r="D218" s="97">
        <v>2</v>
      </c>
      <c r="E218" s="95" t="s">
        <v>158</v>
      </c>
      <c r="F218" s="98">
        <v>41446</v>
      </c>
      <c r="G218" s="63">
        <v>44413</v>
      </c>
      <c r="H218" s="6">
        <f t="shared" si="18"/>
        <v>8.1287671232876715</v>
      </c>
      <c r="I218" s="95">
        <v>5</v>
      </c>
      <c r="J218" s="10">
        <v>0.05</v>
      </c>
      <c r="K218" s="11">
        <f t="shared" si="19"/>
        <v>0.19</v>
      </c>
      <c r="L218" s="51">
        <v>41400</v>
      </c>
      <c r="M218" s="51">
        <v>2070</v>
      </c>
      <c r="N218" s="66">
        <f t="shared" si="15"/>
        <v>63940.882191780824</v>
      </c>
      <c r="O218" s="66">
        <f t="shared" si="16"/>
        <v>0</v>
      </c>
      <c r="P218" s="49">
        <v>0.05</v>
      </c>
      <c r="Q218" s="66">
        <f t="shared" si="17"/>
        <v>2070</v>
      </c>
    </row>
    <row r="219" spans="2:17" ht="30" x14ac:dyDescent="0.25">
      <c r="B219" s="95">
        <v>216</v>
      </c>
      <c r="C219" s="103" t="s">
        <v>729</v>
      </c>
      <c r="D219" s="97">
        <v>1</v>
      </c>
      <c r="E219" s="95" t="s">
        <v>158</v>
      </c>
      <c r="F219" s="98">
        <v>41446</v>
      </c>
      <c r="G219" s="63">
        <v>44413</v>
      </c>
      <c r="H219" s="6">
        <f t="shared" si="18"/>
        <v>8.1287671232876715</v>
      </c>
      <c r="I219" s="95">
        <v>5</v>
      </c>
      <c r="J219" s="10">
        <v>0.05</v>
      </c>
      <c r="K219" s="11">
        <f t="shared" si="19"/>
        <v>0.19</v>
      </c>
      <c r="L219" s="51">
        <v>24322.5</v>
      </c>
      <c r="M219" s="51">
        <v>1216.1300000000001</v>
      </c>
      <c r="N219" s="66">
        <f t="shared" si="15"/>
        <v>37565.268287671228</v>
      </c>
      <c r="O219" s="66">
        <f t="shared" si="16"/>
        <v>0</v>
      </c>
      <c r="P219" s="49">
        <v>0.05</v>
      </c>
      <c r="Q219" s="66">
        <f t="shared" si="17"/>
        <v>1216.125</v>
      </c>
    </row>
    <row r="220" spans="2:17" ht="30" x14ac:dyDescent="0.25">
      <c r="B220" s="95">
        <v>217</v>
      </c>
      <c r="C220" s="103" t="s">
        <v>730</v>
      </c>
      <c r="D220" s="97">
        <v>1</v>
      </c>
      <c r="E220" s="95" t="s">
        <v>158</v>
      </c>
      <c r="F220" s="98">
        <v>41446</v>
      </c>
      <c r="G220" s="63">
        <v>44413</v>
      </c>
      <c r="H220" s="6">
        <f t="shared" si="18"/>
        <v>8.1287671232876715</v>
      </c>
      <c r="I220" s="95">
        <v>5</v>
      </c>
      <c r="J220" s="10">
        <v>0.05</v>
      </c>
      <c r="K220" s="11">
        <f t="shared" si="19"/>
        <v>0.19</v>
      </c>
      <c r="L220" s="51">
        <v>23287.5</v>
      </c>
      <c r="M220" s="51">
        <v>1164.3800000000001</v>
      </c>
      <c r="N220" s="66">
        <f t="shared" si="15"/>
        <v>35966.746232876714</v>
      </c>
      <c r="O220" s="66">
        <f t="shared" si="16"/>
        <v>0</v>
      </c>
      <c r="P220" s="49">
        <v>0.05</v>
      </c>
      <c r="Q220" s="66">
        <f t="shared" si="17"/>
        <v>1164.375</v>
      </c>
    </row>
    <row r="221" spans="2:17" ht="30" x14ac:dyDescent="0.25">
      <c r="B221" s="95">
        <v>218</v>
      </c>
      <c r="C221" s="103" t="s">
        <v>731</v>
      </c>
      <c r="D221" s="97">
        <v>1</v>
      </c>
      <c r="E221" s="95" t="s">
        <v>158</v>
      </c>
      <c r="F221" s="98">
        <v>41446</v>
      </c>
      <c r="G221" s="63">
        <v>44413</v>
      </c>
      <c r="H221" s="6">
        <f t="shared" si="18"/>
        <v>8.1287671232876715</v>
      </c>
      <c r="I221" s="95">
        <v>5</v>
      </c>
      <c r="J221" s="10">
        <v>0.05</v>
      </c>
      <c r="K221" s="11">
        <f t="shared" si="19"/>
        <v>0.19</v>
      </c>
      <c r="L221" s="51">
        <v>20648.25</v>
      </c>
      <c r="M221" s="51">
        <v>1032.4100000000001</v>
      </c>
      <c r="N221" s="66">
        <f t="shared" si="15"/>
        <v>31890.514993150686</v>
      </c>
      <c r="O221" s="66">
        <f t="shared" si="16"/>
        <v>0</v>
      </c>
      <c r="P221" s="49">
        <v>0.05</v>
      </c>
      <c r="Q221" s="66">
        <f t="shared" si="17"/>
        <v>1032.4125000000001</v>
      </c>
    </row>
    <row r="222" spans="2:17" ht="30" x14ac:dyDescent="0.25">
      <c r="B222" s="95">
        <v>219</v>
      </c>
      <c r="C222" s="103" t="s">
        <v>730</v>
      </c>
      <c r="D222" s="97">
        <v>1</v>
      </c>
      <c r="E222" s="95" t="s">
        <v>158</v>
      </c>
      <c r="F222" s="98">
        <v>41446</v>
      </c>
      <c r="G222" s="63">
        <v>44413</v>
      </c>
      <c r="H222" s="6">
        <f t="shared" si="18"/>
        <v>8.1287671232876715</v>
      </c>
      <c r="I222" s="95">
        <v>5</v>
      </c>
      <c r="J222" s="10">
        <v>0.05</v>
      </c>
      <c r="K222" s="11">
        <f t="shared" si="19"/>
        <v>0.19</v>
      </c>
      <c r="L222" s="51">
        <v>20700</v>
      </c>
      <c r="M222" s="51">
        <v>1035</v>
      </c>
      <c r="N222" s="66">
        <f t="shared" si="15"/>
        <v>31970.441095890412</v>
      </c>
      <c r="O222" s="66">
        <f t="shared" si="16"/>
        <v>0</v>
      </c>
      <c r="P222" s="49">
        <v>0.05</v>
      </c>
      <c r="Q222" s="66">
        <f t="shared" si="17"/>
        <v>1035</v>
      </c>
    </row>
    <row r="223" spans="2:17" x14ac:dyDescent="0.25">
      <c r="B223" s="95">
        <v>220</v>
      </c>
      <c r="C223" s="103" t="s">
        <v>732</v>
      </c>
      <c r="D223" s="97">
        <v>1</v>
      </c>
      <c r="E223" s="95" t="s">
        <v>158</v>
      </c>
      <c r="F223" s="98">
        <v>41446</v>
      </c>
      <c r="G223" s="63">
        <v>44413</v>
      </c>
      <c r="H223" s="6">
        <f t="shared" si="18"/>
        <v>8.1287671232876715</v>
      </c>
      <c r="I223" s="95">
        <v>5</v>
      </c>
      <c r="J223" s="10">
        <v>0.05</v>
      </c>
      <c r="K223" s="11">
        <f t="shared" si="19"/>
        <v>0.19</v>
      </c>
      <c r="L223" s="51">
        <v>21217.5</v>
      </c>
      <c r="M223" s="51">
        <v>1060.8800000000001</v>
      </c>
      <c r="N223" s="66">
        <f t="shared" si="15"/>
        <v>32769.702123287672</v>
      </c>
      <c r="O223" s="66">
        <f t="shared" si="16"/>
        <v>0</v>
      </c>
      <c r="P223" s="49">
        <v>0.05</v>
      </c>
      <c r="Q223" s="66">
        <f t="shared" si="17"/>
        <v>1060.875</v>
      </c>
    </row>
    <row r="224" spans="2:17" ht="30" x14ac:dyDescent="0.25">
      <c r="B224" s="95">
        <v>221</v>
      </c>
      <c r="C224" s="103" t="s">
        <v>733</v>
      </c>
      <c r="D224" s="97">
        <v>1</v>
      </c>
      <c r="E224" s="95" t="s">
        <v>158</v>
      </c>
      <c r="F224" s="98">
        <v>41446</v>
      </c>
      <c r="G224" s="63">
        <v>44413</v>
      </c>
      <c r="H224" s="6">
        <f t="shared" si="18"/>
        <v>8.1287671232876715</v>
      </c>
      <c r="I224" s="95">
        <v>5</v>
      </c>
      <c r="J224" s="10">
        <v>0.05</v>
      </c>
      <c r="K224" s="11">
        <f t="shared" si="19"/>
        <v>0.19</v>
      </c>
      <c r="L224" s="51">
        <v>19372.5</v>
      </c>
      <c r="M224" s="51">
        <v>968.63</v>
      </c>
      <c r="N224" s="66">
        <f t="shared" si="15"/>
        <v>29920.162808219178</v>
      </c>
      <c r="O224" s="66">
        <f t="shared" si="16"/>
        <v>0</v>
      </c>
      <c r="P224" s="49">
        <v>0.05</v>
      </c>
      <c r="Q224" s="66">
        <f t="shared" si="17"/>
        <v>968.625</v>
      </c>
    </row>
    <row r="225" spans="2:17" x14ac:dyDescent="0.25">
      <c r="B225" s="95">
        <v>222</v>
      </c>
      <c r="C225" s="103" t="s">
        <v>734</v>
      </c>
      <c r="D225" s="97">
        <v>1</v>
      </c>
      <c r="E225" s="95" t="s">
        <v>158</v>
      </c>
      <c r="F225" s="98">
        <v>41446</v>
      </c>
      <c r="G225" s="63">
        <v>44413</v>
      </c>
      <c r="H225" s="6">
        <f t="shared" si="18"/>
        <v>8.1287671232876715</v>
      </c>
      <c r="I225" s="95">
        <v>5</v>
      </c>
      <c r="J225" s="10">
        <v>0.05</v>
      </c>
      <c r="K225" s="11">
        <f t="shared" si="19"/>
        <v>0.19</v>
      </c>
      <c r="L225" s="51">
        <v>34492.5</v>
      </c>
      <c r="M225" s="51">
        <v>1724.63</v>
      </c>
      <c r="N225" s="66">
        <f t="shared" si="15"/>
        <v>53272.485000000001</v>
      </c>
      <c r="O225" s="66">
        <f t="shared" si="16"/>
        <v>0</v>
      </c>
      <c r="P225" s="49">
        <v>0.05</v>
      </c>
      <c r="Q225" s="66">
        <f t="shared" si="17"/>
        <v>1724.625</v>
      </c>
    </row>
    <row r="226" spans="2:17" ht="30" x14ac:dyDescent="0.25">
      <c r="B226" s="95">
        <v>223</v>
      </c>
      <c r="C226" s="103" t="s">
        <v>735</v>
      </c>
      <c r="D226" s="97">
        <v>1</v>
      </c>
      <c r="E226" s="95" t="s">
        <v>158</v>
      </c>
      <c r="F226" s="98">
        <v>41446</v>
      </c>
      <c r="G226" s="63">
        <v>44413</v>
      </c>
      <c r="H226" s="6">
        <f t="shared" si="18"/>
        <v>8.1287671232876715</v>
      </c>
      <c r="I226" s="95">
        <v>5</v>
      </c>
      <c r="J226" s="10">
        <v>0.05</v>
      </c>
      <c r="K226" s="11">
        <f t="shared" si="19"/>
        <v>0.19</v>
      </c>
      <c r="L226" s="51">
        <v>54958.5</v>
      </c>
      <c r="M226" s="51">
        <v>2747.93</v>
      </c>
      <c r="N226" s="66">
        <f t="shared" si="15"/>
        <v>84881.521109589041</v>
      </c>
      <c r="O226" s="66">
        <f t="shared" si="16"/>
        <v>0</v>
      </c>
      <c r="P226" s="49">
        <v>0.05</v>
      </c>
      <c r="Q226" s="66">
        <f t="shared" si="17"/>
        <v>2747.9250000000002</v>
      </c>
    </row>
    <row r="227" spans="2:17" ht="30" x14ac:dyDescent="0.25">
      <c r="B227" s="95">
        <v>224</v>
      </c>
      <c r="C227" s="103" t="s">
        <v>736</v>
      </c>
      <c r="D227" s="97">
        <v>1</v>
      </c>
      <c r="E227" s="95" t="s">
        <v>158</v>
      </c>
      <c r="F227" s="98">
        <v>41446</v>
      </c>
      <c r="G227" s="63">
        <v>44413</v>
      </c>
      <c r="H227" s="6">
        <f t="shared" si="18"/>
        <v>8.1287671232876715</v>
      </c>
      <c r="I227" s="95">
        <v>5</v>
      </c>
      <c r="J227" s="10">
        <v>0.05</v>
      </c>
      <c r="K227" s="11">
        <f t="shared" si="19"/>
        <v>0.19</v>
      </c>
      <c r="L227" s="51">
        <v>15007.5</v>
      </c>
      <c r="M227" s="51">
        <v>750.38</v>
      </c>
      <c r="N227" s="66">
        <f t="shared" si="15"/>
        <v>23178.56979452055</v>
      </c>
      <c r="O227" s="66">
        <f t="shared" si="16"/>
        <v>0</v>
      </c>
      <c r="P227" s="49">
        <v>0.05</v>
      </c>
      <c r="Q227" s="66">
        <f t="shared" si="17"/>
        <v>750.375</v>
      </c>
    </row>
    <row r="228" spans="2:17" x14ac:dyDescent="0.25">
      <c r="B228" s="95">
        <v>225</v>
      </c>
      <c r="C228" s="103" t="s">
        <v>737</v>
      </c>
      <c r="D228" s="97">
        <v>1</v>
      </c>
      <c r="E228" s="95" t="s">
        <v>158</v>
      </c>
      <c r="F228" s="98">
        <v>41446</v>
      </c>
      <c r="G228" s="63">
        <v>44413</v>
      </c>
      <c r="H228" s="6">
        <f t="shared" si="18"/>
        <v>8.1287671232876715</v>
      </c>
      <c r="I228" s="95">
        <v>5</v>
      </c>
      <c r="J228" s="10">
        <v>0.05</v>
      </c>
      <c r="K228" s="11">
        <f t="shared" si="19"/>
        <v>0.19</v>
      </c>
      <c r="L228" s="51">
        <v>11902.5</v>
      </c>
      <c r="M228" s="51">
        <v>595.13</v>
      </c>
      <c r="N228" s="66">
        <f t="shared" si="15"/>
        <v>18383.003630136987</v>
      </c>
      <c r="O228" s="66">
        <f t="shared" si="16"/>
        <v>0</v>
      </c>
      <c r="P228" s="49">
        <v>0.05</v>
      </c>
      <c r="Q228" s="66">
        <f t="shared" si="17"/>
        <v>595.125</v>
      </c>
    </row>
    <row r="229" spans="2:17" ht="30" x14ac:dyDescent="0.25">
      <c r="B229" s="95">
        <v>226</v>
      </c>
      <c r="C229" s="103" t="s">
        <v>738</v>
      </c>
      <c r="D229" s="97">
        <v>1</v>
      </c>
      <c r="E229" s="95" t="s">
        <v>158</v>
      </c>
      <c r="F229" s="98">
        <v>41446</v>
      </c>
      <c r="G229" s="63">
        <v>44413</v>
      </c>
      <c r="H229" s="6">
        <f t="shared" si="18"/>
        <v>8.1287671232876715</v>
      </c>
      <c r="I229" s="95">
        <v>8</v>
      </c>
      <c r="J229" s="10">
        <v>0.05</v>
      </c>
      <c r="K229" s="11">
        <f t="shared" si="19"/>
        <v>0.11874999999999999</v>
      </c>
      <c r="L229" s="51">
        <v>32602.5</v>
      </c>
      <c r="M229" s="51">
        <v>1630.13</v>
      </c>
      <c r="N229" s="66">
        <f t="shared" si="15"/>
        <v>31470.902953767123</v>
      </c>
      <c r="O229" s="66">
        <f t="shared" si="16"/>
        <v>1131.5970462328769</v>
      </c>
      <c r="P229" s="49">
        <v>0.05</v>
      </c>
      <c r="Q229" s="66">
        <f t="shared" si="17"/>
        <v>1630.125</v>
      </c>
    </row>
    <row r="230" spans="2:17" x14ac:dyDescent="0.25">
      <c r="B230" s="95">
        <v>227</v>
      </c>
      <c r="C230" s="103" t="s">
        <v>739</v>
      </c>
      <c r="D230" s="97">
        <v>1</v>
      </c>
      <c r="E230" s="95" t="s">
        <v>158</v>
      </c>
      <c r="F230" s="98">
        <v>41446</v>
      </c>
      <c r="G230" s="63">
        <v>44413</v>
      </c>
      <c r="H230" s="6">
        <f t="shared" si="18"/>
        <v>8.1287671232876715</v>
      </c>
      <c r="I230" s="95">
        <v>5</v>
      </c>
      <c r="J230" s="10">
        <v>0.05</v>
      </c>
      <c r="K230" s="11">
        <f t="shared" si="19"/>
        <v>0.19</v>
      </c>
      <c r="L230" s="51">
        <v>30345</v>
      </c>
      <c r="M230" s="51">
        <v>1517.25</v>
      </c>
      <c r="N230" s="66">
        <f t="shared" si="15"/>
        <v>46866.813287671233</v>
      </c>
      <c r="O230" s="66">
        <f t="shared" si="16"/>
        <v>0</v>
      </c>
      <c r="P230" s="49">
        <v>0.05</v>
      </c>
      <c r="Q230" s="66">
        <f t="shared" si="17"/>
        <v>1517.25</v>
      </c>
    </row>
    <row r="231" spans="2:17" ht="30" x14ac:dyDescent="0.25">
      <c r="B231" s="95">
        <v>228</v>
      </c>
      <c r="C231" s="103" t="s">
        <v>740</v>
      </c>
      <c r="D231" s="97">
        <v>1</v>
      </c>
      <c r="E231" s="95" t="s">
        <v>158</v>
      </c>
      <c r="F231" s="98">
        <v>41426</v>
      </c>
      <c r="G231" s="63">
        <v>44413</v>
      </c>
      <c r="H231" s="6">
        <f t="shared" si="18"/>
        <v>8.1835616438356169</v>
      </c>
      <c r="I231" s="95">
        <v>3</v>
      </c>
      <c r="J231" s="10">
        <v>0.05</v>
      </c>
      <c r="K231" s="11">
        <f t="shared" si="19"/>
        <v>0.31666666666666665</v>
      </c>
      <c r="L231" s="51">
        <v>24000</v>
      </c>
      <c r="M231" s="51">
        <v>1200</v>
      </c>
      <c r="N231" s="66">
        <f t="shared" si="15"/>
        <v>62195.068493150691</v>
      </c>
      <c r="O231" s="66">
        <f t="shared" si="16"/>
        <v>0</v>
      </c>
      <c r="P231" s="49">
        <v>0.05</v>
      </c>
      <c r="Q231" s="66">
        <f t="shared" si="17"/>
        <v>1200</v>
      </c>
    </row>
    <row r="232" spans="2:17" ht="30" x14ac:dyDescent="0.25">
      <c r="B232" s="95">
        <v>229</v>
      </c>
      <c r="C232" s="103" t="s">
        <v>741</v>
      </c>
      <c r="D232" s="97">
        <v>10</v>
      </c>
      <c r="E232" s="95" t="s">
        <v>158</v>
      </c>
      <c r="F232" s="98">
        <v>41424</v>
      </c>
      <c r="G232" s="63">
        <v>44413</v>
      </c>
      <c r="H232" s="6">
        <f t="shared" si="18"/>
        <v>8.1890410958904116</v>
      </c>
      <c r="I232" s="95">
        <v>5</v>
      </c>
      <c r="J232" s="10">
        <v>0.05</v>
      </c>
      <c r="K232" s="11">
        <f t="shared" si="19"/>
        <v>0.19</v>
      </c>
      <c r="L232" s="51">
        <v>97447.5</v>
      </c>
      <c r="M232" s="51">
        <v>4872.38</v>
      </c>
      <c r="N232" s="66">
        <f t="shared" si="15"/>
        <v>151620.30061643838</v>
      </c>
      <c r="O232" s="66">
        <f t="shared" si="16"/>
        <v>0</v>
      </c>
      <c r="P232" s="49">
        <v>0.05</v>
      </c>
      <c r="Q232" s="66">
        <f t="shared" si="17"/>
        <v>4872.375</v>
      </c>
    </row>
    <row r="233" spans="2:17" x14ac:dyDescent="0.25">
      <c r="B233" s="95">
        <v>230</v>
      </c>
      <c r="C233" s="103" t="s">
        <v>742</v>
      </c>
      <c r="D233" s="97">
        <v>1</v>
      </c>
      <c r="E233" s="95" t="s">
        <v>158</v>
      </c>
      <c r="F233" s="98">
        <v>41509</v>
      </c>
      <c r="G233" s="63">
        <v>44413</v>
      </c>
      <c r="H233" s="6">
        <f t="shared" si="18"/>
        <v>7.956164383561644</v>
      </c>
      <c r="I233" s="95">
        <v>5</v>
      </c>
      <c r="J233" s="10">
        <v>0.05</v>
      </c>
      <c r="K233" s="11">
        <f t="shared" si="19"/>
        <v>0.19</v>
      </c>
      <c r="L233" s="51">
        <v>215745</v>
      </c>
      <c r="M233" s="51">
        <v>10787.25</v>
      </c>
      <c r="N233" s="66">
        <f t="shared" si="15"/>
        <v>326135.51013698633</v>
      </c>
      <c r="O233" s="66">
        <f t="shared" si="16"/>
        <v>0</v>
      </c>
      <c r="P233" s="49">
        <v>0.05</v>
      </c>
      <c r="Q233" s="66">
        <f t="shared" si="17"/>
        <v>10787.25</v>
      </c>
    </row>
    <row r="234" spans="2:17" ht="30" x14ac:dyDescent="0.25">
      <c r="B234" s="95">
        <v>231</v>
      </c>
      <c r="C234" s="103" t="s">
        <v>743</v>
      </c>
      <c r="D234" s="97">
        <v>2</v>
      </c>
      <c r="E234" s="95" t="s">
        <v>158</v>
      </c>
      <c r="F234" s="98">
        <v>41509</v>
      </c>
      <c r="G234" s="63">
        <v>44413</v>
      </c>
      <c r="H234" s="6">
        <f t="shared" si="18"/>
        <v>7.956164383561644</v>
      </c>
      <c r="I234" s="95">
        <v>5</v>
      </c>
      <c r="J234" s="10">
        <v>0.05</v>
      </c>
      <c r="K234" s="11">
        <f t="shared" si="19"/>
        <v>0.19</v>
      </c>
      <c r="L234" s="51">
        <v>59150</v>
      </c>
      <c r="M234" s="51">
        <v>2957.5</v>
      </c>
      <c r="N234" s="66">
        <f t="shared" si="15"/>
        <v>89415.353424657529</v>
      </c>
      <c r="O234" s="66">
        <f t="shared" si="16"/>
        <v>0</v>
      </c>
      <c r="P234" s="49">
        <v>0.05</v>
      </c>
      <c r="Q234" s="66">
        <f t="shared" si="17"/>
        <v>2957.5</v>
      </c>
    </row>
    <row r="235" spans="2:17" ht="30" x14ac:dyDescent="0.25">
      <c r="B235" s="95">
        <v>232</v>
      </c>
      <c r="C235" s="103" t="s">
        <v>744</v>
      </c>
      <c r="D235" s="97">
        <v>1</v>
      </c>
      <c r="E235" s="95" t="s">
        <v>158</v>
      </c>
      <c r="F235" s="98">
        <v>41498</v>
      </c>
      <c r="G235" s="63">
        <v>44413</v>
      </c>
      <c r="H235" s="6">
        <f t="shared" si="18"/>
        <v>7.9863013698630141</v>
      </c>
      <c r="I235" s="95">
        <v>6</v>
      </c>
      <c r="J235" s="10">
        <v>0.05</v>
      </c>
      <c r="K235" s="11">
        <f t="shared" si="19"/>
        <v>0.15833333333333333</v>
      </c>
      <c r="L235" s="51">
        <v>42500</v>
      </c>
      <c r="M235" s="51">
        <v>2125</v>
      </c>
      <c r="N235" s="66">
        <f t="shared" si="15"/>
        <v>53741.152968036527</v>
      </c>
      <c r="O235" s="66">
        <f t="shared" si="16"/>
        <v>0</v>
      </c>
      <c r="P235" s="49">
        <v>0.05</v>
      </c>
      <c r="Q235" s="66">
        <f t="shared" si="17"/>
        <v>2125</v>
      </c>
    </row>
    <row r="236" spans="2:17" x14ac:dyDescent="0.25">
      <c r="B236" s="95">
        <v>233</v>
      </c>
      <c r="C236" s="103" t="s">
        <v>745</v>
      </c>
      <c r="D236" s="97">
        <v>10</v>
      </c>
      <c r="E236" s="95" t="s">
        <v>158</v>
      </c>
      <c r="F236" s="98">
        <v>41494</v>
      </c>
      <c r="G236" s="63">
        <v>44413</v>
      </c>
      <c r="H236" s="6">
        <f t="shared" si="18"/>
        <v>7.9972602739726026</v>
      </c>
      <c r="I236" s="95">
        <v>5</v>
      </c>
      <c r="J236" s="10">
        <v>0.05</v>
      </c>
      <c r="K236" s="11">
        <f t="shared" si="19"/>
        <v>0.19</v>
      </c>
      <c r="L236" s="51">
        <v>50314</v>
      </c>
      <c r="M236" s="51">
        <v>2515.6999999999998</v>
      </c>
      <c r="N236" s="66">
        <f t="shared" si="15"/>
        <v>76451.089150684929</v>
      </c>
      <c r="O236" s="66">
        <f t="shared" si="16"/>
        <v>0</v>
      </c>
      <c r="P236" s="49">
        <v>0.05</v>
      </c>
      <c r="Q236" s="66">
        <f t="shared" si="17"/>
        <v>2515.7000000000003</v>
      </c>
    </row>
    <row r="237" spans="2:17" ht="30" x14ac:dyDescent="0.25">
      <c r="B237" s="95">
        <v>234</v>
      </c>
      <c r="C237" s="103" t="s">
        <v>746</v>
      </c>
      <c r="D237" s="97">
        <v>4</v>
      </c>
      <c r="E237" s="95" t="s">
        <v>158</v>
      </c>
      <c r="F237" s="98">
        <v>41493</v>
      </c>
      <c r="G237" s="63">
        <v>44413</v>
      </c>
      <c r="H237" s="6">
        <f t="shared" si="18"/>
        <v>8</v>
      </c>
      <c r="I237" s="95">
        <v>6</v>
      </c>
      <c r="J237" s="10">
        <v>0.05</v>
      </c>
      <c r="K237" s="11">
        <f t="shared" si="19"/>
        <v>0.15833333333333333</v>
      </c>
      <c r="L237" s="51">
        <v>156564.85</v>
      </c>
      <c r="M237" s="51">
        <v>7828.24</v>
      </c>
      <c r="N237" s="66">
        <f t="shared" si="15"/>
        <v>198315.47666666665</v>
      </c>
      <c r="O237" s="66">
        <f t="shared" si="16"/>
        <v>0</v>
      </c>
      <c r="P237" s="49">
        <v>0.05</v>
      </c>
      <c r="Q237" s="66">
        <f t="shared" si="17"/>
        <v>7828.2425000000003</v>
      </c>
    </row>
    <row r="238" spans="2:17" ht="30" x14ac:dyDescent="0.25">
      <c r="B238" s="95">
        <v>235</v>
      </c>
      <c r="C238" s="103" t="s">
        <v>747</v>
      </c>
      <c r="D238" s="97">
        <v>20</v>
      </c>
      <c r="E238" s="95" t="s">
        <v>158</v>
      </c>
      <c r="F238" s="98">
        <v>41515</v>
      </c>
      <c r="G238" s="63">
        <v>44413</v>
      </c>
      <c r="H238" s="6">
        <f t="shared" si="18"/>
        <v>7.9397260273972599</v>
      </c>
      <c r="I238" s="95">
        <v>5</v>
      </c>
      <c r="J238" s="10">
        <v>0.05</v>
      </c>
      <c r="K238" s="11">
        <f t="shared" si="19"/>
        <v>0.19</v>
      </c>
      <c r="L238" s="51">
        <v>85500</v>
      </c>
      <c r="M238" s="51">
        <v>0</v>
      </c>
      <c r="N238" s="66">
        <f t="shared" si="15"/>
        <v>128980.84931506848</v>
      </c>
      <c r="O238" s="66">
        <f t="shared" si="16"/>
        <v>0</v>
      </c>
      <c r="P238" s="49">
        <v>0.05</v>
      </c>
      <c r="Q238" s="66">
        <f t="shared" si="17"/>
        <v>0</v>
      </c>
    </row>
    <row r="239" spans="2:17" ht="30" x14ac:dyDescent="0.25">
      <c r="B239" s="95">
        <v>236</v>
      </c>
      <c r="C239" s="103" t="s">
        <v>748</v>
      </c>
      <c r="D239" s="97">
        <v>1</v>
      </c>
      <c r="E239" s="95" t="s">
        <v>158</v>
      </c>
      <c r="F239" s="98">
        <v>41514</v>
      </c>
      <c r="G239" s="63">
        <v>44413</v>
      </c>
      <c r="H239" s="6">
        <f t="shared" si="18"/>
        <v>7.9424657534246572</v>
      </c>
      <c r="I239" s="95">
        <v>5</v>
      </c>
      <c r="J239" s="10">
        <v>0.05</v>
      </c>
      <c r="K239" s="11">
        <f t="shared" si="19"/>
        <v>0.19</v>
      </c>
      <c r="L239" s="51">
        <v>56595</v>
      </c>
      <c r="M239" s="51">
        <v>2829.75</v>
      </c>
      <c r="N239" s="66">
        <f t="shared" si="15"/>
        <v>85405.731369863002</v>
      </c>
      <c r="O239" s="66">
        <f t="shared" si="16"/>
        <v>0</v>
      </c>
      <c r="P239" s="49">
        <v>0.05</v>
      </c>
      <c r="Q239" s="66">
        <f t="shared" si="17"/>
        <v>2829.75</v>
      </c>
    </row>
    <row r="240" spans="2:17" ht="30" x14ac:dyDescent="0.25">
      <c r="B240" s="95">
        <v>237</v>
      </c>
      <c r="C240" s="103" t="s">
        <v>749</v>
      </c>
      <c r="D240" s="97">
        <v>1</v>
      </c>
      <c r="E240" s="95" t="s">
        <v>158</v>
      </c>
      <c r="F240" s="98">
        <v>41514</v>
      </c>
      <c r="G240" s="63">
        <v>44413</v>
      </c>
      <c r="H240" s="6">
        <f t="shared" si="18"/>
        <v>7.9424657534246572</v>
      </c>
      <c r="I240" s="95">
        <v>5</v>
      </c>
      <c r="J240" s="10">
        <v>0.05</v>
      </c>
      <c r="K240" s="11">
        <f t="shared" si="19"/>
        <v>0.19</v>
      </c>
      <c r="L240" s="51">
        <v>39102</v>
      </c>
      <c r="M240" s="51">
        <v>1955.1</v>
      </c>
      <c r="N240" s="66">
        <f t="shared" si="15"/>
        <v>59007.596219178078</v>
      </c>
      <c r="O240" s="66">
        <f t="shared" si="16"/>
        <v>0</v>
      </c>
      <c r="P240" s="49">
        <v>0.05</v>
      </c>
      <c r="Q240" s="66">
        <f t="shared" si="17"/>
        <v>1955.1000000000001</v>
      </c>
    </row>
    <row r="241" spans="2:17" ht="30" x14ac:dyDescent="0.25">
      <c r="B241" s="95">
        <v>238</v>
      </c>
      <c r="C241" s="103" t="s">
        <v>750</v>
      </c>
      <c r="D241" s="97">
        <v>1</v>
      </c>
      <c r="E241" s="95" t="s">
        <v>158</v>
      </c>
      <c r="F241" s="98">
        <v>41514</v>
      </c>
      <c r="G241" s="63">
        <v>44413</v>
      </c>
      <c r="H241" s="6">
        <f t="shared" si="18"/>
        <v>7.9424657534246572</v>
      </c>
      <c r="I241" s="95">
        <v>5</v>
      </c>
      <c r="J241" s="10">
        <v>0.05</v>
      </c>
      <c r="K241" s="11">
        <f t="shared" si="19"/>
        <v>0.19</v>
      </c>
      <c r="L241" s="51">
        <v>282975</v>
      </c>
      <c r="M241" s="51">
        <v>14148.75</v>
      </c>
      <c r="N241" s="66">
        <f t="shared" si="15"/>
        <v>427028.65684931504</v>
      </c>
      <c r="O241" s="66">
        <f t="shared" si="16"/>
        <v>0</v>
      </c>
      <c r="P241" s="49">
        <v>0.05</v>
      </c>
      <c r="Q241" s="66">
        <f t="shared" si="17"/>
        <v>14148.75</v>
      </c>
    </row>
    <row r="242" spans="2:17" ht="30" x14ac:dyDescent="0.25">
      <c r="B242" s="95">
        <v>239</v>
      </c>
      <c r="C242" s="103" t="s">
        <v>751</v>
      </c>
      <c r="D242" s="97">
        <v>1</v>
      </c>
      <c r="E242" s="95" t="s">
        <v>158</v>
      </c>
      <c r="F242" s="98">
        <v>41514</v>
      </c>
      <c r="G242" s="63">
        <v>44413</v>
      </c>
      <c r="H242" s="6">
        <f t="shared" si="18"/>
        <v>7.9424657534246572</v>
      </c>
      <c r="I242" s="95">
        <v>5</v>
      </c>
      <c r="J242" s="10">
        <v>0.05</v>
      </c>
      <c r="K242" s="11">
        <f t="shared" si="19"/>
        <v>0.19</v>
      </c>
      <c r="L242" s="51">
        <v>87465</v>
      </c>
      <c r="M242" s="51">
        <v>4373.25</v>
      </c>
      <c r="N242" s="66">
        <f t="shared" si="15"/>
        <v>131990.67575342464</v>
      </c>
      <c r="O242" s="66">
        <f t="shared" si="16"/>
        <v>0</v>
      </c>
      <c r="P242" s="49">
        <v>0.05</v>
      </c>
      <c r="Q242" s="66">
        <f t="shared" si="17"/>
        <v>4373.25</v>
      </c>
    </row>
    <row r="243" spans="2:17" ht="30" x14ac:dyDescent="0.25">
      <c r="B243" s="95">
        <v>240</v>
      </c>
      <c r="C243" s="103" t="s">
        <v>752</v>
      </c>
      <c r="D243" s="97">
        <v>90</v>
      </c>
      <c r="E243" s="95" t="s">
        <v>158</v>
      </c>
      <c r="F243" s="98">
        <v>41455</v>
      </c>
      <c r="G243" s="63">
        <v>44413</v>
      </c>
      <c r="H243" s="6">
        <f t="shared" si="18"/>
        <v>8.1041095890410961</v>
      </c>
      <c r="I243" s="95">
        <v>5</v>
      </c>
      <c r="J243" s="10">
        <v>0.05</v>
      </c>
      <c r="K243" s="11">
        <f t="shared" si="19"/>
        <v>0.19</v>
      </c>
      <c r="L243" s="51">
        <v>202500</v>
      </c>
      <c r="M243" s="51">
        <v>0</v>
      </c>
      <c r="N243" s="66">
        <f t="shared" si="15"/>
        <v>311805.61643835617</v>
      </c>
      <c r="O243" s="66">
        <f t="shared" si="16"/>
        <v>0</v>
      </c>
      <c r="P243" s="49">
        <v>0.05</v>
      </c>
      <c r="Q243" s="66">
        <f t="shared" si="17"/>
        <v>0</v>
      </c>
    </row>
    <row r="244" spans="2:17" ht="30" x14ac:dyDescent="0.25">
      <c r="B244" s="95">
        <v>241</v>
      </c>
      <c r="C244" s="103" t="s">
        <v>753</v>
      </c>
      <c r="D244" s="97">
        <v>1</v>
      </c>
      <c r="E244" s="95" t="s">
        <v>158</v>
      </c>
      <c r="F244" s="98">
        <v>41365</v>
      </c>
      <c r="G244" s="63">
        <v>44413</v>
      </c>
      <c r="H244" s="6">
        <f t="shared" si="18"/>
        <v>8.3506849315068497</v>
      </c>
      <c r="I244" s="95">
        <v>5</v>
      </c>
      <c r="J244" s="10">
        <v>0.05</v>
      </c>
      <c r="K244" s="11">
        <f t="shared" si="19"/>
        <v>0.19</v>
      </c>
      <c r="L244" s="51">
        <v>80940</v>
      </c>
      <c r="M244" s="51">
        <v>4047</v>
      </c>
      <c r="N244" s="66">
        <f t="shared" si="15"/>
        <v>128421.84328767125</v>
      </c>
      <c r="O244" s="66">
        <f t="shared" si="16"/>
        <v>0</v>
      </c>
      <c r="P244" s="49">
        <v>0.05</v>
      </c>
      <c r="Q244" s="66">
        <f t="shared" si="17"/>
        <v>4047</v>
      </c>
    </row>
    <row r="245" spans="2:17" x14ac:dyDescent="0.25">
      <c r="B245" s="95">
        <v>242</v>
      </c>
      <c r="C245" s="103" t="s">
        <v>754</v>
      </c>
      <c r="D245" s="97">
        <v>5</v>
      </c>
      <c r="E245" s="95" t="s">
        <v>158</v>
      </c>
      <c r="F245" s="98">
        <v>41550</v>
      </c>
      <c r="G245" s="63">
        <v>44413</v>
      </c>
      <c r="H245" s="6">
        <f t="shared" si="18"/>
        <v>7.8438356164383558</v>
      </c>
      <c r="I245" s="95">
        <v>5</v>
      </c>
      <c r="J245" s="10">
        <v>0.05</v>
      </c>
      <c r="K245" s="11">
        <f t="shared" si="19"/>
        <v>0.19</v>
      </c>
      <c r="L245" s="51">
        <v>3528830</v>
      </c>
      <c r="M245" s="51">
        <v>176441.5</v>
      </c>
      <c r="N245" s="66">
        <f t="shared" si="15"/>
        <v>5259116.8632876705</v>
      </c>
      <c r="O245" s="66">
        <f t="shared" si="16"/>
        <v>0</v>
      </c>
      <c r="P245" s="49">
        <v>0.05</v>
      </c>
      <c r="Q245" s="66">
        <f t="shared" si="17"/>
        <v>176441.5</v>
      </c>
    </row>
    <row r="246" spans="2:17" ht="30" x14ac:dyDescent="0.25">
      <c r="B246" s="95">
        <v>243</v>
      </c>
      <c r="C246" s="103" t="s">
        <v>755</v>
      </c>
      <c r="D246" s="97">
        <v>1</v>
      </c>
      <c r="E246" s="95" t="s">
        <v>158</v>
      </c>
      <c r="F246" s="98">
        <v>41543</v>
      </c>
      <c r="G246" s="63">
        <v>44413</v>
      </c>
      <c r="H246" s="6">
        <f t="shared" si="18"/>
        <v>7.8630136986301373</v>
      </c>
      <c r="I246" s="95">
        <v>6</v>
      </c>
      <c r="J246" s="10">
        <v>0.05</v>
      </c>
      <c r="K246" s="11">
        <f t="shared" si="19"/>
        <v>0.15833333333333333</v>
      </c>
      <c r="L246" s="51">
        <v>240350</v>
      </c>
      <c r="M246" s="51">
        <v>12017.5</v>
      </c>
      <c r="N246" s="66">
        <f t="shared" si="15"/>
        <v>299230.26255707763</v>
      </c>
      <c r="O246" s="66">
        <f t="shared" si="16"/>
        <v>0</v>
      </c>
      <c r="P246" s="49">
        <v>0.05</v>
      </c>
      <c r="Q246" s="66">
        <f t="shared" si="17"/>
        <v>12017.5</v>
      </c>
    </row>
    <row r="247" spans="2:17" x14ac:dyDescent="0.25">
      <c r="B247" s="95">
        <v>244</v>
      </c>
      <c r="C247" s="103" t="s">
        <v>756</v>
      </c>
      <c r="D247" s="97">
        <v>2</v>
      </c>
      <c r="E247" s="95" t="s">
        <v>158</v>
      </c>
      <c r="F247" s="98">
        <v>41543</v>
      </c>
      <c r="G247" s="63">
        <v>44413</v>
      </c>
      <c r="H247" s="6">
        <f t="shared" si="18"/>
        <v>7.8630136986301373</v>
      </c>
      <c r="I247" s="95">
        <v>6</v>
      </c>
      <c r="J247" s="10">
        <v>0.05</v>
      </c>
      <c r="K247" s="11">
        <f t="shared" si="19"/>
        <v>0.15833333333333333</v>
      </c>
      <c r="L247" s="51">
        <v>250700</v>
      </c>
      <c r="M247" s="51">
        <v>12535</v>
      </c>
      <c r="N247" s="66">
        <f t="shared" si="15"/>
        <v>312115.77625570778</v>
      </c>
      <c r="O247" s="66">
        <f t="shared" si="16"/>
        <v>0</v>
      </c>
      <c r="P247" s="49">
        <v>0.05</v>
      </c>
      <c r="Q247" s="66">
        <f t="shared" si="17"/>
        <v>12535</v>
      </c>
    </row>
    <row r="248" spans="2:17" x14ac:dyDescent="0.25">
      <c r="B248" s="95">
        <v>245</v>
      </c>
      <c r="C248" s="103" t="s">
        <v>757</v>
      </c>
      <c r="D248" s="97">
        <v>1</v>
      </c>
      <c r="E248" s="95" t="s">
        <v>158</v>
      </c>
      <c r="F248" s="98">
        <v>41543</v>
      </c>
      <c r="G248" s="63">
        <v>44413</v>
      </c>
      <c r="H248" s="6">
        <f t="shared" si="18"/>
        <v>7.8630136986301373</v>
      </c>
      <c r="I248" s="95">
        <v>6</v>
      </c>
      <c r="J248" s="10">
        <v>0.05</v>
      </c>
      <c r="K248" s="11">
        <f t="shared" si="19"/>
        <v>0.15833333333333333</v>
      </c>
      <c r="L248" s="51">
        <v>92000</v>
      </c>
      <c r="M248" s="51">
        <v>4600</v>
      </c>
      <c r="N248" s="66">
        <f t="shared" si="15"/>
        <v>114537.899543379</v>
      </c>
      <c r="O248" s="66">
        <f t="shared" si="16"/>
        <v>0</v>
      </c>
      <c r="P248" s="49">
        <v>0.05</v>
      </c>
      <c r="Q248" s="66">
        <f t="shared" si="17"/>
        <v>4600</v>
      </c>
    </row>
    <row r="249" spans="2:17" ht="30" x14ac:dyDescent="0.25">
      <c r="B249" s="95">
        <v>246</v>
      </c>
      <c r="C249" s="103" t="s">
        <v>758</v>
      </c>
      <c r="D249" s="97">
        <v>5</v>
      </c>
      <c r="E249" s="95" t="s">
        <v>158</v>
      </c>
      <c r="F249" s="98">
        <v>41543</v>
      </c>
      <c r="G249" s="63">
        <v>44413</v>
      </c>
      <c r="H249" s="6">
        <f t="shared" si="18"/>
        <v>7.8630136986301373</v>
      </c>
      <c r="I249" s="95">
        <v>6</v>
      </c>
      <c r="J249" s="10">
        <v>0.05</v>
      </c>
      <c r="K249" s="11">
        <f t="shared" si="19"/>
        <v>0.15833333333333333</v>
      </c>
      <c r="L249" s="51">
        <v>414000</v>
      </c>
      <c r="M249" s="51">
        <v>20700</v>
      </c>
      <c r="N249" s="66">
        <f t="shared" si="15"/>
        <v>515420.54794520553</v>
      </c>
      <c r="O249" s="66">
        <f t="shared" si="16"/>
        <v>0</v>
      </c>
      <c r="P249" s="49">
        <v>0.05</v>
      </c>
      <c r="Q249" s="66">
        <f t="shared" si="17"/>
        <v>20700</v>
      </c>
    </row>
    <row r="250" spans="2:17" ht="30" x14ac:dyDescent="0.25">
      <c r="B250" s="95">
        <v>247</v>
      </c>
      <c r="C250" s="103" t="s">
        <v>759</v>
      </c>
      <c r="D250" s="97">
        <v>17</v>
      </c>
      <c r="E250" s="95" t="s">
        <v>158</v>
      </c>
      <c r="F250" s="98">
        <v>41543</v>
      </c>
      <c r="G250" s="63">
        <v>44413</v>
      </c>
      <c r="H250" s="6">
        <f t="shared" si="18"/>
        <v>7.8630136986301373</v>
      </c>
      <c r="I250" s="95">
        <v>6</v>
      </c>
      <c r="J250" s="10">
        <v>0.05</v>
      </c>
      <c r="K250" s="11">
        <f t="shared" si="19"/>
        <v>0.15833333333333333</v>
      </c>
      <c r="L250" s="51">
        <v>938400</v>
      </c>
      <c r="M250" s="51">
        <v>46920</v>
      </c>
      <c r="N250" s="66">
        <f t="shared" si="15"/>
        <v>1168286.5753424659</v>
      </c>
      <c r="O250" s="66">
        <f t="shared" si="16"/>
        <v>0</v>
      </c>
      <c r="P250" s="49">
        <v>0.05</v>
      </c>
      <c r="Q250" s="66">
        <f t="shared" si="17"/>
        <v>46920</v>
      </c>
    </row>
    <row r="251" spans="2:17" ht="30" x14ac:dyDescent="0.25">
      <c r="B251" s="95">
        <v>248</v>
      </c>
      <c r="C251" s="103" t="s">
        <v>760</v>
      </c>
      <c r="D251" s="97">
        <v>16</v>
      </c>
      <c r="E251" s="95" t="s">
        <v>158</v>
      </c>
      <c r="F251" s="98">
        <v>41543</v>
      </c>
      <c r="G251" s="63">
        <v>44413</v>
      </c>
      <c r="H251" s="6">
        <f t="shared" si="18"/>
        <v>7.8630136986301373</v>
      </c>
      <c r="I251" s="95">
        <v>5</v>
      </c>
      <c r="J251" s="10">
        <v>0.05</v>
      </c>
      <c r="K251" s="11">
        <f t="shared" si="19"/>
        <v>0.19</v>
      </c>
      <c r="L251" s="51">
        <v>747261</v>
      </c>
      <c r="M251" s="51">
        <v>37363.050000000003</v>
      </c>
      <c r="N251" s="66">
        <f t="shared" si="15"/>
        <v>1116387.4610958905</v>
      </c>
      <c r="O251" s="66">
        <f t="shared" si="16"/>
        <v>0</v>
      </c>
      <c r="P251" s="49">
        <v>0.05</v>
      </c>
      <c r="Q251" s="66">
        <f t="shared" si="17"/>
        <v>37363.050000000003</v>
      </c>
    </row>
    <row r="252" spans="2:17" ht="30" x14ac:dyDescent="0.25">
      <c r="B252" s="95">
        <v>249</v>
      </c>
      <c r="C252" s="103" t="s">
        <v>761</v>
      </c>
      <c r="D252" s="97">
        <v>268</v>
      </c>
      <c r="E252" s="95" t="s">
        <v>158</v>
      </c>
      <c r="F252" s="98">
        <v>41543</v>
      </c>
      <c r="G252" s="63">
        <v>44413</v>
      </c>
      <c r="H252" s="6">
        <f t="shared" si="18"/>
        <v>7.8630136986301373</v>
      </c>
      <c r="I252" s="95">
        <v>5</v>
      </c>
      <c r="J252" s="10">
        <v>0.05</v>
      </c>
      <c r="K252" s="11">
        <f t="shared" si="19"/>
        <v>0.19</v>
      </c>
      <c r="L252" s="51">
        <v>717972</v>
      </c>
      <c r="M252" s="51">
        <v>0</v>
      </c>
      <c r="N252" s="66">
        <f t="shared" si="15"/>
        <v>1072630.4975342466</v>
      </c>
      <c r="O252" s="66">
        <f t="shared" si="16"/>
        <v>0</v>
      </c>
      <c r="P252" s="49">
        <v>0.05</v>
      </c>
      <c r="Q252" s="66">
        <f t="shared" si="17"/>
        <v>0</v>
      </c>
    </row>
    <row r="253" spans="2:17" x14ac:dyDescent="0.25">
      <c r="B253" s="95">
        <v>250</v>
      </c>
      <c r="C253" s="103" t="s">
        <v>762</v>
      </c>
      <c r="D253" s="97">
        <v>15</v>
      </c>
      <c r="E253" s="95" t="s">
        <v>158</v>
      </c>
      <c r="F253" s="98">
        <v>41538</v>
      </c>
      <c r="G253" s="63">
        <v>44413</v>
      </c>
      <c r="H253" s="6">
        <f t="shared" si="18"/>
        <v>7.8767123287671232</v>
      </c>
      <c r="I253" s="95">
        <v>5</v>
      </c>
      <c r="J253" s="10">
        <v>0.05</v>
      </c>
      <c r="K253" s="11">
        <f t="shared" si="19"/>
        <v>0.19</v>
      </c>
      <c r="L253" s="51">
        <v>340500</v>
      </c>
      <c r="M253" s="51">
        <v>17025</v>
      </c>
      <c r="N253" s="66">
        <f t="shared" si="15"/>
        <v>509583.90410958906</v>
      </c>
      <c r="O253" s="66">
        <f t="shared" si="16"/>
        <v>0</v>
      </c>
      <c r="P253" s="49">
        <v>0.05</v>
      </c>
      <c r="Q253" s="66">
        <f t="shared" si="17"/>
        <v>17025</v>
      </c>
    </row>
    <row r="254" spans="2:17" x14ac:dyDescent="0.25">
      <c r="B254" s="95">
        <v>251</v>
      </c>
      <c r="C254" s="103" t="s">
        <v>763</v>
      </c>
      <c r="D254" s="97">
        <v>6</v>
      </c>
      <c r="E254" s="95" t="s">
        <v>158</v>
      </c>
      <c r="F254" s="98">
        <v>41577</v>
      </c>
      <c r="G254" s="63">
        <v>44413</v>
      </c>
      <c r="H254" s="6">
        <f t="shared" si="18"/>
        <v>7.7698630136986298</v>
      </c>
      <c r="I254" s="95">
        <v>5</v>
      </c>
      <c r="J254" s="10">
        <v>0.05</v>
      </c>
      <c r="K254" s="11">
        <f t="shared" si="19"/>
        <v>0.19</v>
      </c>
      <c r="L254" s="51">
        <v>1238082.3</v>
      </c>
      <c r="M254" s="51">
        <v>61904.12</v>
      </c>
      <c r="N254" s="66">
        <f t="shared" si="15"/>
        <v>1827748.675430137</v>
      </c>
      <c r="O254" s="66">
        <f t="shared" si="16"/>
        <v>0</v>
      </c>
      <c r="P254" s="49">
        <v>0.05</v>
      </c>
      <c r="Q254" s="66">
        <f t="shared" si="17"/>
        <v>61904.115000000005</v>
      </c>
    </row>
    <row r="255" spans="2:17" ht="30" x14ac:dyDescent="0.25">
      <c r="B255" s="95">
        <v>252</v>
      </c>
      <c r="C255" s="103" t="s">
        <v>740</v>
      </c>
      <c r="D255" s="97">
        <v>1</v>
      </c>
      <c r="E255" s="95" t="s">
        <v>158</v>
      </c>
      <c r="F255" s="98">
        <v>41477</v>
      </c>
      <c r="G255" s="63">
        <v>44413</v>
      </c>
      <c r="H255" s="6">
        <f t="shared" si="18"/>
        <v>8.043835616438356</v>
      </c>
      <c r="I255" s="95">
        <v>3</v>
      </c>
      <c r="J255" s="10">
        <v>0.05</v>
      </c>
      <c r="K255" s="11">
        <f t="shared" si="19"/>
        <v>0.31666666666666665</v>
      </c>
      <c r="L255" s="51">
        <v>19500</v>
      </c>
      <c r="M255" s="51">
        <v>975</v>
      </c>
      <c r="N255" s="66">
        <f t="shared" si="15"/>
        <v>49670.684931506847</v>
      </c>
      <c r="O255" s="66">
        <f t="shared" si="16"/>
        <v>0</v>
      </c>
      <c r="P255" s="49">
        <v>0.05</v>
      </c>
      <c r="Q255" s="66">
        <f t="shared" si="17"/>
        <v>975</v>
      </c>
    </row>
    <row r="256" spans="2:17" ht="30" x14ac:dyDescent="0.25">
      <c r="B256" s="95">
        <v>253</v>
      </c>
      <c r="C256" s="103" t="s">
        <v>764</v>
      </c>
      <c r="D256" s="97">
        <v>2</v>
      </c>
      <c r="E256" s="95" t="s">
        <v>158</v>
      </c>
      <c r="F256" s="98">
        <v>41558</v>
      </c>
      <c r="G256" s="63">
        <v>44413</v>
      </c>
      <c r="H256" s="6">
        <f t="shared" si="18"/>
        <v>7.8219178082191778</v>
      </c>
      <c r="I256" s="95">
        <v>5</v>
      </c>
      <c r="J256" s="10">
        <v>0.05</v>
      </c>
      <c r="K256" s="11">
        <f t="shared" si="19"/>
        <v>0.19</v>
      </c>
      <c r="L256" s="51">
        <v>73080.2</v>
      </c>
      <c r="M256" s="51">
        <v>3654.01</v>
      </c>
      <c r="N256" s="66">
        <f t="shared" si="15"/>
        <v>108609.19038356164</v>
      </c>
      <c r="O256" s="66">
        <f t="shared" si="16"/>
        <v>0</v>
      </c>
      <c r="P256" s="49">
        <v>0.05</v>
      </c>
      <c r="Q256" s="66">
        <f t="shared" si="17"/>
        <v>3654.01</v>
      </c>
    </row>
    <row r="257" spans="2:17" x14ac:dyDescent="0.25">
      <c r="B257" s="95">
        <v>254</v>
      </c>
      <c r="C257" s="103" t="s">
        <v>765</v>
      </c>
      <c r="D257" s="97">
        <v>2</v>
      </c>
      <c r="E257" s="95" t="s">
        <v>158</v>
      </c>
      <c r="F257" s="98">
        <v>41558</v>
      </c>
      <c r="G257" s="63">
        <v>44413</v>
      </c>
      <c r="H257" s="6">
        <f t="shared" si="18"/>
        <v>7.8219178082191778</v>
      </c>
      <c r="I257" s="95">
        <v>5</v>
      </c>
      <c r="J257" s="10">
        <v>0.05</v>
      </c>
      <c r="K257" s="11">
        <f t="shared" si="19"/>
        <v>0.19</v>
      </c>
      <c r="L257" s="51">
        <v>53760.2</v>
      </c>
      <c r="M257" s="51">
        <v>2688.01</v>
      </c>
      <c r="N257" s="66">
        <f t="shared" si="15"/>
        <v>79896.494493150676</v>
      </c>
      <c r="O257" s="66">
        <f t="shared" si="16"/>
        <v>0</v>
      </c>
      <c r="P257" s="49">
        <v>0.05</v>
      </c>
      <c r="Q257" s="66">
        <f t="shared" si="17"/>
        <v>2688.01</v>
      </c>
    </row>
    <row r="258" spans="2:17" ht="30" x14ac:dyDescent="0.25">
      <c r="B258" s="95">
        <v>255</v>
      </c>
      <c r="C258" s="103" t="s">
        <v>766</v>
      </c>
      <c r="D258" s="97">
        <v>2</v>
      </c>
      <c r="E258" s="95" t="s">
        <v>158</v>
      </c>
      <c r="F258" s="98">
        <v>41558</v>
      </c>
      <c r="G258" s="63">
        <v>44413</v>
      </c>
      <c r="H258" s="6">
        <f t="shared" si="18"/>
        <v>7.8219178082191778</v>
      </c>
      <c r="I258" s="95">
        <v>5</v>
      </c>
      <c r="J258" s="10">
        <v>0.05</v>
      </c>
      <c r="K258" s="11">
        <f t="shared" si="19"/>
        <v>0.19</v>
      </c>
      <c r="L258" s="51">
        <v>47883.7</v>
      </c>
      <c r="M258" s="51">
        <v>2394.19</v>
      </c>
      <c r="N258" s="66">
        <f t="shared" si="15"/>
        <v>71163.049493150684</v>
      </c>
      <c r="O258" s="66">
        <f t="shared" si="16"/>
        <v>0</v>
      </c>
      <c r="P258" s="49">
        <v>0.05</v>
      </c>
      <c r="Q258" s="66">
        <f t="shared" si="17"/>
        <v>2394.1849999999999</v>
      </c>
    </row>
    <row r="259" spans="2:17" ht="30" x14ac:dyDescent="0.25">
      <c r="B259" s="95">
        <v>256</v>
      </c>
      <c r="C259" s="103" t="s">
        <v>767</v>
      </c>
      <c r="D259" s="97">
        <v>35</v>
      </c>
      <c r="E259" s="95" t="s">
        <v>158</v>
      </c>
      <c r="F259" s="98">
        <v>41543</v>
      </c>
      <c r="G259" s="63">
        <v>44413</v>
      </c>
      <c r="H259" s="6">
        <f t="shared" si="18"/>
        <v>7.8630136986301373</v>
      </c>
      <c r="I259" s="95">
        <v>6</v>
      </c>
      <c r="J259" s="10">
        <v>0.05</v>
      </c>
      <c r="K259" s="11">
        <f t="shared" si="19"/>
        <v>0.15833333333333333</v>
      </c>
      <c r="L259" s="51">
        <v>1017688.5</v>
      </c>
      <c r="M259" s="51">
        <v>50884.43</v>
      </c>
      <c r="N259" s="66">
        <f t="shared" si="15"/>
        <v>1266998.9476027396</v>
      </c>
      <c r="O259" s="66">
        <f t="shared" si="16"/>
        <v>0</v>
      </c>
      <c r="P259" s="49">
        <v>0.05</v>
      </c>
      <c r="Q259" s="66">
        <f t="shared" si="17"/>
        <v>50884.425000000003</v>
      </c>
    </row>
    <row r="260" spans="2:17" ht="30" x14ac:dyDescent="0.25">
      <c r="B260" s="95">
        <v>257</v>
      </c>
      <c r="C260" s="103" t="s">
        <v>768</v>
      </c>
      <c r="D260" s="97">
        <v>1</v>
      </c>
      <c r="E260" s="95" t="s">
        <v>158</v>
      </c>
      <c r="F260" s="98">
        <v>41561</v>
      </c>
      <c r="G260" s="63">
        <v>44413</v>
      </c>
      <c r="H260" s="6">
        <f t="shared" si="18"/>
        <v>7.8136986301369866</v>
      </c>
      <c r="I260" s="95">
        <v>5</v>
      </c>
      <c r="J260" s="10">
        <v>0.05</v>
      </c>
      <c r="K260" s="11">
        <f t="shared" si="19"/>
        <v>0.19</v>
      </c>
      <c r="L260" s="51">
        <v>112003.61</v>
      </c>
      <c r="M260" s="51">
        <v>5600.18</v>
      </c>
      <c r="N260" s="66">
        <f t="shared" ref="N260:N323" si="20">L260*K260*H260</f>
        <v>166280.86626520549</v>
      </c>
      <c r="O260" s="66">
        <f t="shared" ref="O260:O323" si="21">MAX(L260-N260,0)</f>
        <v>0</v>
      </c>
      <c r="P260" s="49">
        <v>0.05</v>
      </c>
      <c r="Q260" s="66">
        <f t="shared" ref="Q260:Q323" si="22">IF(M260&lt;=0,0,IF(O260&lt;=J260*L260,J260*L260,O260*(1-P260)))</f>
        <v>5600.1805000000004</v>
      </c>
    </row>
    <row r="261" spans="2:17" ht="30" x14ac:dyDescent="0.25">
      <c r="B261" s="95">
        <v>258</v>
      </c>
      <c r="C261" s="103" t="s">
        <v>769</v>
      </c>
      <c r="D261" s="97">
        <v>1</v>
      </c>
      <c r="E261" s="95" t="s">
        <v>158</v>
      </c>
      <c r="F261" s="98">
        <v>41561</v>
      </c>
      <c r="G261" s="63">
        <v>44413</v>
      </c>
      <c r="H261" s="6">
        <f t="shared" ref="H261:H324" si="23">(G261-F261)/365</f>
        <v>7.8136986301369866</v>
      </c>
      <c r="I261" s="95">
        <v>5</v>
      </c>
      <c r="J261" s="10">
        <v>0.05</v>
      </c>
      <c r="K261" s="11">
        <f t="shared" ref="K261:K324" si="24">(1-J261)/I261</f>
        <v>0.19</v>
      </c>
      <c r="L261" s="51">
        <v>16074.58</v>
      </c>
      <c r="M261" s="51">
        <v>803.73</v>
      </c>
      <c r="N261" s="66">
        <f t="shared" si="20"/>
        <v>23864.365507945207</v>
      </c>
      <c r="O261" s="66">
        <f t="shared" si="21"/>
        <v>0</v>
      </c>
      <c r="P261" s="49">
        <v>0.05</v>
      </c>
      <c r="Q261" s="66">
        <f t="shared" si="22"/>
        <v>803.72900000000004</v>
      </c>
    </row>
    <row r="262" spans="2:17" x14ac:dyDescent="0.25">
      <c r="B262" s="95">
        <v>259</v>
      </c>
      <c r="C262" s="103" t="s">
        <v>770</v>
      </c>
      <c r="D262" s="97">
        <v>1</v>
      </c>
      <c r="E262" s="95" t="s">
        <v>158</v>
      </c>
      <c r="F262" s="98">
        <v>41561</v>
      </c>
      <c r="G262" s="63">
        <v>44413</v>
      </c>
      <c r="H262" s="6">
        <f t="shared" si="23"/>
        <v>7.8136986301369866</v>
      </c>
      <c r="I262" s="95">
        <v>5</v>
      </c>
      <c r="J262" s="10">
        <v>0.05</v>
      </c>
      <c r="K262" s="11">
        <f t="shared" si="24"/>
        <v>0.19</v>
      </c>
      <c r="L262" s="51">
        <v>81721.81</v>
      </c>
      <c r="M262" s="51">
        <v>4086.09</v>
      </c>
      <c r="N262" s="66">
        <f t="shared" si="20"/>
        <v>121324.42302136986</v>
      </c>
      <c r="O262" s="66">
        <f t="shared" si="21"/>
        <v>0</v>
      </c>
      <c r="P262" s="49">
        <v>0.05</v>
      </c>
      <c r="Q262" s="66">
        <f t="shared" si="22"/>
        <v>4086.0905000000002</v>
      </c>
    </row>
    <row r="263" spans="2:17" ht="30" x14ac:dyDescent="0.25">
      <c r="B263" s="95">
        <v>260</v>
      </c>
      <c r="C263" s="103" t="s">
        <v>771</v>
      </c>
      <c r="D263" s="97">
        <v>1</v>
      </c>
      <c r="E263" s="95" t="s">
        <v>158</v>
      </c>
      <c r="F263" s="98">
        <v>41577</v>
      </c>
      <c r="G263" s="63">
        <v>44413</v>
      </c>
      <c r="H263" s="6">
        <f t="shared" si="23"/>
        <v>7.7698630136986298</v>
      </c>
      <c r="I263" s="95">
        <v>5</v>
      </c>
      <c r="J263" s="10">
        <v>0.05</v>
      </c>
      <c r="K263" s="11">
        <f t="shared" si="24"/>
        <v>0.19</v>
      </c>
      <c r="L263" s="51">
        <v>64975</v>
      </c>
      <c r="M263" s="51">
        <v>3248.75</v>
      </c>
      <c r="N263" s="66">
        <f t="shared" si="20"/>
        <v>95920.901369863015</v>
      </c>
      <c r="O263" s="66">
        <f t="shared" si="21"/>
        <v>0</v>
      </c>
      <c r="P263" s="49">
        <v>0.05</v>
      </c>
      <c r="Q263" s="66">
        <f t="shared" si="22"/>
        <v>3248.75</v>
      </c>
    </row>
    <row r="264" spans="2:17" x14ac:dyDescent="0.25">
      <c r="B264" s="95">
        <v>261</v>
      </c>
      <c r="C264" s="103" t="s">
        <v>772</v>
      </c>
      <c r="D264" s="97">
        <v>1</v>
      </c>
      <c r="E264" s="95" t="s">
        <v>158</v>
      </c>
      <c r="F264" s="98">
        <v>41577</v>
      </c>
      <c r="G264" s="63">
        <v>44413</v>
      </c>
      <c r="H264" s="6">
        <f t="shared" si="23"/>
        <v>7.7698630136986298</v>
      </c>
      <c r="I264" s="95">
        <v>5</v>
      </c>
      <c r="J264" s="10">
        <v>0.05</v>
      </c>
      <c r="K264" s="11">
        <f t="shared" si="24"/>
        <v>0.19</v>
      </c>
      <c r="L264" s="51">
        <v>22425</v>
      </c>
      <c r="M264" s="51">
        <v>1121.25</v>
      </c>
      <c r="N264" s="66">
        <f t="shared" si="20"/>
        <v>33105.443835616439</v>
      </c>
      <c r="O264" s="66">
        <f t="shared" si="21"/>
        <v>0</v>
      </c>
      <c r="P264" s="49">
        <v>0.05</v>
      </c>
      <c r="Q264" s="66">
        <f t="shared" si="22"/>
        <v>1121.25</v>
      </c>
    </row>
    <row r="265" spans="2:17" ht="30" x14ac:dyDescent="0.25">
      <c r="B265" s="95">
        <v>262</v>
      </c>
      <c r="C265" s="103" t="s">
        <v>773</v>
      </c>
      <c r="D265" s="97">
        <v>1</v>
      </c>
      <c r="E265" s="95" t="s">
        <v>158</v>
      </c>
      <c r="F265" s="98">
        <v>41577</v>
      </c>
      <c r="G265" s="63">
        <v>44413</v>
      </c>
      <c r="H265" s="6">
        <f t="shared" si="23"/>
        <v>7.7698630136986298</v>
      </c>
      <c r="I265" s="95">
        <v>6</v>
      </c>
      <c r="J265" s="10">
        <v>0.05</v>
      </c>
      <c r="K265" s="11">
        <f t="shared" si="24"/>
        <v>0.15833333333333333</v>
      </c>
      <c r="L265" s="51">
        <v>36742.5</v>
      </c>
      <c r="M265" s="51">
        <v>1837.13</v>
      </c>
      <c r="N265" s="66">
        <f t="shared" si="20"/>
        <v>45201.663698630138</v>
      </c>
      <c r="O265" s="66">
        <f t="shared" si="21"/>
        <v>0</v>
      </c>
      <c r="P265" s="49">
        <v>0.05</v>
      </c>
      <c r="Q265" s="66">
        <f t="shared" si="22"/>
        <v>1837.125</v>
      </c>
    </row>
    <row r="266" spans="2:17" ht="30" x14ac:dyDescent="0.25">
      <c r="B266" s="95">
        <v>263</v>
      </c>
      <c r="C266" s="103" t="s">
        <v>774</v>
      </c>
      <c r="D266" s="97">
        <v>1</v>
      </c>
      <c r="E266" s="95" t="s">
        <v>354</v>
      </c>
      <c r="F266" s="98">
        <v>41547</v>
      </c>
      <c r="G266" s="63">
        <v>44413</v>
      </c>
      <c r="H266" s="6">
        <f t="shared" si="23"/>
        <v>7.8520547945205479</v>
      </c>
      <c r="I266" s="95">
        <v>5</v>
      </c>
      <c r="J266" s="10">
        <v>0.05</v>
      </c>
      <c r="K266" s="11">
        <f t="shared" si="24"/>
        <v>0.19</v>
      </c>
      <c r="L266" s="51">
        <v>783373.5</v>
      </c>
      <c r="M266" s="51">
        <v>39168.68</v>
      </c>
      <c r="N266" s="66">
        <f t="shared" si="20"/>
        <v>1168707.412849315</v>
      </c>
      <c r="O266" s="66">
        <f t="shared" si="21"/>
        <v>0</v>
      </c>
      <c r="P266" s="49">
        <v>0.05</v>
      </c>
      <c r="Q266" s="66">
        <f t="shared" si="22"/>
        <v>39168.675000000003</v>
      </c>
    </row>
    <row r="267" spans="2:17" ht="30" x14ac:dyDescent="0.25">
      <c r="B267" s="95">
        <v>264</v>
      </c>
      <c r="C267" s="103" t="s">
        <v>775</v>
      </c>
      <c r="D267" s="97">
        <v>40</v>
      </c>
      <c r="E267" s="95" t="s">
        <v>158</v>
      </c>
      <c r="F267" s="98">
        <v>41624</v>
      </c>
      <c r="G267" s="63">
        <v>44413</v>
      </c>
      <c r="H267" s="6">
        <f t="shared" si="23"/>
        <v>7.6410958904109592</v>
      </c>
      <c r="I267" s="95">
        <v>6</v>
      </c>
      <c r="J267" s="10">
        <v>0.05</v>
      </c>
      <c r="K267" s="11">
        <f t="shared" si="24"/>
        <v>0.15833333333333333</v>
      </c>
      <c r="L267" s="51">
        <v>962780</v>
      </c>
      <c r="M267" s="51">
        <v>48139</v>
      </c>
      <c r="N267" s="66">
        <f t="shared" si="20"/>
        <v>1164809.9310502282</v>
      </c>
      <c r="O267" s="66">
        <f t="shared" si="21"/>
        <v>0</v>
      </c>
      <c r="P267" s="49">
        <v>0.05</v>
      </c>
      <c r="Q267" s="66">
        <f t="shared" si="22"/>
        <v>48139</v>
      </c>
    </row>
    <row r="268" spans="2:17" ht="30" x14ac:dyDescent="0.25">
      <c r="B268" s="95">
        <v>265</v>
      </c>
      <c r="C268" s="103" t="s">
        <v>776</v>
      </c>
      <c r="D268" s="97">
        <v>2</v>
      </c>
      <c r="E268" s="95" t="s">
        <v>158</v>
      </c>
      <c r="F268" s="98">
        <v>41624</v>
      </c>
      <c r="G268" s="63">
        <v>44413</v>
      </c>
      <c r="H268" s="6">
        <f t="shared" si="23"/>
        <v>7.6410958904109592</v>
      </c>
      <c r="I268" s="95">
        <v>6</v>
      </c>
      <c r="J268" s="10">
        <v>0.05</v>
      </c>
      <c r="K268" s="11">
        <f t="shared" si="24"/>
        <v>0.15833333333333333</v>
      </c>
      <c r="L268" s="51">
        <v>56380</v>
      </c>
      <c r="M268" s="51">
        <v>2819</v>
      </c>
      <c r="N268" s="66">
        <f t="shared" si="20"/>
        <v>68210.789497716891</v>
      </c>
      <c r="O268" s="66">
        <f t="shared" si="21"/>
        <v>0</v>
      </c>
      <c r="P268" s="49">
        <v>0.05</v>
      </c>
      <c r="Q268" s="66">
        <f t="shared" si="22"/>
        <v>2819</v>
      </c>
    </row>
    <row r="269" spans="2:17" x14ac:dyDescent="0.25">
      <c r="B269" s="95">
        <v>266</v>
      </c>
      <c r="C269" s="103" t="s">
        <v>777</v>
      </c>
      <c r="D269" s="97">
        <v>3</v>
      </c>
      <c r="E269" s="95" t="s">
        <v>158</v>
      </c>
      <c r="F269" s="98">
        <v>41512</v>
      </c>
      <c r="G269" s="63">
        <v>44413</v>
      </c>
      <c r="H269" s="6">
        <f t="shared" si="23"/>
        <v>7.9479452054794519</v>
      </c>
      <c r="I269" s="95">
        <v>5</v>
      </c>
      <c r="J269" s="10">
        <v>0.05</v>
      </c>
      <c r="K269" s="11">
        <f t="shared" si="24"/>
        <v>0.19</v>
      </c>
      <c r="L269" s="51">
        <v>21563.1</v>
      </c>
      <c r="M269" s="51">
        <v>1078.1600000000001</v>
      </c>
      <c r="N269" s="66">
        <f t="shared" si="20"/>
        <v>32562.644079452049</v>
      </c>
      <c r="O269" s="66">
        <f t="shared" si="21"/>
        <v>0</v>
      </c>
      <c r="P269" s="49">
        <v>0.05</v>
      </c>
      <c r="Q269" s="66">
        <f t="shared" si="22"/>
        <v>1078.155</v>
      </c>
    </row>
    <row r="270" spans="2:17" ht="30" x14ac:dyDescent="0.25">
      <c r="B270" s="95">
        <v>267</v>
      </c>
      <c r="C270" s="103" t="s">
        <v>778</v>
      </c>
      <c r="D270" s="97">
        <v>2</v>
      </c>
      <c r="E270" s="95" t="s">
        <v>158</v>
      </c>
      <c r="F270" s="98">
        <v>41691</v>
      </c>
      <c r="G270" s="63">
        <v>44413</v>
      </c>
      <c r="H270" s="6">
        <f t="shared" si="23"/>
        <v>7.4575342465753423</v>
      </c>
      <c r="I270" s="95">
        <v>5</v>
      </c>
      <c r="J270" s="10">
        <v>0.05</v>
      </c>
      <c r="K270" s="11">
        <f t="shared" si="24"/>
        <v>0.19</v>
      </c>
      <c r="L270" s="51">
        <v>73080.100000000006</v>
      </c>
      <c r="M270" s="51">
        <v>3654.01</v>
      </c>
      <c r="N270" s="66">
        <f t="shared" si="20"/>
        <v>103549.49621369863</v>
      </c>
      <c r="O270" s="66">
        <f t="shared" si="21"/>
        <v>0</v>
      </c>
      <c r="P270" s="49">
        <v>0.05</v>
      </c>
      <c r="Q270" s="66">
        <f t="shared" si="22"/>
        <v>3654.0050000000006</v>
      </c>
    </row>
    <row r="271" spans="2:17" x14ac:dyDescent="0.25">
      <c r="B271" s="95">
        <v>268</v>
      </c>
      <c r="C271" s="103" t="s">
        <v>779</v>
      </c>
      <c r="D271" s="97">
        <v>1</v>
      </c>
      <c r="E271" s="95" t="s">
        <v>158</v>
      </c>
      <c r="F271" s="98">
        <v>41631</v>
      </c>
      <c r="G271" s="63">
        <v>44413</v>
      </c>
      <c r="H271" s="6">
        <f t="shared" si="23"/>
        <v>7.6219178082191785</v>
      </c>
      <c r="I271" s="95">
        <v>5</v>
      </c>
      <c r="J271" s="10">
        <v>0.05</v>
      </c>
      <c r="K271" s="11">
        <f t="shared" si="24"/>
        <v>0.19</v>
      </c>
      <c r="L271" s="51">
        <v>14296.32</v>
      </c>
      <c r="M271" s="51">
        <v>714.82</v>
      </c>
      <c r="N271" s="66">
        <f t="shared" si="20"/>
        <v>20703.421440000002</v>
      </c>
      <c r="O271" s="66">
        <f t="shared" si="21"/>
        <v>0</v>
      </c>
      <c r="P271" s="49">
        <v>0.05</v>
      </c>
      <c r="Q271" s="66">
        <f t="shared" si="22"/>
        <v>714.81600000000003</v>
      </c>
    </row>
    <row r="272" spans="2:17" x14ac:dyDescent="0.25">
      <c r="B272" s="95">
        <v>269</v>
      </c>
      <c r="C272" s="103" t="s">
        <v>780</v>
      </c>
      <c r="D272" s="97">
        <v>1</v>
      </c>
      <c r="E272" s="95" t="s">
        <v>158</v>
      </c>
      <c r="F272" s="98">
        <v>41636</v>
      </c>
      <c r="G272" s="63">
        <v>44413</v>
      </c>
      <c r="H272" s="6">
        <f t="shared" si="23"/>
        <v>7.6082191780821917</v>
      </c>
      <c r="I272" s="95">
        <v>5</v>
      </c>
      <c r="J272" s="10">
        <v>0.05</v>
      </c>
      <c r="K272" s="11">
        <f t="shared" si="24"/>
        <v>0.19</v>
      </c>
      <c r="L272" s="51">
        <v>44052.78</v>
      </c>
      <c r="M272" s="51">
        <v>2202.64</v>
      </c>
      <c r="N272" s="66">
        <f t="shared" si="20"/>
        <v>63681.009072328772</v>
      </c>
      <c r="O272" s="66">
        <f t="shared" si="21"/>
        <v>0</v>
      </c>
      <c r="P272" s="49">
        <v>0.05</v>
      </c>
      <c r="Q272" s="66">
        <f t="shared" si="22"/>
        <v>2202.6390000000001</v>
      </c>
    </row>
    <row r="273" spans="2:17" x14ac:dyDescent="0.25">
      <c r="B273" s="95">
        <v>270</v>
      </c>
      <c r="C273" s="103" t="s">
        <v>781</v>
      </c>
      <c r="D273" s="97">
        <v>1</v>
      </c>
      <c r="E273" s="95" t="s">
        <v>158</v>
      </c>
      <c r="F273" s="98">
        <v>41723</v>
      </c>
      <c r="G273" s="63">
        <v>44413</v>
      </c>
      <c r="H273" s="6">
        <f t="shared" si="23"/>
        <v>7.3698630136986303</v>
      </c>
      <c r="I273" s="95">
        <v>5</v>
      </c>
      <c r="J273" s="10">
        <v>0.05</v>
      </c>
      <c r="K273" s="11">
        <f t="shared" si="24"/>
        <v>0.19</v>
      </c>
      <c r="L273" s="51">
        <v>39690</v>
      </c>
      <c r="M273" s="51">
        <v>1984.5</v>
      </c>
      <c r="N273" s="66">
        <f t="shared" si="20"/>
        <v>55576.873972602742</v>
      </c>
      <c r="O273" s="66">
        <f t="shared" si="21"/>
        <v>0</v>
      </c>
      <c r="P273" s="49">
        <v>0.05</v>
      </c>
      <c r="Q273" s="66">
        <f t="shared" si="22"/>
        <v>1984.5</v>
      </c>
    </row>
    <row r="274" spans="2:17" ht="30" x14ac:dyDescent="0.25">
      <c r="B274" s="95">
        <v>271</v>
      </c>
      <c r="C274" s="103" t="s">
        <v>782</v>
      </c>
      <c r="D274" s="97">
        <v>1</v>
      </c>
      <c r="E274" s="95" t="s">
        <v>158</v>
      </c>
      <c r="F274" s="98">
        <v>41723</v>
      </c>
      <c r="G274" s="63">
        <v>44413</v>
      </c>
      <c r="H274" s="6">
        <f t="shared" si="23"/>
        <v>7.3698630136986303</v>
      </c>
      <c r="I274" s="95">
        <v>5</v>
      </c>
      <c r="J274" s="10">
        <v>0.05</v>
      </c>
      <c r="K274" s="11">
        <f t="shared" si="24"/>
        <v>0.19</v>
      </c>
      <c r="L274" s="51">
        <v>6449.63</v>
      </c>
      <c r="M274" s="51">
        <v>322.48</v>
      </c>
      <c r="N274" s="66">
        <f t="shared" si="20"/>
        <v>9031.2490219178089</v>
      </c>
      <c r="O274" s="66">
        <f t="shared" si="21"/>
        <v>0</v>
      </c>
      <c r="P274" s="49">
        <v>0.05</v>
      </c>
      <c r="Q274" s="66">
        <f t="shared" si="22"/>
        <v>322.48150000000004</v>
      </c>
    </row>
    <row r="275" spans="2:17" ht="30" x14ac:dyDescent="0.25">
      <c r="B275" s="95">
        <v>272</v>
      </c>
      <c r="C275" s="103" t="s">
        <v>783</v>
      </c>
      <c r="D275" s="97">
        <v>1</v>
      </c>
      <c r="E275" s="95" t="s">
        <v>158</v>
      </c>
      <c r="F275" s="98">
        <v>41723</v>
      </c>
      <c r="G275" s="63">
        <v>44413</v>
      </c>
      <c r="H275" s="6">
        <f t="shared" si="23"/>
        <v>7.3698630136986303</v>
      </c>
      <c r="I275" s="95">
        <v>5</v>
      </c>
      <c r="J275" s="10">
        <v>0.05</v>
      </c>
      <c r="K275" s="11">
        <f t="shared" si="24"/>
        <v>0.19</v>
      </c>
      <c r="L275" s="51">
        <v>18058.95</v>
      </c>
      <c r="M275" s="51">
        <v>902.95</v>
      </c>
      <c r="N275" s="66">
        <f t="shared" si="20"/>
        <v>25287.477657534251</v>
      </c>
      <c r="O275" s="66">
        <f t="shared" si="21"/>
        <v>0</v>
      </c>
      <c r="P275" s="49">
        <v>0.05</v>
      </c>
      <c r="Q275" s="66">
        <f t="shared" si="22"/>
        <v>902.9475000000001</v>
      </c>
    </row>
    <row r="276" spans="2:17" x14ac:dyDescent="0.25">
      <c r="B276" s="95">
        <v>273</v>
      </c>
      <c r="C276" s="103" t="s">
        <v>784</v>
      </c>
      <c r="D276" s="97">
        <v>1</v>
      </c>
      <c r="E276" s="95" t="s">
        <v>158</v>
      </c>
      <c r="F276" s="98">
        <v>41723</v>
      </c>
      <c r="G276" s="63">
        <v>44413</v>
      </c>
      <c r="H276" s="6">
        <f t="shared" si="23"/>
        <v>7.3698630136986303</v>
      </c>
      <c r="I276" s="95">
        <v>5</v>
      </c>
      <c r="J276" s="10">
        <v>0.05</v>
      </c>
      <c r="K276" s="11">
        <f t="shared" si="24"/>
        <v>0.19</v>
      </c>
      <c r="L276" s="51">
        <v>27783</v>
      </c>
      <c r="M276" s="51">
        <v>1389.15</v>
      </c>
      <c r="N276" s="66">
        <f t="shared" si="20"/>
        <v>38903.811780821925</v>
      </c>
      <c r="O276" s="66">
        <f t="shared" si="21"/>
        <v>0</v>
      </c>
      <c r="P276" s="49">
        <v>0.05</v>
      </c>
      <c r="Q276" s="66">
        <f t="shared" si="22"/>
        <v>1389.15</v>
      </c>
    </row>
    <row r="277" spans="2:17" ht="30" x14ac:dyDescent="0.25">
      <c r="B277" s="95">
        <v>274</v>
      </c>
      <c r="C277" s="103" t="s">
        <v>785</v>
      </c>
      <c r="D277" s="97">
        <v>1</v>
      </c>
      <c r="E277" s="95" t="s">
        <v>158</v>
      </c>
      <c r="F277" s="98">
        <v>41723</v>
      </c>
      <c r="G277" s="63">
        <v>44413</v>
      </c>
      <c r="H277" s="6">
        <f t="shared" si="23"/>
        <v>7.3698630136986303</v>
      </c>
      <c r="I277" s="95">
        <v>5</v>
      </c>
      <c r="J277" s="10">
        <v>0.05</v>
      </c>
      <c r="K277" s="11">
        <f t="shared" si="24"/>
        <v>0.19</v>
      </c>
      <c r="L277" s="51">
        <v>44651.25</v>
      </c>
      <c r="M277" s="51">
        <v>2232.56</v>
      </c>
      <c r="N277" s="66">
        <f t="shared" si="20"/>
        <v>62523.983219178081</v>
      </c>
      <c r="O277" s="66">
        <f t="shared" si="21"/>
        <v>0</v>
      </c>
      <c r="P277" s="49">
        <v>0.05</v>
      </c>
      <c r="Q277" s="66">
        <f t="shared" si="22"/>
        <v>2232.5625</v>
      </c>
    </row>
    <row r="278" spans="2:17" ht="30" x14ac:dyDescent="0.25">
      <c r="B278" s="95">
        <v>275</v>
      </c>
      <c r="C278" s="103" t="s">
        <v>786</v>
      </c>
      <c r="D278" s="97">
        <v>1</v>
      </c>
      <c r="E278" s="95" t="s">
        <v>158</v>
      </c>
      <c r="F278" s="98">
        <v>41723</v>
      </c>
      <c r="G278" s="63">
        <v>44413</v>
      </c>
      <c r="H278" s="6">
        <f t="shared" si="23"/>
        <v>7.3698630136986303</v>
      </c>
      <c r="I278" s="95">
        <v>5</v>
      </c>
      <c r="J278" s="10">
        <v>0.05</v>
      </c>
      <c r="K278" s="11">
        <f t="shared" si="24"/>
        <v>0.19</v>
      </c>
      <c r="L278" s="51">
        <v>13891.5</v>
      </c>
      <c r="M278" s="51">
        <v>694.58</v>
      </c>
      <c r="N278" s="66">
        <f t="shared" si="20"/>
        <v>19451.905890410962</v>
      </c>
      <c r="O278" s="66">
        <f t="shared" si="21"/>
        <v>0</v>
      </c>
      <c r="P278" s="49">
        <v>0.05</v>
      </c>
      <c r="Q278" s="66">
        <f t="shared" si="22"/>
        <v>694.57500000000005</v>
      </c>
    </row>
    <row r="279" spans="2:17" ht="30" x14ac:dyDescent="0.25">
      <c r="B279" s="95">
        <v>276</v>
      </c>
      <c r="C279" s="103" t="s">
        <v>787</v>
      </c>
      <c r="D279" s="97">
        <v>1</v>
      </c>
      <c r="E279" s="95" t="s">
        <v>158</v>
      </c>
      <c r="F279" s="98">
        <v>41723</v>
      </c>
      <c r="G279" s="63">
        <v>44413</v>
      </c>
      <c r="H279" s="6">
        <f t="shared" si="23"/>
        <v>7.3698630136986303</v>
      </c>
      <c r="I279" s="95">
        <v>5</v>
      </c>
      <c r="J279" s="10">
        <v>0.05</v>
      </c>
      <c r="K279" s="11">
        <f t="shared" si="24"/>
        <v>0.19</v>
      </c>
      <c r="L279" s="51">
        <v>2629.46</v>
      </c>
      <c r="M279" s="51">
        <v>0</v>
      </c>
      <c r="N279" s="66">
        <f t="shared" si="20"/>
        <v>3681.9643999999998</v>
      </c>
      <c r="O279" s="66">
        <f t="shared" si="21"/>
        <v>0</v>
      </c>
      <c r="P279" s="49">
        <v>0.05</v>
      </c>
      <c r="Q279" s="66">
        <f t="shared" si="22"/>
        <v>0</v>
      </c>
    </row>
    <row r="280" spans="2:17" ht="30" x14ac:dyDescent="0.25">
      <c r="B280" s="95">
        <v>277</v>
      </c>
      <c r="C280" s="103" t="s">
        <v>788</v>
      </c>
      <c r="D280" s="97">
        <v>1</v>
      </c>
      <c r="E280" s="95" t="s">
        <v>158</v>
      </c>
      <c r="F280" s="98">
        <v>41723</v>
      </c>
      <c r="G280" s="63">
        <v>44413</v>
      </c>
      <c r="H280" s="6">
        <f t="shared" si="23"/>
        <v>7.3698630136986303</v>
      </c>
      <c r="I280" s="95">
        <v>5</v>
      </c>
      <c r="J280" s="10">
        <v>0.05</v>
      </c>
      <c r="K280" s="11">
        <f t="shared" si="24"/>
        <v>0.19</v>
      </c>
      <c r="L280" s="51">
        <v>9128.7000000000007</v>
      </c>
      <c r="M280" s="51">
        <v>456.44</v>
      </c>
      <c r="N280" s="66">
        <f t="shared" si="20"/>
        <v>12782.681013698631</v>
      </c>
      <c r="O280" s="66">
        <f t="shared" si="21"/>
        <v>0</v>
      </c>
      <c r="P280" s="49">
        <v>0.05</v>
      </c>
      <c r="Q280" s="66">
        <f t="shared" si="22"/>
        <v>456.43500000000006</v>
      </c>
    </row>
    <row r="281" spans="2:17" ht="30" x14ac:dyDescent="0.25">
      <c r="B281" s="95">
        <v>278</v>
      </c>
      <c r="C281" s="103" t="s">
        <v>789</v>
      </c>
      <c r="D281" s="97">
        <v>1</v>
      </c>
      <c r="E281" s="95" t="s">
        <v>158</v>
      </c>
      <c r="F281" s="98">
        <v>41723</v>
      </c>
      <c r="G281" s="63">
        <v>44413</v>
      </c>
      <c r="H281" s="6">
        <f t="shared" si="23"/>
        <v>7.3698630136986303</v>
      </c>
      <c r="I281" s="95">
        <v>5</v>
      </c>
      <c r="J281" s="10">
        <v>0.05</v>
      </c>
      <c r="K281" s="11">
        <f t="shared" si="24"/>
        <v>0.19</v>
      </c>
      <c r="L281" s="51">
        <v>11430.72</v>
      </c>
      <c r="M281" s="51">
        <v>571.54</v>
      </c>
      <c r="N281" s="66">
        <f t="shared" si="20"/>
        <v>16006.13970410959</v>
      </c>
      <c r="O281" s="66">
        <f t="shared" si="21"/>
        <v>0</v>
      </c>
      <c r="P281" s="49">
        <v>0.05</v>
      </c>
      <c r="Q281" s="66">
        <f t="shared" si="22"/>
        <v>571.53599999999994</v>
      </c>
    </row>
    <row r="282" spans="2:17" ht="30" x14ac:dyDescent="0.25">
      <c r="B282" s="95">
        <v>279</v>
      </c>
      <c r="C282" s="103" t="s">
        <v>790</v>
      </c>
      <c r="D282" s="97">
        <v>1</v>
      </c>
      <c r="E282" s="95" t="s">
        <v>158</v>
      </c>
      <c r="F282" s="98">
        <v>41723</v>
      </c>
      <c r="G282" s="63">
        <v>44413</v>
      </c>
      <c r="H282" s="6">
        <f t="shared" si="23"/>
        <v>7.3698630136986303</v>
      </c>
      <c r="I282" s="95">
        <v>5</v>
      </c>
      <c r="J282" s="10">
        <v>0.05</v>
      </c>
      <c r="K282" s="11">
        <f t="shared" si="24"/>
        <v>0.19</v>
      </c>
      <c r="L282" s="51">
        <v>27783</v>
      </c>
      <c r="M282" s="51">
        <v>1389.15</v>
      </c>
      <c r="N282" s="66">
        <f t="shared" si="20"/>
        <v>38903.811780821925</v>
      </c>
      <c r="O282" s="66">
        <f t="shared" si="21"/>
        <v>0</v>
      </c>
      <c r="P282" s="49">
        <v>0.05</v>
      </c>
      <c r="Q282" s="66">
        <f t="shared" si="22"/>
        <v>1389.15</v>
      </c>
    </row>
    <row r="283" spans="2:17" ht="30" x14ac:dyDescent="0.25">
      <c r="B283" s="95">
        <v>280</v>
      </c>
      <c r="C283" s="103" t="s">
        <v>791</v>
      </c>
      <c r="D283" s="97">
        <v>1</v>
      </c>
      <c r="E283" s="95" t="s">
        <v>158</v>
      </c>
      <c r="F283" s="98">
        <v>41723</v>
      </c>
      <c r="G283" s="63">
        <v>44413</v>
      </c>
      <c r="H283" s="6">
        <f t="shared" si="23"/>
        <v>7.3698630136986303</v>
      </c>
      <c r="I283" s="95">
        <v>5</v>
      </c>
      <c r="J283" s="10">
        <v>0.05</v>
      </c>
      <c r="K283" s="11">
        <f t="shared" si="24"/>
        <v>0.19</v>
      </c>
      <c r="L283" s="51">
        <v>3770.55</v>
      </c>
      <c r="M283" s="51">
        <v>0</v>
      </c>
      <c r="N283" s="66">
        <f t="shared" si="20"/>
        <v>5279.8030273972608</v>
      </c>
      <c r="O283" s="66">
        <f t="shared" si="21"/>
        <v>0</v>
      </c>
      <c r="P283" s="49">
        <v>0.05</v>
      </c>
      <c r="Q283" s="66">
        <f t="shared" si="22"/>
        <v>0</v>
      </c>
    </row>
    <row r="284" spans="2:17" ht="30" x14ac:dyDescent="0.25">
      <c r="B284" s="95">
        <v>281</v>
      </c>
      <c r="C284" s="103" t="s">
        <v>792</v>
      </c>
      <c r="D284" s="97">
        <v>1</v>
      </c>
      <c r="E284" s="95" t="s">
        <v>158</v>
      </c>
      <c r="F284" s="98">
        <v>41668</v>
      </c>
      <c r="G284" s="63">
        <v>44413</v>
      </c>
      <c r="H284" s="6">
        <f t="shared" si="23"/>
        <v>7.5205479452054798</v>
      </c>
      <c r="I284" s="95">
        <v>5</v>
      </c>
      <c r="J284" s="10">
        <v>0.05</v>
      </c>
      <c r="K284" s="11">
        <f t="shared" si="24"/>
        <v>0.19</v>
      </c>
      <c r="L284" s="51">
        <v>153558</v>
      </c>
      <c r="M284" s="51">
        <v>7677.9</v>
      </c>
      <c r="N284" s="66">
        <f t="shared" si="20"/>
        <v>219419.65726027399</v>
      </c>
      <c r="O284" s="66">
        <f t="shared" si="21"/>
        <v>0</v>
      </c>
      <c r="P284" s="49">
        <v>0.05</v>
      </c>
      <c r="Q284" s="66">
        <f t="shared" si="22"/>
        <v>7677.9000000000005</v>
      </c>
    </row>
    <row r="285" spans="2:17" ht="30" x14ac:dyDescent="0.25">
      <c r="B285" s="95">
        <v>282</v>
      </c>
      <c r="C285" s="103" t="s">
        <v>793</v>
      </c>
      <c r="D285" s="97">
        <v>1</v>
      </c>
      <c r="E285" s="95" t="s">
        <v>158</v>
      </c>
      <c r="F285" s="98">
        <v>41668</v>
      </c>
      <c r="G285" s="63">
        <v>44413</v>
      </c>
      <c r="H285" s="6">
        <f t="shared" si="23"/>
        <v>7.5205479452054798</v>
      </c>
      <c r="I285" s="95">
        <v>5</v>
      </c>
      <c r="J285" s="10">
        <v>0.05</v>
      </c>
      <c r="K285" s="11">
        <f t="shared" si="24"/>
        <v>0.19</v>
      </c>
      <c r="L285" s="51">
        <v>107036.88</v>
      </c>
      <c r="M285" s="51">
        <v>5351.84</v>
      </c>
      <c r="N285" s="66">
        <f t="shared" si="20"/>
        <v>152945.43770958905</v>
      </c>
      <c r="O285" s="66">
        <f t="shared" si="21"/>
        <v>0</v>
      </c>
      <c r="P285" s="49">
        <v>0.05</v>
      </c>
      <c r="Q285" s="66">
        <f t="shared" si="22"/>
        <v>5351.844000000001</v>
      </c>
    </row>
    <row r="286" spans="2:17" ht="30" x14ac:dyDescent="0.25">
      <c r="B286" s="95">
        <v>283</v>
      </c>
      <c r="C286" s="103" t="s">
        <v>794</v>
      </c>
      <c r="D286" s="97">
        <v>1</v>
      </c>
      <c r="E286" s="95" t="s">
        <v>158</v>
      </c>
      <c r="F286" s="98">
        <v>41668</v>
      </c>
      <c r="G286" s="63">
        <v>44413</v>
      </c>
      <c r="H286" s="6">
        <f t="shared" si="23"/>
        <v>7.5205479452054798</v>
      </c>
      <c r="I286" s="95">
        <v>5</v>
      </c>
      <c r="J286" s="10">
        <v>0.05</v>
      </c>
      <c r="K286" s="11">
        <f t="shared" si="24"/>
        <v>0.19</v>
      </c>
      <c r="L286" s="51">
        <v>35140.5</v>
      </c>
      <c r="M286" s="51">
        <v>1757.03</v>
      </c>
      <c r="N286" s="66">
        <f t="shared" si="20"/>
        <v>50212.404863013697</v>
      </c>
      <c r="O286" s="66">
        <f t="shared" si="21"/>
        <v>0</v>
      </c>
      <c r="P286" s="49">
        <v>0.05</v>
      </c>
      <c r="Q286" s="66">
        <f t="shared" si="22"/>
        <v>1757.0250000000001</v>
      </c>
    </row>
    <row r="287" spans="2:17" ht="30" x14ac:dyDescent="0.25">
      <c r="B287" s="95">
        <v>284</v>
      </c>
      <c r="C287" s="103" t="s">
        <v>795</v>
      </c>
      <c r="D287" s="97">
        <v>1</v>
      </c>
      <c r="E287" s="95" t="s">
        <v>158</v>
      </c>
      <c r="F287" s="98">
        <v>41668</v>
      </c>
      <c r="G287" s="63">
        <v>44413</v>
      </c>
      <c r="H287" s="6">
        <f t="shared" si="23"/>
        <v>7.5205479452054798</v>
      </c>
      <c r="I287" s="95">
        <v>5</v>
      </c>
      <c r="J287" s="10">
        <v>0.05</v>
      </c>
      <c r="K287" s="11">
        <f t="shared" si="24"/>
        <v>0.19</v>
      </c>
      <c r="L287" s="51">
        <v>39999.75</v>
      </c>
      <c r="M287" s="51">
        <v>1999.99</v>
      </c>
      <c r="N287" s="66">
        <f t="shared" si="20"/>
        <v>57155.807157534255</v>
      </c>
      <c r="O287" s="66">
        <f t="shared" si="21"/>
        <v>0</v>
      </c>
      <c r="P287" s="49">
        <v>0.05</v>
      </c>
      <c r="Q287" s="66">
        <f t="shared" si="22"/>
        <v>1999.9875000000002</v>
      </c>
    </row>
    <row r="288" spans="2:17" ht="30" x14ac:dyDescent="0.25">
      <c r="B288" s="95">
        <v>285</v>
      </c>
      <c r="C288" s="103" t="s">
        <v>796</v>
      </c>
      <c r="D288" s="97">
        <v>1</v>
      </c>
      <c r="E288" s="95" t="s">
        <v>158</v>
      </c>
      <c r="F288" s="98">
        <v>41668</v>
      </c>
      <c r="G288" s="63">
        <v>44413</v>
      </c>
      <c r="H288" s="6">
        <f t="shared" si="23"/>
        <v>7.5205479452054798</v>
      </c>
      <c r="I288" s="95">
        <v>5</v>
      </c>
      <c r="J288" s="10">
        <v>0.05</v>
      </c>
      <c r="K288" s="11">
        <f t="shared" si="24"/>
        <v>0.19</v>
      </c>
      <c r="L288" s="51">
        <v>46481.22</v>
      </c>
      <c r="M288" s="51">
        <v>2324.06</v>
      </c>
      <c r="N288" s="66">
        <f t="shared" si="20"/>
        <v>66417.206276712328</v>
      </c>
      <c r="O288" s="66">
        <f t="shared" si="21"/>
        <v>0</v>
      </c>
      <c r="P288" s="49">
        <v>0.05</v>
      </c>
      <c r="Q288" s="66">
        <f t="shared" si="22"/>
        <v>2324.0610000000001</v>
      </c>
    </row>
    <row r="289" spans="2:17" x14ac:dyDescent="0.25">
      <c r="B289" s="95">
        <v>286</v>
      </c>
      <c r="C289" s="103" t="s">
        <v>797</v>
      </c>
      <c r="D289" s="97">
        <v>3</v>
      </c>
      <c r="E289" s="95" t="s">
        <v>158</v>
      </c>
      <c r="F289" s="98">
        <v>41668</v>
      </c>
      <c r="G289" s="63">
        <v>44413</v>
      </c>
      <c r="H289" s="6">
        <f t="shared" si="23"/>
        <v>7.5205479452054798</v>
      </c>
      <c r="I289" s="95">
        <v>5</v>
      </c>
      <c r="J289" s="10">
        <v>0.05</v>
      </c>
      <c r="K289" s="11">
        <f t="shared" si="24"/>
        <v>0.19</v>
      </c>
      <c r="L289" s="51">
        <v>56611.26</v>
      </c>
      <c r="M289" s="51">
        <v>2830.56</v>
      </c>
      <c r="N289" s="66">
        <f t="shared" si="20"/>
        <v>80892.062063013698</v>
      </c>
      <c r="O289" s="66">
        <f t="shared" si="21"/>
        <v>0</v>
      </c>
      <c r="P289" s="49">
        <v>0.05</v>
      </c>
      <c r="Q289" s="66">
        <f t="shared" si="22"/>
        <v>2830.5630000000001</v>
      </c>
    </row>
    <row r="290" spans="2:17" ht="30" x14ac:dyDescent="0.25">
      <c r="B290" s="95">
        <v>287</v>
      </c>
      <c r="C290" s="103" t="s">
        <v>798</v>
      </c>
      <c r="D290" s="97">
        <v>1</v>
      </c>
      <c r="E290" s="95" t="s">
        <v>158</v>
      </c>
      <c r="F290" s="98">
        <v>41668</v>
      </c>
      <c r="G290" s="63">
        <v>44413</v>
      </c>
      <c r="H290" s="6">
        <f t="shared" si="23"/>
        <v>7.5205479452054798</v>
      </c>
      <c r="I290" s="95">
        <v>5</v>
      </c>
      <c r="J290" s="10">
        <v>0.05</v>
      </c>
      <c r="K290" s="11">
        <f t="shared" si="24"/>
        <v>0.19</v>
      </c>
      <c r="L290" s="51">
        <v>18893.22</v>
      </c>
      <c r="M290" s="51">
        <v>944.66</v>
      </c>
      <c r="N290" s="66">
        <f t="shared" si="20"/>
        <v>26996.599701369865</v>
      </c>
      <c r="O290" s="66">
        <f t="shared" si="21"/>
        <v>0</v>
      </c>
      <c r="P290" s="49">
        <v>0.05</v>
      </c>
      <c r="Q290" s="66">
        <f t="shared" si="22"/>
        <v>944.66100000000006</v>
      </c>
    </row>
    <row r="291" spans="2:17" ht="30" x14ac:dyDescent="0.25">
      <c r="B291" s="95">
        <v>288</v>
      </c>
      <c r="C291" s="103" t="s">
        <v>795</v>
      </c>
      <c r="D291" s="97">
        <v>1</v>
      </c>
      <c r="E291" s="95" t="s">
        <v>158</v>
      </c>
      <c r="F291" s="98">
        <v>41668</v>
      </c>
      <c r="G291" s="63">
        <v>44413</v>
      </c>
      <c r="H291" s="6">
        <f t="shared" si="23"/>
        <v>7.5205479452054798</v>
      </c>
      <c r="I291" s="95">
        <v>5</v>
      </c>
      <c r="J291" s="10">
        <v>0.05</v>
      </c>
      <c r="K291" s="11">
        <f t="shared" si="24"/>
        <v>0.19</v>
      </c>
      <c r="L291" s="51">
        <v>45499.65</v>
      </c>
      <c r="M291" s="51">
        <v>2274.98</v>
      </c>
      <c r="N291" s="66">
        <f t="shared" si="20"/>
        <v>65014.636869863025</v>
      </c>
      <c r="O291" s="66">
        <f t="shared" si="21"/>
        <v>0</v>
      </c>
      <c r="P291" s="49">
        <v>0.05</v>
      </c>
      <c r="Q291" s="66">
        <f t="shared" si="22"/>
        <v>2274.9825000000001</v>
      </c>
    </row>
    <row r="292" spans="2:17" ht="30" x14ac:dyDescent="0.25">
      <c r="B292" s="95">
        <v>289</v>
      </c>
      <c r="C292" s="103" t="s">
        <v>799</v>
      </c>
      <c r="D292" s="97">
        <v>1</v>
      </c>
      <c r="E292" s="95" t="s">
        <v>158</v>
      </c>
      <c r="F292" s="98">
        <v>41668</v>
      </c>
      <c r="G292" s="63">
        <v>44413</v>
      </c>
      <c r="H292" s="6">
        <f t="shared" si="23"/>
        <v>7.5205479452054798</v>
      </c>
      <c r="I292" s="95">
        <v>5</v>
      </c>
      <c r="J292" s="10">
        <v>0.05</v>
      </c>
      <c r="K292" s="11">
        <f t="shared" si="24"/>
        <v>0.19</v>
      </c>
      <c r="L292" s="51">
        <v>406193.4</v>
      </c>
      <c r="M292" s="51">
        <v>20309.669999999998</v>
      </c>
      <c r="N292" s="66">
        <f t="shared" si="20"/>
        <v>580411.41854794521</v>
      </c>
      <c r="O292" s="66">
        <f t="shared" si="21"/>
        <v>0</v>
      </c>
      <c r="P292" s="49">
        <v>0.05</v>
      </c>
      <c r="Q292" s="66">
        <f t="shared" si="22"/>
        <v>20309.670000000002</v>
      </c>
    </row>
    <row r="293" spans="2:17" x14ac:dyDescent="0.25">
      <c r="B293" s="95">
        <v>290</v>
      </c>
      <c r="C293" s="103" t="s">
        <v>800</v>
      </c>
      <c r="D293" s="97">
        <v>1</v>
      </c>
      <c r="E293" s="95" t="s">
        <v>158</v>
      </c>
      <c r="F293" s="98">
        <v>41668</v>
      </c>
      <c r="G293" s="63">
        <v>44413</v>
      </c>
      <c r="H293" s="6">
        <f t="shared" si="23"/>
        <v>7.5205479452054798</v>
      </c>
      <c r="I293" s="95">
        <v>5</v>
      </c>
      <c r="J293" s="10">
        <v>0.05</v>
      </c>
      <c r="K293" s="11">
        <f t="shared" si="24"/>
        <v>0.19</v>
      </c>
      <c r="L293" s="51">
        <v>9880.3799999999992</v>
      </c>
      <c r="M293" s="51">
        <v>494.02</v>
      </c>
      <c r="N293" s="66">
        <f t="shared" si="20"/>
        <v>14118.11558630137</v>
      </c>
      <c r="O293" s="66">
        <f t="shared" si="21"/>
        <v>0</v>
      </c>
      <c r="P293" s="49">
        <v>0.05</v>
      </c>
      <c r="Q293" s="66">
        <f t="shared" si="22"/>
        <v>494.01900000000001</v>
      </c>
    </row>
    <row r="294" spans="2:17" ht="30" x14ac:dyDescent="0.25">
      <c r="B294" s="95">
        <v>291</v>
      </c>
      <c r="C294" s="103" t="s">
        <v>801</v>
      </c>
      <c r="D294" s="97">
        <v>1</v>
      </c>
      <c r="E294" s="95" t="s">
        <v>158</v>
      </c>
      <c r="F294" s="98">
        <v>41668</v>
      </c>
      <c r="G294" s="63">
        <v>44413</v>
      </c>
      <c r="H294" s="6">
        <f t="shared" si="23"/>
        <v>7.5205479452054798</v>
      </c>
      <c r="I294" s="95">
        <v>5</v>
      </c>
      <c r="J294" s="10">
        <v>0.05</v>
      </c>
      <c r="K294" s="11">
        <f t="shared" si="24"/>
        <v>0.19</v>
      </c>
      <c r="L294" s="51">
        <v>22089.78</v>
      </c>
      <c r="M294" s="51">
        <v>1104.49</v>
      </c>
      <c r="N294" s="66">
        <f t="shared" si="20"/>
        <v>31564.177421917804</v>
      </c>
      <c r="O294" s="66">
        <f t="shared" si="21"/>
        <v>0</v>
      </c>
      <c r="P294" s="49">
        <v>0.05</v>
      </c>
      <c r="Q294" s="66">
        <f t="shared" si="22"/>
        <v>1104.489</v>
      </c>
    </row>
    <row r="295" spans="2:17" ht="30" x14ac:dyDescent="0.25">
      <c r="B295" s="95">
        <v>292</v>
      </c>
      <c r="C295" s="103" t="s">
        <v>801</v>
      </c>
      <c r="D295" s="97">
        <v>1</v>
      </c>
      <c r="E295" s="95" t="s">
        <v>158</v>
      </c>
      <c r="F295" s="98">
        <v>41668</v>
      </c>
      <c r="G295" s="63">
        <v>44413</v>
      </c>
      <c r="H295" s="6">
        <f t="shared" si="23"/>
        <v>7.5205479452054798</v>
      </c>
      <c r="I295" s="95">
        <v>5</v>
      </c>
      <c r="J295" s="10">
        <v>0.05</v>
      </c>
      <c r="K295" s="11">
        <f t="shared" si="24"/>
        <v>0.19</v>
      </c>
      <c r="L295" s="51">
        <v>25995.42</v>
      </c>
      <c r="M295" s="51">
        <v>1299.77</v>
      </c>
      <c r="N295" s="66">
        <f t="shared" si="20"/>
        <v>37144.962468493148</v>
      </c>
      <c r="O295" s="66">
        <f t="shared" si="21"/>
        <v>0</v>
      </c>
      <c r="P295" s="49">
        <v>0.05</v>
      </c>
      <c r="Q295" s="66">
        <f t="shared" si="22"/>
        <v>1299.771</v>
      </c>
    </row>
    <row r="296" spans="2:17" ht="30" x14ac:dyDescent="0.25">
      <c r="B296" s="95">
        <v>293</v>
      </c>
      <c r="C296" s="103" t="s">
        <v>802</v>
      </c>
      <c r="D296" s="97">
        <v>1</v>
      </c>
      <c r="E296" s="95" t="s">
        <v>158</v>
      </c>
      <c r="F296" s="98">
        <v>41668</v>
      </c>
      <c r="G296" s="63">
        <v>44413</v>
      </c>
      <c r="H296" s="6">
        <f t="shared" si="23"/>
        <v>7.5205479452054798</v>
      </c>
      <c r="I296" s="95">
        <v>5</v>
      </c>
      <c r="J296" s="10">
        <v>0.05</v>
      </c>
      <c r="K296" s="11">
        <f t="shared" si="24"/>
        <v>0.19</v>
      </c>
      <c r="L296" s="51">
        <v>119036.52</v>
      </c>
      <c r="M296" s="51">
        <v>5951.83</v>
      </c>
      <c r="N296" s="66">
        <f t="shared" si="20"/>
        <v>170091.77261917808</v>
      </c>
      <c r="O296" s="66">
        <f t="shared" si="21"/>
        <v>0</v>
      </c>
      <c r="P296" s="49">
        <v>0.05</v>
      </c>
      <c r="Q296" s="66">
        <f t="shared" si="22"/>
        <v>5951.8260000000009</v>
      </c>
    </row>
    <row r="297" spans="2:17" ht="30" x14ac:dyDescent="0.25">
      <c r="B297" s="95">
        <v>294</v>
      </c>
      <c r="C297" s="103" t="s">
        <v>803</v>
      </c>
      <c r="D297" s="97">
        <v>1</v>
      </c>
      <c r="E297" s="95" t="s">
        <v>158</v>
      </c>
      <c r="F297" s="98">
        <v>41668</v>
      </c>
      <c r="G297" s="63">
        <v>44413</v>
      </c>
      <c r="H297" s="6">
        <f t="shared" si="23"/>
        <v>7.5205479452054798</v>
      </c>
      <c r="I297" s="95">
        <v>5</v>
      </c>
      <c r="J297" s="10">
        <v>0.05</v>
      </c>
      <c r="K297" s="11">
        <f t="shared" si="24"/>
        <v>0.19</v>
      </c>
      <c r="L297" s="51">
        <v>67515.360000000001</v>
      </c>
      <c r="M297" s="51">
        <v>3375.77</v>
      </c>
      <c r="N297" s="66">
        <f t="shared" si="20"/>
        <v>96472.975364383572</v>
      </c>
      <c r="O297" s="66">
        <f t="shared" si="21"/>
        <v>0</v>
      </c>
      <c r="P297" s="49">
        <v>0.05</v>
      </c>
      <c r="Q297" s="66">
        <f t="shared" si="22"/>
        <v>3375.768</v>
      </c>
    </row>
    <row r="298" spans="2:17" ht="30" x14ac:dyDescent="0.25">
      <c r="B298" s="95">
        <v>295</v>
      </c>
      <c r="C298" s="103" t="s">
        <v>804</v>
      </c>
      <c r="D298" s="97">
        <v>2</v>
      </c>
      <c r="E298" s="95" t="s">
        <v>158</v>
      </c>
      <c r="F298" s="98">
        <v>41668</v>
      </c>
      <c r="G298" s="63">
        <v>44413</v>
      </c>
      <c r="H298" s="6">
        <f t="shared" si="23"/>
        <v>7.5205479452054798</v>
      </c>
      <c r="I298" s="95">
        <v>5</v>
      </c>
      <c r="J298" s="10">
        <v>0.05</v>
      </c>
      <c r="K298" s="11">
        <f t="shared" si="24"/>
        <v>0.19</v>
      </c>
      <c r="L298" s="51">
        <v>47205.120000000003</v>
      </c>
      <c r="M298" s="51">
        <v>2360.2600000000002</v>
      </c>
      <c r="N298" s="66">
        <f t="shared" si="20"/>
        <v>67451.589961643855</v>
      </c>
      <c r="O298" s="66">
        <f t="shared" si="21"/>
        <v>0</v>
      </c>
      <c r="P298" s="49">
        <v>0.05</v>
      </c>
      <c r="Q298" s="66">
        <f t="shared" si="22"/>
        <v>2360.2560000000003</v>
      </c>
    </row>
    <row r="299" spans="2:17" ht="30" x14ac:dyDescent="0.25">
      <c r="B299" s="95">
        <v>296</v>
      </c>
      <c r="C299" s="103" t="s">
        <v>805</v>
      </c>
      <c r="D299" s="97">
        <v>4</v>
      </c>
      <c r="E299" s="95" t="s">
        <v>158</v>
      </c>
      <c r="F299" s="98">
        <v>41668</v>
      </c>
      <c r="G299" s="63">
        <v>44413</v>
      </c>
      <c r="H299" s="6">
        <f t="shared" si="23"/>
        <v>7.5205479452054798</v>
      </c>
      <c r="I299" s="95">
        <v>5</v>
      </c>
      <c r="J299" s="10">
        <v>0.05</v>
      </c>
      <c r="K299" s="11">
        <f t="shared" si="24"/>
        <v>0.19</v>
      </c>
      <c r="L299" s="51">
        <v>186627.12</v>
      </c>
      <c r="M299" s="51">
        <v>9331.36</v>
      </c>
      <c r="N299" s="66">
        <f t="shared" si="20"/>
        <v>266672.2587287671</v>
      </c>
      <c r="O299" s="66">
        <f t="shared" si="21"/>
        <v>0</v>
      </c>
      <c r="P299" s="49">
        <v>0.05</v>
      </c>
      <c r="Q299" s="66">
        <f t="shared" si="22"/>
        <v>9331.3559999999998</v>
      </c>
    </row>
    <row r="300" spans="2:17" ht="30" x14ac:dyDescent="0.25">
      <c r="B300" s="95">
        <v>297</v>
      </c>
      <c r="C300" s="103" t="s">
        <v>806</v>
      </c>
      <c r="D300" s="97">
        <v>2</v>
      </c>
      <c r="E300" s="95" t="s">
        <v>158</v>
      </c>
      <c r="F300" s="98">
        <v>41668</v>
      </c>
      <c r="G300" s="63">
        <v>44413</v>
      </c>
      <c r="H300" s="6">
        <f t="shared" si="23"/>
        <v>7.5205479452054798</v>
      </c>
      <c r="I300" s="95">
        <v>5</v>
      </c>
      <c r="J300" s="10">
        <v>0.05</v>
      </c>
      <c r="K300" s="11">
        <f t="shared" si="24"/>
        <v>0.19</v>
      </c>
      <c r="L300" s="51">
        <v>111471.48</v>
      </c>
      <c r="M300" s="51">
        <v>5573.57</v>
      </c>
      <c r="N300" s="66">
        <f t="shared" si="20"/>
        <v>159282.05587397263</v>
      </c>
      <c r="O300" s="66">
        <f t="shared" si="21"/>
        <v>0</v>
      </c>
      <c r="P300" s="49">
        <v>0.05</v>
      </c>
      <c r="Q300" s="66">
        <f t="shared" si="22"/>
        <v>5573.5740000000005</v>
      </c>
    </row>
    <row r="301" spans="2:17" x14ac:dyDescent="0.25">
      <c r="B301" s="95">
        <v>298</v>
      </c>
      <c r="C301" s="103" t="s">
        <v>807</v>
      </c>
      <c r="D301" s="97">
        <v>2</v>
      </c>
      <c r="E301" s="95" t="s">
        <v>158</v>
      </c>
      <c r="F301" s="98">
        <v>41668</v>
      </c>
      <c r="G301" s="63">
        <v>44413</v>
      </c>
      <c r="H301" s="6">
        <f t="shared" si="23"/>
        <v>7.5205479452054798</v>
      </c>
      <c r="I301" s="95">
        <v>5</v>
      </c>
      <c r="J301" s="10">
        <v>0.05</v>
      </c>
      <c r="K301" s="11">
        <f t="shared" si="24"/>
        <v>0.19</v>
      </c>
      <c r="L301" s="51">
        <v>434581.68</v>
      </c>
      <c r="M301" s="51">
        <v>21729.08</v>
      </c>
      <c r="N301" s="66">
        <f t="shared" si="20"/>
        <v>620975.54850410961</v>
      </c>
      <c r="O301" s="66">
        <f t="shared" si="21"/>
        <v>0</v>
      </c>
      <c r="P301" s="49">
        <v>0.05</v>
      </c>
      <c r="Q301" s="66">
        <f t="shared" si="22"/>
        <v>21729.084000000003</v>
      </c>
    </row>
    <row r="302" spans="2:17" ht="30" x14ac:dyDescent="0.25">
      <c r="B302" s="95">
        <v>299</v>
      </c>
      <c r="C302" s="103" t="s">
        <v>808</v>
      </c>
      <c r="D302" s="97">
        <v>1</v>
      </c>
      <c r="E302" s="95" t="s">
        <v>158</v>
      </c>
      <c r="F302" s="98">
        <v>41668</v>
      </c>
      <c r="G302" s="63">
        <v>44413</v>
      </c>
      <c r="H302" s="6">
        <f t="shared" si="23"/>
        <v>7.5205479452054798</v>
      </c>
      <c r="I302" s="95">
        <v>5</v>
      </c>
      <c r="J302" s="10">
        <v>0.05</v>
      </c>
      <c r="K302" s="11">
        <f t="shared" si="24"/>
        <v>0.19</v>
      </c>
      <c r="L302" s="51">
        <v>17565.12</v>
      </c>
      <c r="M302" s="51">
        <v>878.26</v>
      </c>
      <c r="N302" s="66">
        <f t="shared" si="20"/>
        <v>25098.872153424654</v>
      </c>
      <c r="O302" s="66">
        <f t="shared" si="21"/>
        <v>0</v>
      </c>
      <c r="P302" s="49">
        <v>0.05</v>
      </c>
      <c r="Q302" s="66">
        <f t="shared" si="22"/>
        <v>878.25599999999997</v>
      </c>
    </row>
    <row r="303" spans="2:17" ht="30" x14ac:dyDescent="0.25">
      <c r="B303" s="95">
        <v>300</v>
      </c>
      <c r="C303" s="103" t="s">
        <v>809</v>
      </c>
      <c r="D303" s="97">
        <v>2</v>
      </c>
      <c r="E303" s="95" t="s">
        <v>158</v>
      </c>
      <c r="F303" s="98">
        <v>41668</v>
      </c>
      <c r="G303" s="63">
        <v>44413</v>
      </c>
      <c r="H303" s="6">
        <f t="shared" si="23"/>
        <v>7.5205479452054798</v>
      </c>
      <c r="I303" s="95">
        <v>5</v>
      </c>
      <c r="J303" s="10">
        <v>0.05</v>
      </c>
      <c r="K303" s="11">
        <f t="shared" si="24"/>
        <v>0.19</v>
      </c>
      <c r="L303" s="51">
        <v>297660.84000000003</v>
      </c>
      <c r="M303" s="51">
        <v>14883.04</v>
      </c>
      <c r="N303" s="66">
        <f t="shared" si="20"/>
        <v>425328.79753972607</v>
      </c>
      <c r="O303" s="66">
        <f t="shared" si="21"/>
        <v>0</v>
      </c>
      <c r="P303" s="49">
        <v>0.05</v>
      </c>
      <c r="Q303" s="66">
        <f t="shared" si="22"/>
        <v>14883.042000000001</v>
      </c>
    </row>
    <row r="304" spans="2:17" ht="30" x14ac:dyDescent="0.25">
      <c r="B304" s="95">
        <v>301</v>
      </c>
      <c r="C304" s="103" t="s">
        <v>810</v>
      </c>
      <c r="D304" s="97">
        <v>1</v>
      </c>
      <c r="E304" s="95" t="s">
        <v>158</v>
      </c>
      <c r="F304" s="98">
        <v>41668</v>
      </c>
      <c r="G304" s="63">
        <v>44413</v>
      </c>
      <c r="H304" s="6">
        <f t="shared" si="23"/>
        <v>7.5205479452054798</v>
      </c>
      <c r="I304" s="95">
        <v>5</v>
      </c>
      <c r="J304" s="10">
        <v>0.05</v>
      </c>
      <c r="K304" s="11">
        <f t="shared" si="24"/>
        <v>0.19</v>
      </c>
      <c r="L304" s="51">
        <v>131013.36</v>
      </c>
      <c r="M304" s="51">
        <v>6550.67</v>
      </c>
      <c r="N304" s="66">
        <f t="shared" si="20"/>
        <v>187205.52851506852</v>
      </c>
      <c r="O304" s="66">
        <f t="shared" si="21"/>
        <v>0</v>
      </c>
      <c r="P304" s="49">
        <v>0.05</v>
      </c>
      <c r="Q304" s="66">
        <f t="shared" si="22"/>
        <v>6550.6680000000006</v>
      </c>
    </row>
    <row r="305" spans="2:17" ht="30" x14ac:dyDescent="0.25">
      <c r="B305" s="95">
        <v>302</v>
      </c>
      <c r="C305" s="103" t="s">
        <v>811</v>
      </c>
      <c r="D305" s="97">
        <v>4</v>
      </c>
      <c r="E305" s="95" t="s">
        <v>158</v>
      </c>
      <c r="F305" s="98">
        <v>41668</v>
      </c>
      <c r="G305" s="63">
        <v>44413</v>
      </c>
      <c r="H305" s="6">
        <f t="shared" si="23"/>
        <v>7.5205479452054798</v>
      </c>
      <c r="I305" s="95">
        <v>5</v>
      </c>
      <c r="J305" s="10">
        <v>0.05</v>
      </c>
      <c r="K305" s="11">
        <f t="shared" si="24"/>
        <v>0.19</v>
      </c>
      <c r="L305" s="51">
        <v>114173.28</v>
      </c>
      <c r="M305" s="51">
        <v>5708.66</v>
      </c>
      <c r="N305" s="66">
        <f t="shared" si="20"/>
        <v>163142.66899726028</v>
      </c>
      <c r="O305" s="66">
        <f t="shared" si="21"/>
        <v>0</v>
      </c>
      <c r="P305" s="49">
        <v>0.05</v>
      </c>
      <c r="Q305" s="66">
        <f t="shared" si="22"/>
        <v>5708.6640000000007</v>
      </c>
    </row>
    <row r="306" spans="2:17" ht="30" x14ac:dyDescent="0.25">
      <c r="B306" s="95">
        <v>303</v>
      </c>
      <c r="C306" s="103" t="s">
        <v>794</v>
      </c>
      <c r="D306" s="97">
        <v>1</v>
      </c>
      <c r="E306" s="95" t="s">
        <v>158</v>
      </c>
      <c r="F306" s="98">
        <v>41668</v>
      </c>
      <c r="G306" s="63">
        <v>44413</v>
      </c>
      <c r="H306" s="6">
        <f t="shared" si="23"/>
        <v>7.5205479452054798</v>
      </c>
      <c r="I306" s="95">
        <v>5</v>
      </c>
      <c r="J306" s="10">
        <v>0.05</v>
      </c>
      <c r="K306" s="11">
        <f t="shared" si="24"/>
        <v>0.19</v>
      </c>
      <c r="L306" s="51">
        <v>122131.62</v>
      </c>
      <c r="M306" s="51">
        <v>6106.58</v>
      </c>
      <c r="N306" s="66">
        <f t="shared" si="20"/>
        <v>174514.37372876712</v>
      </c>
      <c r="O306" s="66">
        <f t="shared" si="21"/>
        <v>0</v>
      </c>
      <c r="P306" s="49">
        <v>0.05</v>
      </c>
      <c r="Q306" s="66">
        <f t="shared" si="22"/>
        <v>6106.5810000000001</v>
      </c>
    </row>
    <row r="307" spans="2:17" ht="30" x14ac:dyDescent="0.25">
      <c r="B307" s="95">
        <v>304</v>
      </c>
      <c r="C307" s="103" t="s">
        <v>812</v>
      </c>
      <c r="D307" s="97">
        <v>2</v>
      </c>
      <c r="E307" s="95" t="s">
        <v>158</v>
      </c>
      <c r="F307" s="98">
        <v>41668</v>
      </c>
      <c r="G307" s="63">
        <v>44413</v>
      </c>
      <c r="H307" s="6">
        <f t="shared" si="23"/>
        <v>7.5205479452054798</v>
      </c>
      <c r="I307" s="95">
        <v>5</v>
      </c>
      <c r="J307" s="10">
        <v>0.05</v>
      </c>
      <c r="K307" s="11">
        <f t="shared" si="24"/>
        <v>0.19</v>
      </c>
      <c r="L307" s="51">
        <v>101304.96000000001</v>
      </c>
      <c r="M307" s="51">
        <v>5065.25</v>
      </c>
      <c r="N307" s="66">
        <f t="shared" si="20"/>
        <v>144755.07366575344</v>
      </c>
      <c r="O307" s="66">
        <f t="shared" si="21"/>
        <v>0</v>
      </c>
      <c r="P307" s="49">
        <v>0.05</v>
      </c>
      <c r="Q307" s="66">
        <f t="shared" si="22"/>
        <v>5065.2480000000005</v>
      </c>
    </row>
    <row r="308" spans="2:17" ht="30" x14ac:dyDescent="0.25">
      <c r="B308" s="95">
        <v>305</v>
      </c>
      <c r="C308" s="103" t="s">
        <v>794</v>
      </c>
      <c r="D308" s="97">
        <v>1</v>
      </c>
      <c r="E308" s="95" t="s">
        <v>158</v>
      </c>
      <c r="F308" s="98">
        <v>41668</v>
      </c>
      <c r="G308" s="63">
        <v>44413</v>
      </c>
      <c r="H308" s="6">
        <f t="shared" si="23"/>
        <v>7.5205479452054798</v>
      </c>
      <c r="I308" s="95">
        <v>5</v>
      </c>
      <c r="J308" s="10">
        <v>0.05</v>
      </c>
      <c r="K308" s="11">
        <f t="shared" si="24"/>
        <v>0.19</v>
      </c>
      <c r="L308" s="51">
        <v>123778.92</v>
      </c>
      <c r="M308" s="51">
        <v>6188.95</v>
      </c>
      <c r="N308" s="66">
        <f t="shared" si="20"/>
        <v>176868.20746849317</v>
      </c>
      <c r="O308" s="66">
        <f t="shared" si="21"/>
        <v>0</v>
      </c>
      <c r="P308" s="49">
        <v>0.05</v>
      </c>
      <c r="Q308" s="66">
        <f t="shared" si="22"/>
        <v>6188.9459999999999</v>
      </c>
    </row>
    <row r="309" spans="2:17" ht="30" x14ac:dyDescent="0.25">
      <c r="B309" s="95">
        <v>306</v>
      </c>
      <c r="C309" s="103" t="s">
        <v>813</v>
      </c>
      <c r="D309" s="97">
        <v>1</v>
      </c>
      <c r="E309" s="95" t="s">
        <v>158</v>
      </c>
      <c r="F309" s="98">
        <v>41668</v>
      </c>
      <c r="G309" s="63">
        <v>44413</v>
      </c>
      <c r="H309" s="6">
        <f t="shared" si="23"/>
        <v>7.5205479452054798</v>
      </c>
      <c r="I309" s="95">
        <v>5</v>
      </c>
      <c r="J309" s="10">
        <v>0.05</v>
      </c>
      <c r="K309" s="11">
        <f t="shared" si="24"/>
        <v>0.19</v>
      </c>
      <c r="L309" s="51">
        <v>59534.22</v>
      </c>
      <c r="M309" s="51">
        <v>2976.71</v>
      </c>
      <c r="N309" s="66">
        <f t="shared" si="20"/>
        <v>85068.691619178091</v>
      </c>
      <c r="O309" s="66">
        <f t="shared" si="21"/>
        <v>0</v>
      </c>
      <c r="P309" s="49">
        <v>0.05</v>
      </c>
      <c r="Q309" s="66">
        <f t="shared" si="22"/>
        <v>2976.7110000000002</v>
      </c>
    </row>
    <row r="310" spans="2:17" ht="30" x14ac:dyDescent="0.25">
      <c r="B310" s="95">
        <v>307</v>
      </c>
      <c r="C310" s="103" t="s">
        <v>814</v>
      </c>
      <c r="D310" s="97">
        <v>1</v>
      </c>
      <c r="E310" s="95" t="s">
        <v>158</v>
      </c>
      <c r="F310" s="98">
        <v>41668</v>
      </c>
      <c r="G310" s="63">
        <v>44413</v>
      </c>
      <c r="H310" s="6">
        <f t="shared" si="23"/>
        <v>7.5205479452054798</v>
      </c>
      <c r="I310" s="95">
        <v>5</v>
      </c>
      <c r="J310" s="10">
        <v>0.05</v>
      </c>
      <c r="K310" s="11">
        <f t="shared" si="24"/>
        <v>0.19</v>
      </c>
      <c r="L310" s="51">
        <v>508732.35</v>
      </c>
      <c r="M310" s="51">
        <v>25436.62</v>
      </c>
      <c r="N310" s="66">
        <f t="shared" si="20"/>
        <v>726929.74559589045</v>
      </c>
      <c r="O310" s="66">
        <f t="shared" si="21"/>
        <v>0</v>
      </c>
      <c r="P310" s="49">
        <v>0.05</v>
      </c>
      <c r="Q310" s="66">
        <f t="shared" si="22"/>
        <v>25436.6175</v>
      </c>
    </row>
    <row r="311" spans="2:17" ht="30" x14ac:dyDescent="0.25">
      <c r="B311" s="95">
        <v>308</v>
      </c>
      <c r="C311" s="103" t="s">
        <v>814</v>
      </c>
      <c r="D311" s="97">
        <v>1</v>
      </c>
      <c r="E311" s="95" t="s">
        <v>158</v>
      </c>
      <c r="F311" s="98">
        <v>41668</v>
      </c>
      <c r="G311" s="63">
        <v>44413</v>
      </c>
      <c r="H311" s="6">
        <f t="shared" si="23"/>
        <v>7.5205479452054798</v>
      </c>
      <c r="I311" s="95">
        <v>5</v>
      </c>
      <c r="J311" s="10">
        <v>0.05</v>
      </c>
      <c r="K311" s="11">
        <f t="shared" si="24"/>
        <v>0.19</v>
      </c>
      <c r="L311" s="51">
        <v>137460.06</v>
      </c>
      <c r="M311" s="51">
        <v>6873</v>
      </c>
      <c r="N311" s="66">
        <f t="shared" si="20"/>
        <v>196417.24463835618</v>
      </c>
      <c r="O311" s="66">
        <f t="shared" si="21"/>
        <v>0</v>
      </c>
      <c r="P311" s="49">
        <v>0.05</v>
      </c>
      <c r="Q311" s="66">
        <f t="shared" si="22"/>
        <v>6873.0030000000006</v>
      </c>
    </row>
    <row r="312" spans="2:17" ht="30" x14ac:dyDescent="0.25">
      <c r="B312" s="95">
        <v>309</v>
      </c>
      <c r="C312" s="103" t="s">
        <v>815</v>
      </c>
      <c r="D312" s="97">
        <v>1</v>
      </c>
      <c r="E312" s="95" t="s">
        <v>158</v>
      </c>
      <c r="F312" s="98">
        <v>41668</v>
      </c>
      <c r="G312" s="63">
        <v>44413</v>
      </c>
      <c r="H312" s="6">
        <f t="shared" si="23"/>
        <v>7.5205479452054798</v>
      </c>
      <c r="I312" s="95">
        <v>5</v>
      </c>
      <c r="J312" s="10">
        <v>0.05</v>
      </c>
      <c r="K312" s="11">
        <f t="shared" si="24"/>
        <v>0.19</v>
      </c>
      <c r="L312" s="51">
        <v>16530</v>
      </c>
      <c r="M312" s="51">
        <v>826.5</v>
      </c>
      <c r="N312" s="66">
        <f t="shared" si="20"/>
        <v>23619.784931506849</v>
      </c>
      <c r="O312" s="66">
        <f t="shared" si="21"/>
        <v>0</v>
      </c>
      <c r="P312" s="49">
        <v>0.05</v>
      </c>
      <c r="Q312" s="66">
        <f t="shared" si="22"/>
        <v>826.5</v>
      </c>
    </row>
    <row r="313" spans="2:17" ht="30" x14ac:dyDescent="0.25">
      <c r="B313" s="95">
        <v>310</v>
      </c>
      <c r="C313" s="103" t="s">
        <v>816</v>
      </c>
      <c r="D313" s="97">
        <v>1</v>
      </c>
      <c r="E313" s="95" t="s">
        <v>158</v>
      </c>
      <c r="F313" s="98">
        <v>41668</v>
      </c>
      <c r="G313" s="63">
        <v>44413</v>
      </c>
      <c r="H313" s="6">
        <f t="shared" si="23"/>
        <v>7.5205479452054798</v>
      </c>
      <c r="I313" s="95">
        <v>5</v>
      </c>
      <c r="J313" s="10">
        <v>0.05</v>
      </c>
      <c r="K313" s="11">
        <f t="shared" si="24"/>
        <v>0.19</v>
      </c>
      <c r="L313" s="51">
        <v>13680</v>
      </c>
      <c r="M313" s="51">
        <v>684</v>
      </c>
      <c r="N313" s="66">
        <f t="shared" si="20"/>
        <v>19547.40821917808</v>
      </c>
      <c r="O313" s="66">
        <f t="shared" si="21"/>
        <v>0</v>
      </c>
      <c r="P313" s="49">
        <v>0.05</v>
      </c>
      <c r="Q313" s="66">
        <f t="shared" si="22"/>
        <v>684</v>
      </c>
    </row>
    <row r="314" spans="2:17" ht="30" x14ac:dyDescent="0.25">
      <c r="B314" s="95">
        <v>311</v>
      </c>
      <c r="C314" s="103" t="s">
        <v>817</v>
      </c>
      <c r="D314" s="97">
        <v>1</v>
      </c>
      <c r="E314" s="95" t="s">
        <v>158</v>
      </c>
      <c r="F314" s="98">
        <v>41668</v>
      </c>
      <c r="G314" s="63">
        <v>44413</v>
      </c>
      <c r="H314" s="6">
        <f t="shared" si="23"/>
        <v>7.5205479452054798</v>
      </c>
      <c r="I314" s="95">
        <v>5</v>
      </c>
      <c r="J314" s="10">
        <v>0.05</v>
      </c>
      <c r="K314" s="11">
        <f t="shared" si="24"/>
        <v>0.19</v>
      </c>
      <c r="L314" s="51">
        <v>169546.5</v>
      </c>
      <c r="M314" s="51">
        <v>8477.33</v>
      </c>
      <c r="N314" s="66">
        <f t="shared" si="20"/>
        <v>242265.69061643837</v>
      </c>
      <c r="O314" s="66">
        <f t="shared" si="21"/>
        <v>0</v>
      </c>
      <c r="P314" s="49">
        <v>0.05</v>
      </c>
      <c r="Q314" s="66">
        <f t="shared" si="22"/>
        <v>8477.3250000000007</v>
      </c>
    </row>
    <row r="315" spans="2:17" x14ac:dyDescent="0.25">
      <c r="B315" s="95">
        <v>312</v>
      </c>
      <c r="C315" s="103" t="s">
        <v>818</v>
      </c>
      <c r="D315" s="97">
        <v>1</v>
      </c>
      <c r="E315" s="95" t="s">
        <v>158</v>
      </c>
      <c r="F315" s="98">
        <v>41668</v>
      </c>
      <c r="G315" s="63">
        <v>44413</v>
      </c>
      <c r="H315" s="6">
        <f t="shared" si="23"/>
        <v>7.5205479452054798</v>
      </c>
      <c r="I315" s="95">
        <v>5</v>
      </c>
      <c r="J315" s="10">
        <v>0.05</v>
      </c>
      <c r="K315" s="11">
        <f t="shared" si="24"/>
        <v>0.19</v>
      </c>
      <c r="L315" s="51">
        <v>84214.080000000002</v>
      </c>
      <c r="M315" s="51">
        <v>4210.7</v>
      </c>
      <c r="N315" s="66">
        <f t="shared" si="20"/>
        <v>120333.84499726028</v>
      </c>
      <c r="O315" s="66">
        <f t="shared" si="21"/>
        <v>0</v>
      </c>
      <c r="P315" s="49">
        <v>0.05</v>
      </c>
      <c r="Q315" s="66">
        <f t="shared" si="22"/>
        <v>4210.7040000000006</v>
      </c>
    </row>
    <row r="316" spans="2:17" x14ac:dyDescent="0.25">
      <c r="B316" s="95">
        <v>313</v>
      </c>
      <c r="C316" s="103" t="s">
        <v>819</v>
      </c>
      <c r="D316" s="97">
        <v>1</v>
      </c>
      <c r="E316" s="95" t="s">
        <v>158</v>
      </c>
      <c r="F316" s="98">
        <v>41668</v>
      </c>
      <c r="G316" s="63">
        <v>44413</v>
      </c>
      <c r="H316" s="6">
        <f t="shared" si="23"/>
        <v>7.5205479452054798</v>
      </c>
      <c r="I316" s="95">
        <v>5</v>
      </c>
      <c r="J316" s="10">
        <v>0.05</v>
      </c>
      <c r="K316" s="11">
        <f t="shared" si="24"/>
        <v>0.19</v>
      </c>
      <c r="L316" s="51">
        <v>233700</v>
      </c>
      <c r="M316" s="51">
        <v>11685</v>
      </c>
      <c r="N316" s="66">
        <f t="shared" si="20"/>
        <v>333934.89041095891</v>
      </c>
      <c r="O316" s="66">
        <f t="shared" si="21"/>
        <v>0</v>
      </c>
      <c r="P316" s="49">
        <v>0.05</v>
      </c>
      <c r="Q316" s="66">
        <f t="shared" si="22"/>
        <v>11685</v>
      </c>
    </row>
    <row r="317" spans="2:17" ht="30" x14ac:dyDescent="0.25">
      <c r="B317" s="95">
        <v>314</v>
      </c>
      <c r="C317" s="103" t="s">
        <v>798</v>
      </c>
      <c r="D317" s="97">
        <v>3</v>
      </c>
      <c r="E317" s="95" t="s">
        <v>158</v>
      </c>
      <c r="F317" s="98">
        <v>41668</v>
      </c>
      <c r="G317" s="63">
        <v>44413</v>
      </c>
      <c r="H317" s="6">
        <f t="shared" si="23"/>
        <v>7.5205479452054798</v>
      </c>
      <c r="I317" s="95">
        <v>5</v>
      </c>
      <c r="J317" s="10">
        <v>0.05</v>
      </c>
      <c r="K317" s="11">
        <f t="shared" si="24"/>
        <v>0.19</v>
      </c>
      <c r="L317" s="51">
        <v>56679.66</v>
      </c>
      <c r="M317" s="51">
        <v>2833.98</v>
      </c>
      <c r="N317" s="66">
        <f t="shared" si="20"/>
        <v>80989.799104109596</v>
      </c>
      <c r="O317" s="66">
        <f t="shared" si="21"/>
        <v>0</v>
      </c>
      <c r="P317" s="49">
        <v>0.05</v>
      </c>
      <c r="Q317" s="66">
        <f t="shared" si="22"/>
        <v>2833.9830000000002</v>
      </c>
    </row>
    <row r="318" spans="2:17" ht="30" x14ac:dyDescent="0.25">
      <c r="B318" s="95">
        <v>315</v>
      </c>
      <c r="C318" s="103" t="s">
        <v>820</v>
      </c>
      <c r="D318" s="97">
        <v>1</v>
      </c>
      <c r="E318" s="95" t="s">
        <v>158</v>
      </c>
      <c r="F318" s="98">
        <v>41668</v>
      </c>
      <c r="G318" s="63">
        <v>44413</v>
      </c>
      <c r="H318" s="6">
        <f t="shared" si="23"/>
        <v>7.5205479452054798</v>
      </c>
      <c r="I318" s="95">
        <v>5</v>
      </c>
      <c r="J318" s="10">
        <v>0.05</v>
      </c>
      <c r="K318" s="11">
        <f t="shared" si="24"/>
        <v>0.19</v>
      </c>
      <c r="L318" s="51">
        <v>45010.62</v>
      </c>
      <c r="M318" s="51">
        <v>2250.5300000000002</v>
      </c>
      <c r="N318" s="66">
        <f t="shared" si="20"/>
        <v>64315.8598931507</v>
      </c>
      <c r="O318" s="66">
        <f t="shared" si="21"/>
        <v>0</v>
      </c>
      <c r="P318" s="49">
        <v>0.05</v>
      </c>
      <c r="Q318" s="66">
        <f t="shared" si="22"/>
        <v>2250.5310000000004</v>
      </c>
    </row>
    <row r="319" spans="2:17" ht="30" x14ac:dyDescent="0.25">
      <c r="B319" s="95">
        <v>316</v>
      </c>
      <c r="C319" s="103" t="s">
        <v>821</v>
      </c>
      <c r="D319" s="97">
        <v>2</v>
      </c>
      <c r="E319" s="95" t="s">
        <v>158</v>
      </c>
      <c r="F319" s="98">
        <v>41668</v>
      </c>
      <c r="G319" s="63">
        <v>44413</v>
      </c>
      <c r="H319" s="6">
        <f t="shared" si="23"/>
        <v>7.5205479452054798</v>
      </c>
      <c r="I319" s="95">
        <v>5</v>
      </c>
      <c r="J319" s="10">
        <v>0.05</v>
      </c>
      <c r="K319" s="11">
        <f t="shared" si="24"/>
        <v>0.19</v>
      </c>
      <c r="L319" s="51">
        <v>95509.2</v>
      </c>
      <c r="M319" s="51">
        <v>4775.46</v>
      </c>
      <c r="N319" s="66">
        <f t="shared" si="20"/>
        <v>136473.48838356163</v>
      </c>
      <c r="O319" s="66">
        <f t="shared" si="21"/>
        <v>0</v>
      </c>
      <c r="P319" s="49">
        <v>0.05</v>
      </c>
      <c r="Q319" s="66">
        <f t="shared" si="22"/>
        <v>4775.46</v>
      </c>
    </row>
    <row r="320" spans="2:17" ht="30" x14ac:dyDescent="0.25">
      <c r="B320" s="95">
        <v>317</v>
      </c>
      <c r="C320" s="103" t="s">
        <v>822</v>
      </c>
      <c r="D320" s="97">
        <v>1</v>
      </c>
      <c r="E320" s="95" t="s">
        <v>158</v>
      </c>
      <c r="F320" s="98">
        <v>41668</v>
      </c>
      <c r="G320" s="63">
        <v>44413</v>
      </c>
      <c r="H320" s="6">
        <f t="shared" si="23"/>
        <v>7.5205479452054798</v>
      </c>
      <c r="I320" s="95">
        <v>5</v>
      </c>
      <c r="J320" s="10">
        <v>0.05</v>
      </c>
      <c r="K320" s="11">
        <f t="shared" si="24"/>
        <v>0.19</v>
      </c>
      <c r="L320" s="51">
        <v>13645.8</v>
      </c>
      <c r="M320" s="51">
        <v>682.29</v>
      </c>
      <c r="N320" s="66">
        <f t="shared" si="20"/>
        <v>19498.539698630135</v>
      </c>
      <c r="O320" s="66">
        <f t="shared" si="21"/>
        <v>0</v>
      </c>
      <c r="P320" s="49">
        <v>0.05</v>
      </c>
      <c r="Q320" s="66">
        <f t="shared" si="22"/>
        <v>682.29</v>
      </c>
    </row>
    <row r="321" spans="2:17" ht="30" x14ac:dyDescent="0.25">
      <c r="B321" s="95">
        <v>318</v>
      </c>
      <c r="C321" s="103" t="s">
        <v>823</v>
      </c>
      <c r="D321" s="97">
        <v>2</v>
      </c>
      <c r="E321" s="95" t="s">
        <v>158</v>
      </c>
      <c r="F321" s="98">
        <v>41668</v>
      </c>
      <c r="G321" s="63">
        <v>44413</v>
      </c>
      <c r="H321" s="6">
        <f t="shared" si="23"/>
        <v>7.5205479452054798</v>
      </c>
      <c r="I321" s="95">
        <v>5</v>
      </c>
      <c r="J321" s="10">
        <v>0.05</v>
      </c>
      <c r="K321" s="11">
        <f t="shared" si="24"/>
        <v>0.19</v>
      </c>
      <c r="L321" s="51">
        <v>37873.08</v>
      </c>
      <c r="M321" s="51">
        <v>1893.65</v>
      </c>
      <c r="N321" s="66">
        <f t="shared" si="20"/>
        <v>54116.999654794527</v>
      </c>
      <c r="O321" s="66">
        <f t="shared" si="21"/>
        <v>0</v>
      </c>
      <c r="P321" s="49">
        <v>0.05</v>
      </c>
      <c r="Q321" s="66">
        <f t="shared" si="22"/>
        <v>1893.6540000000002</v>
      </c>
    </row>
    <row r="322" spans="2:17" ht="30" x14ac:dyDescent="0.25">
      <c r="B322" s="95">
        <v>319</v>
      </c>
      <c r="C322" s="103" t="s">
        <v>824</v>
      </c>
      <c r="D322" s="97">
        <v>2</v>
      </c>
      <c r="E322" s="95" t="s">
        <v>158</v>
      </c>
      <c r="F322" s="98">
        <v>41668</v>
      </c>
      <c r="G322" s="63">
        <v>44413</v>
      </c>
      <c r="H322" s="6">
        <f t="shared" si="23"/>
        <v>7.5205479452054798</v>
      </c>
      <c r="I322" s="95">
        <v>5</v>
      </c>
      <c r="J322" s="10">
        <v>0.05</v>
      </c>
      <c r="K322" s="11">
        <f t="shared" si="24"/>
        <v>0.19</v>
      </c>
      <c r="L322" s="51">
        <v>2745.12</v>
      </c>
      <c r="M322" s="51">
        <v>137.26</v>
      </c>
      <c r="N322" s="66">
        <f t="shared" si="20"/>
        <v>3922.5132493150691</v>
      </c>
      <c r="O322" s="66">
        <f t="shared" si="21"/>
        <v>0</v>
      </c>
      <c r="P322" s="49">
        <v>0.05</v>
      </c>
      <c r="Q322" s="66">
        <f t="shared" si="22"/>
        <v>137.256</v>
      </c>
    </row>
    <row r="323" spans="2:17" ht="30" x14ac:dyDescent="0.25">
      <c r="B323" s="95">
        <v>320</v>
      </c>
      <c r="C323" s="103" t="s">
        <v>462</v>
      </c>
      <c r="D323" s="97">
        <v>44</v>
      </c>
      <c r="E323" s="95" t="s">
        <v>158</v>
      </c>
      <c r="F323" s="98">
        <v>41542</v>
      </c>
      <c r="G323" s="63">
        <v>44413</v>
      </c>
      <c r="H323" s="6">
        <f t="shared" si="23"/>
        <v>7.8657534246575347</v>
      </c>
      <c r="I323" s="95">
        <v>3</v>
      </c>
      <c r="J323" s="10">
        <v>0.05</v>
      </c>
      <c r="K323" s="11">
        <f t="shared" si="24"/>
        <v>0.31666666666666665</v>
      </c>
      <c r="L323" s="51">
        <v>2031613.57</v>
      </c>
      <c r="M323" s="51">
        <v>101580.68</v>
      </c>
      <c r="N323" s="66">
        <f t="shared" si="20"/>
        <v>5060387.608672603</v>
      </c>
      <c r="O323" s="66">
        <f t="shared" si="21"/>
        <v>0</v>
      </c>
      <c r="P323" s="49">
        <v>0.05</v>
      </c>
      <c r="Q323" s="66">
        <f t="shared" si="22"/>
        <v>101580.67850000001</v>
      </c>
    </row>
    <row r="324" spans="2:17" ht="30" x14ac:dyDescent="0.25">
      <c r="B324" s="95">
        <v>321</v>
      </c>
      <c r="C324" s="103" t="s">
        <v>463</v>
      </c>
      <c r="D324" s="97">
        <v>50</v>
      </c>
      <c r="E324" s="95" t="s">
        <v>158</v>
      </c>
      <c r="F324" s="98">
        <v>41542</v>
      </c>
      <c r="G324" s="63">
        <v>44413</v>
      </c>
      <c r="H324" s="6">
        <f t="shared" si="23"/>
        <v>7.8657534246575347</v>
      </c>
      <c r="I324" s="95">
        <v>5</v>
      </c>
      <c r="J324" s="10">
        <v>0.05</v>
      </c>
      <c r="K324" s="11">
        <f t="shared" si="24"/>
        <v>0.19</v>
      </c>
      <c r="L324" s="51">
        <v>377965.36</v>
      </c>
      <c r="M324" s="51">
        <v>18898.27</v>
      </c>
      <c r="N324" s="66">
        <f t="shared" ref="N324:N387" si="25">L324*K324*H324</f>
        <v>564866.64171616442</v>
      </c>
      <c r="O324" s="66">
        <f t="shared" ref="O324:O387" si="26">MAX(L324-N324,0)</f>
        <v>0</v>
      </c>
      <c r="P324" s="49">
        <v>0.05</v>
      </c>
      <c r="Q324" s="66">
        <f t="shared" ref="Q324:Q387" si="27">IF(M324&lt;=0,0,IF(O324&lt;=J324*L324,J324*L324,O324*(1-P324)))</f>
        <v>18898.268</v>
      </c>
    </row>
    <row r="325" spans="2:17" x14ac:dyDescent="0.25">
      <c r="B325" s="95">
        <v>322</v>
      </c>
      <c r="C325" s="103" t="s">
        <v>825</v>
      </c>
      <c r="D325" s="97">
        <v>5</v>
      </c>
      <c r="E325" s="95" t="s">
        <v>158</v>
      </c>
      <c r="F325" s="98">
        <v>41744</v>
      </c>
      <c r="G325" s="63">
        <v>44413</v>
      </c>
      <c r="H325" s="6">
        <f t="shared" ref="H325:H388" si="28">(G325-F325)/365</f>
        <v>7.3123287671232875</v>
      </c>
      <c r="I325" s="95">
        <v>6</v>
      </c>
      <c r="J325" s="10">
        <v>0.05</v>
      </c>
      <c r="K325" s="11">
        <f t="shared" ref="K325:K388" si="29">(1-J325)/I325</f>
        <v>0.15833333333333333</v>
      </c>
      <c r="L325" s="51">
        <v>406002.19</v>
      </c>
      <c r="M325" s="51">
        <v>20300.11</v>
      </c>
      <c r="N325" s="66">
        <f t="shared" si="25"/>
        <v>470063.40312990866</v>
      </c>
      <c r="O325" s="66">
        <f t="shared" si="26"/>
        <v>0</v>
      </c>
      <c r="P325" s="49">
        <v>0.05</v>
      </c>
      <c r="Q325" s="66">
        <f t="shared" si="27"/>
        <v>20300.109500000002</v>
      </c>
    </row>
    <row r="326" spans="2:17" x14ac:dyDescent="0.25">
      <c r="B326" s="95">
        <v>323</v>
      </c>
      <c r="C326" s="103" t="s">
        <v>826</v>
      </c>
      <c r="D326" s="97">
        <v>5</v>
      </c>
      <c r="E326" s="95" t="s">
        <v>158</v>
      </c>
      <c r="F326" s="98">
        <v>41744</v>
      </c>
      <c r="G326" s="63">
        <v>44413</v>
      </c>
      <c r="H326" s="6">
        <f t="shared" si="28"/>
        <v>7.3123287671232875</v>
      </c>
      <c r="I326" s="95">
        <v>6</v>
      </c>
      <c r="J326" s="10">
        <v>0.05</v>
      </c>
      <c r="K326" s="11">
        <f t="shared" si="29"/>
        <v>0.15833333333333333</v>
      </c>
      <c r="L326" s="51">
        <v>200143.13</v>
      </c>
      <c r="M326" s="51">
        <v>10007.16</v>
      </c>
      <c r="N326" s="66">
        <f t="shared" si="25"/>
        <v>231722.79144817349</v>
      </c>
      <c r="O326" s="66">
        <f t="shared" si="26"/>
        <v>0</v>
      </c>
      <c r="P326" s="49">
        <v>0.05</v>
      </c>
      <c r="Q326" s="66">
        <f t="shared" si="27"/>
        <v>10007.156500000001</v>
      </c>
    </row>
    <row r="327" spans="2:17" x14ac:dyDescent="0.25">
      <c r="B327" s="95">
        <v>324</v>
      </c>
      <c r="C327" s="103" t="s">
        <v>827</v>
      </c>
      <c r="D327" s="97">
        <v>2</v>
      </c>
      <c r="E327" s="95" t="s">
        <v>158</v>
      </c>
      <c r="F327" s="98">
        <v>41743</v>
      </c>
      <c r="G327" s="63">
        <v>44413</v>
      </c>
      <c r="H327" s="6">
        <f t="shared" si="28"/>
        <v>7.3150684931506849</v>
      </c>
      <c r="I327" s="95">
        <v>5</v>
      </c>
      <c r="J327" s="10">
        <v>0.05</v>
      </c>
      <c r="K327" s="11">
        <f t="shared" si="29"/>
        <v>0.19</v>
      </c>
      <c r="L327" s="51">
        <v>71200</v>
      </c>
      <c r="M327" s="51">
        <v>3560</v>
      </c>
      <c r="N327" s="66">
        <f t="shared" si="25"/>
        <v>98958.246575342462</v>
      </c>
      <c r="O327" s="66">
        <f t="shared" si="26"/>
        <v>0</v>
      </c>
      <c r="P327" s="49">
        <v>0.05</v>
      </c>
      <c r="Q327" s="66">
        <f t="shared" si="27"/>
        <v>3560</v>
      </c>
    </row>
    <row r="328" spans="2:17" x14ac:dyDescent="0.25">
      <c r="B328" s="95">
        <v>325</v>
      </c>
      <c r="C328" s="103" t="s">
        <v>828</v>
      </c>
      <c r="D328" s="97">
        <v>1</v>
      </c>
      <c r="E328" s="95" t="s">
        <v>158</v>
      </c>
      <c r="F328" s="98">
        <v>41743</v>
      </c>
      <c r="G328" s="63">
        <v>44413</v>
      </c>
      <c r="H328" s="6">
        <f t="shared" si="28"/>
        <v>7.3150684931506849</v>
      </c>
      <c r="I328" s="95">
        <v>8</v>
      </c>
      <c r="J328" s="10">
        <v>0.05</v>
      </c>
      <c r="K328" s="11">
        <f t="shared" si="29"/>
        <v>0.11874999999999999</v>
      </c>
      <c r="L328" s="51">
        <v>40750</v>
      </c>
      <c r="M328" s="51">
        <v>2037.5</v>
      </c>
      <c r="N328" s="66">
        <f t="shared" si="25"/>
        <v>35398.073630136983</v>
      </c>
      <c r="O328" s="66">
        <f t="shared" si="26"/>
        <v>5351.9263698630166</v>
      </c>
      <c r="P328" s="49">
        <v>0.05</v>
      </c>
      <c r="Q328" s="66">
        <f t="shared" si="27"/>
        <v>5084.3300513698659</v>
      </c>
    </row>
    <row r="329" spans="2:17" ht="30" x14ac:dyDescent="0.25">
      <c r="B329" s="95">
        <v>326</v>
      </c>
      <c r="C329" s="103" t="s">
        <v>829</v>
      </c>
      <c r="D329" s="97">
        <v>2</v>
      </c>
      <c r="E329" s="95" t="s">
        <v>158</v>
      </c>
      <c r="F329" s="98">
        <v>41743</v>
      </c>
      <c r="G329" s="63">
        <v>44413</v>
      </c>
      <c r="H329" s="6">
        <f t="shared" si="28"/>
        <v>7.3150684931506849</v>
      </c>
      <c r="I329" s="95">
        <v>5</v>
      </c>
      <c r="J329" s="10">
        <v>0.05</v>
      </c>
      <c r="K329" s="11">
        <f t="shared" si="29"/>
        <v>0.19</v>
      </c>
      <c r="L329" s="51">
        <v>127000</v>
      </c>
      <c r="M329" s="51">
        <v>6350</v>
      </c>
      <c r="N329" s="66">
        <f t="shared" si="25"/>
        <v>176512.60273972602</v>
      </c>
      <c r="O329" s="66">
        <f t="shared" si="26"/>
        <v>0</v>
      </c>
      <c r="P329" s="49">
        <v>0.05</v>
      </c>
      <c r="Q329" s="66">
        <f t="shared" si="27"/>
        <v>6350</v>
      </c>
    </row>
    <row r="330" spans="2:17" ht="30" x14ac:dyDescent="0.25">
      <c r="B330" s="95">
        <v>327</v>
      </c>
      <c r="C330" s="103" t="s">
        <v>830</v>
      </c>
      <c r="D330" s="97">
        <v>2</v>
      </c>
      <c r="E330" s="95" t="s">
        <v>158</v>
      </c>
      <c r="F330" s="98">
        <v>41743</v>
      </c>
      <c r="G330" s="63">
        <v>44413</v>
      </c>
      <c r="H330" s="6">
        <f t="shared" si="28"/>
        <v>7.3150684931506849</v>
      </c>
      <c r="I330" s="95">
        <v>5</v>
      </c>
      <c r="J330" s="10">
        <v>0.05</v>
      </c>
      <c r="K330" s="11">
        <f t="shared" si="29"/>
        <v>0.19</v>
      </c>
      <c r="L330" s="51">
        <v>265000</v>
      </c>
      <c r="M330" s="51">
        <v>13250</v>
      </c>
      <c r="N330" s="66">
        <f t="shared" si="25"/>
        <v>368313.69863013696</v>
      </c>
      <c r="O330" s="66">
        <f t="shared" si="26"/>
        <v>0</v>
      </c>
      <c r="P330" s="49">
        <v>0.05</v>
      </c>
      <c r="Q330" s="66">
        <f t="shared" si="27"/>
        <v>13250</v>
      </c>
    </row>
    <row r="331" spans="2:17" ht="30" x14ac:dyDescent="0.25">
      <c r="B331" s="95">
        <v>328</v>
      </c>
      <c r="C331" s="103" t="s">
        <v>831</v>
      </c>
      <c r="D331" s="97">
        <v>1</v>
      </c>
      <c r="E331" s="95" t="s">
        <v>158</v>
      </c>
      <c r="F331" s="98">
        <v>41752</v>
      </c>
      <c r="G331" s="63">
        <v>44413</v>
      </c>
      <c r="H331" s="6">
        <f t="shared" si="28"/>
        <v>7.2904109589041095</v>
      </c>
      <c r="I331" s="95">
        <v>5</v>
      </c>
      <c r="J331" s="10">
        <v>0.05</v>
      </c>
      <c r="K331" s="11">
        <f t="shared" si="29"/>
        <v>0.19</v>
      </c>
      <c r="L331" s="51">
        <v>45010.62</v>
      </c>
      <c r="M331" s="51">
        <v>2250.5300000000002</v>
      </c>
      <c r="N331" s="66">
        <f t="shared" si="25"/>
        <v>62347.724289863021</v>
      </c>
      <c r="O331" s="66">
        <f t="shared" si="26"/>
        <v>0</v>
      </c>
      <c r="P331" s="49">
        <v>0.05</v>
      </c>
      <c r="Q331" s="66">
        <f t="shared" si="27"/>
        <v>2250.5310000000004</v>
      </c>
    </row>
    <row r="332" spans="2:17" ht="30" x14ac:dyDescent="0.25">
      <c r="B332" s="95">
        <v>329</v>
      </c>
      <c r="C332" s="103" t="s">
        <v>832</v>
      </c>
      <c r="D332" s="97">
        <v>1</v>
      </c>
      <c r="E332" s="95" t="s">
        <v>158</v>
      </c>
      <c r="F332" s="98">
        <v>41752</v>
      </c>
      <c r="G332" s="63">
        <v>44413</v>
      </c>
      <c r="H332" s="6">
        <f t="shared" si="28"/>
        <v>7.2904109589041095</v>
      </c>
      <c r="I332" s="95">
        <v>5</v>
      </c>
      <c r="J332" s="10">
        <v>0.05</v>
      </c>
      <c r="K332" s="11">
        <f t="shared" si="29"/>
        <v>0.19</v>
      </c>
      <c r="L332" s="51">
        <v>107540.76</v>
      </c>
      <c r="M332" s="51">
        <v>5377.04</v>
      </c>
      <c r="N332" s="66">
        <f t="shared" si="25"/>
        <v>148963.10369424656</v>
      </c>
      <c r="O332" s="66">
        <f t="shared" si="26"/>
        <v>0</v>
      </c>
      <c r="P332" s="49">
        <v>0.05</v>
      </c>
      <c r="Q332" s="66">
        <f t="shared" si="27"/>
        <v>5377.0380000000005</v>
      </c>
    </row>
    <row r="333" spans="2:17" ht="30" x14ac:dyDescent="0.25">
      <c r="B333" s="95">
        <v>330</v>
      </c>
      <c r="C333" s="103" t="s">
        <v>833</v>
      </c>
      <c r="D333" s="97">
        <v>2</v>
      </c>
      <c r="E333" s="95" t="s">
        <v>158</v>
      </c>
      <c r="F333" s="98">
        <v>41752</v>
      </c>
      <c r="G333" s="63">
        <v>44413</v>
      </c>
      <c r="H333" s="6">
        <f t="shared" si="28"/>
        <v>7.2904109589041095</v>
      </c>
      <c r="I333" s="95">
        <v>5</v>
      </c>
      <c r="J333" s="10">
        <v>0.05</v>
      </c>
      <c r="K333" s="11">
        <f t="shared" si="29"/>
        <v>0.19</v>
      </c>
      <c r="L333" s="51">
        <v>84531</v>
      </c>
      <c r="M333" s="51">
        <v>4226.55</v>
      </c>
      <c r="N333" s="66">
        <f t="shared" si="25"/>
        <v>117090.48846575341</v>
      </c>
      <c r="O333" s="66">
        <f t="shared" si="26"/>
        <v>0</v>
      </c>
      <c r="P333" s="49">
        <v>0.05</v>
      </c>
      <c r="Q333" s="66">
        <f t="shared" si="27"/>
        <v>4226.55</v>
      </c>
    </row>
    <row r="334" spans="2:17" ht="30" x14ac:dyDescent="0.25">
      <c r="B334" s="95">
        <v>331</v>
      </c>
      <c r="C334" s="103" t="s">
        <v>834</v>
      </c>
      <c r="D334" s="97">
        <v>2</v>
      </c>
      <c r="E334" s="95" t="s">
        <v>158</v>
      </c>
      <c r="F334" s="98">
        <v>41752</v>
      </c>
      <c r="G334" s="63">
        <v>44413</v>
      </c>
      <c r="H334" s="6">
        <f t="shared" si="28"/>
        <v>7.2904109589041095</v>
      </c>
      <c r="I334" s="95">
        <v>5</v>
      </c>
      <c r="J334" s="10">
        <v>0.05</v>
      </c>
      <c r="K334" s="11">
        <f t="shared" si="29"/>
        <v>0.19</v>
      </c>
      <c r="L334" s="51">
        <v>24152.04</v>
      </c>
      <c r="M334" s="51">
        <v>1207.5999999999999</v>
      </c>
      <c r="N334" s="66">
        <f t="shared" si="25"/>
        <v>33454.876448219176</v>
      </c>
      <c r="O334" s="66">
        <f t="shared" si="26"/>
        <v>0</v>
      </c>
      <c r="P334" s="49">
        <v>0.05</v>
      </c>
      <c r="Q334" s="66">
        <f t="shared" si="27"/>
        <v>1207.6020000000001</v>
      </c>
    </row>
    <row r="335" spans="2:17" ht="30" x14ac:dyDescent="0.25">
      <c r="B335" s="95">
        <v>332</v>
      </c>
      <c r="C335" s="103" t="s">
        <v>835</v>
      </c>
      <c r="D335" s="97">
        <v>4</v>
      </c>
      <c r="E335" s="95" t="s">
        <v>158</v>
      </c>
      <c r="F335" s="98">
        <v>41752</v>
      </c>
      <c r="G335" s="63">
        <v>44413</v>
      </c>
      <c r="H335" s="6">
        <f t="shared" si="28"/>
        <v>7.2904109589041095</v>
      </c>
      <c r="I335" s="95">
        <v>5</v>
      </c>
      <c r="J335" s="10">
        <v>0.05</v>
      </c>
      <c r="K335" s="11">
        <f t="shared" si="29"/>
        <v>0.19</v>
      </c>
      <c r="L335" s="51">
        <v>51596.4</v>
      </c>
      <c r="M335" s="51">
        <v>2579.8200000000002</v>
      </c>
      <c r="N335" s="66">
        <f t="shared" si="25"/>
        <v>71470.202400000009</v>
      </c>
      <c r="O335" s="66">
        <f t="shared" si="26"/>
        <v>0</v>
      </c>
      <c r="P335" s="49">
        <v>0.05</v>
      </c>
      <c r="Q335" s="66">
        <f t="shared" si="27"/>
        <v>2579.8200000000002</v>
      </c>
    </row>
    <row r="336" spans="2:17" ht="30" x14ac:dyDescent="0.25">
      <c r="B336" s="95">
        <v>333</v>
      </c>
      <c r="C336" s="103" t="s">
        <v>836</v>
      </c>
      <c r="D336" s="97">
        <v>4</v>
      </c>
      <c r="E336" s="95" t="s">
        <v>158</v>
      </c>
      <c r="F336" s="98">
        <v>41878</v>
      </c>
      <c r="G336" s="63">
        <v>44413</v>
      </c>
      <c r="H336" s="6">
        <f t="shared" si="28"/>
        <v>6.9452054794520546</v>
      </c>
      <c r="I336" s="95">
        <v>6</v>
      </c>
      <c r="J336" s="10">
        <v>0.05</v>
      </c>
      <c r="K336" s="11">
        <f t="shared" si="29"/>
        <v>0.15833333333333333</v>
      </c>
      <c r="L336" s="51">
        <v>160114.5</v>
      </c>
      <c r="M336" s="51">
        <v>8005.73</v>
      </c>
      <c r="N336" s="66">
        <f t="shared" si="25"/>
        <v>176071.11626712326</v>
      </c>
      <c r="O336" s="66">
        <f t="shared" si="26"/>
        <v>0</v>
      </c>
      <c r="P336" s="49">
        <v>0.05</v>
      </c>
      <c r="Q336" s="66">
        <f t="shared" si="27"/>
        <v>8005.7250000000004</v>
      </c>
    </row>
    <row r="337" spans="2:17" ht="30" x14ac:dyDescent="0.25">
      <c r="B337" s="95">
        <v>334</v>
      </c>
      <c r="C337" s="103" t="s">
        <v>837</v>
      </c>
      <c r="D337" s="97">
        <v>2</v>
      </c>
      <c r="E337" s="95" t="s">
        <v>158</v>
      </c>
      <c r="F337" s="98">
        <v>41753</v>
      </c>
      <c r="G337" s="63">
        <v>44413</v>
      </c>
      <c r="H337" s="6">
        <f t="shared" si="28"/>
        <v>7.2876712328767121</v>
      </c>
      <c r="I337" s="95">
        <v>5</v>
      </c>
      <c r="J337" s="10">
        <v>0.05</v>
      </c>
      <c r="K337" s="11">
        <f t="shared" si="29"/>
        <v>0.19</v>
      </c>
      <c r="L337" s="51">
        <v>9883.7999999999993</v>
      </c>
      <c r="M337" s="51">
        <v>494.19</v>
      </c>
      <c r="N337" s="66">
        <f t="shared" si="25"/>
        <v>13685.6781369863</v>
      </c>
      <c r="O337" s="66">
        <f t="shared" si="26"/>
        <v>0</v>
      </c>
      <c r="P337" s="49">
        <v>0.05</v>
      </c>
      <c r="Q337" s="66">
        <f t="shared" si="27"/>
        <v>494.19</v>
      </c>
    </row>
    <row r="338" spans="2:17" x14ac:dyDescent="0.25">
      <c r="B338" s="95">
        <v>335</v>
      </c>
      <c r="C338" s="103" t="s">
        <v>838</v>
      </c>
      <c r="D338" s="100">
        <v>0</v>
      </c>
      <c r="E338" s="95" t="s">
        <v>145</v>
      </c>
      <c r="F338" s="98">
        <v>42064</v>
      </c>
      <c r="G338" s="63">
        <v>44413</v>
      </c>
      <c r="H338" s="6">
        <f t="shared" si="28"/>
        <v>6.4356164383561643</v>
      </c>
      <c r="I338" s="95">
        <v>3</v>
      </c>
      <c r="J338" s="10">
        <v>0.05</v>
      </c>
      <c r="K338" s="11">
        <f t="shared" si="29"/>
        <v>0.31666666666666665</v>
      </c>
      <c r="L338" s="51">
        <v>3809601.87</v>
      </c>
      <c r="M338" s="51">
        <v>190480.09</v>
      </c>
      <c r="N338" s="66">
        <f t="shared" si="25"/>
        <v>7763759.8657520544</v>
      </c>
      <c r="O338" s="66">
        <f t="shared" si="26"/>
        <v>0</v>
      </c>
      <c r="P338" s="49">
        <v>0.05</v>
      </c>
      <c r="Q338" s="66">
        <f t="shared" si="27"/>
        <v>190480.09350000002</v>
      </c>
    </row>
    <row r="339" spans="2:17" ht="30" x14ac:dyDescent="0.25">
      <c r="B339" s="95">
        <v>336</v>
      </c>
      <c r="C339" s="103" t="s">
        <v>839</v>
      </c>
      <c r="D339" s="100">
        <v>0</v>
      </c>
      <c r="E339" s="95" t="s">
        <v>145</v>
      </c>
      <c r="F339" s="98">
        <v>42064</v>
      </c>
      <c r="G339" s="63">
        <v>44413</v>
      </c>
      <c r="H339" s="6">
        <f t="shared" si="28"/>
        <v>6.4356164383561643</v>
      </c>
      <c r="I339" s="95">
        <v>3</v>
      </c>
      <c r="J339" s="10">
        <v>0.05</v>
      </c>
      <c r="K339" s="11">
        <f t="shared" si="29"/>
        <v>0.31666666666666665</v>
      </c>
      <c r="L339" s="51">
        <v>1127451.69</v>
      </c>
      <c r="M339" s="51">
        <v>56372.58</v>
      </c>
      <c r="N339" s="66">
        <f t="shared" si="25"/>
        <v>2297684.7660452053</v>
      </c>
      <c r="O339" s="66">
        <f t="shared" si="26"/>
        <v>0</v>
      </c>
      <c r="P339" s="49">
        <v>0.05</v>
      </c>
      <c r="Q339" s="66">
        <f t="shared" si="27"/>
        <v>56372.584499999997</v>
      </c>
    </row>
    <row r="340" spans="2:17" ht="30" x14ac:dyDescent="0.25">
      <c r="B340" s="95">
        <v>337</v>
      </c>
      <c r="C340" s="103" t="s">
        <v>840</v>
      </c>
      <c r="D340" s="97">
        <v>1</v>
      </c>
      <c r="E340" s="95" t="s">
        <v>354</v>
      </c>
      <c r="F340" s="98">
        <v>41991</v>
      </c>
      <c r="G340" s="63">
        <v>44413</v>
      </c>
      <c r="H340" s="6">
        <f t="shared" si="28"/>
        <v>6.6356164383561644</v>
      </c>
      <c r="I340" s="95">
        <v>5</v>
      </c>
      <c r="J340" s="10">
        <v>0.05</v>
      </c>
      <c r="K340" s="11">
        <f t="shared" si="29"/>
        <v>0.19</v>
      </c>
      <c r="L340" s="51">
        <v>1800750</v>
      </c>
      <c r="M340" s="51">
        <v>90037.5</v>
      </c>
      <c r="N340" s="66">
        <f t="shared" si="25"/>
        <v>2270326.3972602738</v>
      </c>
      <c r="O340" s="66">
        <f t="shared" si="26"/>
        <v>0</v>
      </c>
      <c r="P340" s="49">
        <v>0.05</v>
      </c>
      <c r="Q340" s="66">
        <f t="shared" si="27"/>
        <v>90037.5</v>
      </c>
    </row>
    <row r="341" spans="2:17" x14ac:dyDescent="0.25">
      <c r="B341" s="95">
        <v>338</v>
      </c>
      <c r="C341" s="103" t="s">
        <v>841</v>
      </c>
      <c r="D341" s="97">
        <v>1</v>
      </c>
      <c r="E341" s="95" t="s">
        <v>158</v>
      </c>
      <c r="F341" s="98">
        <v>42023</v>
      </c>
      <c r="G341" s="63">
        <v>44413</v>
      </c>
      <c r="H341" s="6">
        <f t="shared" si="28"/>
        <v>6.5479452054794525</v>
      </c>
      <c r="I341" s="95">
        <v>3</v>
      </c>
      <c r="J341" s="10">
        <v>0.05</v>
      </c>
      <c r="K341" s="11">
        <f t="shared" si="29"/>
        <v>0.31666666666666665</v>
      </c>
      <c r="L341" s="51">
        <v>17565</v>
      </c>
      <c r="M341" s="51">
        <v>878.25</v>
      </c>
      <c r="N341" s="66">
        <f t="shared" si="25"/>
        <v>36421.308219178085</v>
      </c>
      <c r="O341" s="66">
        <f t="shared" si="26"/>
        <v>0</v>
      </c>
      <c r="P341" s="49">
        <v>0.05</v>
      </c>
      <c r="Q341" s="66">
        <f t="shared" si="27"/>
        <v>878.25</v>
      </c>
    </row>
    <row r="342" spans="2:17" x14ac:dyDescent="0.25">
      <c r="B342" s="95">
        <v>339</v>
      </c>
      <c r="C342" s="103" t="s">
        <v>842</v>
      </c>
      <c r="D342" s="97">
        <v>1</v>
      </c>
      <c r="E342" s="95" t="s">
        <v>158</v>
      </c>
      <c r="F342" s="98">
        <v>42023</v>
      </c>
      <c r="G342" s="63">
        <v>44413</v>
      </c>
      <c r="H342" s="6">
        <f t="shared" si="28"/>
        <v>6.5479452054794525</v>
      </c>
      <c r="I342" s="95">
        <v>5</v>
      </c>
      <c r="J342" s="10">
        <v>0.05</v>
      </c>
      <c r="K342" s="11">
        <f t="shared" si="29"/>
        <v>0.19</v>
      </c>
      <c r="L342" s="51">
        <v>3297</v>
      </c>
      <c r="M342" s="51">
        <v>164.85</v>
      </c>
      <c r="N342" s="66">
        <f t="shared" si="25"/>
        <v>4101.829315068494</v>
      </c>
      <c r="O342" s="66">
        <f t="shared" si="26"/>
        <v>0</v>
      </c>
      <c r="P342" s="49">
        <v>0.05</v>
      </c>
      <c r="Q342" s="66">
        <f t="shared" si="27"/>
        <v>164.85000000000002</v>
      </c>
    </row>
    <row r="343" spans="2:17" x14ac:dyDescent="0.25">
      <c r="B343" s="95">
        <v>340</v>
      </c>
      <c r="C343" s="103" t="s">
        <v>843</v>
      </c>
      <c r="D343" s="97">
        <v>1</v>
      </c>
      <c r="E343" s="95" t="s">
        <v>158</v>
      </c>
      <c r="F343" s="98">
        <v>42023</v>
      </c>
      <c r="G343" s="63">
        <v>44413</v>
      </c>
      <c r="H343" s="6">
        <f t="shared" si="28"/>
        <v>6.5479452054794525</v>
      </c>
      <c r="I343" s="95">
        <v>5</v>
      </c>
      <c r="J343" s="10">
        <v>0.05</v>
      </c>
      <c r="K343" s="11">
        <f t="shared" si="29"/>
        <v>0.19</v>
      </c>
      <c r="L343" s="51">
        <v>2782.5</v>
      </c>
      <c r="M343" s="51">
        <v>139.13</v>
      </c>
      <c r="N343" s="66">
        <f t="shared" si="25"/>
        <v>3461.7349315068491</v>
      </c>
      <c r="O343" s="66">
        <f t="shared" si="26"/>
        <v>0</v>
      </c>
      <c r="P343" s="49">
        <v>0.05</v>
      </c>
      <c r="Q343" s="66">
        <f t="shared" si="27"/>
        <v>139.125</v>
      </c>
    </row>
    <row r="344" spans="2:17" ht="30" x14ac:dyDescent="0.25">
      <c r="B344" s="95">
        <v>341</v>
      </c>
      <c r="C344" s="103" t="s">
        <v>844</v>
      </c>
      <c r="D344" s="97">
        <v>1</v>
      </c>
      <c r="E344" s="95" t="s">
        <v>158</v>
      </c>
      <c r="F344" s="98">
        <v>42014</v>
      </c>
      <c r="G344" s="63">
        <v>44413</v>
      </c>
      <c r="H344" s="6">
        <f t="shared" si="28"/>
        <v>6.5726027397260278</v>
      </c>
      <c r="I344" s="95">
        <v>5</v>
      </c>
      <c r="J344" s="10">
        <v>0.05</v>
      </c>
      <c r="K344" s="11">
        <f t="shared" si="29"/>
        <v>0.19</v>
      </c>
      <c r="L344" s="51">
        <v>79710.75</v>
      </c>
      <c r="M344" s="51">
        <v>3985.54</v>
      </c>
      <c r="N344" s="66">
        <f t="shared" si="25"/>
        <v>99542.347828767131</v>
      </c>
      <c r="O344" s="66">
        <f t="shared" si="26"/>
        <v>0</v>
      </c>
      <c r="P344" s="49">
        <v>0.05</v>
      </c>
      <c r="Q344" s="66">
        <f t="shared" si="27"/>
        <v>3985.5375000000004</v>
      </c>
    </row>
    <row r="345" spans="2:17" x14ac:dyDescent="0.25">
      <c r="B345" s="95">
        <v>342</v>
      </c>
      <c r="C345" s="103" t="s">
        <v>845</v>
      </c>
      <c r="D345" s="97">
        <v>2</v>
      </c>
      <c r="E345" s="95" t="s">
        <v>158</v>
      </c>
      <c r="F345" s="98">
        <v>42014</v>
      </c>
      <c r="G345" s="63">
        <v>44413</v>
      </c>
      <c r="H345" s="6">
        <f t="shared" si="28"/>
        <v>6.5726027397260278</v>
      </c>
      <c r="I345" s="95">
        <v>5</v>
      </c>
      <c r="J345" s="10">
        <v>0.05</v>
      </c>
      <c r="K345" s="11">
        <f t="shared" si="29"/>
        <v>0.19</v>
      </c>
      <c r="L345" s="51">
        <v>220987.5</v>
      </c>
      <c r="M345" s="51">
        <v>11049.38</v>
      </c>
      <c r="N345" s="66">
        <f t="shared" si="25"/>
        <v>275967.97910958907</v>
      </c>
      <c r="O345" s="66">
        <f t="shared" si="26"/>
        <v>0</v>
      </c>
      <c r="P345" s="49">
        <v>0.05</v>
      </c>
      <c r="Q345" s="66">
        <f t="shared" si="27"/>
        <v>11049.375</v>
      </c>
    </row>
    <row r="346" spans="2:17" ht="30" x14ac:dyDescent="0.25">
      <c r="B346" s="95">
        <v>343</v>
      </c>
      <c r="C346" s="103" t="s">
        <v>846</v>
      </c>
      <c r="D346" s="97">
        <v>1</v>
      </c>
      <c r="E346" s="95" t="s">
        <v>158</v>
      </c>
      <c r="F346" s="98">
        <v>42047</v>
      </c>
      <c r="G346" s="63">
        <v>44413</v>
      </c>
      <c r="H346" s="6">
        <f t="shared" si="28"/>
        <v>6.4821917808219176</v>
      </c>
      <c r="I346" s="95">
        <v>5</v>
      </c>
      <c r="J346" s="10">
        <v>0.05</v>
      </c>
      <c r="K346" s="11">
        <f t="shared" si="29"/>
        <v>0.19</v>
      </c>
      <c r="L346" s="51">
        <v>276450</v>
      </c>
      <c r="M346" s="51">
        <v>13822.5</v>
      </c>
      <c r="N346" s="66">
        <f t="shared" si="25"/>
        <v>340480.36438356165</v>
      </c>
      <c r="O346" s="66">
        <f t="shared" si="26"/>
        <v>0</v>
      </c>
      <c r="P346" s="49">
        <v>0.05</v>
      </c>
      <c r="Q346" s="66">
        <f t="shared" si="27"/>
        <v>13822.5</v>
      </c>
    </row>
    <row r="347" spans="2:17" ht="30" x14ac:dyDescent="0.25">
      <c r="B347" s="95">
        <v>344</v>
      </c>
      <c r="C347" s="103" t="s">
        <v>847</v>
      </c>
      <c r="D347" s="97">
        <v>3</v>
      </c>
      <c r="E347" s="95" t="s">
        <v>158</v>
      </c>
      <c r="F347" s="98">
        <v>41985</v>
      </c>
      <c r="G347" s="63">
        <v>44413</v>
      </c>
      <c r="H347" s="6">
        <f t="shared" si="28"/>
        <v>6.6520547945205477</v>
      </c>
      <c r="I347" s="95">
        <v>6</v>
      </c>
      <c r="J347" s="10">
        <v>0.05</v>
      </c>
      <c r="K347" s="11">
        <f t="shared" si="29"/>
        <v>0.15833333333333333</v>
      </c>
      <c r="L347" s="51">
        <v>334312.42</v>
      </c>
      <c r="M347" s="51">
        <v>16715.62</v>
      </c>
      <c r="N347" s="66">
        <f t="shared" si="25"/>
        <v>352111.88491872145</v>
      </c>
      <c r="O347" s="66">
        <f t="shared" si="26"/>
        <v>0</v>
      </c>
      <c r="P347" s="49">
        <v>0.05</v>
      </c>
      <c r="Q347" s="66">
        <f t="shared" si="27"/>
        <v>16715.620999999999</v>
      </c>
    </row>
    <row r="348" spans="2:17" x14ac:dyDescent="0.25">
      <c r="B348" s="95">
        <v>345</v>
      </c>
      <c r="C348" s="103" t="s">
        <v>848</v>
      </c>
      <c r="D348" s="97">
        <v>1</v>
      </c>
      <c r="E348" s="95" t="s">
        <v>354</v>
      </c>
      <c r="F348" s="98">
        <v>41985</v>
      </c>
      <c r="G348" s="63">
        <v>44413</v>
      </c>
      <c r="H348" s="6">
        <f t="shared" si="28"/>
        <v>6.6520547945205477</v>
      </c>
      <c r="I348" s="95">
        <v>3</v>
      </c>
      <c r="J348" s="10">
        <v>0.05</v>
      </c>
      <c r="K348" s="11">
        <f t="shared" si="29"/>
        <v>0.31666666666666665</v>
      </c>
      <c r="L348" s="51">
        <v>38534875.549999997</v>
      </c>
      <c r="M348" s="51">
        <v>1926743.78</v>
      </c>
      <c r="N348" s="66">
        <f t="shared" si="25"/>
        <v>81173099.491899535</v>
      </c>
      <c r="O348" s="66">
        <f t="shared" si="26"/>
        <v>0</v>
      </c>
      <c r="P348" s="49">
        <v>0.05</v>
      </c>
      <c r="Q348" s="66">
        <f t="shared" si="27"/>
        <v>1926743.7774999999</v>
      </c>
    </row>
    <row r="349" spans="2:17" ht="30" x14ac:dyDescent="0.25">
      <c r="B349" s="95">
        <v>346</v>
      </c>
      <c r="C349" s="103" t="s">
        <v>849</v>
      </c>
      <c r="D349" s="97">
        <v>1</v>
      </c>
      <c r="E349" s="95" t="s">
        <v>354</v>
      </c>
      <c r="F349" s="98">
        <v>42235</v>
      </c>
      <c r="G349" s="63">
        <v>44413</v>
      </c>
      <c r="H349" s="6">
        <f t="shared" si="28"/>
        <v>5.9671232876712326</v>
      </c>
      <c r="I349" s="95">
        <v>3</v>
      </c>
      <c r="J349" s="10">
        <v>0.05</v>
      </c>
      <c r="K349" s="11">
        <f t="shared" si="29"/>
        <v>0.31666666666666665</v>
      </c>
      <c r="L349" s="51">
        <v>18190157.960000001</v>
      </c>
      <c r="M349" s="51">
        <v>909507.9</v>
      </c>
      <c r="N349" s="66">
        <f t="shared" si="25"/>
        <v>34371923.13701918</v>
      </c>
      <c r="O349" s="66">
        <f t="shared" si="26"/>
        <v>0</v>
      </c>
      <c r="P349" s="49">
        <v>0.05</v>
      </c>
      <c r="Q349" s="66">
        <f t="shared" si="27"/>
        <v>909507.89800000004</v>
      </c>
    </row>
    <row r="350" spans="2:17" ht="30" x14ac:dyDescent="0.25">
      <c r="B350" s="95">
        <v>347</v>
      </c>
      <c r="C350" s="103" t="s">
        <v>849</v>
      </c>
      <c r="D350" s="97">
        <v>1</v>
      </c>
      <c r="E350" s="95" t="s">
        <v>354</v>
      </c>
      <c r="F350" s="98">
        <v>42332</v>
      </c>
      <c r="G350" s="63">
        <v>44413</v>
      </c>
      <c r="H350" s="6">
        <f t="shared" si="28"/>
        <v>5.7013698630136984</v>
      </c>
      <c r="I350" s="95">
        <v>3</v>
      </c>
      <c r="J350" s="10">
        <v>0.05</v>
      </c>
      <c r="K350" s="11">
        <f t="shared" si="29"/>
        <v>0.31666666666666665</v>
      </c>
      <c r="L350" s="51">
        <v>2907844.33</v>
      </c>
      <c r="M350" s="51">
        <v>145392.22</v>
      </c>
      <c r="N350" s="66">
        <f t="shared" si="25"/>
        <v>5249920.409309132</v>
      </c>
      <c r="O350" s="66">
        <f t="shared" si="26"/>
        <v>0</v>
      </c>
      <c r="P350" s="49">
        <v>0.05</v>
      </c>
      <c r="Q350" s="66">
        <f t="shared" si="27"/>
        <v>145392.21650000001</v>
      </c>
    </row>
    <row r="351" spans="2:17" ht="30" x14ac:dyDescent="0.25">
      <c r="B351" s="95">
        <v>348</v>
      </c>
      <c r="C351" s="103" t="s">
        <v>850</v>
      </c>
      <c r="D351" s="97">
        <v>1</v>
      </c>
      <c r="E351" s="95" t="s">
        <v>354</v>
      </c>
      <c r="F351" s="98">
        <v>42451</v>
      </c>
      <c r="G351" s="63">
        <v>44413</v>
      </c>
      <c r="H351" s="6">
        <f t="shared" si="28"/>
        <v>5.375342465753425</v>
      </c>
      <c r="I351" s="95">
        <v>3</v>
      </c>
      <c r="J351" s="10">
        <v>0.05</v>
      </c>
      <c r="K351" s="11">
        <f t="shared" si="29"/>
        <v>0.31666666666666665</v>
      </c>
      <c r="L351" s="51">
        <v>2158847.12</v>
      </c>
      <c r="M351" s="51">
        <v>107942.36</v>
      </c>
      <c r="N351" s="66">
        <f t="shared" si="25"/>
        <v>3674771.8237150689</v>
      </c>
      <c r="O351" s="66">
        <f t="shared" si="26"/>
        <v>0</v>
      </c>
      <c r="P351" s="49">
        <v>0.05</v>
      </c>
      <c r="Q351" s="66">
        <f t="shared" si="27"/>
        <v>107942.35600000001</v>
      </c>
    </row>
    <row r="352" spans="2:17" x14ac:dyDescent="0.25">
      <c r="B352" s="95">
        <v>349</v>
      </c>
      <c r="C352" s="103" t="s">
        <v>852</v>
      </c>
      <c r="D352" s="97">
        <v>1</v>
      </c>
      <c r="E352" s="95" t="s">
        <v>354</v>
      </c>
      <c r="F352" s="98">
        <v>42786</v>
      </c>
      <c r="G352" s="63">
        <v>44413</v>
      </c>
      <c r="H352" s="6">
        <f t="shared" si="28"/>
        <v>4.4575342465753423</v>
      </c>
      <c r="I352" s="95">
        <v>3</v>
      </c>
      <c r="J352" s="10">
        <v>0.05</v>
      </c>
      <c r="K352" s="11">
        <f t="shared" si="29"/>
        <v>0.31666666666666665</v>
      </c>
      <c r="L352" s="51">
        <v>10476.790000000001</v>
      </c>
      <c r="M352" s="51">
        <v>523.84</v>
      </c>
      <c r="N352" s="66">
        <f t="shared" si="25"/>
        <v>14788.539236073058</v>
      </c>
      <c r="O352" s="66">
        <f t="shared" si="26"/>
        <v>0</v>
      </c>
      <c r="P352" s="49">
        <v>0.05</v>
      </c>
      <c r="Q352" s="66">
        <f t="shared" si="27"/>
        <v>523.83950000000004</v>
      </c>
    </row>
    <row r="353" spans="2:17" ht="30" x14ac:dyDescent="0.25">
      <c r="B353" s="95">
        <v>350</v>
      </c>
      <c r="C353" s="103" t="s">
        <v>854</v>
      </c>
      <c r="D353" s="97">
        <v>0</v>
      </c>
      <c r="E353" s="95" t="s">
        <v>354</v>
      </c>
      <c r="F353" s="98">
        <v>42672</v>
      </c>
      <c r="G353" s="63">
        <v>44413</v>
      </c>
      <c r="H353" s="6">
        <f t="shared" si="28"/>
        <v>4.7698630136986298</v>
      </c>
      <c r="I353" s="95">
        <v>3</v>
      </c>
      <c r="J353" s="10">
        <v>0.05</v>
      </c>
      <c r="K353" s="11">
        <f t="shared" si="29"/>
        <v>0.31666666666666665</v>
      </c>
      <c r="L353" s="51">
        <v>-49807.5</v>
      </c>
      <c r="M353" s="51">
        <v>-2490.38</v>
      </c>
      <c r="N353" s="66">
        <f t="shared" si="25"/>
        <v>-75232.068150684921</v>
      </c>
      <c r="O353" s="66">
        <f t="shared" si="26"/>
        <v>25424.568150684921</v>
      </c>
      <c r="P353" s="49">
        <v>0.05</v>
      </c>
      <c r="Q353" s="66">
        <v>0</v>
      </c>
    </row>
    <row r="354" spans="2:17" ht="30" x14ac:dyDescent="0.25">
      <c r="B354" s="95">
        <v>351</v>
      </c>
      <c r="C354" s="103" t="s">
        <v>856</v>
      </c>
      <c r="D354" s="97">
        <v>0</v>
      </c>
      <c r="E354" s="95" t="s">
        <v>354</v>
      </c>
      <c r="F354" s="98">
        <v>43287</v>
      </c>
      <c r="G354" s="63">
        <v>44413</v>
      </c>
      <c r="H354" s="6">
        <f t="shared" si="28"/>
        <v>3.0849315068493151</v>
      </c>
      <c r="I354" s="95">
        <v>3</v>
      </c>
      <c r="J354" s="10">
        <v>0.05</v>
      </c>
      <c r="K354" s="11">
        <f t="shared" si="29"/>
        <v>0.31666666666666665</v>
      </c>
      <c r="L354" s="51">
        <v>567204.78</v>
      </c>
      <c r="M354" s="51">
        <v>28360.240000000002</v>
      </c>
      <c r="N354" s="66">
        <f t="shared" si="25"/>
        <v>554099.50060821918</v>
      </c>
      <c r="O354" s="66">
        <f t="shared" si="26"/>
        <v>13105.279391780845</v>
      </c>
      <c r="P354" s="49">
        <v>0.05</v>
      </c>
      <c r="Q354" s="66">
        <f t="shared" si="27"/>
        <v>28360.239000000001</v>
      </c>
    </row>
    <row r="355" spans="2:17" x14ac:dyDescent="0.25">
      <c r="B355" s="95">
        <v>352</v>
      </c>
      <c r="C355" s="103" t="s">
        <v>857</v>
      </c>
      <c r="D355" s="97">
        <v>1</v>
      </c>
      <c r="E355" s="95" t="s">
        <v>354</v>
      </c>
      <c r="F355" s="98">
        <v>41985</v>
      </c>
      <c r="G355" s="63">
        <v>44413</v>
      </c>
      <c r="H355" s="6">
        <f t="shared" si="28"/>
        <v>6.6520547945205477</v>
      </c>
      <c r="I355" s="95">
        <v>5</v>
      </c>
      <c r="J355" s="10">
        <v>0.05</v>
      </c>
      <c r="K355" s="11">
        <f t="shared" si="29"/>
        <v>0.19</v>
      </c>
      <c r="L355" s="51">
        <v>4563354.9800000004</v>
      </c>
      <c r="M355" s="51">
        <v>228167.75</v>
      </c>
      <c r="N355" s="66">
        <f t="shared" si="25"/>
        <v>5767580.6010235623</v>
      </c>
      <c r="O355" s="66">
        <f t="shared" si="26"/>
        <v>0</v>
      </c>
      <c r="P355" s="49">
        <v>0.05</v>
      </c>
      <c r="Q355" s="66">
        <f t="shared" si="27"/>
        <v>228167.74900000004</v>
      </c>
    </row>
    <row r="356" spans="2:17" x14ac:dyDescent="0.25">
      <c r="B356" s="95">
        <v>353</v>
      </c>
      <c r="C356" s="103" t="s">
        <v>858</v>
      </c>
      <c r="D356" s="97">
        <v>1</v>
      </c>
      <c r="E356" s="95" t="s">
        <v>354</v>
      </c>
      <c r="F356" s="98">
        <v>41985</v>
      </c>
      <c r="G356" s="63">
        <v>44413</v>
      </c>
      <c r="H356" s="6">
        <f t="shared" si="28"/>
        <v>6.6520547945205477</v>
      </c>
      <c r="I356" s="95">
        <v>5</v>
      </c>
      <c r="J356" s="10">
        <v>0.05</v>
      </c>
      <c r="K356" s="11">
        <f t="shared" si="29"/>
        <v>0.19</v>
      </c>
      <c r="L356" s="51">
        <v>219870.54</v>
      </c>
      <c r="M356" s="51">
        <v>10993.53</v>
      </c>
      <c r="N356" s="66">
        <f t="shared" si="25"/>
        <v>277892.26715835615</v>
      </c>
      <c r="O356" s="66">
        <f t="shared" si="26"/>
        <v>0</v>
      </c>
      <c r="P356" s="49">
        <v>0.05</v>
      </c>
      <c r="Q356" s="66">
        <f t="shared" si="27"/>
        <v>10993.527000000002</v>
      </c>
    </row>
    <row r="357" spans="2:17" ht="30" x14ac:dyDescent="0.25">
      <c r="B357" s="95">
        <v>354</v>
      </c>
      <c r="C357" s="103" t="s">
        <v>859</v>
      </c>
      <c r="D357" s="97">
        <v>43</v>
      </c>
      <c r="E357" s="95" t="s">
        <v>158</v>
      </c>
      <c r="F357" s="98">
        <v>42087</v>
      </c>
      <c r="G357" s="63">
        <v>44413</v>
      </c>
      <c r="H357" s="6">
        <f t="shared" si="28"/>
        <v>6.3726027397260276</v>
      </c>
      <c r="I357" s="95">
        <v>5</v>
      </c>
      <c r="J357" s="10">
        <v>0.05</v>
      </c>
      <c r="K357" s="11">
        <f t="shared" si="29"/>
        <v>0.19</v>
      </c>
      <c r="L357" s="51">
        <v>933387.75</v>
      </c>
      <c r="M357" s="51">
        <v>46669.39</v>
      </c>
      <c r="N357" s="66">
        <f t="shared" si="25"/>
        <v>1130140.7732465754</v>
      </c>
      <c r="O357" s="66">
        <f t="shared" si="26"/>
        <v>0</v>
      </c>
      <c r="P357" s="49">
        <v>0.05</v>
      </c>
      <c r="Q357" s="66">
        <f t="shared" si="27"/>
        <v>46669.387500000004</v>
      </c>
    </row>
    <row r="358" spans="2:17" ht="30" x14ac:dyDescent="0.25">
      <c r="B358" s="95">
        <v>355</v>
      </c>
      <c r="C358" s="103" t="s">
        <v>860</v>
      </c>
      <c r="D358" s="97">
        <v>1</v>
      </c>
      <c r="E358" s="95" t="s">
        <v>158</v>
      </c>
      <c r="F358" s="98">
        <v>42087</v>
      </c>
      <c r="G358" s="63">
        <v>44413</v>
      </c>
      <c r="H358" s="6">
        <f t="shared" si="28"/>
        <v>6.3726027397260276</v>
      </c>
      <c r="I358" s="95">
        <v>3</v>
      </c>
      <c r="J358" s="10">
        <v>0.05</v>
      </c>
      <c r="K358" s="11">
        <f t="shared" si="29"/>
        <v>0.31666666666666665</v>
      </c>
      <c r="L358" s="51">
        <v>8970</v>
      </c>
      <c r="M358" s="51">
        <v>448.5</v>
      </c>
      <c r="N358" s="66">
        <f t="shared" si="25"/>
        <v>18101.378082191783</v>
      </c>
      <c r="O358" s="66">
        <f t="shared" si="26"/>
        <v>0</v>
      </c>
      <c r="P358" s="49">
        <v>0.05</v>
      </c>
      <c r="Q358" s="66">
        <f t="shared" si="27"/>
        <v>448.5</v>
      </c>
    </row>
    <row r="359" spans="2:17" ht="30" x14ac:dyDescent="0.25">
      <c r="B359" s="95">
        <v>356</v>
      </c>
      <c r="C359" s="103" t="s">
        <v>861</v>
      </c>
      <c r="D359" s="97">
        <v>24</v>
      </c>
      <c r="E359" s="95" t="s">
        <v>158</v>
      </c>
      <c r="F359" s="98">
        <v>42087</v>
      </c>
      <c r="G359" s="63">
        <v>44413</v>
      </c>
      <c r="H359" s="6">
        <f t="shared" si="28"/>
        <v>6.3726027397260276</v>
      </c>
      <c r="I359" s="95">
        <v>6</v>
      </c>
      <c r="J359" s="10">
        <v>0.05</v>
      </c>
      <c r="K359" s="11">
        <f t="shared" si="29"/>
        <v>0.15833333333333333</v>
      </c>
      <c r="L359" s="51">
        <v>693293.23</v>
      </c>
      <c r="M359" s="51">
        <v>34664.660000000003</v>
      </c>
      <c r="N359" s="66">
        <f t="shared" si="25"/>
        <v>699529.70334748866</v>
      </c>
      <c r="O359" s="66">
        <f t="shared" si="26"/>
        <v>0</v>
      </c>
      <c r="P359" s="49">
        <v>0.05</v>
      </c>
      <c r="Q359" s="66">
        <f t="shared" si="27"/>
        <v>34664.661500000002</v>
      </c>
    </row>
    <row r="360" spans="2:17" ht="30" x14ac:dyDescent="0.25">
      <c r="B360" s="95">
        <v>357</v>
      </c>
      <c r="C360" s="103" t="s">
        <v>862</v>
      </c>
      <c r="D360" s="97">
        <v>2</v>
      </c>
      <c r="E360" s="95" t="s">
        <v>158</v>
      </c>
      <c r="F360" s="98">
        <v>42087</v>
      </c>
      <c r="G360" s="63">
        <v>44413</v>
      </c>
      <c r="H360" s="6">
        <f t="shared" si="28"/>
        <v>6.3726027397260276</v>
      </c>
      <c r="I360" s="95">
        <v>6</v>
      </c>
      <c r="J360" s="10">
        <v>0.05</v>
      </c>
      <c r="K360" s="11">
        <f t="shared" si="29"/>
        <v>0.15833333333333333</v>
      </c>
      <c r="L360" s="51">
        <v>176000.03</v>
      </c>
      <c r="M360" s="51">
        <v>8800</v>
      </c>
      <c r="N360" s="66">
        <f t="shared" si="25"/>
        <v>177583.22661689497</v>
      </c>
      <c r="O360" s="66">
        <f t="shared" si="26"/>
        <v>0</v>
      </c>
      <c r="P360" s="49">
        <v>0.05</v>
      </c>
      <c r="Q360" s="66">
        <f t="shared" si="27"/>
        <v>8800.0015000000003</v>
      </c>
    </row>
    <row r="361" spans="2:17" ht="30" x14ac:dyDescent="0.25">
      <c r="B361" s="95">
        <v>358</v>
      </c>
      <c r="C361" s="103" t="s">
        <v>863</v>
      </c>
      <c r="D361" s="97">
        <v>6</v>
      </c>
      <c r="E361" s="95" t="s">
        <v>158</v>
      </c>
      <c r="F361" s="98">
        <v>42087</v>
      </c>
      <c r="G361" s="63">
        <v>44413</v>
      </c>
      <c r="H361" s="6">
        <f t="shared" si="28"/>
        <v>6.3726027397260276</v>
      </c>
      <c r="I361" s="95">
        <v>6</v>
      </c>
      <c r="J361" s="10">
        <v>0.05</v>
      </c>
      <c r="K361" s="11">
        <f t="shared" si="29"/>
        <v>0.15833333333333333</v>
      </c>
      <c r="L361" s="51">
        <v>449999.74</v>
      </c>
      <c r="M361" s="51">
        <v>22499.99</v>
      </c>
      <c r="N361" s="66">
        <f t="shared" si="25"/>
        <v>454047.68286666664</v>
      </c>
      <c r="O361" s="66">
        <f t="shared" si="26"/>
        <v>0</v>
      </c>
      <c r="P361" s="49">
        <v>0.05</v>
      </c>
      <c r="Q361" s="66">
        <f t="shared" si="27"/>
        <v>22499.987000000001</v>
      </c>
    </row>
    <row r="362" spans="2:17" ht="30" x14ac:dyDescent="0.25">
      <c r="B362" s="95">
        <v>359</v>
      </c>
      <c r="C362" s="103" t="s">
        <v>864</v>
      </c>
      <c r="D362" s="97">
        <v>81</v>
      </c>
      <c r="E362" s="95" t="s">
        <v>158</v>
      </c>
      <c r="F362" s="98">
        <v>42078</v>
      </c>
      <c r="G362" s="63">
        <v>44413</v>
      </c>
      <c r="H362" s="6">
        <f t="shared" si="28"/>
        <v>6.397260273972603</v>
      </c>
      <c r="I362" s="95">
        <v>6</v>
      </c>
      <c r="J362" s="10">
        <v>0.05</v>
      </c>
      <c r="K362" s="11">
        <f t="shared" si="29"/>
        <v>0.15833333333333333</v>
      </c>
      <c r="L362" s="51">
        <v>2510295.4700000002</v>
      </c>
      <c r="M362" s="51">
        <v>125514.77</v>
      </c>
      <c r="N362" s="66">
        <f t="shared" si="25"/>
        <v>2542677.1353093609</v>
      </c>
      <c r="O362" s="66">
        <f t="shared" si="26"/>
        <v>0</v>
      </c>
      <c r="P362" s="49">
        <v>0.05</v>
      </c>
      <c r="Q362" s="66">
        <f t="shared" si="27"/>
        <v>125514.77350000001</v>
      </c>
    </row>
    <row r="363" spans="2:17" ht="30" x14ac:dyDescent="0.25">
      <c r="B363" s="95">
        <v>360</v>
      </c>
      <c r="C363" s="103" t="s">
        <v>865</v>
      </c>
      <c r="D363" s="97">
        <v>1</v>
      </c>
      <c r="E363" s="95" t="s">
        <v>380</v>
      </c>
      <c r="F363" s="98">
        <v>42078</v>
      </c>
      <c r="G363" s="63">
        <v>44413</v>
      </c>
      <c r="H363" s="6">
        <f t="shared" si="28"/>
        <v>6.397260273972603</v>
      </c>
      <c r="I363" s="95">
        <v>6</v>
      </c>
      <c r="J363" s="10">
        <v>0.05</v>
      </c>
      <c r="K363" s="11">
        <f t="shared" si="29"/>
        <v>0.15833333333333333</v>
      </c>
      <c r="L363" s="51">
        <v>47474.91</v>
      </c>
      <c r="M363" s="51">
        <v>2373.75</v>
      </c>
      <c r="N363" s="66">
        <f t="shared" si="25"/>
        <v>48087.314660958902</v>
      </c>
      <c r="O363" s="66">
        <f t="shared" si="26"/>
        <v>0</v>
      </c>
      <c r="P363" s="49">
        <v>0.05</v>
      </c>
      <c r="Q363" s="66">
        <f t="shared" si="27"/>
        <v>2373.7455000000004</v>
      </c>
    </row>
    <row r="364" spans="2:17" ht="30" x14ac:dyDescent="0.25">
      <c r="B364" s="95">
        <v>361</v>
      </c>
      <c r="C364" s="103" t="s">
        <v>864</v>
      </c>
      <c r="D364" s="97">
        <v>162</v>
      </c>
      <c r="E364" s="95" t="s">
        <v>158</v>
      </c>
      <c r="F364" s="98">
        <v>42095</v>
      </c>
      <c r="G364" s="63">
        <v>44413</v>
      </c>
      <c r="H364" s="6">
        <f t="shared" si="28"/>
        <v>6.3506849315068497</v>
      </c>
      <c r="I364" s="95">
        <v>6</v>
      </c>
      <c r="J364" s="10">
        <v>0.05</v>
      </c>
      <c r="K364" s="11">
        <f t="shared" si="29"/>
        <v>0.15833333333333333</v>
      </c>
      <c r="L364" s="51">
        <v>4252590.96</v>
      </c>
      <c r="M364" s="51">
        <v>212629.55</v>
      </c>
      <c r="N364" s="66">
        <f t="shared" si="25"/>
        <v>4276087.0105095897</v>
      </c>
      <c r="O364" s="66">
        <f t="shared" si="26"/>
        <v>0</v>
      </c>
      <c r="P364" s="49">
        <v>0.05</v>
      </c>
      <c r="Q364" s="66">
        <f t="shared" si="27"/>
        <v>212629.54800000001</v>
      </c>
    </row>
    <row r="365" spans="2:17" ht="30" x14ac:dyDescent="0.25">
      <c r="B365" s="95">
        <v>362</v>
      </c>
      <c r="C365" s="103" t="s">
        <v>864</v>
      </c>
      <c r="D365" s="97">
        <v>48</v>
      </c>
      <c r="E365" s="95" t="s">
        <v>158</v>
      </c>
      <c r="F365" s="98">
        <v>42263</v>
      </c>
      <c r="G365" s="63">
        <v>44413</v>
      </c>
      <c r="H365" s="6">
        <f t="shared" si="28"/>
        <v>5.8904109589041092</v>
      </c>
      <c r="I365" s="95">
        <v>6</v>
      </c>
      <c r="J365" s="10">
        <v>0.05</v>
      </c>
      <c r="K365" s="11">
        <f t="shared" si="29"/>
        <v>0.15833333333333333</v>
      </c>
      <c r="L365" s="51">
        <v>1260026.95</v>
      </c>
      <c r="M365" s="51">
        <v>63001.35</v>
      </c>
      <c r="N365" s="66">
        <f t="shared" si="25"/>
        <v>1175162.1211757988</v>
      </c>
      <c r="O365" s="66">
        <f t="shared" si="26"/>
        <v>84864.828824201133</v>
      </c>
      <c r="P365" s="49">
        <v>0.05</v>
      </c>
      <c r="Q365" s="66">
        <f t="shared" si="27"/>
        <v>80621.587382991071</v>
      </c>
    </row>
    <row r="366" spans="2:17" ht="30" x14ac:dyDescent="0.25">
      <c r="B366" s="95">
        <v>363</v>
      </c>
      <c r="C366" s="103" t="s">
        <v>866</v>
      </c>
      <c r="D366" s="97">
        <v>4</v>
      </c>
      <c r="E366" s="95" t="s">
        <v>158</v>
      </c>
      <c r="F366" s="98">
        <v>42078</v>
      </c>
      <c r="G366" s="63">
        <v>44413</v>
      </c>
      <c r="H366" s="6">
        <f t="shared" si="28"/>
        <v>6.397260273972603</v>
      </c>
      <c r="I366" s="95">
        <v>6</v>
      </c>
      <c r="J366" s="10">
        <v>0.05</v>
      </c>
      <c r="K366" s="11">
        <f t="shared" si="29"/>
        <v>0.15833333333333333</v>
      </c>
      <c r="L366" s="51">
        <v>299999.83</v>
      </c>
      <c r="M366" s="51">
        <v>14999.99</v>
      </c>
      <c r="N366" s="66">
        <f t="shared" si="25"/>
        <v>303869.69082077628</v>
      </c>
      <c r="O366" s="66">
        <f t="shared" si="26"/>
        <v>0</v>
      </c>
      <c r="P366" s="49">
        <v>0.05</v>
      </c>
      <c r="Q366" s="66">
        <f t="shared" si="27"/>
        <v>14999.991500000002</v>
      </c>
    </row>
    <row r="367" spans="2:17" ht="30" x14ac:dyDescent="0.25">
      <c r="B367" s="95">
        <v>364</v>
      </c>
      <c r="C367" s="103" t="s">
        <v>867</v>
      </c>
      <c r="D367" s="97">
        <v>1</v>
      </c>
      <c r="E367" s="95" t="s">
        <v>158</v>
      </c>
      <c r="F367" s="98">
        <v>42078</v>
      </c>
      <c r="G367" s="63">
        <v>44413</v>
      </c>
      <c r="H367" s="6">
        <f t="shared" si="28"/>
        <v>6.397260273972603</v>
      </c>
      <c r="I367" s="95">
        <v>6</v>
      </c>
      <c r="J367" s="10">
        <v>0.05</v>
      </c>
      <c r="K367" s="11">
        <f t="shared" si="29"/>
        <v>0.15833333333333333</v>
      </c>
      <c r="L367" s="51">
        <v>150000</v>
      </c>
      <c r="M367" s="51">
        <v>7500</v>
      </c>
      <c r="N367" s="66">
        <f t="shared" si="25"/>
        <v>151934.93150684933</v>
      </c>
      <c r="O367" s="66">
        <f t="shared" si="26"/>
        <v>0</v>
      </c>
      <c r="P367" s="49">
        <v>0.05</v>
      </c>
      <c r="Q367" s="66">
        <f t="shared" si="27"/>
        <v>7500</v>
      </c>
    </row>
    <row r="368" spans="2:17" ht="30" x14ac:dyDescent="0.25">
      <c r="B368" s="95">
        <v>365</v>
      </c>
      <c r="C368" s="103" t="s">
        <v>868</v>
      </c>
      <c r="D368" s="97">
        <v>4</v>
      </c>
      <c r="E368" s="95" t="s">
        <v>158</v>
      </c>
      <c r="F368" s="98">
        <v>42078</v>
      </c>
      <c r="G368" s="63">
        <v>44413</v>
      </c>
      <c r="H368" s="6">
        <f t="shared" si="28"/>
        <v>6.397260273972603</v>
      </c>
      <c r="I368" s="95">
        <v>6</v>
      </c>
      <c r="J368" s="10">
        <v>0.05</v>
      </c>
      <c r="K368" s="11">
        <f t="shared" si="29"/>
        <v>0.15833333333333333</v>
      </c>
      <c r="L368" s="51">
        <v>140000.07</v>
      </c>
      <c r="M368" s="51">
        <v>7000</v>
      </c>
      <c r="N368" s="66">
        <f t="shared" si="25"/>
        <v>141806.00697602739</v>
      </c>
      <c r="O368" s="66">
        <f t="shared" si="26"/>
        <v>0</v>
      </c>
      <c r="P368" s="49">
        <v>0.05</v>
      </c>
      <c r="Q368" s="66">
        <f t="shared" si="27"/>
        <v>7000.0035000000007</v>
      </c>
    </row>
    <row r="369" spans="2:17" ht="30" x14ac:dyDescent="0.25">
      <c r="B369" s="95">
        <v>366</v>
      </c>
      <c r="C369" s="103" t="s">
        <v>869</v>
      </c>
      <c r="D369" s="97">
        <v>8</v>
      </c>
      <c r="E369" s="95" t="s">
        <v>158</v>
      </c>
      <c r="F369" s="98">
        <v>42095</v>
      </c>
      <c r="G369" s="63">
        <v>44413</v>
      </c>
      <c r="H369" s="6">
        <f t="shared" si="28"/>
        <v>6.3506849315068497</v>
      </c>
      <c r="I369" s="95">
        <v>6</v>
      </c>
      <c r="J369" s="10">
        <v>0.05</v>
      </c>
      <c r="K369" s="11">
        <f t="shared" si="29"/>
        <v>0.15833333333333333</v>
      </c>
      <c r="L369" s="51">
        <v>280000.13</v>
      </c>
      <c r="M369" s="51">
        <v>14000.01</v>
      </c>
      <c r="N369" s="66">
        <f t="shared" si="25"/>
        <v>281547.16268173518</v>
      </c>
      <c r="O369" s="66">
        <f t="shared" si="26"/>
        <v>0</v>
      </c>
      <c r="P369" s="49">
        <v>0.05</v>
      </c>
      <c r="Q369" s="66">
        <f t="shared" si="27"/>
        <v>14000.006500000001</v>
      </c>
    </row>
    <row r="370" spans="2:17" ht="30" x14ac:dyDescent="0.25">
      <c r="B370" s="95">
        <v>367</v>
      </c>
      <c r="C370" s="103" t="s">
        <v>870</v>
      </c>
      <c r="D370" s="97">
        <v>2</v>
      </c>
      <c r="E370" s="95" t="s">
        <v>158</v>
      </c>
      <c r="F370" s="98">
        <v>42078</v>
      </c>
      <c r="G370" s="63">
        <v>44413</v>
      </c>
      <c r="H370" s="6">
        <f t="shared" si="28"/>
        <v>6.397260273972603</v>
      </c>
      <c r="I370" s="95">
        <v>6</v>
      </c>
      <c r="J370" s="10">
        <v>0.05</v>
      </c>
      <c r="K370" s="11">
        <f t="shared" si="29"/>
        <v>0.15833333333333333</v>
      </c>
      <c r="L370" s="51">
        <v>177700.01</v>
      </c>
      <c r="M370" s="51">
        <v>8885</v>
      </c>
      <c r="N370" s="66">
        <f t="shared" si="25"/>
        <v>179992.25898744294</v>
      </c>
      <c r="O370" s="66">
        <f t="shared" si="26"/>
        <v>0</v>
      </c>
      <c r="P370" s="49">
        <v>0.05</v>
      </c>
      <c r="Q370" s="66">
        <f t="shared" si="27"/>
        <v>8885.0005000000001</v>
      </c>
    </row>
    <row r="371" spans="2:17" ht="30" x14ac:dyDescent="0.25">
      <c r="B371" s="95">
        <v>368</v>
      </c>
      <c r="C371" s="103" t="s">
        <v>871</v>
      </c>
      <c r="D371" s="97">
        <v>1</v>
      </c>
      <c r="E371" s="95" t="s">
        <v>158</v>
      </c>
      <c r="F371" s="98">
        <v>42078</v>
      </c>
      <c r="G371" s="63">
        <v>44413</v>
      </c>
      <c r="H371" s="6">
        <f t="shared" si="28"/>
        <v>6.397260273972603</v>
      </c>
      <c r="I371" s="95">
        <v>5</v>
      </c>
      <c r="J371" s="10">
        <v>0.05</v>
      </c>
      <c r="K371" s="11">
        <f t="shared" si="29"/>
        <v>0.19</v>
      </c>
      <c r="L371" s="51">
        <v>3026235</v>
      </c>
      <c r="M371" s="51">
        <v>151311.75</v>
      </c>
      <c r="N371" s="66">
        <f t="shared" si="25"/>
        <v>3678326.4595890413</v>
      </c>
      <c r="O371" s="66">
        <f t="shared" si="26"/>
        <v>0</v>
      </c>
      <c r="P371" s="49">
        <v>0.05</v>
      </c>
      <c r="Q371" s="66">
        <f t="shared" si="27"/>
        <v>151311.75</v>
      </c>
    </row>
    <row r="372" spans="2:17" ht="30" x14ac:dyDescent="0.25">
      <c r="B372" s="95">
        <v>369</v>
      </c>
      <c r="C372" s="103" t="s">
        <v>872</v>
      </c>
      <c r="D372" s="97">
        <v>1</v>
      </c>
      <c r="E372" s="95" t="s">
        <v>158</v>
      </c>
      <c r="F372" s="98">
        <v>42078</v>
      </c>
      <c r="G372" s="63">
        <v>44413</v>
      </c>
      <c r="H372" s="6">
        <f t="shared" si="28"/>
        <v>6.397260273972603</v>
      </c>
      <c r="I372" s="95">
        <v>5</v>
      </c>
      <c r="J372" s="10">
        <v>0.05</v>
      </c>
      <c r="K372" s="11">
        <f t="shared" si="29"/>
        <v>0.19</v>
      </c>
      <c r="L372" s="51">
        <v>2786484.63</v>
      </c>
      <c r="M372" s="51">
        <v>139324.23000000001</v>
      </c>
      <c r="N372" s="66">
        <f t="shared" si="25"/>
        <v>3386914.811231507</v>
      </c>
      <c r="O372" s="66">
        <f t="shared" si="26"/>
        <v>0</v>
      </c>
      <c r="P372" s="49">
        <v>0.05</v>
      </c>
      <c r="Q372" s="66">
        <f t="shared" si="27"/>
        <v>139324.23149999999</v>
      </c>
    </row>
    <row r="373" spans="2:17" x14ac:dyDescent="0.25">
      <c r="B373" s="95">
        <v>370</v>
      </c>
      <c r="C373" s="103" t="s">
        <v>873</v>
      </c>
      <c r="D373" s="97">
        <v>34</v>
      </c>
      <c r="E373" s="95" t="s">
        <v>158</v>
      </c>
      <c r="F373" s="98">
        <v>42078</v>
      </c>
      <c r="G373" s="63">
        <v>44413</v>
      </c>
      <c r="H373" s="6">
        <f t="shared" si="28"/>
        <v>6.397260273972603</v>
      </c>
      <c r="I373" s="95">
        <v>6</v>
      </c>
      <c r="J373" s="10">
        <v>0.05</v>
      </c>
      <c r="K373" s="11">
        <f t="shared" si="29"/>
        <v>0.15833333333333333</v>
      </c>
      <c r="L373" s="51">
        <v>76404.800000000003</v>
      </c>
      <c r="M373" s="51">
        <v>3820.24</v>
      </c>
      <c r="N373" s="66">
        <f t="shared" si="25"/>
        <v>77390.387031963473</v>
      </c>
      <c r="O373" s="66">
        <f t="shared" si="26"/>
        <v>0</v>
      </c>
      <c r="P373" s="49">
        <v>0.05</v>
      </c>
      <c r="Q373" s="66">
        <f t="shared" si="27"/>
        <v>3820.2400000000002</v>
      </c>
    </row>
    <row r="374" spans="2:17" ht="30" x14ac:dyDescent="0.25">
      <c r="B374" s="95">
        <v>371</v>
      </c>
      <c r="C374" s="103" t="s">
        <v>874</v>
      </c>
      <c r="D374" s="97">
        <v>4</v>
      </c>
      <c r="E374" s="95" t="s">
        <v>158</v>
      </c>
      <c r="F374" s="98">
        <v>42121</v>
      </c>
      <c r="G374" s="63">
        <v>44413</v>
      </c>
      <c r="H374" s="6">
        <f t="shared" si="28"/>
        <v>6.279452054794521</v>
      </c>
      <c r="I374" s="95">
        <v>5</v>
      </c>
      <c r="J374" s="10">
        <v>0.05</v>
      </c>
      <c r="K374" s="11">
        <f t="shared" si="29"/>
        <v>0.19</v>
      </c>
      <c r="L374" s="51">
        <v>696072</v>
      </c>
      <c r="M374" s="51">
        <v>34803.599999999999</v>
      </c>
      <c r="N374" s="66">
        <f t="shared" si="25"/>
        <v>830480.64263013704</v>
      </c>
      <c r="O374" s="66">
        <f t="shared" si="26"/>
        <v>0</v>
      </c>
      <c r="P374" s="49">
        <v>0.05</v>
      </c>
      <c r="Q374" s="66">
        <f t="shared" si="27"/>
        <v>34803.599999999999</v>
      </c>
    </row>
    <row r="375" spans="2:17" ht="30" x14ac:dyDescent="0.25">
      <c r="B375" s="95">
        <v>372</v>
      </c>
      <c r="C375" s="103" t="s">
        <v>875</v>
      </c>
      <c r="D375" s="97">
        <v>1</v>
      </c>
      <c r="E375" s="95" t="s">
        <v>158</v>
      </c>
      <c r="F375" s="98">
        <v>42131</v>
      </c>
      <c r="G375" s="63">
        <v>44413</v>
      </c>
      <c r="H375" s="6">
        <f t="shared" si="28"/>
        <v>6.2520547945205482</v>
      </c>
      <c r="I375" s="95">
        <v>6</v>
      </c>
      <c r="J375" s="10">
        <v>0.05</v>
      </c>
      <c r="K375" s="11">
        <f t="shared" si="29"/>
        <v>0.15833333333333333</v>
      </c>
      <c r="L375" s="51">
        <v>52075.06</v>
      </c>
      <c r="M375" s="51">
        <v>2603.75</v>
      </c>
      <c r="N375" s="66">
        <f t="shared" si="25"/>
        <v>51549.553686757987</v>
      </c>
      <c r="O375" s="66">
        <f t="shared" si="26"/>
        <v>525.50631324201095</v>
      </c>
      <c r="P375" s="49">
        <v>0.05</v>
      </c>
      <c r="Q375" s="66">
        <f t="shared" si="27"/>
        <v>2603.7530000000002</v>
      </c>
    </row>
    <row r="376" spans="2:17" ht="30" x14ac:dyDescent="0.25">
      <c r="B376" s="95">
        <v>373</v>
      </c>
      <c r="C376" s="103" t="s">
        <v>876</v>
      </c>
      <c r="D376" s="97">
        <v>1</v>
      </c>
      <c r="E376" s="95" t="s">
        <v>354</v>
      </c>
      <c r="F376" s="98">
        <v>42264</v>
      </c>
      <c r="G376" s="63">
        <v>44413</v>
      </c>
      <c r="H376" s="6">
        <f t="shared" si="28"/>
        <v>5.8876712328767127</v>
      </c>
      <c r="I376" s="95">
        <v>5</v>
      </c>
      <c r="J376" s="10">
        <v>0.05</v>
      </c>
      <c r="K376" s="11">
        <f t="shared" si="29"/>
        <v>0.19</v>
      </c>
      <c r="L376" s="51">
        <v>2098211.48</v>
      </c>
      <c r="M376" s="51">
        <v>104910.57</v>
      </c>
      <c r="N376" s="66">
        <f t="shared" si="25"/>
        <v>2347180.0805446575</v>
      </c>
      <c r="O376" s="66">
        <f t="shared" si="26"/>
        <v>0</v>
      </c>
      <c r="P376" s="49">
        <v>0.05</v>
      </c>
      <c r="Q376" s="66">
        <f t="shared" si="27"/>
        <v>104910.57400000001</v>
      </c>
    </row>
    <row r="377" spans="2:17" x14ac:dyDescent="0.25">
      <c r="B377" s="95">
        <v>374</v>
      </c>
      <c r="C377" s="103" t="s">
        <v>877</v>
      </c>
      <c r="D377" s="97">
        <v>76</v>
      </c>
      <c r="E377" s="95" t="s">
        <v>158</v>
      </c>
      <c r="F377" s="98">
        <v>42353</v>
      </c>
      <c r="G377" s="63">
        <v>44413</v>
      </c>
      <c r="H377" s="6">
        <f t="shared" si="28"/>
        <v>5.6438356164383565</v>
      </c>
      <c r="I377" s="95">
        <v>5</v>
      </c>
      <c r="J377" s="10">
        <v>0.05</v>
      </c>
      <c r="K377" s="11">
        <f t="shared" si="29"/>
        <v>0.19</v>
      </c>
      <c r="L377" s="51">
        <v>424795</v>
      </c>
      <c r="M377" s="51">
        <v>21239.75</v>
      </c>
      <c r="N377" s="66">
        <f t="shared" si="25"/>
        <v>455519.89863013703</v>
      </c>
      <c r="O377" s="66">
        <f t="shared" si="26"/>
        <v>0</v>
      </c>
      <c r="P377" s="49">
        <v>0.05</v>
      </c>
      <c r="Q377" s="66">
        <f t="shared" si="27"/>
        <v>21239.75</v>
      </c>
    </row>
    <row r="378" spans="2:17" ht="30" x14ac:dyDescent="0.25">
      <c r="B378" s="95">
        <v>375</v>
      </c>
      <c r="C378" s="103" t="s">
        <v>878</v>
      </c>
      <c r="D378" s="97">
        <v>1</v>
      </c>
      <c r="E378" s="95" t="s">
        <v>158</v>
      </c>
      <c r="F378" s="98">
        <v>42332</v>
      </c>
      <c r="G378" s="63">
        <v>44413</v>
      </c>
      <c r="H378" s="6">
        <f t="shared" si="28"/>
        <v>5.7013698630136984</v>
      </c>
      <c r="I378" s="95">
        <v>3</v>
      </c>
      <c r="J378" s="10">
        <v>0.05</v>
      </c>
      <c r="K378" s="11">
        <f t="shared" si="29"/>
        <v>0.31666666666666665</v>
      </c>
      <c r="L378" s="51">
        <v>11995</v>
      </c>
      <c r="M378" s="51">
        <v>599.75</v>
      </c>
      <c r="N378" s="66">
        <f t="shared" si="25"/>
        <v>21656.178310502281</v>
      </c>
      <c r="O378" s="66">
        <f t="shared" si="26"/>
        <v>0</v>
      </c>
      <c r="P378" s="49">
        <v>0.05</v>
      </c>
      <c r="Q378" s="66">
        <f t="shared" si="27"/>
        <v>599.75</v>
      </c>
    </row>
    <row r="379" spans="2:17" x14ac:dyDescent="0.25">
      <c r="B379" s="95">
        <v>376</v>
      </c>
      <c r="C379" s="103" t="s">
        <v>879</v>
      </c>
      <c r="D379" s="97">
        <v>1</v>
      </c>
      <c r="E379" s="95" t="s">
        <v>158</v>
      </c>
      <c r="F379" s="98">
        <v>42226</v>
      </c>
      <c r="G379" s="63">
        <v>44413</v>
      </c>
      <c r="H379" s="6">
        <f t="shared" si="28"/>
        <v>5.9917808219178079</v>
      </c>
      <c r="I379" s="95">
        <v>5</v>
      </c>
      <c r="J379" s="10">
        <v>0.05</v>
      </c>
      <c r="K379" s="11">
        <f t="shared" si="29"/>
        <v>0.19</v>
      </c>
      <c r="L379" s="51">
        <v>56225.23</v>
      </c>
      <c r="M379" s="51">
        <v>2811.26</v>
      </c>
      <c r="N379" s="66">
        <f t="shared" si="25"/>
        <v>64008.95841616438</v>
      </c>
      <c r="O379" s="66">
        <f t="shared" si="26"/>
        <v>0</v>
      </c>
      <c r="P379" s="49">
        <v>0.05</v>
      </c>
      <c r="Q379" s="66">
        <f t="shared" si="27"/>
        <v>2811.2615000000005</v>
      </c>
    </row>
    <row r="380" spans="2:17" ht="30" x14ac:dyDescent="0.25">
      <c r="B380" s="95">
        <v>377</v>
      </c>
      <c r="C380" s="103" t="s">
        <v>880</v>
      </c>
      <c r="D380" s="97">
        <v>1</v>
      </c>
      <c r="E380" s="95" t="s">
        <v>354</v>
      </c>
      <c r="F380" s="98">
        <v>42301</v>
      </c>
      <c r="G380" s="63">
        <v>44413</v>
      </c>
      <c r="H380" s="6">
        <f t="shared" si="28"/>
        <v>5.7863013698630139</v>
      </c>
      <c r="I380" s="95">
        <v>8</v>
      </c>
      <c r="J380" s="10">
        <v>0.05</v>
      </c>
      <c r="K380" s="11">
        <f t="shared" si="29"/>
        <v>0.11874999999999999</v>
      </c>
      <c r="L380" s="51">
        <v>296714.99</v>
      </c>
      <c r="M380" s="51">
        <v>14835.75</v>
      </c>
      <c r="N380" s="66">
        <f t="shared" si="25"/>
        <v>203879.77943013696</v>
      </c>
      <c r="O380" s="66">
        <f t="shared" si="26"/>
        <v>92835.210569863033</v>
      </c>
      <c r="P380" s="49">
        <v>0.05</v>
      </c>
      <c r="Q380" s="66">
        <f t="shared" si="27"/>
        <v>88193.450041369884</v>
      </c>
    </row>
    <row r="381" spans="2:17" ht="30" x14ac:dyDescent="0.25">
      <c r="B381" s="95">
        <v>378</v>
      </c>
      <c r="C381" s="103" t="s">
        <v>881</v>
      </c>
      <c r="D381" s="97">
        <v>1</v>
      </c>
      <c r="E381" s="95" t="s">
        <v>354</v>
      </c>
      <c r="F381" s="98">
        <v>42321</v>
      </c>
      <c r="G381" s="63">
        <v>44413</v>
      </c>
      <c r="H381" s="6">
        <f t="shared" si="28"/>
        <v>5.7315068493150685</v>
      </c>
      <c r="I381" s="95">
        <v>8</v>
      </c>
      <c r="J381" s="10">
        <v>0.05</v>
      </c>
      <c r="K381" s="11">
        <f t="shared" si="29"/>
        <v>0.11874999999999999</v>
      </c>
      <c r="L381" s="51">
        <v>662775.51</v>
      </c>
      <c r="M381" s="51">
        <v>33138.78</v>
      </c>
      <c r="N381" s="66">
        <f t="shared" si="25"/>
        <v>451095.9070458904</v>
      </c>
      <c r="O381" s="66">
        <f t="shared" si="26"/>
        <v>211679.60295410961</v>
      </c>
      <c r="P381" s="49">
        <v>0.05</v>
      </c>
      <c r="Q381" s="66">
        <f t="shared" si="27"/>
        <v>201095.62280640411</v>
      </c>
    </row>
    <row r="382" spans="2:17" ht="30" x14ac:dyDescent="0.25">
      <c r="B382" s="95">
        <v>379</v>
      </c>
      <c r="C382" s="103" t="s">
        <v>882</v>
      </c>
      <c r="D382" s="97">
        <v>20</v>
      </c>
      <c r="E382" s="95" t="s">
        <v>158</v>
      </c>
      <c r="F382" s="98">
        <v>42368</v>
      </c>
      <c r="G382" s="63">
        <v>44413</v>
      </c>
      <c r="H382" s="6">
        <f t="shared" si="28"/>
        <v>5.602739726027397</v>
      </c>
      <c r="I382" s="95">
        <v>5</v>
      </c>
      <c r="J382" s="10">
        <v>0.05</v>
      </c>
      <c r="K382" s="11">
        <f t="shared" si="29"/>
        <v>0.19</v>
      </c>
      <c r="L382" s="51">
        <v>45245.36</v>
      </c>
      <c r="M382" s="51">
        <v>2262.27</v>
      </c>
      <c r="N382" s="66">
        <f t="shared" si="25"/>
        <v>48164.615419178073</v>
      </c>
      <c r="O382" s="66">
        <f t="shared" si="26"/>
        <v>0</v>
      </c>
      <c r="P382" s="49">
        <v>0.05</v>
      </c>
      <c r="Q382" s="66">
        <f t="shared" si="27"/>
        <v>2262.268</v>
      </c>
    </row>
    <row r="383" spans="2:17" x14ac:dyDescent="0.25">
      <c r="B383" s="95">
        <v>380</v>
      </c>
      <c r="C383" s="103" t="s">
        <v>883</v>
      </c>
      <c r="D383" s="97">
        <v>1</v>
      </c>
      <c r="E383" s="95" t="s">
        <v>158</v>
      </c>
      <c r="F383" s="98">
        <v>42431</v>
      </c>
      <c r="G383" s="63">
        <v>44413</v>
      </c>
      <c r="H383" s="6">
        <f t="shared" si="28"/>
        <v>5.4301369863013695</v>
      </c>
      <c r="I383" s="95">
        <v>3</v>
      </c>
      <c r="J383" s="10">
        <v>0.05</v>
      </c>
      <c r="K383" s="11">
        <f t="shared" si="29"/>
        <v>0.31666666666666665</v>
      </c>
      <c r="L383" s="51">
        <v>26499.88</v>
      </c>
      <c r="M383" s="51">
        <v>1324.99</v>
      </c>
      <c r="N383" s="66">
        <f t="shared" si="25"/>
        <v>45567.693198173518</v>
      </c>
      <c r="O383" s="66">
        <f t="shared" si="26"/>
        <v>0</v>
      </c>
      <c r="P383" s="49">
        <v>0.05</v>
      </c>
      <c r="Q383" s="66">
        <f t="shared" si="27"/>
        <v>1324.9940000000001</v>
      </c>
    </row>
    <row r="384" spans="2:17" ht="30" x14ac:dyDescent="0.25">
      <c r="B384" s="95">
        <v>381</v>
      </c>
      <c r="C384" s="103" t="s">
        <v>884</v>
      </c>
      <c r="D384" s="97">
        <v>2</v>
      </c>
      <c r="E384" s="95" t="s">
        <v>158</v>
      </c>
      <c r="F384" s="98">
        <v>42384</v>
      </c>
      <c r="G384" s="63">
        <v>44413</v>
      </c>
      <c r="H384" s="6">
        <f t="shared" si="28"/>
        <v>5.558904109589041</v>
      </c>
      <c r="I384" s="95">
        <v>5</v>
      </c>
      <c r="J384" s="10">
        <v>0.05</v>
      </c>
      <c r="K384" s="11">
        <f t="shared" si="29"/>
        <v>0.19</v>
      </c>
      <c r="L384" s="51">
        <v>241270</v>
      </c>
      <c r="M384" s="51">
        <v>12063.5</v>
      </c>
      <c r="N384" s="66">
        <f t="shared" si="25"/>
        <v>254827.39095890411</v>
      </c>
      <c r="O384" s="66">
        <f t="shared" si="26"/>
        <v>0</v>
      </c>
      <c r="P384" s="49">
        <v>0.05</v>
      </c>
      <c r="Q384" s="66">
        <f t="shared" si="27"/>
        <v>12063.5</v>
      </c>
    </row>
    <row r="385" spans="2:17" ht="30" x14ac:dyDescent="0.25">
      <c r="B385" s="95">
        <v>382</v>
      </c>
      <c r="C385" s="103" t="s">
        <v>885</v>
      </c>
      <c r="D385" s="97">
        <v>15</v>
      </c>
      <c r="E385" s="95" t="s">
        <v>158</v>
      </c>
      <c r="F385" s="98">
        <v>42370</v>
      </c>
      <c r="G385" s="63">
        <v>44413</v>
      </c>
      <c r="H385" s="6">
        <f t="shared" si="28"/>
        <v>5.5972602739726032</v>
      </c>
      <c r="I385" s="95">
        <v>5</v>
      </c>
      <c r="J385" s="10">
        <v>0.05</v>
      </c>
      <c r="K385" s="11">
        <f t="shared" si="29"/>
        <v>0.19</v>
      </c>
      <c r="L385" s="51">
        <v>136090</v>
      </c>
      <c r="M385" s="51">
        <v>6804.5</v>
      </c>
      <c r="N385" s="66">
        <f t="shared" si="25"/>
        <v>144728.91863013699</v>
      </c>
      <c r="O385" s="66">
        <f t="shared" si="26"/>
        <v>0</v>
      </c>
      <c r="P385" s="49">
        <v>0.05</v>
      </c>
      <c r="Q385" s="66">
        <f t="shared" si="27"/>
        <v>6804.5</v>
      </c>
    </row>
    <row r="386" spans="2:17" ht="30" x14ac:dyDescent="0.25">
      <c r="B386" s="95">
        <v>383</v>
      </c>
      <c r="C386" s="103" t="s">
        <v>886</v>
      </c>
      <c r="D386" s="97">
        <v>1</v>
      </c>
      <c r="E386" s="95" t="s">
        <v>158</v>
      </c>
      <c r="F386" s="98">
        <v>42384</v>
      </c>
      <c r="G386" s="63">
        <v>44413</v>
      </c>
      <c r="H386" s="6">
        <f t="shared" si="28"/>
        <v>5.558904109589041</v>
      </c>
      <c r="I386" s="95">
        <v>5</v>
      </c>
      <c r="J386" s="10">
        <v>0.05</v>
      </c>
      <c r="K386" s="11">
        <f t="shared" si="29"/>
        <v>0.19</v>
      </c>
      <c r="L386" s="51">
        <v>37212.5</v>
      </c>
      <c r="M386" s="51">
        <v>1860.63</v>
      </c>
      <c r="N386" s="66">
        <f t="shared" si="25"/>
        <v>39303.536643835614</v>
      </c>
      <c r="O386" s="66">
        <f t="shared" si="26"/>
        <v>0</v>
      </c>
      <c r="P386" s="49">
        <v>0.05</v>
      </c>
      <c r="Q386" s="66">
        <f t="shared" si="27"/>
        <v>1860.625</v>
      </c>
    </row>
    <row r="387" spans="2:17" x14ac:dyDescent="0.25">
      <c r="B387" s="95">
        <v>384</v>
      </c>
      <c r="C387" s="103" t="s">
        <v>887</v>
      </c>
      <c r="D387" s="97">
        <v>2</v>
      </c>
      <c r="E387" s="95" t="s">
        <v>158</v>
      </c>
      <c r="F387" s="98">
        <v>42412</v>
      </c>
      <c r="G387" s="63">
        <v>44413</v>
      </c>
      <c r="H387" s="6">
        <f t="shared" si="28"/>
        <v>5.4821917808219176</v>
      </c>
      <c r="I387" s="95">
        <v>5</v>
      </c>
      <c r="J387" s="10">
        <v>0.05</v>
      </c>
      <c r="K387" s="11">
        <f t="shared" si="29"/>
        <v>0.19</v>
      </c>
      <c r="L387" s="51">
        <v>6868.02</v>
      </c>
      <c r="M387" s="51">
        <v>343.4</v>
      </c>
      <c r="N387" s="66">
        <f t="shared" si="25"/>
        <v>7153.8425309589038</v>
      </c>
      <c r="O387" s="66">
        <f t="shared" si="26"/>
        <v>0</v>
      </c>
      <c r="P387" s="49">
        <v>0.05</v>
      </c>
      <c r="Q387" s="66">
        <f t="shared" si="27"/>
        <v>343.40100000000007</v>
      </c>
    </row>
    <row r="388" spans="2:17" ht="30" x14ac:dyDescent="0.25">
      <c r="B388" s="95">
        <v>385</v>
      </c>
      <c r="C388" s="103" t="s">
        <v>888</v>
      </c>
      <c r="D388" s="97">
        <v>3</v>
      </c>
      <c r="E388" s="95" t="s">
        <v>158</v>
      </c>
      <c r="F388" s="98">
        <v>42412</v>
      </c>
      <c r="G388" s="63">
        <v>44413</v>
      </c>
      <c r="H388" s="6">
        <f t="shared" si="28"/>
        <v>5.4821917808219176</v>
      </c>
      <c r="I388" s="95">
        <v>5</v>
      </c>
      <c r="J388" s="10">
        <v>0.05</v>
      </c>
      <c r="K388" s="11">
        <f t="shared" si="29"/>
        <v>0.19</v>
      </c>
      <c r="L388" s="51">
        <v>4545.01</v>
      </c>
      <c r="M388" s="51">
        <v>227.25</v>
      </c>
      <c r="N388" s="66">
        <f t="shared" ref="N388:N451" si="30">L388*K388*H388</f>
        <v>4734.1571284931506</v>
      </c>
      <c r="O388" s="66">
        <f t="shared" ref="O388:O451" si="31">MAX(L388-N388,0)</f>
        <v>0</v>
      </c>
      <c r="P388" s="49">
        <v>0.05</v>
      </c>
      <c r="Q388" s="66">
        <f t="shared" ref="Q388:Q451" si="32">IF(M388&lt;=0,0,IF(O388&lt;=J388*L388,J388*L388,O388*(1-P388)))</f>
        <v>227.25050000000002</v>
      </c>
    </row>
    <row r="389" spans="2:17" x14ac:dyDescent="0.25">
      <c r="B389" s="95">
        <v>386</v>
      </c>
      <c r="C389" s="103" t="s">
        <v>889</v>
      </c>
      <c r="D389" s="97">
        <v>2</v>
      </c>
      <c r="E389" s="95" t="s">
        <v>158</v>
      </c>
      <c r="F389" s="98">
        <v>42412</v>
      </c>
      <c r="G389" s="63">
        <v>44413</v>
      </c>
      <c r="H389" s="6">
        <f t="shared" ref="H389:H452" si="33">(G389-F389)/365</f>
        <v>5.4821917808219176</v>
      </c>
      <c r="I389" s="95">
        <v>5</v>
      </c>
      <c r="J389" s="10">
        <v>0.05</v>
      </c>
      <c r="K389" s="11">
        <f t="shared" ref="K389:K452" si="34">(1-J389)/I389</f>
        <v>0.19</v>
      </c>
      <c r="L389" s="51">
        <v>14901.96</v>
      </c>
      <c r="M389" s="51">
        <v>745.1</v>
      </c>
      <c r="N389" s="66">
        <f t="shared" si="30"/>
        <v>15522.126499726026</v>
      </c>
      <c r="O389" s="66">
        <f t="shared" si="31"/>
        <v>0</v>
      </c>
      <c r="P389" s="49">
        <v>0.05</v>
      </c>
      <c r="Q389" s="66">
        <f t="shared" si="32"/>
        <v>745.09799999999996</v>
      </c>
    </row>
    <row r="390" spans="2:17" x14ac:dyDescent="0.25">
      <c r="B390" s="95">
        <v>387</v>
      </c>
      <c r="C390" s="103" t="s">
        <v>890</v>
      </c>
      <c r="D390" s="97">
        <v>9</v>
      </c>
      <c r="E390" s="95" t="s">
        <v>158</v>
      </c>
      <c r="F390" s="98">
        <v>42412</v>
      </c>
      <c r="G390" s="63">
        <v>44413</v>
      </c>
      <c r="H390" s="6">
        <f t="shared" si="33"/>
        <v>5.4821917808219176</v>
      </c>
      <c r="I390" s="95">
        <v>5</v>
      </c>
      <c r="J390" s="10">
        <v>0.05</v>
      </c>
      <c r="K390" s="11">
        <f t="shared" si="34"/>
        <v>0.19</v>
      </c>
      <c r="L390" s="51">
        <v>32316.48</v>
      </c>
      <c r="M390" s="51">
        <v>1615.82</v>
      </c>
      <c r="N390" s="66">
        <f t="shared" si="30"/>
        <v>33661.376797808218</v>
      </c>
      <c r="O390" s="66">
        <f t="shared" si="31"/>
        <v>0</v>
      </c>
      <c r="P390" s="49">
        <v>0.05</v>
      </c>
      <c r="Q390" s="66">
        <f t="shared" si="32"/>
        <v>1615.8240000000001</v>
      </c>
    </row>
    <row r="391" spans="2:17" x14ac:dyDescent="0.25">
      <c r="B391" s="95">
        <v>388</v>
      </c>
      <c r="C391" s="103" t="s">
        <v>891</v>
      </c>
      <c r="D391" s="97">
        <v>20</v>
      </c>
      <c r="E391" s="95" t="s">
        <v>158</v>
      </c>
      <c r="F391" s="98">
        <v>42418</v>
      </c>
      <c r="G391" s="63">
        <v>44413</v>
      </c>
      <c r="H391" s="6">
        <f t="shared" si="33"/>
        <v>5.4657534246575343</v>
      </c>
      <c r="I391" s="95">
        <v>5</v>
      </c>
      <c r="J391" s="10">
        <v>0.05</v>
      </c>
      <c r="K391" s="11">
        <f t="shared" si="34"/>
        <v>0.19</v>
      </c>
      <c r="L391" s="51">
        <v>49372.4</v>
      </c>
      <c r="M391" s="51">
        <v>2468.62</v>
      </c>
      <c r="N391" s="66">
        <f t="shared" si="30"/>
        <v>51272.89923287672</v>
      </c>
      <c r="O391" s="66">
        <f t="shared" si="31"/>
        <v>0</v>
      </c>
      <c r="P391" s="49">
        <v>0.05</v>
      </c>
      <c r="Q391" s="66">
        <f t="shared" si="32"/>
        <v>2468.6200000000003</v>
      </c>
    </row>
    <row r="392" spans="2:17" ht="30" x14ac:dyDescent="0.25">
      <c r="B392" s="95">
        <v>389</v>
      </c>
      <c r="C392" s="103" t="s">
        <v>892</v>
      </c>
      <c r="D392" s="97">
        <v>1</v>
      </c>
      <c r="E392" s="95" t="s">
        <v>354</v>
      </c>
      <c r="F392" s="98">
        <v>42193</v>
      </c>
      <c r="G392" s="63">
        <v>44413</v>
      </c>
      <c r="H392" s="6">
        <f t="shared" si="33"/>
        <v>6.0821917808219181</v>
      </c>
      <c r="I392" s="95">
        <v>5</v>
      </c>
      <c r="J392" s="10">
        <v>0.05</v>
      </c>
      <c r="K392" s="11">
        <f t="shared" si="34"/>
        <v>0.19</v>
      </c>
      <c r="L392" s="51">
        <v>970137.25</v>
      </c>
      <c r="M392" s="51">
        <v>48506.86</v>
      </c>
      <c r="N392" s="66">
        <f t="shared" si="30"/>
        <v>1121106.5535616439</v>
      </c>
      <c r="O392" s="66">
        <f t="shared" si="31"/>
        <v>0</v>
      </c>
      <c r="P392" s="49">
        <v>0.05</v>
      </c>
      <c r="Q392" s="66">
        <f t="shared" si="32"/>
        <v>48506.862500000003</v>
      </c>
    </row>
    <row r="393" spans="2:17" ht="30" x14ac:dyDescent="0.25">
      <c r="B393" s="95">
        <v>390</v>
      </c>
      <c r="C393" s="103" t="s">
        <v>893</v>
      </c>
      <c r="D393" s="97">
        <v>1</v>
      </c>
      <c r="E393" s="95" t="s">
        <v>354</v>
      </c>
      <c r="F393" s="98">
        <v>42390</v>
      </c>
      <c r="G393" s="63">
        <v>44413</v>
      </c>
      <c r="H393" s="6">
        <f t="shared" si="33"/>
        <v>5.5424657534246577</v>
      </c>
      <c r="I393" s="95">
        <v>6</v>
      </c>
      <c r="J393" s="10">
        <v>0.05</v>
      </c>
      <c r="K393" s="11">
        <f t="shared" si="34"/>
        <v>0.15833333333333333</v>
      </c>
      <c r="L393" s="51">
        <v>1346630.25</v>
      </c>
      <c r="M393" s="51">
        <v>67331.509999999995</v>
      </c>
      <c r="N393" s="66">
        <f t="shared" si="30"/>
        <v>1181744.9068321919</v>
      </c>
      <c r="O393" s="66">
        <f t="shared" si="31"/>
        <v>164885.34316780814</v>
      </c>
      <c r="P393" s="49">
        <v>0.05</v>
      </c>
      <c r="Q393" s="66">
        <f t="shared" si="32"/>
        <v>156641.07600941774</v>
      </c>
    </row>
    <row r="394" spans="2:17" ht="30" x14ac:dyDescent="0.25">
      <c r="B394" s="95">
        <v>391</v>
      </c>
      <c r="C394" s="103" t="s">
        <v>894</v>
      </c>
      <c r="D394" s="97">
        <v>1</v>
      </c>
      <c r="E394" s="95" t="s">
        <v>354</v>
      </c>
      <c r="F394" s="98">
        <v>42359</v>
      </c>
      <c r="G394" s="63">
        <v>44413</v>
      </c>
      <c r="H394" s="6">
        <f t="shared" si="33"/>
        <v>5.6273972602739724</v>
      </c>
      <c r="I394" s="95">
        <v>5</v>
      </c>
      <c r="J394" s="10">
        <v>0.05</v>
      </c>
      <c r="K394" s="11">
        <f t="shared" si="34"/>
        <v>0.19</v>
      </c>
      <c r="L394" s="51">
        <v>392700</v>
      </c>
      <c r="M394" s="51">
        <v>19635</v>
      </c>
      <c r="N394" s="66">
        <f t="shared" si="30"/>
        <v>419876.99178082187</v>
      </c>
      <c r="O394" s="66">
        <f t="shared" si="31"/>
        <v>0</v>
      </c>
      <c r="P394" s="49">
        <v>0.05</v>
      </c>
      <c r="Q394" s="66">
        <f t="shared" si="32"/>
        <v>19635</v>
      </c>
    </row>
    <row r="395" spans="2:17" ht="30" x14ac:dyDescent="0.25">
      <c r="B395" s="95">
        <v>392</v>
      </c>
      <c r="C395" s="103" t="s">
        <v>895</v>
      </c>
      <c r="D395" s="97">
        <v>1</v>
      </c>
      <c r="E395" s="95" t="s">
        <v>354</v>
      </c>
      <c r="F395" s="98">
        <v>42460</v>
      </c>
      <c r="G395" s="63">
        <v>44413</v>
      </c>
      <c r="H395" s="6">
        <f t="shared" si="33"/>
        <v>5.3506849315068497</v>
      </c>
      <c r="I395" s="95">
        <v>5</v>
      </c>
      <c r="J395" s="10">
        <v>0.05</v>
      </c>
      <c r="K395" s="11">
        <f t="shared" si="34"/>
        <v>0.19</v>
      </c>
      <c r="L395" s="51">
        <v>539793.55000000005</v>
      </c>
      <c r="M395" s="51">
        <v>26989.68</v>
      </c>
      <c r="N395" s="66">
        <f t="shared" si="30"/>
        <v>548770.39068082208</v>
      </c>
      <c r="O395" s="66">
        <f t="shared" si="31"/>
        <v>0</v>
      </c>
      <c r="P395" s="49">
        <v>0.05</v>
      </c>
      <c r="Q395" s="66">
        <f t="shared" si="32"/>
        <v>26989.677500000005</v>
      </c>
    </row>
    <row r="396" spans="2:17" x14ac:dyDescent="0.25">
      <c r="B396" s="95">
        <v>393</v>
      </c>
      <c r="C396" s="103" t="s">
        <v>896</v>
      </c>
      <c r="D396" s="97">
        <v>1</v>
      </c>
      <c r="E396" s="95" t="s">
        <v>354</v>
      </c>
      <c r="F396" s="98">
        <v>42460</v>
      </c>
      <c r="G396" s="63">
        <v>44413</v>
      </c>
      <c r="H396" s="6">
        <f t="shared" si="33"/>
        <v>5.3506849315068497</v>
      </c>
      <c r="I396" s="95">
        <v>5</v>
      </c>
      <c r="J396" s="10">
        <v>0.05</v>
      </c>
      <c r="K396" s="11">
        <f t="shared" si="34"/>
        <v>0.19</v>
      </c>
      <c r="L396" s="51">
        <v>3590.72</v>
      </c>
      <c r="M396" s="51">
        <v>179.54</v>
      </c>
      <c r="N396" s="66">
        <f t="shared" si="30"/>
        <v>3650.4341654794525</v>
      </c>
      <c r="O396" s="66">
        <f t="shared" si="31"/>
        <v>0</v>
      </c>
      <c r="P396" s="49">
        <v>0.05</v>
      </c>
      <c r="Q396" s="66">
        <f t="shared" si="32"/>
        <v>179.536</v>
      </c>
    </row>
    <row r="397" spans="2:17" ht="30" x14ac:dyDescent="0.25">
      <c r="B397" s="95">
        <v>394</v>
      </c>
      <c r="C397" s="103" t="s">
        <v>897</v>
      </c>
      <c r="D397" s="97">
        <v>2</v>
      </c>
      <c r="E397" s="95" t="s">
        <v>158</v>
      </c>
      <c r="F397" s="98">
        <v>42461</v>
      </c>
      <c r="G397" s="63">
        <v>44413</v>
      </c>
      <c r="H397" s="6">
        <f t="shared" si="33"/>
        <v>5.3479452054794523</v>
      </c>
      <c r="I397" s="95">
        <v>5</v>
      </c>
      <c r="J397" s="10">
        <v>0.05</v>
      </c>
      <c r="K397" s="11">
        <f t="shared" si="34"/>
        <v>0.19</v>
      </c>
      <c r="L397" s="51">
        <v>6798.53</v>
      </c>
      <c r="M397" s="51">
        <v>339.93</v>
      </c>
      <c r="N397" s="66">
        <f t="shared" si="30"/>
        <v>6908.0515243835625</v>
      </c>
      <c r="O397" s="66">
        <f t="shared" si="31"/>
        <v>0</v>
      </c>
      <c r="P397" s="49">
        <v>0.05</v>
      </c>
      <c r="Q397" s="66">
        <f t="shared" si="32"/>
        <v>339.92650000000003</v>
      </c>
    </row>
    <row r="398" spans="2:17" x14ac:dyDescent="0.25">
      <c r="B398" s="95">
        <v>395</v>
      </c>
      <c r="C398" s="103" t="s">
        <v>898</v>
      </c>
      <c r="D398" s="97">
        <v>1</v>
      </c>
      <c r="E398" s="95" t="s">
        <v>158</v>
      </c>
      <c r="F398" s="98">
        <v>42461</v>
      </c>
      <c r="G398" s="63">
        <v>44413</v>
      </c>
      <c r="H398" s="6">
        <f t="shared" si="33"/>
        <v>5.3479452054794523</v>
      </c>
      <c r="I398" s="95">
        <v>5</v>
      </c>
      <c r="J398" s="10">
        <v>0.05</v>
      </c>
      <c r="K398" s="11">
        <f t="shared" si="34"/>
        <v>0.19</v>
      </c>
      <c r="L398" s="51">
        <v>4599.01</v>
      </c>
      <c r="M398" s="51">
        <v>229.95</v>
      </c>
      <c r="N398" s="66">
        <f t="shared" si="30"/>
        <v>4673.0981610958906</v>
      </c>
      <c r="O398" s="66">
        <f t="shared" si="31"/>
        <v>0</v>
      </c>
      <c r="P398" s="49">
        <v>0.05</v>
      </c>
      <c r="Q398" s="66">
        <f t="shared" si="32"/>
        <v>229.95050000000003</v>
      </c>
    </row>
    <row r="399" spans="2:17" x14ac:dyDescent="0.25">
      <c r="B399" s="95">
        <v>396</v>
      </c>
      <c r="C399" s="103" t="s">
        <v>899</v>
      </c>
      <c r="D399" s="97">
        <v>5</v>
      </c>
      <c r="E399" s="95" t="s">
        <v>158</v>
      </c>
      <c r="F399" s="98">
        <v>42461</v>
      </c>
      <c r="G399" s="63">
        <v>44413</v>
      </c>
      <c r="H399" s="6">
        <f t="shared" si="33"/>
        <v>5.3479452054794523</v>
      </c>
      <c r="I399" s="95">
        <v>8</v>
      </c>
      <c r="J399" s="10">
        <v>0.05</v>
      </c>
      <c r="K399" s="11">
        <f t="shared" si="34"/>
        <v>0.11874999999999999</v>
      </c>
      <c r="L399" s="51">
        <v>48499.5</v>
      </c>
      <c r="M399" s="51">
        <v>2424.98</v>
      </c>
      <c r="N399" s="66">
        <f t="shared" si="30"/>
        <v>30800.504383561645</v>
      </c>
      <c r="O399" s="66">
        <f t="shared" si="31"/>
        <v>17698.995616438355</v>
      </c>
      <c r="P399" s="49">
        <v>0.05</v>
      </c>
      <c r="Q399" s="66">
        <f t="shared" si="32"/>
        <v>16814.045835616434</v>
      </c>
    </row>
    <row r="400" spans="2:17" ht="30" x14ac:dyDescent="0.25">
      <c r="B400" s="95">
        <v>397</v>
      </c>
      <c r="C400" s="103" t="s">
        <v>900</v>
      </c>
      <c r="D400" s="97">
        <v>20</v>
      </c>
      <c r="E400" s="95" t="s">
        <v>158</v>
      </c>
      <c r="F400" s="98">
        <v>42497</v>
      </c>
      <c r="G400" s="63">
        <v>44413</v>
      </c>
      <c r="H400" s="6">
        <f t="shared" si="33"/>
        <v>5.2493150684931509</v>
      </c>
      <c r="I400" s="95">
        <v>5</v>
      </c>
      <c r="J400" s="10">
        <v>0.05</v>
      </c>
      <c r="K400" s="11">
        <f t="shared" si="34"/>
        <v>0.19</v>
      </c>
      <c r="L400" s="51">
        <v>6283.76</v>
      </c>
      <c r="M400" s="51">
        <v>431.95</v>
      </c>
      <c r="N400" s="66">
        <f t="shared" si="30"/>
        <v>6267.2328504109601</v>
      </c>
      <c r="O400" s="66">
        <f t="shared" si="31"/>
        <v>16.527149589040164</v>
      </c>
      <c r="P400" s="49">
        <v>0.05</v>
      </c>
      <c r="Q400" s="66">
        <f t="shared" si="32"/>
        <v>314.18800000000005</v>
      </c>
    </row>
    <row r="401" spans="2:17" ht="30" x14ac:dyDescent="0.25">
      <c r="B401" s="95">
        <v>398</v>
      </c>
      <c r="C401" s="103" t="s">
        <v>901</v>
      </c>
      <c r="D401" s="97">
        <v>4</v>
      </c>
      <c r="E401" s="95" t="s">
        <v>158</v>
      </c>
      <c r="F401" s="98">
        <v>42468</v>
      </c>
      <c r="G401" s="63">
        <v>44413</v>
      </c>
      <c r="H401" s="6">
        <f t="shared" si="33"/>
        <v>5.3287671232876717</v>
      </c>
      <c r="I401" s="95">
        <v>6</v>
      </c>
      <c r="J401" s="10">
        <v>0.05</v>
      </c>
      <c r="K401" s="11">
        <f t="shared" si="34"/>
        <v>0.15833333333333333</v>
      </c>
      <c r="L401" s="51">
        <v>183560</v>
      </c>
      <c r="M401" s="51">
        <v>9846.86</v>
      </c>
      <c r="N401" s="66">
        <f t="shared" si="30"/>
        <v>154873.51141552511</v>
      </c>
      <c r="O401" s="66">
        <f t="shared" si="31"/>
        <v>28686.488584474893</v>
      </c>
      <c r="P401" s="49">
        <v>0.05</v>
      </c>
      <c r="Q401" s="66">
        <f t="shared" si="32"/>
        <v>27252.164155251146</v>
      </c>
    </row>
    <row r="402" spans="2:17" ht="30" x14ac:dyDescent="0.25">
      <c r="B402" s="95">
        <v>399</v>
      </c>
      <c r="C402" s="103" t="s">
        <v>902</v>
      </c>
      <c r="D402" s="97">
        <v>13</v>
      </c>
      <c r="E402" s="95" t="s">
        <v>158</v>
      </c>
      <c r="F402" s="98">
        <v>42514</v>
      </c>
      <c r="G402" s="63">
        <v>44413</v>
      </c>
      <c r="H402" s="6">
        <f t="shared" si="33"/>
        <v>5.2027397260273975</v>
      </c>
      <c r="I402" s="95">
        <v>5</v>
      </c>
      <c r="J402" s="10">
        <v>0.05</v>
      </c>
      <c r="K402" s="11">
        <f t="shared" si="34"/>
        <v>0.19</v>
      </c>
      <c r="L402" s="51">
        <v>57668</v>
      </c>
      <c r="M402" s="51">
        <v>4474.3999999999996</v>
      </c>
      <c r="N402" s="66">
        <f t="shared" si="30"/>
        <v>57006.002958904115</v>
      </c>
      <c r="O402" s="66">
        <f t="shared" si="31"/>
        <v>661.99704109588492</v>
      </c>
      <c r="P402" s="49">
        <v>0.05</v>
      </c>
      <c r="Q402" s="66">
        <f t="shared" si="32"/>
        <v>2883.4</v>
      </c>
    </row>
    <row r="403" spans="2:17" ht="30" x14ac:dyDescent="0.25">
      <c r="B403" s="95">
        <v>400</v>
      </c>
      <c r="C403" s="103" t="s">
        <v>903</v>
      </c>
      <c r="D403" s="97">
        <v>3</v>
      </c>
      <c r="E403" s="95" t="s">
        <v>158</v>
      </c>
      <c r="F403" s="98">
        <v>42461</v>
      </c>
      <c r="G403" s="63">
        <v>44413</v>
      </c>
      <c r="H403" s="6">
        <f t="shared" si="33"/>
        <v>5.3479452054794523</v>
      </c>
      <c r="I403" s="95">
        <v>3</v>
      </c>
      <c r="J403" s="10">
        <v>0.05</v>
      </c>
      <c r="K403" s="11">
        <f t="shared" si="34"/>
        <v>0.31666666666666665</v>
      </c>
      <c r="L403" s="51">
        <v>51796.88</v>
      </c>
      <c r="M403" s="51">
        <v>2589.84</v>
      </c>
      <c r="N403" s="66">
        <f t="shared" si="30"/>
        <v>87718.844084018259</v>
      </c>
      <c r="O403" s="66">
        <f t="shared" si="31"/>
        <v>0</v>
      </c>
      <c r="P403" s="49">
        <v>0.05</v>
      </c>
      <c r="Q403" s="66">
        <f t="shared" si="32"/>
        <v>2589.8440000000001</v>
      </c>
    </row>
    <row r="404" spans="2:17" x14ac:dyDescent="0.25">
      <c r="B404" s="95">
        <v>401</v>
      </c>
      <c r="C404" s="103" t="s">
        <v>904</v>
      </c>
      <c r="D404" s="97">
        <v>2</v>
      </c>
      <c r="E404" s="95" t="s">
        <v>158</v>
      </c>
      <c r="F404" s="98">
        <v>42507</v>
      </c>
      <c r="G404" s="63">
        <v>44413</v>
      </c>
      <c r="H404" s="6">
        <f t="shared" si="33"/>
        <v>5.2219178082191782</v>
      </c>
      <c r="I404" s="95">
        <v>5</v>
      </c>
      <c r="J404" s="10">
        <v>0.05</v>
      </c>
      <c r="K404" s="11">
        <f t="shared" si="34"/>
        <v>0.19</v>
      </c>
      <c r="L404" s="51">
        <v>10697.69</v>
      </c>
      <c r="M404" s="51">
        <v>791.04</v>
      </c>
      <c r="N404" s="66">
        <f t="shared" si="30"/>
        <v>10613.867004383563</v>
      </c>
      <c r="O404" s="66">
        <f t="shared" si="31"/>
        <v>83.822995616437765</v>
      </c>
      <c r="P404" s="49">
        <v>0.05</v>
      </c>
      <c r="Q404" s="66">
        <f t="shared" si="32"/>
        <v>534.8845</v>
      </c>
    </row>
    <row r="405" spans="2:17" ht="30" x14ac:dyDescent="0.25">
      <c r="B405" s="95">
        <v>402</v>
      </c>
      <c r="C405" s="103" t="s">
        <v>905</v>
      </c>
      <c r="D405" s="97">
        <v>1</v>
      </c>
      <c r="E405" s="95" t="s">
        <v>354</v>
      </c>
      <c r="F405" s="98">
        <v>42522</v>
      </c>
      <c r="G405" s="63">
        <v>44413</v>
      </c>
      <c r="H405" s="6">
        <f t="shared" si="33"/>
        <v>5.1808219178082195</v>
      </c>
      <c r="I405" s="95">
        <v>8</v>
      </c>
      <c r="J405" s="10">
        <v>0.05</v>
      </c>
      <c r="K405" s="11">
        <f t="shared" si="34"/>
        <v>0.11874999999999999</v>
      </c>
      <c r="L405" s="51">
        <v>48380.800000000003</v>
      </c>
      <c r="M405" s="51">
        <v>3955.3</v>
      </c>
      <c r="N405" s="66">
        <f t="shared" si="30"/>
        <v>29764.961698630141</v>
      </c>
      <c r="O405" s="66">
        <f t="shared" si="31"/>
        <v>18615.838301369862</v>
      </c>
      <c r="P405" s="49">
        <v>0.05</v>
      </c>
      <c r="Q405" s="66">
        <f t="shared" si="32"/>
        <v>17685.046386301368</v>
      </c>
    </row>
    <row r="406" spans="2:17" x14ac:dyDescent="0.25">
      <c r="B406" s="95">
        <v>403</v>
      </c>
      <c r="C406" s="103" t="s">
        <v>907</v>
      </c>
      <c r="D406" s="100">
        <v>0</v>
      </c>
      <c r="E406" s="95" t="s">
        <v>145</v>
      </c>
      <c r="F406" s="98">
        <v>42461</v>
      </c>
      <c r="G406" s="63">
        <v>44413</v>
      </c>
      <c r="H406" s="6">
        <f t="shared" si="33"/>
        <v>5.3479452054794523</v>
      </c>
      <c r="I406" s="95">
        <v>5</v>
      </c>
      <c r="J406" s="10">
        <v>0.05</v>
      </c>
      <c r="K406" s="11">
        <f t="shared" si="34"/>
        <v>0.19</v>
      </c>
      <c r="L406" s="51">
        <v>0</v>
      </c>
      <c r="M406" s="51">
        <v>0</v>
      </c>
      <c r="N406" s="66">
        <f t="shared" si="30"/>
        <v>0</v>
      </c>
      <c r="O406" s="66">
        <f t="shared" si="31"/>
        <v>0</v>
      </c>
      <c r="P406" s="49">
        <v>0.05</v>
      </c>
      <c r="Q406" s="66">
        <f t="shared" si="32"/>
        <v>0</v>
      </c>
    </row>
    <row r="407" spans="2:17" ht="30" x14ac:dyDescent="0.25">
      <c r="B407" s="95">
        <v>404</v>
      </c>
      <c r="C407" s="103" t="s">
        <v>908</v>
      </c>
      <c r="D407" s="97">
        <v>1</v>
      </c>
      <c r="E407" s="95" t="s">
        <v>158</v>
      </c>
      <c r="F407" s="98">
        <v>42551</v>
      </c>
      <c r="G407" s="63">
        <v>44413</v>
      </c>
      <c r="H407" s="6">
        <f t="shared" si="33"/>
        <v>5.1013698630136988</v>
      </c>
      <c r="I407" s="95">
        <v>5</v>
      </c>
      <c r="J407" s="10">
        <v>0.05</v>
      </c>
      <c r="K407" s="11">
        <f t="shared" si="34"/>
        <v>0.19</v>
      </c>
      <c r="L407" s="51">
        <v>120635</v>
      </c>
      <c r="M407" s="51">
        <v>11683.42</v>
      </c>
      <c r="N407" s="66">
        <f t="shared" si="30"/>
        <v>116926.71315068494</v>
      </c>
      <c r="O407" s="66">
        <f t="shared" si="31"/>
        <v>3708.28684931506</v>
      </c>
      <c r="P407" s="49">
        <v>0.05</v>
      </c>
      <c r="Q407" s="66">
        <f t="shared" si="32"/>
        <v>6031.75</v>
      </c>
    </row>
    <row r="408" spans="2:17" x14ac:dyDescent="0.25">
      <c r="B408" s="95">
        <v>405</v>
      </c>
      <c r="C408" s="103" t="s">
        <v>909</v>
      </c>
      <c r="D408" s="97">
        <v>8</v>
      </c>
      <c r="E408" s="95" t="s">
        <v>158</v>
      </c>
      <c r="F408" s="98">
        <v>42521</v>
      </c>
      <c r="G408" s="63">
        <v>44413</v>
      </c>
      <c r="H408" s="6">
        <f t="shared" si="33"/>
        <v>5.183561643835616</v>
      </c>
      <c r="I408" s="95">
        <v>5</v>
      </c>
      <c r="J408" s="10">
        <v>0.05</v>
      </c>
      <c r="K408" s="11">
        <f t="shared" si="34"/>
        <v>0.19</v>
      </c>
      <c r="L408" s="51">
        <v>21993.16</v>
      </c>
      <c r="M408" s="51">
        <v>1786.57</v>
      </c>
      <c r="N408" s="66">
        <f t="shared" si="30"/>
        <v>21660.551114520546</v>
      </c>
      <c r="O408" s="66">
        <f t="shared" si="31"/>
        <v>332.60888547945433</v>
      </c>
      <c r="P408" s="49">
        <v>0.05</v>
      </c>
      <c r="Q408" s="66">
        <f t="shared" si="32"/>
        <v>1099.6580000000001</v>
      </c>
    </row>
    <row r="409" spans="2:17" x14ac:dyDescent="0.25">
      <c r="B409" s="95">
        <v>406</v>
      </c>
      <c r="C409" s="103" t="s">
        <v>910</v>
      </c>
      <c r="D409" s="97">
        <v>450</v>
      </c>
      <c r="E409" s="95" t="s">
        <v>158</v>
      </c>
      <c r="F409" s="98">
        <v>42713</v>
      </c>
      <c r="G409" s="63">
        <v>44413</v>
      </c>
      <c r="H409" s="6">
        <f t="shared" si="33"/>
        <v>4.6575342465753424</v>
      </c>
      <c r="I409" s="95">
        <v>5</v>
      </c>
      <c r="J409" s="10">
        <v>0.05</v>
      </c>
      <c r="K409" s="11">
        <f t="shared" si="34"/>
        <v>0.19</v>
      </c>
      <c r="L409" s="51">
        <v>193496.99</v>
      </c>
      <c r="M409" s="51">
        <v>35057.410000000003</v>
      </c>
      <c r="N409" s="66">
        <f t="shared" si="30"/>
        <v>171231.58293150683</v>
      </c>
      <c r="O409" s="66">
        <f t="shared" si="31"/>
        <v>22265.407068493165</v>
      </c>
      <c r="P409" s="49">
        <v>0.05</v>
      </c>
      <c r="Q409" s="66">
        <f t="shared" si="32"/>
        <v>21152.136715068507</v>
      </c>
    </row>
    <row r="410" spans="2:17" ht="30" x14ac:dyDescent="0.25">
      <c r="B410" s="95">
        <v>407</v>
      </c>
      <c r="C410" s="103" t="s">
        <v>911</v>
      </c>
      <c r="D410" s="97">
        <v>3</v>
      </c>
      <c r="E410" s="95" t="s">
        <v>158</v>
      </c>
      <c r="F410" s="98">
        <v>42672</v>
      </c>
      <c r="G410" s="63">
        <v>44413</v>
      </c>
      <c r="H410" s="6">
        <f t="shared" si="33"/>
        <v>4.7698630136986298</v>
      </c>
      <c r="I410" s="95">
        <v>5</v>
      </c>
      <c r="J410" s="10">
        <v>0.05</v>
      </c>
      <c r="K410" s="11">
        <f t="shared" si="34"/>
        <v>0.19</v>
      </c>
      <c r="L410" s="51">
        <v>208511.88</v>
      </c>
      <c r="M410" s="51">
        <v>33327.620000000003</v>
      </c>
      <c r="N410" s="66">
        <f t="shared" si="30"/>
        <v>188968.88982246575</v>
      </c>
      <c r="O410" s="66">
        <f t="shared" si="31"/>
        <v>19542.990177534259</v>
      </c>
      <c r="P410" s="49">
        <v>0.05</v>
      </c>
      <c r="Q410" s="66">
        <f t="shared" si="32"/>
        <v>18565.840668657544</v>
      </c>
    </row>
    <row r="411" spans="2:17" x14ac:dyDescent="0.25">
      <c r="B411" s="95">
        <v>408</v>
      </c>
      <c r="C411" s="103" t="s">
        <v>912</v>
      </c>
      <c r="D411" s="97">
        <v>1</v>
      </c>
      <c r="E411" s="95" t="s">
        <v>354</v>
      </c>
      <c r="F411" s="98">
        <v>42734</v>
      </c>
      <c r="G411" s="63">
        <v>44413</v>
      </c>
      <c r="H411" s="6">
        <f t="shared" si="33"/>
        <v>4.5999999999999996</v>
      </c>
      <c r="I411" s="95">
        <v>5</v>
      </c>
      <c r="J411" s="10">
        <v>0.05</v>
      </c>
      <c r="K411" s="11">
        <f t="shared" si="34"/>
        <v>0.19</v>
      </c>
      <c r="L411" s="51">
        <v>4921505.7</v>
      </c>
      <c r="M411" s="51">
        <v>945468.44</v>
      </c>
      <c r="N411" s="66">
        <f t="shared" si="30"/>
        <v>4301395.9818000002</v>
      </c>
      <c r="O411" s="66">
        <f t="shared" si="31"/>
        <v>620109.7182</v>
      </c>
      <c r="P411" s="49">
        <v>0.05</v>
      </c>
      <c r="Q411" s="66">
        <f t="shared" si="32"/>
        <v>589104.23228999996</v>
      </c>
    </row>
    <row r="412" spans="2:17" x14ac:dyDescent="0.25">
      <c r="B412" s="95">
        <v>409</v>
      </c>
      <c r="C412" s="103" t="s">
        <v>913</v>
      </c>
      <c r="D412" s="97">
        <v>1</v>
      </c>
      <c r="E412" s="95" t="s">
        <v>158</v>
      </c>
      <c r="F412" s="98">
        <v>42461</v>
      </c>
      <c r="G412" s="63">
        <v>44413</v>
      </c>
      <c r="H412" s="6">
        <f t="shared" si="33"/>
        <v>5.3479452054794523</v>
      </c>
      <c r="I412" s="95">
        <v>5</v>
      </c>
      <c r="J412" s="10">
        <v>0.05</v>
      </c>
      <c r="K412" s="11">
        <f t="shared" si="34"/>
        <v>0.19</v>
      </c>
      <c r="L412" s="51">
        <v>85431.86</v>
      </c>
      <c r="M412" s="51">
        <v>4271.59</v>
      </c>
      <c r="N412" s="66">
        <f t="shared" si="30"/>
        <v>86808.132155616448</v>
      </c>
      <c r="O412" s="66">
        <f t="shared" si="31"/>
        <v>0</v>
      </c>
      <c r="P412" s="49">
        <v>0.05</v>
      </c>
      <c r="Q412" s="66">
        <f t="shared" si="32"/>
        <v>4271.5929999999998</v>
      </c>
    </row>
    <row r="413" spans="2:17" ht="30" x14ac:dyDescent="0.25">
      <c r="B413" s="95">
        <v>410</v>
      </c>
      <c r="C413" s="103" t="s">
        <v>914</v>
      </c>
      <c r="D413" s="97">
        <v>1</v>
      </c>
      <c r="E413" s="95" t="s">
        <v>158</v>
      </c>
      <c r="F413" s="98">
        <v>42819</v>
      </c>
      <c r="G413" s="63">
        <v>44413</v>
      </c>
      <c r="H413" s="6">
        <f t="shared" si="33"/>
        <v>4.3671232876712329</v>
      </c>
      <c r="I413" s="95">
        <v>5</v>
      </c>
      <c r="J413" s="10">
        <v>0.05</v>
      </c>
      <c r="K413" s="11">
        <f t="shared" si="34"/>
        <v>0.19</v>
      </c>
      <c r="L413" s="51">
        <v>20292.259999999998</v>
      </c>
      <c r="M413" s="51">
        <v>4796.2</v>
      </c>
      <c r="N413" s="66">
        <f t="shared" si="30"/>
        <v>16837.572229041096</v>
      </c>
      <c r="O413" s="66">
        <f t="shared" si="31"/>
        <v>3454.6877709589025</v>
      </c>
      <c r="P413" s="49">
        <v>0.05</v>
      </c>
      <c r="Q413" s="66">
        <f t="shared" si="32"/>
        <v>3281.9533824109571</v>
      </c>
    </row>
    <row r="414" spans="2:17" x14ac:dyDescent="0.25">
      <c r="B414" s="95">
        <v>411</v>
      </c>
      <c r="C414" s="103" t="s">
        <v>915</v>
      </c>
      <c r="D414" s="97">
        <v>1</v>
      </c>
      <c r="E414" s="95" t="s">
        <v>354</v>
      </c>
      <c r="F414" s="98">
        <v>42823</v>
      </c>
      <c r="G414" s="63">
        <v>44413</v>
      </c>
      <c r="H414" s="6">
        <f t="shared" si="33"/>
        <v>4.3561643835616435</v>
      </c>
      <c r="I414" s="95">
        <v>5</v>
      </c>
      <c r="J414" s="10">
        <v>0.05</v>
      </c>
      <c r="K414" s="11">
        <f t="shared" si="34"/>
        <v>0.19</v>
      </c>
      <c r="L414" s="51">
        <v>2438349.2400000002</v>
      </c>
      <c r="M414" s="51">
        <v>581395.98</v>
      </c>
      <c r="N414" s="66">
        <f t="shared" si="30"/>
        <v>2018151.5216547947</v>
      </c>
      <c r="O414" s="66">
        <f t="shared" si="31"/>
        <v>420197.71834520553</v>
      </c>
      <c r="P414" s="49">
        <v>0.05</v>
      </c>
      <c r="Q414" s="66">
        <f t="shared" si="32"/>
        <v>399187.83242794522</v>
      </c>
    </row>
    <row r="415" spans="2:17" ht="30" x14ac:dyDescent="0.25">
      <c r="B415" s="95">
        <v>412</v>
      </c>
      <c r="C415" s="103" t="s">
        <v>917</v>
      </c>
      <c r="D415" s="97">
        <v>0</v>
      </c>
      <c r="E415" s="95" t="s">
        <v>354</v>
      </c>
      <c r="F415" s="98">
        <v>42826</v>
      </c>
      <c r="G415" s="63">
        <v>44413</v>
      </c>
      <c r="H415" s="6">
        <f t="shared" si="33"/>
        <v>4.3479452054794523</v>
      </c>
      <c r="I415" s="95">
        <v>5</v>
      </c>
      <c r="J415" s="10">
        <v>0.05</v>
      </c>
      <c r="K415" s="11">
        <f t="shared" si="34"/>
        <v>0.19</v>
      </c>
      <c r="L415" s="51">
        <v>-27500</v>
      </c>
      <c r="M415" s="51">
        <v>-6250.7</v>
      </c>
      <c r="N415" s="66">
        <f t="shared" si="30"/>
        <v>-22718.013698630137</v>
      </c>
      <c r="O415" s="66">
        <f>L415-N415</f>
        <v>-4781.9863013698632</v>
      </c>
      <c r="P415" s="49">
        <v>0.05</v>
      </c>
      <c r="Q415" s="66">
        <f>O415*(1-P415)</f>
        <v>-4542.8869863013697</v>
      </c>
    </row>
    <row r="416" spans="2:17" ht="30" x14ac:dyDescent="0.25">
      <c r="B416" s="95">
        <v>413</v>
      </c>
      <c r="C416" s="103" t="s">
        <v>918</v>
      </c>
      <c r="D416" s="97">
        <v>2</v>
      </c>
      <c r="E416" s="95" t="s">
        <v>158</v>
      </c>
      <c r="F416" s="98">
        <v>42824</v>
      </c>
      <c r="G416" s="63">
        <v>44413</v>
      </c>
      <c r="H416" s="6">
        <f t="shared" si="33"/>
        <v>4.353424657534247</v>
      </c>
      <c r="I416" s="95">
        <v>5</v>
      </c>
      <c r="J416" s="10">
        <v>0.05</v>
      </c>
      <c r="K416" s="11">
        <f t="shared" si="34"/>
        <v>0.19</v>
      </c>
      <c r="L416" s="51">
        <v>573449.64</v>
      </c>
      <c r="M416" s="51">
        <v>137030.9</v>
      </c>
      <c r="N416" s="66">
        <f t="shared" si="30"/>
        <v>474329.26249972614</v>
      </c>
      <c r="O416" s="66">
        <f t="shared" si="31"/>
        <v>99120.377500273869</v>
      </c>
      <c r="P416" s="49">
        <v>0.05</v>
      </c>
      <c r="Q416" s="66">
        <f t="shared" si="32"/>
        <v>94164.358625260167</v>
      </c>
    </row>
    <row r="417" spans="2:17" ht="30" x14ac:dyDescent="0.25">
      <c r="B417" s="95">
        <v>414</v>
      </c>
      <c r="C417" s="103" t="s">
        <v>919</v>
      </c>
      <c r="D417" s="97">
        <v>1</v>
      </c>
      <c r="E417" s="95" t="s">
        <v>158</v>
      </c>
      <c r="F417" s="98">
        <v>42824</v>
      </c>
      <c r="G417" s="63">
        <v>44413</v>
      </c>
      <c r="H417" s="6">
        <f t="shared" si="33"/>
        <v>4.353424657534247</v>
      </c>
      <c r="I417" s="95">
        <v>5</v>
      </c>
      <c r="J417" s="10">
        <v>0.05</v>
      </c>
      <c r="K417" s="11">
        <f t="shared" si="34"/>
        <v>0.19</v>
      </c>
      <c r="L417" s="51">
        <v>340874.82</v>
      </c>
      <c r="M417" s="51">
        <v>81455.070000000007</v>
      </c>
      <c r="N417" s="66">
        <f t="shared" si="30"/>
        <v>281954.84083890414</v>
      </c>
      <c r="O417" s="66">
        <f t="shared" si="31"/>
        <v>58919.979161095864</v>
      </c>
      <c r="P417" s="49">
        <v>0.05</v>
      </c>
      <c r="Q417" s="66">
        <f t="shared" si="32"/>
        <v>55973.980203041065</v>
      </c>
    </row>
    <row r="418" spans="2:17" x14ac:dyDescent="0.25">
      <c r="B418" s="95">
        <v>415</v>
      </c>
      <c r="C418" s="103" t="s">
        <v>920</v>
      </c>
      <c r="D418" s="97">
        <v>70</v>
      </c>
      <c r="E418" s="95" t="s">
        <v>158</v>
      </c>
      <c r="F418" s="98">
        <v>42977</v>
      </c>
      <c r="G418" s="63">
        <v>44413</v>
      </c>
      <c r="H418" s="6">
        <f t="shared" si="33"/>
        <v>3.9342465753424656</v>
      </c>
      <c r="I418" s="95">
        <v>5</v>
      </c>
      <c r="J418" s="10">
        <v>0.05</v>
      </c>
      <c r="K418" s="11">
        <f t="shared" si="34"/>
        <v>0.19</v>
      </c>
      <c r="L418" s="51">
        <v>80150</v>
      </c>
      <c r="M418" s="51">
        <v>25536.01</v>
      </c>
      <c r="N418" s="66">
        <f t="shared" si="30"/>
        <v>59912.673972602737</v>
      </c>
      <c r="O418" s="66">
        <f t="shared" si="31"/>
        <v>20237.326027397263</v>
      </c>
      <c r="P418" s="49">
        <v>0.05</v>
      </c>
      <c r="Q418" s="66">
        <f t="shared" si="32"/>
        <v>19225.459726027399</v>
      </c>
    </row>
    <row r="419" spans="2:17" x14ac:dyDescent="0.25">
      <c r="B419" s="95">
        <v>416</v>
      </c>
      <c r="C419" s="103" t="s">
        <v>907</v>
      </c>
      <c r="D419" s="100">
        <v>0</v>
      </c>
      <c r="E419" s="95" t="s">
        <v>145</v>
      </c>
      <c r="F419" s="98">
        <v>42826</v>
      </c>
      <c r="G419" s="63">
        <v>44413</v>
      </c>
      <c r="H419" s="6">
        <f t="shared" si="33"/>
        <v>4.3479452054794523</v>
      </c>
      <c r="I419" s="95">
        <v>5</v>
      </c>
      <c r="J419" s="10">
        <v>0.05</v>
      </c>
      <c r="K419" s="11">
        <f t="shared" si="34"/>
        <v>0.19</v>
      </c>
      <c r="L419" s="51">
        <v>0</v>
      </c>
      <c r="M419" s="51">
        <v>0</v>
      </c>
      <c r="N419" s="66">
        <f t="shared" si="30"/>
        <v>0</v>
      </c>
      <c r="O419" s="66">
        <f t="shared" si="31"/>
        <v>0</v>
      </c>
      <c r="P419" s="49">
        <v>0.05</v>
      </c>
      <c r="Q419" s="66">
        <f t="shared" si="32"/>
        <v>0</v>
      </c>
    </row>
    <row r="420" spans="2:17" ht="30" x14ac:dyDescent="0.25">
      <c r="B420" s="95">
        <v>417</v>
      </c>
      <c r="C420" s="103" t="s">
        <v>921</v>
      </c>
      <c r="D420" s="97">
        <v>2</v>
      </c>
      <c r="E420" s="95" t="s">
        <v>158</v>
      </c>
      <c r="F420" s="98">
        <v>43159</v>
      </c>
      <c r="G420" s="63">
        <v>44413</v>
      </c>
      <c r="H420" s="6">
        <f t="shared" si="33"/>
        <v>3.4356164383561643</v>
      </c>
      <c r="I420" s="95">
        <v>6</v>
      </c>
      <c r="J420" s="10">
        <v>0.05</v>
      </c>
      <c r="K420" s="11">
        <f t="shared" si="34"/>
        <v>0.15833333333333333</v>
      </c>
      <c r="L420" s="51">
        <v>156397.5</v>
      </c>
      <c r="M420" s="51">
        <v>64645.73</v>
      </c>
      <c r="N420" s="66">
        <f t="shared" si="30"/>
        <v>85075.955136986304</v>
      </c>
      <c r="O420" s="66">
        <f t="shared" si="31"/>
        <v>71321.544863013696</v>
      </c>
      <c r="P420" s="49">
        <v>0.05</v>
      </c>
      <c r="Q420" s="66">
        <f t="shared" si="32"/>
        <v>67755.467619863004</v>
      </c>
    </row>
    <row r="421" spans="2:17" ht="30" x14ac:dyDescent="0.25">
      <c r="B421" s="95">
        <v>418</v>
      </c>
      <c r="C421" s="103" t="s">
        <v>922</v>
      </c>
      <c r="D421" s="97">
        <v>1</v>
      </c>
      <c r="E421" s="95" t="s">
        <v>158</v>
      </c>
      <c r="F421" s="98">
        <v>43175</v>
      </c>
      <c r="G421" s="63">
        <v>44413</v>
      </c>
      <c r="H421" s="6">
        <f t="shared" si="33"/>
        <v>3.3917808219178083</v>
      </c>
      <c r="I421" s="95">
        <v>6</v>
      </c>
      <c r="J421" s="10">
        <v>0.05</v>
      </c>
      <c r="K421" s="11">
        <f t="shared" si="34"/>
        <v>0.15833333333333333</v>
      </c>
      <c r="L421" s="51">
        <v>89351.679999999993</v>
      </c>
      <c r="M421" s="51">
        <v>37677.03</v>
      </c>
      <c r="N421" s="66">
        <f t="shared" si="30"/>
        <v>47984.708149771686</v>
      </c>
      <c r="O421" s="66">
        <f t="shared" si="31"/>
        <v>41366.971850228307</v>
      </c>
      <c r="P421" s="49">
        <v>0.05</v>
      </c>
      <c r="Q421" s="66">
        <f t="shared" si="32"/>
        <v>39298.623257716892</v>
      </c>
    </row>
    <row r="422" spans="2:17" ht="30" x14ac:dyDescent="0.25">
      <c r="B422" s="95">
        <v>419</v>
      </c>
      <c r="C422" s="103" t="s">
        <v>923</v>
      </c>
      <c r="D422" s="97">
        <v>8</v>
      </c>
      <c r="E422" s="95" t="s">
        <v>158</v>
      </c>
      <c r="F422" s="98">
        <v>43175</v>
      </c>
      <c r="G422" s="63">
        <v>44413</v>
      </c>
      <c r="H422" s="6">
        <f t="shared" si="33"/>
        <v>3.3917808219178083</v>
      </c>
      <c r="I422" s="95">
        <v>6</v>
      </c>
      <c r="J422" s="10">
        <v>0.05</v>
      </c>
      <c r="K422" s="11">
        <f t="shared" si="34"/>
        <v>0.15833333333333333</v>
      </c>
      <c r="L422" s="51">
        <v>408012.79999999999</v>
      </c>
      <c r="M422" s="51">
        <v>172047.27</v>
      </c>
      <c r="N422" s="66">
        <f t="shared" si="30"/>
        <v>219115.91510502284</v>
      </c>
      <c r="O422" s="66">
        <f t="shared" si="31"/>
        <v>188896.88489497715</v>
      </c>
      <c r="P422" s="49">
        <v>0.05</v>
      </c>
      <c r="Q422" s="66">
        <f t="shared" si="32"/>
        <v>179452.04065022827</v>
      </c>
    </row>
    <row r="423" spans="2:17" ht="30" x14ac:dyDescent="0.25">
      <c r="B423" s="95">
        <v>420</v>
      </c>
      <c r="C423" s="103" t="s">
        <v>924</v>
      </c>
      <c r="D423" s="97">
        <v>2</v>
      </c>
      <c r="E423" s="95" t="s">
        <v>158</v>
      </c>
      <c r="F423" s="98">
        <v>43055</v>
      </c>
      <c r="G423" s="63">
        <v>44413</v>
      </c>
      <c r="H423" s="6">
        <f t="shared" si="33"/>
        <v>3.7205479452054795</v>
      </c>
      <c r="I423" s="95">
        <v>8</v>
      </c>
      <c r="J423" s="10">
        <v>0.05</v>
      </c>
      <c r="K423" s="11">
        <f t="shared" si="34"/>
        <v>0.11874999999999999</v>
      </c>
      <c r="L423" s="51">
        <v>17408</v>
      </c>
      <c r="M423" s="51">
        <v>6253.05</v>
      </c>
      <c r="N423" s="66">
        <f t="shared" si="30"/>
        <v>7691.1167123287669</v>
      </c>
      <c r="O423" s="66">
        <f t="shared" si="31"/>
        <v>9716.8832876712331</v>
      </c>
      <c r="P423" s="49">
        <v>0.05</v>
      </c>
      <c r="Q423" s="66">
        <f t="shared" si="32"/>
        <v>9231.0391232876718</v>
      </c>
    </row>
    <row r="424" spans="2:17" ht="30" x14ac:dyDescent="0.25">
      <c r="B424" s="95">
        <v>421</v>
      </c>
      <c r="C424" s="103" t="s">
        <v>925</v>
      </c>
      <c r="D424" s="97">
        <v>1</v>
      </c>
      <c r="E424" s="95" t="s">
        <v>158</v>
      </c>
      <c r="F424" s="98">
        <v>43190</v>
      </c>
      <c r="G424" s="63">
        <v>44413</v>
      </c>
      <c r="H424" s="6">
        <f t="shared" si="33"/>
        <v>3.3506849315068492</v>
      </c>
      <c r="I424" s="95">
        <v>5</v>
      </c>
      <c r="J424" s="10">
        <v>0.05</v>
      </c>
      <c r="K424" s="11">
        <f t="shared" si="34"/>
        <v>0.19</v>
      </c>
      <c r="L424" s="51">
        <v>448000</v>
      </c>
      <c r="M424" s="51">
        <v>192406.79</v>
      </c>
      <c r="N424" s="66">
        <f t="shared" si="30"/>
        <v>285210.30136986298</v>
      </c>
      <c r="O424" s="66">
        <f t="shared" si="31"/>
        <v>162789.69863013702</v>
      </c>
      <c r="P424" s="49">
        <v>0.05</v>
      </c>
      <c r="Q424" s="66">
        <f t="shared" si="32"/>
        <v>154650.21369863016</v>
      </c>
    </row>
    <row r="425" spans="2:17" x14ac:dyDescent="0.25">
      <c r="B425" s="95">
        <v>422</v>
      </c>
      <c r="C425" s="103" t="s">
        <v>907</v>
      </c>
      <c r="D425" s="100">
        <v>0</v>
      </c>
      <c r="E425" s="95" t="s">
        <v>145</v>
      </c>
      <c r="F425" s="98">
        <v>43191</v>
      </c>
      <c r="G425" s="63">
        <v>44413</v>
      </c>
      <c r="H425" s="6">
        <f t="shared" si="33"/>
        <v>3.3479452054794518</v>
      </c>
      <c r="I425" s="95">
        <v>5</v>
      </c>
      <c r="J425" s="10">
        <v>0.05</v>
      </c>
      <c r="K425" s="11">
        <f t="shared" si="34"/>
        <v>0.19</v>
      </c>
      <c r="L425" s="51">
        <v>0</v>
      </c>
      <c r="M425" s="51">
        <v>0</v>
      </c>
      <c r="N425" s="66">
        <f t="shared" si="30"/>
        <v>0</v>
      </c>
      <c r="O425" s="66">
        <f t="shared" si="31"/>
        <v>0</v>
      </c>
      <c r="P425" s="49">
        <v>0.05</v>
      </c>
      <c r="Q425" s="66">
        <f t="shared" si="32"/>
        <v>0</v>
      </c>
    </row>
    <row r="426" spans="2:17" ht="30" x14ac:dyDescent="0.25">
      <c r="B426" s="95">
        <v>423</v>
      </c>
      <c r="C426" s="103" t="s">
        <v>926</v>
      </c>
      <c r="D426" s="97">
        <v>1</v>
      </c>
      <c r="E426" s="95" t="s">
        <v>158</v>
      </c>
      <c r="F426" s="98">
        <v>43321</v>
      </c>
      <c r="G426" s="63">
        <v>44413</v>
      </c>
      <c r="H426" s="6">
        <f t="shared" si="33"/>
        <v>2.9917808219178084</v>
      </c>
      <c r="I426" s="95">
        <v>3</v>
      </c>
      <c r="J426" s="10">
        <v>0.05</v>
      </c>
      <c r="K426" s="11">
        <f t="shared" si="34"/>
        <v>0.31666666666666665</v>
      </c>
      <c r="L426" s="51">
        <v>1032500</v>
      </c>
      <c r="M426" s="51">
        <v>513845.55</v>
      </c>
      <c r="N426" s="66">
        <f t="shared" si="30"/>
        <v>978187.67123287672</v>
      </c>
      <c r="O426" s="66">
        <f t="shared" si="31"/>
        <v>54312.328767123283</v>
      </c>
      <c r="P426" s="49">
        <v>0.05</v>
      </c>
      <c r="Q426" s="66">
        <f t="shared" si="32"/>
        <v>51596.712328767113</v>
      </c>
    </row>
    <row r="427" spans="2:17" ht="30" x14ac:dyDescent="0.25">
      <c r="B427" s="95">
        <v>424</v>
      </c>
      <c r="C427" s="103" t="s">
        <v>927</v>
      </c>
      <c r="D427" s="97">
        <v>1</v>
      </c>
      <c r="E427" s="95" t="s">
        <v>158</v>
      </c>
      <c r="F427" s="98">
        <v>43348</v>
      </c>
      <c r="G427" s="63">
        <v>44413</v>
      </c>
      <c r="H427" s="6">
        <f t="shared" si="33"/>
        <v>2.9178082191780823</v>
      </c>
      <c r="I427" s="95">
        <v>3</v>
      </c>
      <c r="J427" s="10">
        <v>0.05</v>
      </c>
      <c r="K427" s="11">
        <f t="shared" si="34"/>
        <v>0.31666666666666665</v>
      </c>
      <c r="L427" s="51">
        <v>15500.48</v>
      </c>
      <c r="M427" s="51">
        <v>7932</v>
      </c>
      <c r="N427" s="66">
        <f t="shared" si="30"/>
        <v>14322.018849315069</v>
      </c>
      <c r="O427" s="66">
        <f t="shared" si="31"/>
        <v>1178.4611506849305</v>
      </c>
      <c r="P427" s="49">
        <v>0.05</v>
      </c>
      <c r="Q427" s="66">
        <f t="shared" si="32"/>
        <v>1119.5380931506841</v>
      </c>
    </row>
    <row r="428" spans="2:17" ht="30" x14ac:dyDescent="0.25">
      <c r="B428" s="95">
        <v>425</v>
      </c>
      <c r="C428" s="103" t="s">
        <v>928</v>
      </c>
      <c r="D428" s="97">
        <v>1</v>
      </c>
      <c r="E428" s="95" t="s">
        <v>158</v>
      </c>
      <c r="F428" s="98">
        <v>43348</v>
      </c>
      <c r="G428" s="63">
        <v>44413</v>
      </c>
      <c r="H428" s="6">
        <f t="shared" si="33"/>
        <v>2.9178082191780823</v>
      </c>
      <c r="I428" s="95">
        <v>5</v>
      </c>
      <c r="J428" s="10">
        <v>0.05</v>
      </c>
      <c r="K428" s="11">
        <f t="shared" si="34"/>
        <v>0.19</v>
      </c>
      <c r="L428" s="51">
        <v>526.91999999999996</v>
      </c>
      <c r="M428" s="51">
        <v>195.41</v>
      </c>
      <c r="N428" s="66">
        <f t="shared" si="30"/>
        <v>292.11578630136984</v>
      </c>
      <c r="O428" s="66">
        <f t="shared" si="31"/>
        <v>234.80421369863012</v>
      </c>
      <c r="P428" s="49">
        <v>0.05</v>
      </c>
      <c r="Q428" s="66">
        <f t="shared" si="32"/>
        <v>223.0640030136986</v>
      </c>
    </row>
    <row r="429" spans="2:17" x14ac:dyDescent="0.25">
      <c r="B429" s="95">
        <v>426</v>
      </c>
      <c r="C429" s="103" t="s">
        <v>929</v>
      </c>
      <c r="D429" s="97">
        <v>2</v>
      </c>
      <c r="E429" s="95" t="s">
        <v>158</v>
      </c>
      <c r="F429" s="98">
        <v>43348</v>
      </c>
      <c r="G429" s="63">
        <v>44413</v>
      </c>
      <c r="H429" s="6">
        <f t="shared" si="33"/>
        <v>2.9178082191780823</v>
      </c>
      <c r="I429" s="95">
        <v>5</v>
      </c>
      <c r="J429" s="10">
        <v>0.05</v>
      </c>
      <c r="K429" s="11">
        <f t="shared" si="34"/>
        <v>0.19</v>
      </c>
      <c r="L429" s="51">
        <v>49999.360000000001</v>
      </c>
      <c r="M429" s="51">
        <v>25585.97</v>
      </c>
      <c r="N429" s="66">
        <f t="shared" si="30"/>
        <v>27718.82327671233</v>
      </c>
      <c r="O429" s="66">
        <f t="shared" si="31"/>
        <v>22280.536723287671</v>
      </c>
      <c r="P429" s="49">
        <v>0.05</v>
      </c>
      <c r="Q429" s="66">
        <f t="shared" si="32"/>
        <v>21166.509887123288</v>
      </c>
    </row>
    <row r="430" spans="2:17" x14ac:dyDescent="0.25">
      <c r="B430" s="95">
        <v>427</v>
      </c>
      <c r="C430" s="103" t="s">
        <v>930</v>
      </c>
      <c r="D430" s="97">
        <v>1</v>
      </c>
      <c r="E430" s="95" t="s">
        <v>158</v>
      </c>
      <c r="F430" s="98">
        <v>43348</v>
      </c>
      <c r="G430" s="63">
        <v>44413</v>
      </c>
      <c r="H430" s="6">
        <f t="shared" si="33"/>
        <v>2.9178082191780823</v>
      </c>
      <c r="I430" s="95">
        <v>5</v>
      </c>
      <c r="J430" s="10">
        <v>0.05</v>
      </c>
      <c r="K430" s="11">
        <f t="shared" si="34"/>
        <v>0.19</v>
      </c>
      <c r="L430" s="51">
        <v>5999.12</v>
      </c>
      <c r="M430" s="51">
        <v>3069.91</v>
      </c>
      <c r="N430" s="66">
        <f t="shared" si="30"/>
        <v>3325.813512328767</v>
      </c>
      <c r="O430" s="66">
        <f t="shared" si="31"/>
        <v>2673.3064876712328</v>
      </c>
      <c r="P430" s="49">
        <v>0.05</v>
      </c>
      <c r="Q430" s="66">
        <f t="shared" si="32"/>
        <v>2539.6411632876711</v>
      </c>
    </row>
    <row r="431" spans="2:17" ht="30" x14ac:dyDescent="0.25">
      <c r="B431" s="95">
        <v>428</v>
      </c>
      <c r="C431" s="103" t="s">
        <v>931</v>
      </c>
      <c r="D431" s="97">
        <v>1</v>
      </c>
      <c r="E431" s="95" t="s">
        <v>158</v>
      </c>
      <c r="F431" s="98">
        <v>43348</v>
      </c>
      <c r="G431" s="63">
        <v>44413</v>
      </c>
      <c r="H431" s="6">
        <f t="shared" si="33"/>
        <v>2.9178082191780823</v>
      </c>
      <c r="I431" s="95">
        <v>5</v>
      </c>
      <c r="J431" s="10">
        <v>0.05</v>
      </c>
      <c r="K431" s="11">
        <f t="shared" si="34"/>
        <v>0.19</v>
      </c>
      <c r="L431" s="51">
        <v>11611.07</v>
      </c>
      <c r="M431" s="51">
        <v>5941.69</v>
      </c>
      <c r="N431" s="66">
        <f t="shared" si="30"/>
        <v>6436.9863410958897</v>
      </c>
      <c r="O431" s="66">
        <f t="shared" si="31"/>
        <v>5174.0836589041101</v>
      </c>
      <c r="P431" s="49">
        <v>0.05</v>
      </c>
      <c r="Q431" s="66">
        <f t="shared" si="32"/>
        <v>4915.3794759589045</v>
      </c>
    </row>
    <row r="432" spans="2:17" x14ac:dyDescent="0.25">
      <c r="B432" s="95">
        <v>429</v>
      </c>
      <c r="C432" s="103" t="s">
        <v>932</v>
      </c>
      <c r="D432" s="97">
        <v>1</v>
      </c>
      <c r="E432" s="95" t="s">
        <v>158</v>
      </c>
      <c r="F432" s="98">
        <v>43348</v>
      </c>
      <c r="G432" s="63">
        <v>44413</v>
      </c>
      <c r="H432" s="6">
        <f t="shared" si="33"/>
        <v>2.9178082191780823</v>
      </c>
      <c r="I432" s="95">
        <v>8</v>
      </c>
      <c r="J432" s="10">
        <v>0.05</v>
      </c>
      <c r="K432" s="11">
        <f t="shared" si="34"/>
        <v>0.11874999999999999</v>
      </c>
      <c r="L432" s="51">
        <v>16361.12</v>
      </c>
      <c r="M432" s="51">
        <v>8372.42</v>
      </c>
      <c r="N432" s="66">
        <f t="shared" si="30"/>
        <v>5668.95998630137</v>
      </c>
      <c r="O432" s="66">
        <f t="shared" si="31"/>
        <v>10692.160013698631</v>
      </c>
      <c r="P432" s="49">
        <v>0.05</v>
      </c>
      <c r="Q432" s="66">
        <f t="shared" si="32"/>
        <v>10157.552013013699</v>
      </c>
    </row>
    <row r="433" spans="2:17" ht="30" x14ac:dyDescent="0.25">
      <c r="B433" s="95">
        <v>430</v>
      </c>
      <c r="C433" s="103" t="s">
        <v>933</v>
      </c>
      <c r="D433" s="97">
        <v>1</v>
      </c>
      <c r="E433" s="95" t="s">
        <v>158</v>
      </c>
      <c r="F433" s="98">
        <v>43469</v>
      </c>
      <c r="G433" s="63">
        <v>44413</v>
      </c>
      <c r="H433" s="6">
        <f t="shared" si="33"/>
        <v>2.5863013698630137</v>
      </c>
      <c r="I433" s="95">
        <v>5</v>
      </c>
      <c r="J433" s="10">
        <v>0.05</v>
      </c>
      <c r="K433" s="11">
        <f t="shared" si="34"/>
        <v>0.19</v>
      </c>
      <c r="L433" s="51">
        <v>135000.01</v>
      </c>
      <c r="M433" s="51">
        <v>77586.17</v>
      </c>
      <c r="N433" s="66">
        <f t="shared" si="30"/>
        <v>66338.63505095891</v>
      </c>
      <c r="O433" s="66">
        <f t="shared" si="31"/>
        <v>68661.374949041099</v>
      </c>
      <c r="P433" s="49">
        <v>0.05</v>
      </c>
      <c r="Q433" s="66">
        <f t="shared" si="32"/>
        <v>65228.306201589039</v>
      </c>
    </row>
    <row r="434" spans="2:17" x14ac:dyDescent="0.25">
      <c r="B434" s="95">
        <v>431</v>
      </c>
      <c r="C434" s="103" t="s">
        <v>934</v>
      </c>
      <c r="D434" s="97">
        <v>5</v>
      </c>
      <c r="E434" s="95" t="s">
        <v>158</v>
      </c>
      <c r="F434" s="98">
        <v>43549</v>
      </c>
      <c r="G434" s="63">
        <v>44413</v>
      </c>
      <c r="H434" s="6">
        <f t="shared" si="33"/>
        <v>2.3671232876712329</v>
      </c>
      <c r="I434" s="95">
        <v>6</v>
      </c>
      <c r="J434" s="10">
        <v>0.05</v>
      </c>
      <c r="K434" s="11">
        <f t="shared" si="34"/>
        <v>0.15833333333333333</v>
      </c>
      <c r="L434" s="51">
        <v>232450.03</v>
      </c>
      <c r="M434" s="51">
        <v>143272.01</v>
      </c>
      <c r="N434" s="66">
        <f t="shared" si="30"/>
        <v>87120.997545205464</v>
      </c>
      <c r="O434" s="66">
        <f t="shared" si="31"/>
        <v>145329.03245479453</v>
      </c>
      <c r="P434" s="49">
        <v>0.05</v>
      </c>
      <c r="Q434" s="66">
        <f t="shared" si="32"/>
        <v>138062.58083205481</v>
      </c>
    </row>
    <row r="435" spans="2:17" x14ac:dyDescent="0.25">
      <c r="B435" s="95">
        <v>432</v>
      </c>
      <c r="C435" s="103" t="s">
        <v>935</v>
      </c>
      <c r="D435" s="97">
        <v>5</v>
      </c>
      <c r="E435" s="95" t="s">
        <v>158</v>
      </c>
      <c r="F435" s="98">
        <v>43549</v>
      </c>
      <c r="G435" s="63">
        <v>44413</v>
      </c>
      <c r="H435" s="6">
        <f t="shared" si="33"/>
        <v>2.3671232876712329</v>
      </c>
      <c r="I435" s="95">
        <v>3</v>
      </c>
      <c r="J435" s="10">
        <v>0.05</v>
      </c>
      <c r="K435" s="11">
        <f t="shared" si="34"/>
        <v>0.31666666666666665</v>
      </c>
      <c r="L435" s="51">
        <v>34449.980000000003</v>
      </c>
      <c r="M435" s="51">
        <v>21233.45</v>
      </c>
      <c r="N435" s="66">
        <f t="shared" si="30"/>
        <v>25823.327473972604</v>
      </c>
      <c r="O435" s="66">
        <f t="shared" si="31"/>
        <v>8626.6525260273993</v>
      </c>
      <c r="P435" s="49">
        <v>0.05</v>
      </c>
      <c r="Q435" s="66">
        <f t="shared" si="32"/>
        <v>8195.3198997260297</v>
      </c>
    </row>
    <row r="436" spans="2:17" x14ac:dyDescent="0.25">
      <c r="B436" s="95">
        <v>433</v>
      </c>
      <c r="C436" s="103" t="s">
        <v>936</v>
      </c>
      <c r="D436" s="97">
        <v>7</v>
      </c>
      <c r="E436" s="95" t="s">
        <v>158</v>
      </c>
      <c r="F436" s="98">
        <v>43473</v>
      </c>
      <c r="G436" s="63">
        <v>44413</v>
      </c>
      <c r="H436" s="6">
        <f t="shared" si="33"/>
        <v>2.5753424657534247</v>
      </c>
      <c r="I436" s="95">
        <v>3</v>
      </c>
      <c r="J436" s="10">
        <v>0.05</v>
      </c>
      <c r="K436" s="11">
        <f t="shared" si="34"/>
        <v>0.31666666666666665</v>
      </c>
      <c r="L436" s="51">
        <v>114524.9</v>
      </c>
      <c r="M436" s="51">
        <v>66057.34</v>
      </c>
      <c r="N436" s="66">
        <f t="shared" si="30"/>
        <v>93397.932146118721</v>
      </c>
      <c r="O436" s="66">
        <f t="shared" si="31"/>
        <v>21126.967853881273</v>
      </c>
      <c r="P436" s="49">
        <v>0.05</v>
      </c>
      <c r="Q436" s="66">
        <f t="shared" si="32"/>
        <v>20070.619461187209</v>
      </c>
    </row>
    <row r="437" spans="2:17" x14ac:dyDescent="0.25">
      <c r="B437" s="95">
        <v>434</v>
      </c>
      <c r="C437" s="103" t="s">
        <v>937</v>
      </c>
      <c r="D437" s="97">
        <v>3</v>
      </c>
      <c r="E437" s="95" t="s">
        <v>158</v>
      </c>
      <c r="F437" s="98">
        <v>43473</v>
      </c>
      <c r="G437" s="63">
        <v>44413</v>
      </c>
      <c r="H437" s="6">
        <f t="shared" si="33"/>
        <v>2.5753424657534247</v>
      </c>
      <c r="I437" s="95">
        <v>3</v>
      </c>
      <c r="J437" s="10">
        <v>0.05</v>
      </c>
      <c r="K437" s="11">
        <f t="shared" si="34"/>
        <v>0.31666666666666665</v>
      </c>
      <c r="L437" s="51">
        <v>870303.1</v>
      </c>
      <c r="M437" s="51">
        <v>501986.06</v>
      </c>
      <c r="N437" s="66">
        <f t="shared" si="30"/>
        <v>709754.03497716889</v>
      </c>
      <c r="O437" s="66">
        <f t="shared" si="31"/>
        <v>160549.06502283108</v>
      </c>
      <c r="P437" s="49">
        <v>0.05</v>
      </c>
      <c r="Q437" s="66">
        <f t="shared" si="32"/>
        <v>152521.61177168952</v>
      </c>
    </row>
    <row r="438" spans="2:17" x14ac:dyDescent="0.25">
      <c r="B438" s="95">
        <v>435</v>
      </c>
      <c r="C438" s="103" t="s">
        <v>938</v>
      </c>
      <c r="D438" s="97">
        <v>1</v>
      </c>
      <c r="E438" s="95" t="s">
        <v>158</v>
      </c>
      <c r="F438" s="98">
        <v>43473</v>
      </c>
      <c r="G438" s="63">
        <v>44413</v>
      </c>
      <c r="H438" s="6">
        <f t="shared" si="33"/>
        <v>2.5753424657534247</v>
      </c>
      <c r="I438" s="95">
        <v>3</v>
      </c>
      <c r="J438" s="10">
        <v>0.05</v>
      </c>
      <c r="K438" s="11">
        <f t="shared" si="34"/>
        <v>0.31666666666666665</v>
      </c>
      <c r="L438" s="51">
        <v>13645.52</v>
      </c>
      <c r="M438" s="51">
        <v>7870.66</v>
      </c>
      <c r="N438" s="66">
        <f t="shared" si="30"/>
        <v>11128.264255707763</v>
      </c>
      <c r="O438" s="66">
        <f t="shared" si="31"/>
        <v>2517.2557442922371</v>
      </c>
      <c r="P438" s="49">
        <v>0.05</v>
      </c>
      <c r="Q438" s="66">
        <f t="shared" si="32"/>
        <v>2391.3929570776249</v>
      </c>
    </row>
    <row r="439" spans="2:17" ht="30" x14ac:dyDescent="0.25">
      <c r="B439" s="95">
        <v>436</v>
      </c>
      <c r="C439" s="103" t="s">
        <v>939</v>
      </c>
      <c r="D439" s="97">
        <v>2</v>
      </c>
      <c r="E439" s="95" t="s">
        <v>158</v>
      </c>
      <c r="F439" s="98">
        <v>43473</v>
      </c>
      <c r="G439" s="63">
        <v>44413</v>
      </c>
      <c r="H439" s="6">
        <f t="shared" si="33"/>
        <v>2.5753424657534247</v>
      </c>
      <c r="I439" s="95">
        <v>5</v>
      </c>
      <c r="J439" s="10">
        <v>0.05</v>
      </c>
      <c r="K439" s="11">
        <f t="shared" si="34"/>
        <v>0.19</v>
      </c>
      <c r="L439" s="51">
        <v>33984</v>
      </c>
      <c r="M439" s="51">
        <v>19601.78</v>
      </c>
      <c r="N439" s="66">
        <f t="shared" si="30"/>
        <v>16628.883287671233</v>
      </c>
      <c r="O439" s="66">
        <f t="shared" si="31"/>
        <v>17355.116712328767</v>
      </c>
      <c r="P439" s="49">
        <v>0.05</v>
      </c>
      <c r="Q439" s="66">
        <f t="shared" si="32"/>
        <v>16487.360876712326</v>
      </c>
    </row>
    <row r="440" spans="2:17" ht="45" x14ac:dyDescent="0.25">
      <c r="B440" s="95">
        <v>437</v>
      </c>
      <c r="C440" s="103" t="s">
        <v>940</v>
      </c>
      <c r="D440" s="97">
        <v>1</v>
      </c>
      <c r="E440" s="95" t="s">
        <v>161</v>
      </c>
      <c r="F440" s="98">
        <v>43525</v>
      </c>
      <c r="G440" s="63">
        <v>44413</v>
      </c>
      <c r="H440" s="6">
        <f t="shared" si="33"/>
        <v>2.4328767123287673</v>
      </c>
      <c r="I440" s="95">
        <v>5</v>
      </c>
      <c r="J440" s="10">
        <v>0.05</v>
      </c>
      <c r="K440" s="11">
        <f t="shared" si="34"/>
        <v>0.19</v>
      </c>
      <c r="L440" s="51">
        <v>19824</v>
      </c>
      <c r="M440" s="51">
        <v>11970.98</v>
      </c>
      <c r="N440" s="66">
        <f t="shared" si="30"/>
        <v>9163.5761095890412</v>
      </c>
      <c r="O440" s="66">
        <f t="shared" si="31"/>
        <v>10660.423890410959</v>
      </c>
      <c r="P440" s="49">
        <v>0.05</v>
      </c>
      <c r="Q440" s="66">
        <f t="shared" si="32"/>
        <v>10127.402695890411</v>
      </c>
    </row>
    <row r="441" spans="2:17" ht="30" x14ac:dyDescent="0.25">
      <c r="B441" s="95">
        <v>438</v>
      </c>
      <c r="C441" s="103" t="s">
        <v>941</v>
      </c>
      <c r="D441" s="97">
        <v>4</v>
      </c>
      <c r="E441" s="95" t="s">
        <v>161</v>
      </c>
      <c r="F441" s="98">
        <v>43550</v>
      </c>
      <c r="G441" s="63">
        <v>44413</v>
      </c>
      <c r="H441" s="6">
        <f t="shared" si="33"/>
        <v>2.3643835616438356</v>
      </c>
      <c r="I441" s="95">
        <v>5</v>
      </c>
      <c r="J441" s="10">
        <v>0.05</v>
      </c>
      <c r="K441" s="11">
        <f t="shared" si="34"/>
        <v>0.19</v>
      </c>
      <c r="L441" s="51">
        <v>500720.02</v>
      </c>
      <c r="M441" s="51">
        <v>308882.52</v>
      </c>
      <c r="N441" s="66">
        <f t="shared" si="30"/>
        <v>224939.8950120548</v>
      </c>
      <c r="O441" s="66">
        <f t="shared" si="31"/>
        <v>275780.12498794519</v>
      </c>
      <c r="P441" s="49">
        <v>0.05</v>
      </c>
      <c r="Q441" s="66">
        <f t="shared" si="32"/>
        <v>261991.11873854793</v>
      </c>
    </row>
    <row r="442" spans="2:17" ht="30" x14ac:dyDescent="0.25">
      <c r="B442" s="95">
        <v>439</v>
      </c>
      <c r="C442" s="103" t="s">
        <v>942</v>
      </c>
      <c r="D442" s="97">
        <v>1</v>
      </c>
      <c r="E442" s="95" t="s">
        <v>161</v>
      </c>
      <c r="F442" s="98">
        <v>43554</v>
      </c>
      <c r="G442" s="63">
        <v>44413</v>
      </c>
      <c r="H442" s="6">
        <f t="shared" si="33"/>
        <v>2.3534246575342466</v>
      </c>
      <c r="I442" s="95">
        <v>3</v>
      </c>
      <c r="J442" s="10">
        <v>0.05</v>
      </c>
      <c r="K442" s="11">
        <f t="shared" si="34"/>
        <v>0.31666666666666665</v>
      </c>
      <c r="L442" s="51">
        <v>51500.01</v>
      </c>
      <c r="M442" s="51">
        <v>31876.39</v>
      </c>
      <c r="N442" s="66">
        <f t="shared" si="30"/>
        <v>38380.441242465749</v>
      </c>
      <c r="O442" s="66">
        <f t="shared" si="31"/>
        <v>13119.568757534253</v>
      </c>
      <c r="P442" s="49">
        <v>0.05</v>
      </c>
      <c r="Q442" s="66">
        <f t="shared" si="32"/>
        <v>12463.59031965754</v>
      </c>
    </row>
    <row r="443" spans="2:17" ht="30" x14ac:dyDescent="0.25">
      <c r="B443" s="95">
        <v>440</v>
      </c>
      <c r="C443" s="103" t="s">
        <v>943</v>
      </c>
      <c r="D443" s="97">
        <v>0</v>
      </c>
      <c r="E443" s="95" t="s">
        <v>161</v>
      </c>
      <c r="F443" s="98">
        <v>43555</v>
      </c>
      <c r="G443" s="63">
        <v>44413</v>
      </c>
      <c r="H443" s="6">
        <f t="shared" si="33"/>
        <v>2.3506849315068492</v>
      </c>
      <c r="I443" s="95">
        <v>5</v>
      </c>
      <c r="J443" s="10">
        <v>0.05</v>
      </c>
      <c r="K443" s="11">
        <f t="shared" si="34"/>
        <v>0.19</v>
      </c>
      <c r="L443" s="51">
        <v>0</v>
      </c>
      <c r="M443" s="51">
        <v>0</v>
      </c>
      <c r="N443" s="66">
        <f t="shared" si="30"/>
        <v>0</v>
      </c>
      <c r="O443" s="66">
        <f t="shared" si="31"/>
        <v>0</v>
      </c>
      <c r="P443" s="49">
        <v>0.05</v>
      </c>
      <c r="Q443" s="66">
        <f t="shared" si="32"/>
        <v>0</v>
      </c>
    </row>
    <row r="444" spans="2:17" x14ac:dyDescent="0.25">
      <c r="B444" s="95">
        <v>441</v>
      </c>
      <c r="C444" s="103" t="s">
        <v>944</v>
      </c>
      <c r="D444" s="97">
        <v>1</v>
      </c>
      <c r="E444" s="95" t="s">
        <v>161</v>
      </c>
      <c r="F444" s="98">
        <v>43555</v>
      </c>
      <c r="G444" s="63">
        <v>44413</v>
      </c>
      <c r="H444" s="6">
        <f t="shared" si="33"/>
        <v>2.3506849315068492</v>
      </c>
      <c r="I444" s="95">
        <v>5</v>
      </c>
      <c r="J444" s="10">
        <v>0.05</v>
      </c>
      <c r="K444" s="11">
        <f t="shared" si="34"/>
        <v>0.19</v>
      </c>
      <c r="L444" s="51">
        <v>57500.160000000003</v>
      </c>
      <c r="M444" s="51">
        <v>35620.17</v>
      </c>
      <c r="N444" s="66">
        <f t="shared" si="30"/>
        <v>25681.304337534249</v>
      </c>
      <c r="O444" s="66">
        <f t="shared" si="31"/>
        <v>31818.855662465754</v>
      </c>
      <c r="P444" s="49">
        <v>0.05</v>
      </c>
      <c r="Q444" s="66">
        <f t="shared" si="32"/>
        <v>30227.912879342464</v>
      </c>
    </row>
    <row r="445" spans="2:17" ht="30" x14ac:dyDescent="0.25">
      <c r="B445" s="95">
        <v>442</v>
      </c>
      <c r="C445" s="103" t="s">
        <v>945</v>
      </c>
      <c r="D445" s="97">
        <v>0</v>
      </c>
      <c r="E445" s="95" t="s">
        <v>161</v>
      </c>
      <c r="F445" s="98">
        <v>43555</v>
      </c>
      <c r="G445" s="63">
        <v>44413</v>
      </c>
      <c r="H445" s="6">
        <f t="shared" si="33"/>
        <v>2.3506849315068492</v>
      </c>
      <c r="I445" s="95">
        <v>5</v>
      </c>
      <c r="J445" s="10">
        <v>0.05</v>
      </c>
      <c r="K445" s="11">
        <f t="shared" si="34"/>
        <v>0.19</v>
      </c>
      <c r="L445" s="51">
        <v>0</v>
      </c>
      <c r="M445" s="51">
        <v>0</v>
      </c>
      <c r="N445" s="66">
        <f t="shared" si="30"/>
        <v>0</v>
      </c>
      <c r="O445" s="66">
        <f t="shared" si="31"/>
        <v>0</v>
      </c>
      <c r="P445" s="49">
        <v>0.05</v>
      </c>
      <c r="Q445" s="66">
        <f t="shared" si="32"/>
        <v>0</v>
      </c>
    </row>
    <row r="446" spans="2:17" x14ac:dyDescent="0.25">
      <c r="B446" s="95">
        <v>443</v>
      </c>
      <c r="C446" s="103" t="s">
        <v>907</v>
      </c>
      <c r="D446" s="100">
        <v>0</v>
      </c>
      <c r="E446" s="95" t="s">
        <v>145</v>
      </c>
      <c r="F446" s="98">
        <v>43556</v>
      </c>
      <c r="G446" s="63">
        <v>44413</v>
      </c>
      <c r="H446" s="6">
        <f t="shared" si="33"/>
        <v>2.3479452054794518</v>
      </c>
      <c r="I446" s="95">
        <v>5</v>
      </c>
      <c r="J446" s="10">
        <v>0.05</v>
      </c>
      <c r="K446" s="11">
        <f t="shared" si="34"/>
        <v>0.19</v>
      </c>
      <c r="L446" s="51">
        <v>0</v>
      </c>
      <c r="M446" s="51">
        <v>0</v>
      </c>
      <c r="N446" s="66">
        <f t="shared" si="30"/>
        <v>0</v>
      </c>
      <c r="O446" s="66">
        <f t="shared" si="31"/>
        <v>0</v>
      </c>
      <c r="P446" s="49">
        <v>0.05</v>
      </c>
      <c r="Q446" s="66">
        <f t="shared" si="32"/>
        <v>0</v>
      </c>
    </row>
    <row r="447" spans="2:17" ht="30" x14ac:dyDescent="0.25">
      <c r="B447" s="95">
        <v>444</v>
      </c>
      <c r="C447" s="103" t="s">
        <v>946</v>
      </c>
      <c r="D447" s="97">
        <v>6</v>
      </c>
      <c r="E447" s="95" t="s">
        <v>161</v>
      </c>
      <c r="F447" s="98">
        <v>43592</v>
      </c>
      <c r="G447" s="63">
        <v>44413</v>
      </c>
      <c r="H447" s="6">
        <f t="shared" si="33"/>
        <v>2.2493150684931509</v>
      </c>
      <c r="I447" s="95">
        <v>5</v>
      </c>
      <c r="J447" s="10">
        <v>0.05</v>
      </c>
      <c r="K447" s="11">
        <f t="shared" si="34"/>
        <v>0.19</v>
      </c>
      <c r="L447" s="51">
        <v>57171</v>
      </c>
      <c r="M447" s="51">
        <v>36507.910000000003</v>
      </c>
      <c r="N447" s="66">
        <f t="shared" si="30"/>
        <v>24433.162438356165</v>
      </c>
      <c r="O447" s="66">
        <f t="shared" si="31"/>
        <v>32737.837561643835</v>
      </c>
      <c r="P447" s="49">
        <v>0.05</v>
      </c>
      <c r="Q447" s="66">
        <f t="shared" si="32"/>
        <v>31100.945683561644</v>
      </c>
    </row>
    <row r="448" spans="2:17" x14ac:dyDescent="0.25">
      <c r="B448" s="95">
        <v>445</v>
      </c>
      <c r="C448" s="103" t="s">
        <v>947</v>
      </c>
      <c r="D448" s="97">
        <v>34</v>
      </c>
      <c r="E448" s="95" t="s">
        <v>161</v>
      </c>
      <c r="F448" s="98">
        <v>43694</v>
      </c>
      <c r="G448" s="63">
        <v>44413</v>
      </c>
      <c r="H448" s="6">
        <f t="shared" si="33"/>
        <v>1.9698630136986301</v>
      </c>
      <c r="I448" s="95">
        <v>6</v>
      </c>
      <c r="J448" s="10">
        <v>0.05</v>
      </c>
      <c r="K448" s="11">
        <f t="shared" si="34"/>
        <v>0.15833333333333333</v>
      </c>
      <c r="L448" s="51">
        <v>714177.3</v>
      </c>
      <c r="M448" s="51">
        <v>493900.19</v>
      </c>
      <c r="N448" s="66">
        <f t="shared" si="30"/>
        <v>222748.31267808221</v>
      </c>
      <c r="O448" s="66">
        <f t="shared" si="31"/>
        <v>491428.98732191784</v>
      </c>
      <c r="P448" s="49">
        <v>0.05</v>
      </c>
      <c r="Q448" s="66">
        <f t="shared" si="32"/>
        <v>466857.5379558219</v>
      </c>
    </row>
    <row r="449" spans="2:17" x14ac:dyDescent="0.25">
      <c r="B449" s="95">
        <v>446</v>
      </c>
      <c r="C449" s="103" t="s">
        <v>948</v>
      </c>
      <c r="D449" s="97">
        <v>1</v>
      </c>
      <c r="E449" s="95" t="s">
        <v>161</v>
      </c>
      <c r="F449" s="98">
        <v>43801</v>
      </c>
      <c r="G449" s="63">
        <v>44413</v>
      </c>
      <c r="H449" s="6">
        <f t="shared" si="33"/>
        <v>1.6767123287671233</v>
      </c>
      <c r="I449" s="95">
        <v>5</v>
      </c>
      <c r="J449" s="10">
        <v>0.05</v>
      </c>
      <c r="K449" s="11">
        <f t="shared" si="34"/>
        <v>0.19</v>
      </c>
      <c r="L449" s="51">
        <v>842820</v>
      </c>
      <c r="M449" s="51">
        <v>629712.06000000006</v>
      </c>
      <c r="N449" s="66">
        <f t="shared" si="30"/>
        <v>268501.6701369863</v>
      </c>
      <c r="O449" s="66">
        <f t="shared" si="31"/>
        <v>574318.3298630137</v>
      </c>
      <c r="P449" s="49">
        <v>0.05</v>
      </c>
      <c r="Q449" s="66">
        <f t="shared" si="32"/>
        <v>545602.41336986294</v>
      </c>
    </row>
    <row r="450" spans="2:17" ht="30" x14ac:dyDescent="0.25">
      <c r="B450" s="95">
        <v>447</v>
      </c>
      <c r="C450" s="103" t="s">
        <v>950</v>
      </c>
      <c r="D450" s="97">
        <v>0</v>
      </c>
      <c r="E450" s="95" t="s">
        <v>161</v>
      </c>
      <c r="F450" s="98">
        <v>43899</v>
      </c>
      <c r="G450" s="63">
        <v>44413</v>
      </c>
      <c r="H450" s="6">
        <f t="shared" si="33"/>
        <v>1.4082191780821918</v>
      </c>
      <c r="I450" s="95">
        <v>5</v>
      </c>
      <c r="J450" s="10">
        <v>0.05</v>
      </c>
      <c r="K450" s="11">
        <f t="shared" si="34"/>
        <v>0.19</v>
      </c>
      <c r="L450" s="51">
        <v>100000</v>
      </c>
      <c r="M450" s="51">
        <v>78745.5</v>
      </c>
      <c r="N450" s="66">
        <f t="shared" si="30"/>
        <v>26756.164383561645</v>
      </c>
      <c r="O450" s="66">
        <f t="shared" si="31"/>
        <v>73243.835616438359</v>
      </c>
      <c r="P450" s="49">
        <v>0.05</v>
      </c>
      <c r="Q450" s="66">
        <f t="shared" si="32"/>
        <v>69581.643835616444</v>
      </c>
    </row>
    <row r="451" spans="2:17" x14ac:dyDescent="0.25">
      <c r="B451" s="95">
        <v>448</v>
      </c>
      <c r="C451" s="103" t="s">
        <v>951</v>
      </c>
      <c r="D451" s="97">
        <v>1</v>
      </c>
      <c r="E451" s="95" t="s">
        <v>161</v>
      </c>
      <c r="F451" s="98">
        <v>43760</v>
      </c>
      <c r="G451" s="63">
        <v>44413</v>
      </c>
      <c r="H451" s="6">
        <f t="shared" si="33"/>
        <v>1.789041095890411</v>
      </c>
      <c r="I451" s="95">
        <v>5</v>
      </c>
      <c r="J451" s="10">
        <v>0.05</v>
      </c>
      <c r="K451" s="11">
        <f t="shared" si="34"/>
        <v>0.19</v>
      </c>
      <c r="L451" s="51">
        <v>127440</v>
      </c>
      <c r="M451" s="51">
        <v>92502.46</v>
      </c>
      <c r="N451" s="66">
        <f t="shared" si="30"/>
        <v>43319.125479452057</v>
      </c>
      <c r="O451" s="66">
        <f t="shared" si="31"/>
        <v>84120.87452054795</v>
      </c>
      <c r="P451" s="49">
        <v>0.05</v>
      </c>
      <c r="Q451" s="66">
        <f t="shared" si="32"/>
        <v>79914.830794520545</v>
      </c>
    </row>
    <row r="452" spans="2:17" ht="30" x14ac:dyDescent="0.25">
      <c r="B452" s="95">
        <v>449</v>
      </c>
      <c r="C452" s="103" t="s">
        <v>952</v>
      </c>
      <c r="D452" s="97">
        <v>1</v>
      </c>
      <c r="E452" s="95" t="s">
        <v>161</v>
      </c>
      <c r="F452" s="98">
        <v>43817</v>
      </c>
      <c r="G452" s="63">
        <v>44413</v>
      </c>
      <c r="H452" s="6">
        <f t="shared" si="33"/>
        <v>1.6328767123287671</v>
      </c>
      <c r="I452" s="95">
        <v>5</v>
      </c>
      <c r="J452" s="10">
        <v>0.05</v>
      </c>
      <c r="K452" s="11">
        <f t="shared" si="34"/>
        <v>0.19</v>
      </c>
      <c r="L452" s="51">
        <v>13580.69</v>
      </c>
      <c r="M452" s="51">
        <v>10259.67</v>
      </c>
      <c r="N452" s="66">
        <f t="shared" ref="N452:N485" si="35">L452*K452*H452</f>
        <v>4213.3625632876719</v>
      </c>
      <c r="O452" s="66">
        <f t="shared" ref="O452:O485" si="36">MAX(L452-N452,0)</f>
        <v>9367.3274367123286</v>
      </c>
      <c r="P452" s="49">
        <v>0.05</v>
      </c>
      <c r="Q452" s="66">
        <f t="shared" ref="Q452:Q485" si="37">IF(M452&lt;=0,0,IF(O452&lt;=J452*L452,J452*L452,O452*(1-P452)))</f>
        <v>8898.961064876712</v>
      </c>
    </row>
    <row r="453" spans="2:17" x14ac:dyDescent="0.25">
      <c r="B453" s="95">
        <v>450</v>
      </c>
      <c r="C453" s="103" t="s">
        <v>953</v>
      </c>
      <c r="D453" s="97">
        <v>4</v>
      </c>
      <c r="E453" s="95" t="s">
        <v>161</v>
      </c>
      <c r="F453" s="98">
        <v>43817</v>
      </c>
      <c r="G453" s="63">
        <v>44413</v>
      </c>
      <c r="H453" s="6">
        <f t="shared" ref="H453:H485" si="38">(G453-F453)/365</f>
        <v>1.6328767123287671</v>
      </c>
      <c r="I453" s="95">
        <v>5</v>
      </c>
      <c r="J453" s="10">
        <v>0.05</v>
      </c>
      <c r="K453" s="11">
        <f t="shared" ref="K453:K485" si="39">(1-J453)/I453</f>
        <v>0.19</v>
      </c>
      <c r="L453" s="51">
        <v>30217.439999999999</v>
      </c>
      <c r="M453" s="51">
        <v>22828.07</v>
      </c>
      <c r="N453" s="66">
        <f t="shared" si="35"/>
        <v>9374.8572756164376</v>
      </c>
      <c r="O453" s="66">
        <f t="shared" si="36"/>
        <v>20842.582724383559</v>
      </c>
      <c r="P453" s="49">
        <v>0.05</v>
      </c>
      <c r="Q453" s="66">
        <f t="shared" si="37"/>
        <v>19800.453588164379</v>
      </c>
    </row>
    <row r="454" spans="2:17" x14ac:dyDescent="0.25">
      <c r="B454" s="95">
        <v>451</v>
      </c>
      <c r="C454" s="103" t="s">
        <v>554</v>
      </c>
      <c r="D454" s="97">
        <v>1</v>
      </c>
      <c r="E454" s="95" t="s">
        <v>161</v>
      </c>
      <c r="F454" s="98">
        <v>43817</v>
      </c>
      <c r="G454" s="63">
        <v>44413</v>
      </c>
      <c r="H454" s="6">
        <f t="shared" si="38"/>
        <v>1.6328767123287671</v>
      </c>
      <c r="I454" s="95">
        <v>8</v>
      </c>
      <c r="J454" s="10">
        <v>0.05</v>
      </c>
      <c r="K454" s="11">
        <f t="shared" si="39"/>
        <v>0.11874999999999999</v>
      </c>
      <c r="L454" s="51">
        <v>35300.01</v>
      </c>
      <c r="M454" s="51">
        <v>26667.75</v>
      </c>
      <c r="N454" s="66">
        <f t="shared" si="35"/>
        <v>6844.8170075342468</v>
      </c>
      <c r="O454" s="66">
        <f t="shared" si="36"/>
        <v>28455.192992465756</v>
      </c>
      <c r="P454" s="49">
        <v>0.05</v>
      </c>
      <c r="Q454" s="66">
        <f t="shared" si="37"/>
        <v>27032.433342842469</v>
      </c>
    </row>
    <row r="455" spans="2:17" x14ac:dyDescent="0.25">
      <c r="B455" s="95">
        <v>452</v>
      </c>
      <c r="C455" s="103" t="s">
        <v>954</v>
      </c>
      <c r="D455" s="97">
        <v>2</v>
      </c>
      <c r="E455" s="95" t="s">
        <v>161</v>
      </c>
      <c r="F455" s="98">
        <v>43817</v>
      </c>
      <c r="G455" s="63">
        <v>44413</v>
      </c>
      <c r="H455" s="6">
        <f t="shared" si="38"/>
        <v>1.6328767123287671</v>
      </c>
      <c r="I455" s="95">
        <v>5</v>
      </c>
      <c r="J455" s="10">
        <v>0.05</v>
      </c>
      <c r="K455" s="11">
        <f t="shared" si="39"/>
        <v>0.19</v>
      </c>
      <c r="L455" s="51">
        <v>44840</v>
      </c>
      <c r="M455" s="51">
        <v>33874.83</v>
      </c>
      <c r="N455" s="66">
        <f t="shared" si="35"/>
        <v>13911.456438356165</v>
      </c>
      <c r="O455" s="66">
        <f t="shared" si="36"/>
        <v>30928.543561643834</v>
      </c>
      <c r="P455" s="49">
        <v>0.05</v>
      </c>
      <c r="Q455" s="66">
        <f t="shared" si="37"/>
        <v>29382.116383561639</v>
      </c>
    </row>
    <row r="456" spans="2:17" ht="30" x14ac:dyDescent="0.25">
      <c r="B456" s="95">
        <v>453</v>
      </c>
      <c r="C456" s="103" t="s">
        <v>955</v>
      </c>
      <c r="D456" s="97">
        <v>4</v>
      </c>
      <c r="E456" s="95" t="s">
        <v>354</v>
      </c>
      <c r="F456" s="98">
        <v>43756</v>
      </c>
      <c r="G456" s="63">
        <v>44413</v>
      </c>
      <c r="H456" s="6">
        <f t="shared" si="38"/>
        <v>1.8</v>
      </c>
      <c r="I456" s="95">
        <v>5</v>
      </c>
      <c r="J456" s="10">
        <v>0.05</v>
      </c>
      <c r="K456" s="11">
        <f t="shared" si="39"/>
        <v>0.19</v>
      </c>
      <c r="L456" s="51">
        <v>165760</v>
      </c>
      <c r="M456" s="51">
        <v>119972.64</v>
      </c>
      <c r="N456" s="66">
        <f t="shared" si="35"/>
        <v>56689.920000000006</v>
      </c>
      <c r="O456" s="66">
        <f t="shared" si="36"/>
        <v>109070.07999999999</v>
      </c>
      <c r="P456" s="49">
        <v>0.05</v>
      </c>
      <c r="Q456" s="66">
        <f t="shared" si="37"/>
        <v>103616.57599999999</v>
      </c>
    </row>
    <row r="457" spans="2:17" x14ac:dyDescent="0.25">
      <c r="B457" s="95">
        <v>454</v>
      </c>
      <c r="C457" s="103" t="s">
        <v>956</v>
      </c>
      <c r="D457" s="97">
        <v>30</v>
      </c>
      <c r="E457" s="95" t="s">
        <v>161</v>
      </c>
      <c r="F457" s="98">
        <v>43794</v>
      </c>
      <c r="G457" s="63">
        <v>44413</v>
      </c>
      <c r="H457" s="6">
        <f t="shared" si="38"/>
        <v>1.6958904109589041</v>
      </c>
      <c r="I457" s="95">
        <v>5</v>
      </c>
      <c r="J457" s="10">
        <v>0.05</v>
      </c>
      <c r="K457" s="11">
        <f t="shared" si="39"/>
        <v>0.19</v>
      </c>
      <c r="L457" s="51">
        <v>135302.34</v>
      </c>
      <c r="M457" s="51">
        <v>100599.02</v>
      </c>
      <c r="N457" s="66">
        <f t="shared" si="35"/>
        <v>43597.008787397259</v>
      </c>
      <c r="O457" s="66">
        <f t="shared" si="36"/>
        <v>91705.33121260273</v>
      </c>
      <c r="P457" s="49">
        <v>0.05</v>
      </c>
      <c r="Q457" s="66">
        <f t="shared" si="37"/>
        <v>87120.064651972585</v>
      </c>
    </row>
    <row r="458" spans="2:17" ht="30" x14ac:dyDescent="0.25">
      <c r="B458" s="95">
        <v>455</v>
      </c>
      <c r="C458" s="103" t="s">
        <v>957</v>
      </c>
      <c r="D458" s="97">
        <v>25</v>
      </c>
      <c r="E458" s="95" t="s">
        <v>161</v>
      </c>
      <c r="F458" s="98">
        <v>43869</v>
      </c>
      <c r="G458" s="63">
        <v>44413</v>
      </c>
      <c r="H458" s="6">
        <f t="shared" si="38"/>
        <v>1.4904109589041097</v>
      </c>
      <c r="I458" s="95">
        <v>5</v>
      </c>
      <c r="J458" s="10">
        <v>0.05</v>
      </c>
      <c r="K458" s="11">
        <f t="shared" si="39"/>
        <v>0.19</v>
      </c>
      <c r="L458" s="51">
        <v>2906098.1</v>
      </c>
      <c r="M458" s="51">
        <v>2273936.94</v>
      </c>
      <c r="N458" s="66">
        <f t="shared" si="35"/>
        <v>822943.28661917814</v>
      </c>
      <c r="O458" s="66">
        <f t="shared" si="36"/>
        <v>2083154.8133808221</v>
      </c>
      <c r="P458" s="49">
        <v>0.05</v>
      </c>
      <c r="Q458" s="66">
        <f t="shared" si="37"/>
        <v>1978997.0727117809</v>
      </c>
    </row>
    <row r="459" spans="2:17" x14ac:dyDescent="0.25">
      <c r="B459" s="95">
        <v>456</v>
      </c>
      <c r="C459" s="103" t="s">
        <v>958</v>
      </c>
      <c r="D459" s="97">
        <v>5</v>
      </c>
      <c r="E459" s="95" t="s">
        <v>161</v>
      </c>
      <c r="F459" s="98">
        <v>43915</v>
      </c>
      <c r="G459" s="63">
        <v>44413</v>
      </c>
      <c r="H459" s="6">
        <f t="shared" si="38"/>
        <v>1.3643835616438356</v>
      </c>
      <c r="I459" s="95">
        <v>5</v>
      </c>
      <c r="J459" s="10">
        <v>0.05</v>
      </c>
      <c r="K459" s="11">
        <f t="shared" si="39"/>
        <v>0.19</v>
      </c>
      <c r="L459" s="51">
        <v>28988.59</v>
      </c>
      <c r="M459" s="51">
        <v>23281.54</v>
      </c>
      <c r="N459" s="66">
        <f t="shared" si="35"/>
        <v>7514.7955775342471</v>
      </c>
      <c r="O459" s="66">
        <f t="shared" si="36"/>
        <v>21473.794422465755</v>
      </c>
      <c r="P459" s="49">
        <v>0.05</v>
      </c>
      <c r="Q459" s="66">
        <f t="shared" si="37"/>
        <v>20400.104701342465</v>
      </c>
    </row>
    <row r="460" spans="2:17" ht="30" x14ac:dyDescent="0.25">
      <c r="B460" s="95">
        <v>457</v>
      </c>
      <c r="C460" s="103" t="s">
        <v>959</v>
      </c>
      <c r="D460" s="97">
        <v>1</v>
      </c>
      <c r="E460" s="95" t="s">
        <v>354</v>
      </c>
      <c r="F460" s="98">
        <v>43845</v>
      </c>
      <c r="G460" s="63">
        <v>44413</v>
      </c>
      <c r="H460" s="6">
        <f t="shared" si="38"/>
        <v>1.5561643835616439</v>
      </c>
      <c r="I460" s="95">
        <v>5</v>
      </c>
      <c r="J460" s="10">
        <v>0.05</v>
      </c>
      <c r="K460" s="11">
        <f t="shared" si="39"/>
        <v>0.19</v>
      </c>
      <c r="L460" s="51">
        <v>180946.42</v>
      </c>
      <c r="M460" s="51">
        <v>139329.54999999999</v>
      </c>
      <c r="N460" s="66">
        <f t="shared" si="35"/>
        <v>53500.651086027407</v>
      </c>
      <c r="O460" s="66">
        <f t="shared" si="36"/>
        <v>127445.7689139726</v>
      </c>
      <c r="P460" s="49">
        <v>0.05</v>
      </c>
      <c r="Q460" s="66">
        <f t="shared" si="37"/>
        <v>121073.48046827396</v>
      </c>
    </row>
    <row r="461" spans="2:17" ht="30" x14ac:dyDescent="0.25">
      <c r="B461" s="95">
        <v>458</v>
      </c>
      <c r="C461" s="103" t="s">
        <v>960</v>
      </c>
      <c r="D461" s="97">
        <v>4</v>
      </c>
      <c r="E461" s="95" t="s">
        <v>161</v>
      </c>
      <c r="F461" s="98">
        <v>43904</v>
      </c>
      <c r="G461" s="63">
        <v>44413</v>
      </c>
      <c r="H461" s="6">
        <f t="shared" si="38"/>
        <v>1.3945205479452054</v>
      </c>
      <c r="I461" s="95">
        <v>5</v>
      </c>
      <c r="J461" s="10">
        <v>0.05</v>
      </c>
      <c r="K461" s="11">
        <f t="shared" si="39"/>
        <v>0.19</v>
      </c>
      <c r="L461" s="51">
        <v>29736</v>
      </c>
      <c r="M461" s="51">
        <v>23808.15</v>
      </c>
      <c r="N461" s="66">
        <f t="shared" si="35"/>
        <v>7878.8179726027392</v>
      </c>
      <c r="O461" s="66">
        <f t="shared" si="36"/>
        <v>21857.182027397263</v>
      </c>
      <c r="P461" s="49">
        <v>0.05</v>
      </c>
      <c r="Q461" s="66">
        <f t="shared" si="37"/>
        <v>20764.322926027398</v>
      </c>
    </row>
    <row r="462" spans="2:17" ht="30" x14ac:dyDescent="0.25">
      <c r="B462" s="95">
        <v>459</v>
      </c>
      <c r="C462" s="103" t="s">
        <v>961</v>
      </c>
      <c r="D462" s="97">
        <v>1</v>
      </c>
      <c r="E462" s="95" t="s">
        <v>161</v>
      </c>
      <c r="F462" s="98">
        <v>43862</v>
      </c>
      <c r="G462" s="63">
        <v>44413</v>
      </c>
      <c r="H462" s="6">
        <f t="shared" si="38"/>
        <v>1.5095890410958903</v>
      </c>
      <c r="I462" s="95">
        <v>5</v>
      </c>
      <c r="J462" s="10">
        <v>0.05</v>
      </c>
      <c r="K462" s="11">
        <f t="shared" si="39"/>
        <v>0.19</v>
      </c>
      <c r="L462" s="51">
        <v>200000</v>
      </c>
      <c r="M462" s="51">
        <v>155766.96</v>
      </c>
      <c r="N462" s="66">
        <f t="shared" si="35"/>
        <v>57364.38356164383</v>
      </c>
      <c r="O462" s="66">
        <f t="shared" si="36"/>
        <v>142635.61643835617</v>
      </c>
      <c r="P462" s="49">
        <v>0.05</v>
      </c>
      <c r="Q462" s="66">
        <f t="shared" si="37"/>
        <v>135503.83561643836</v>
      </c>
    </row>
    <row r="463" spans="2:17" ht="30" x14ac:dyDescent="0.25">
      <c r="B463" s="95">
        <v>460</v>
      </c>
      <c r="C463" s="103" t="s">
        <v>962</v>
      </c>
      <c r="D463" s="97">
        <v>16</v>
      </c>
      <c r="E463" s="95" t="s">
        <v>161</v>
      </c>
      <c r="F463" s="98">
        <v>44075</v>
      </c>
      <c r="G463" s="63">
        <v>44413</v>
      </c>
      <c r="H463" s="6">
        <f t="shared" si="38"/>
        <v>0.92602739726027394</v>
      </c>
      <c r="I463" s="95">
        <v>6</v>
      </c>
      <c r="J463" s="10">
        <v>0.05</v>
      </c>
      <c r="K463" s="11">
        <f t="shared" si="39"/>
        <v>0.15833333333333333</v>
      </c>
      <c r="L463" s="51">
        <v>716800</v>
      </c>
      <c r="M463" s="51">
        <v>637696.69999999995</v>
      </c>
      <c r="N463" s="66">
        <f t="shared" si="35"/>
        <v>105097.93607305935</v>
      </c>
      <c r="O463" s="66">
        <f t="shared" si="36"/>
        <v>611702.06392694067</v>
      </c>
      <c r="P463" s="49">
        <v>0.05</v>
      </c>
      <c r="Q463" s="66">
        <f t="shared" si="37"/>
        <v>581116.96073059365</v>
      </c>
    </row>
    <row r="464" spans="2:17" x14ac:dyDescent="0.25">
      <c r="B464" s="95">
        <v>461</v>
      </c>
      <c r="C464" s="103" t="s">
        <v>963</v>
      </c>
      <c r="D464" s="97">
        <v>1</v>
      </c>
      <c r="E464" s="95" t="s">
        <v>161</v>
      </c>
      <c r="F464" s="98">
        <v>44091</v>
      </c>
      <c r="G464" s="63">
        <v>44413</v>
      </c>
      <c r="H464" s="6">
        <f t="shared" si="38"/>
        <v>0.88219178082191785</v>
      </c>
      <c r="I464" s="95">
        <v>5</v>
      </c>
      <c r="J464" s="10">
        <v>0.05</v>
      </c>
      <c r="K464" s="11">
        <f t="shared" si="39"/>
        <v>0.19</v>
      </c>
      <c r="L464" s="51">
        <v>476000</v>
      </c>
      <c r="M464" s="51">
        <v>427434.96</v>
      </c>
      <c r="N464" s="66">
        <f t="shared" si="35"/>
        <v>79785.424657534255</v>
      </c>
      <c r="O464" s="66">
        <f t="shared" si="36"/>
        <v>396214.57534246577</v>
      </c>
      <c r="P464" s="49">
        <v>0.05</v>
      </c>
      <c r="Q464" s="66">
        <f t="shared" si="37"/>
        <v>376403.84657534247</v>
      </c>
    </row>
    <row r="465" spans="2:17" ht="30" x14ac:dyDescent="0.25">
      <c r="B465" s="95">
        <v>462</v>
      </c>
      <c r="C465" s="103" t="s">
        <v>964</v>
      </c>
      <c r="D465" s="97">
        <v>1</v>
      </c>
      <c r="E465" s="95" t="s">
        <v>161</v>
      </c>
      <c r="F465" s="98">
        <v>44085</v>
      </c>
      <c r="G465" s="63">
        <v>44413</v>
      </c>
      <c r="H465" s="6">
        <f t="shared" si="38"/>
        <v>0.89863013698630134</v>
      </c>
      <c r="I465" s="95">
        <v>5</v>
      </c>
      <c r="J465" s="10">
        <v>0.05</v>
      </c>
      <c r="K465" s="11">
        <f t="shared" si="39"/>
        <v>0.19</v>
      </c>
      <c r="L465" s="51">
        <v>63000</v>
      </c>
      <c r="M465" s="51">
        <v>56375.51</v>
      </c>
      <c r="N465" s="66">
        <f t="shared" si="35"/>
        <v>10756.602739726028</v>
      </c>
      <c r="O465" s="66">
        <f t="shared" si="36"/>
        <v>52243.397260273974</v>
      </c>
      <c r="P465" s="49">
        <v>0.05</v>
      </c>
      <c r="Q465" s="66">
        <f t="shared" si="37"/>
        <v>49631.227397260271</v>
      </c>
    </row>
    <row r="466" spans="2:17" ht="30" x14ac:dyDescent="0.25">
      <c r="B466" s="95">
        <v>463</v>
      </c>
      <c r="C466" s="103" t="s">
        <v>965</v>
      </c>
      <c r="D466" s="97">
        <v>4</v>
      </c>
      <c r="E466" s="95" t="s">
        <v>161</v>
      </c>
      <c r="F466" s="98">
        <v>44121</v>
      </c>
      <c r="G466" s="63">
        <v>44413</v>
      </c>
      <c r="H466" s="6">
        <f t="shared" si="38"/>
        <v>0.8</v>
      </c>
      <c r="I466" s="95">
        <v>5</v>
      </c>
      <c r="J466" s="10">
        <v>0.05</v>
      </c>
      <c r="K466" s="11">
        <f t="shared" si="39"/>
        <v>0.19</v>
      </c>
      <c r="L466" s="51">
        <v>650048.48</v>
      </c>
      <c r="M466" s="51">
        <v>593877.17000000004</v>
      </c>
      <c r="N466" s="66">
        <f t="shared" si="35"/>
        <v>98807.368959999993</v>
      </c>
      <c r="O466" s="66">
        <f t="shared" si="36"/>
        <v>551241.11103999999</v>
      </c>
      <c r="P466" s="49">
        <v>0.05</v>
      </c>
      <c r="Q466" s="66">
        <f t="shared" si="37"/>
        <v>523679.05548799998</v>
      </c>
    </row>
    <row r="467" spans="2:17" ht="30" x14ac:dyDescent="0.25">
      <c r="B467" s="95">
        <v>464</v>
      </c>
      <c r="C467" s="103" t="s">
        <v>966</v>
      </c>
      <c r="D467" s="97">
        <v>1</v>
      </c>
      <c r="E467" s="95" t="s">
        <v>161</v>
      </c>
      <c r="F467" s="98">
        <v>44181</v>
      </c>
      <c r="G467" s="63">
        <v>44413</v>
      </c>
      <c r="H467" s="6">
        <f t="shared" si="38"/>
        <v>0.63561643835616444</v>
      </c>
      <c r="I467" s="95">
        <v>3</v>
      </c>
      <c r="J467" s="10">
        <v>0.05</v>
      </c>
      <c r="K467" s="11">
        <f t="shared" si="39"/>
        <v>0.31666666666666665</v>
      </c>
      <c r="L467" s="51">
        <v>16992</v>
      </c>
      <c r="M467" s="51">
        <v>16054.41</v>
      </c>
      <c r="N467" s="66">
        <f t="shared" si="35"/>
        <v>3420.1249315068499</v>
      </c>
      <c r="O467" s="66">
        <f t="shared" si="36"/>
        <v>13571.875068493151</v>
      </c>
      <c r="P467" s="49">
        <v>0.05</v>
      </c>
      <c r="Q467" s="66">
        <f t="shared" si="37"/>
        <v>12893.281315068492</v>
      </c>
    </row>
    <row r="468" spans="2:17" x14ac:dyDescent="0.25">
      <c r="B468" s="95">
        <v>465</v>
      </c>
      <c r="C468" s="103" t="s">
        <v>967</v>
      </c>
      <c r="D468" s="97">
        <v>1</v>
      </c>
      <c r="E468" s="95" t="s">
        <v>161</v>
      </c>
      <c r="F468" s="98">
        <v>44181</v>
      </c>
      <c r="G468" s="63">
        <v>44413</v>
      </c>
      <c r="H468" s="6">
        <f t="shared" si="38"/>
        <v>0.63561643835616444</v>
      </c>
      <c r="I468" s="95">
        <v>5</v>
      </c>
      <c r="J468" s="10">
        <v>0.05</v>
      </c>
      <c r="K468" s="11">
        <f t="shared" si="39"/>
        <v>0.19</v>
      </c>
      <c r="L468" s="51">
        <v>116230</v>
      </c>
      <c r="M468" s="51">
        <v>109816.65</v>
      </c>
      <c r="N468" s="66">
        <f t="shared" si="35"/>
        <v>14036.762739726029</v>
      </c>
      <c r="O468" s="66">
        <f t="shared" si="36"/>
        <v>102193.23726027398</v>
      </c>
      <c r="P468" s="49">
        <v>0.05</v>
      </c>
      <c r="Q468" s="66">
        <f t="shared" si="37"/>
        <v>97083.575397260269</v>
      </c>
    </row>
    <row r="469" spans="2:17" ht="30" x14ac:dyDescent="0.25">
      <c r="B469" s="95">
        <v>466</v>
      </c>
      <c r="C469" s="103" t="s">
        <v>968</v>
      </c>
      <c r="D469" s="97">
        <v>1</v>
      </c>
      <c r="E469" s="95" t="s">
        <v>161</v>
      </c>
      <c r="F469" s="98">
        <v>44181</v>
      </c>
      <c r="G469" s="63">
        <v>44413</v>
      </c>
      <c r="H469" s="6">
        <f t="shared" si="38"/>
        <v>0.63561643835616444</v>
      </c>
      <c r="I469" s="95">
        <v>5</v>
      </c>
      <c r="J469" s="10">
        <v>0.05</v>
      </c>
      <c r="K469" s="11">
        <f t="shared" si="39"/>
        <v>0.19</v>
      </c>
      <c r="L469" s="51">
        <v>17268.12</v>
      </c>
      <c r="M469" s="51">
        <v>16315.3</v>
      </c>
      <c r="N469" s="66">
        <f t="shared" si="35"/>
        <v>2085.4211769863014</v>
      </c>
      <c r="O469" s="66">
        <f t="shared" si="36"/>
        <v>15182.698823013698</v>
      </c>
      <c r="P469" s="49">
        <v>0.05</v>
      </c>
      <c r="Q469" s="66">
        <f t="shared" si="37"/>
        <v>14423.563881863012</v>
      </c>
    </row>
    <row r="470" spans="2:17" ht="30" x14ac:dyDescent="0.25">
      <c r="B470" s="95">
        <v>467</v>
      </c>
      <c r="C470" s="103" t="s">
        <v>969</v>
      </c>
      <c r="D470" s="97">
        <v>1</v>
      </c>
      <c r="E470" s="95" t="s">
        <v>161</v>
      </c>
      <c r="F470" s="98">
        <v>44181</v>
      </c>
      <c r="G470" s="63">
        <v>44413</v>
      </c>
      <c r="H470" s="6">
        <f t="shared" si="38"/>
        <v>0.63561643835616444</v>
      </c>
      <c r="I470" s="95">
        <v>5</v>
      </c>
      <c r="J470" s="10">
        <v>0.05</v>
      </c>
      <c r="K470" s="11">
        <f t="shared" si="39"/>
        <v>0.19</v>
      </c>
      <c r="L470" s="51">
        <v>238360</v>
      </c>
      <c r="M470" s="51">
        <v>225207.75</v>
      </c>
      <c r="N470" s="66">
        <f t="shared" si="35"/>
        <v>28786.051506849319</v>
      </c>
      <c r="O470" s="66">
        <f t="shared" si="36"/>
        <v>209573.94849315067</v>
      </c>
      <c r="P470" s="49">
        <v>0.05</v>
      </c>
      <c r="Q470" s="66">
        <f t="shared" si="37"/>
        <v>199095.25106849312</v>
      </c>
    </row>
    <row r="471" spans="2:17" ht="30" x14ac:dyDescent="0.25">
      <c r="B471" s="95">
        <v>468</v>
      </c>
      <c r="C471" s="103" t="s">
        <v>970</v>
      </c>
      <c r="D471" s="97">
        <v>5</v>
      </c>
      <c r="E471" s="95" t="s">
        <v>161</v>
      </c>
      <c r="F471" s="98">
        <v>44180</v>
      </c>
      <c r="G471" s="63">
        <v>44413</v>
      </c>
      <c r="H471" s="6">
        <f t="shared" si="38"/>
        <v>0.63835616438356169</v>
      </c>
      <c r="I471" s="95">
        <v>3</v>
      </c>
      <c r="J471" s="10">
        <v>0.05</v>
      </c>
      <c r="K471" s="11">
        <f t="shared" si="39"/>
        <v>0.31666666666666665</v>
      </c>
      <c r="L471" s="51">
        <v>77884.41</v>
      </c>
      <c r="M471" s="51">
        <v>73546.36</v>
      </c>
      <c r="N471" s="66">
        <f t="shared" si="35"/>
        <v>15744.031190410959</v>
      </c>
      <c r="O471" s="66">
        <f t="shared" si="36"/>
        <v>62140.378809589049</v>
      </c>
      <c r="P471" s="49">
        <v>0.05</v>
      </c>
      <c r="Q471" s="66">
        <f t="shared" si="37"/>
        <v>59033.35986910959</v>
      </c>
    </row>
    <row r="472" spans="2:17" ht="30" x14ac:dyDescent="0.25">
      <c r="B472" s="95">
        <v>469</v>
      </c>
      <c r="C472" s="103" t="s">
        <v>971</v>
      </c>
      <c r="D472" s="97">
        <v>10</v>
      </c>
      <c r="E472" s="95" t="s">
        <v>161</v>
      </c>
      <c r="F472" s="98">
        <v>44180</v>
      </c>
      <c r="G472" s="63">
        <v>44413</v>
      </c>
      <c r="H472" s="6">
        <f t="shared" si="38"/>
        <v>0.63835616438356169</v>
      </c>
      <c r="I472" s="95">
        <v>3</v>
      </c>
      <c r="J472" s="10">
        <v>0.05</v>
      </c>
      <c r="K472" s="11">
        <f t="shared" si="39"/>
        <v>0.31666666666666665</v>
      </c>
      <c r="L472" s="51">
        <v>1761212.32</v>
      </c>
      <c r="M472" s="51">
        <v>1663115.21</v>
      </c>
      <c r="N472" s="66">
        <f t="shared" si="35"/>
        <v>356022.23473242013</v>
      </c>
      <c r="O472" s="66">
        <f t="shared" si="36"/>
        <v>1405190.0852675799</v>
      </c>
      <c r="P472" s="49">
        <v>0.05</v>
      </c>
      <c r="Q472" s="66">
        <f t="shared" si="37"/>
        <v>1334930.5810042007</v>
      </c>
    </row>
    <row r="473" spans="2:17" ht="30" x14ac:dyDescent="0.25">
      <c r="B473" s="95">
        <v>470</v>
      </c>
      <c r="C473" s="103" t="s">
        <v>972</v>
      </c>
      <c r="D473" s="97">
        <v>9</v>
      </c>
      <c r="E473" s="95" t="s">
        <v>161</v>
      </c>
      <c r="F473" s="98">
        <v>44180</v>
      </c>
      <c r="G473" s="63">
        <v>44413</v>
      </c>
      <c r="H473" s="6">
        <f t="shared" si="38"/>
        <v>0.63835616438356169</v>
      </c>
      <c r="I473" s="95">
        <v>3</v>
      </c>
      <c r="J473" s="10">
        <v>0.05</v>
      </c>
      <c r="K473" s="11">
        <f t="shared" si="39"/>
        <v>0.31666666666666665</v>
      </c>
      <c r="L473" s="51">
        <v>663487.47</v>
      </c>
      <c r="M473" s="51">
        <v>626532.13</v>
      </c>
      <c r="N473" s="66">
        <f t="shared" si="35"/>
        <v>134121.41688082193</v>
      </c>
      <c r="O473" s="66">
        <f t="shared" si="36"/>
        <v>529366.05311917805</v>
      </c>
      <c r="P473" s="49">
        <v>0.05</v>
      </c>
      <c r="Q473" s="66">
        <f t="shared" si="37"/>
        <v>502897.75046321913</v>
      </c>
    </row>
    <row r="474" spans="2:17" x14ac:dyDescent="0.25">
      <c r="B474" s="95">
        <v>471</v>
      </c>
      <c r="C474" s="103" t="s">
        <v>973</v>
      </c>
      <c r="D474" s="97">
        <v>1</v>
      </c>
      <c r="E474" s="95" t="s">
        <v>161</v>
      </c>
      <c r="F474" s="98">
        <v>44273</v>
      </c>
      <c r="G474" s="63">
        <v>44413</v>
      </c>
      <c r="H474" s="6">
        <f t="shared" si="38"/>
        <v>0.38356164383561642</v>
      </c>
      <c r="I474" s="95">
        <v>5</v>
      </c>
      <c r="J474" s="10">
        <v>0.05</v>
      </c>
      <c r="K474" s="11">
        <f t="shared" si="39"/>
        <v>0.19</v>
      </c>
      <c r="L474" s="51">
        <v>247800</v>
      </c>
      <c r="M474" s="51">
        <v>245994.12</v>
      </c>
      <c r="N474" s="66">
        <f t="shared" si="35"/>
        <v>18058.849315068492</v>
      </c>
      <c r="O474" s="66">
        <f t="shared" si="36"/>
        <v>229741.15068493152</v>
      </c>
      <c r="P474" s="49">
        <v>0.05</v>
      </c>
      <c r="Q474" s="66">
        <f t="shared" si="37"/>
        <v>218254.09315068493</v>
      </c>
    </row>
    <row r="475" spans="2:17" x14ac:dyDescent="0.25">
      <c r="B475" s="95">
        <v>472</v>
      </c>
      <c r="C475" s="103" t="s">
        <v>974</v>
      </c>
      <c r="D475" s="97">
        <v>1</v>
      </c>
      <c r="E475" s="95" t="s">
        <v>161</v>
      </c>
      <c r="F475" s="98">
        <v>44275</v>
      </c>
      <c r="G475" s="63">
        <v>44413</v>
      </c>
      <c r="H475" s="6">
        <f t="shared" si="38"/>
        <v>0.37808219178082192</v>
      </c>
      <c r="I475" s="95">
        <v>5</v>
      </c>
      <c r="J475" s="10">
        <v>0.05</v>
      </c>
      <c r="K475" s="11">
        <f t="shared" si="39"/>
        <v>0.19</v>
      </c>
      <c r="L475" s="51">
        <v>158192.88</v>
      </c>
      <c r="M475" s="51">
        <v>157204.72</v>
      </c>
      <c r="N475" s="66">
        <f t="shared" si="35"/>
        <v>11363.883050958904</v>
      </c>
      <c r="O475" s="66">
        <f t="shared" si="36"/>
        <v>146828.99694904109</v>
      </c>
      <c r="P475" s="49">
        <v>0.05</v>
      </c>
      <c r="Q475" s="66">
        <f t="shared" si="37"/>
        <v>139487.54710158904</v>
      </c>
    </row>
    <row r="476" spans="2:17" x14ac:dyDescent="0.25">
      <c r="B476" s="95">
        <v>473</v>
      </c>
      <c r="C476" s="103" t="s">
        <v>975</v>
      </c>
      <c r="D476" s="97">
        <v>1</v>
      </c>
      <c r="E476" s="95" t="s">
        <v>161</v>
      </c>
      <c r="F476" s="98">
        <v>44275</v>
      </c>
      <c r="G476" s="63">
        <v>44413</v>
      </c>
      <c r="H476" s="6">
        <f t="shared" si="38"/>
        <v>0.37808219178082192</v>
      </c>
      <c r="I476" s="95">
        <v>5</v>
      </c>
      <c r="J476" s="10">
        <v>0.05</v>
      </c>
      <c r="K476" s="11">
        <f t="shared" si="39"/>
        <v>0.19</v>
      </c>
      <c r="L476" s="51">
        <v>72803.12</v>
      </c>
      <c r="M476" s="51">
        <v>72348.350000000006</v>
      </c>
      <c r="N476" s="66">
        <f t="shared" si="35"/>
        <v>5229.8570038356156</v>
      </c>
      <c r="O476" s="66">
        <f t="shared" si="36"/>
        <v>67573.262996164383</v>
      </c>
      <c r="P476" s="49">
        <v>0.05</v>
      </c>
      <c r="Q476" s="66">
        <f t="shared" si="37"/>
        <v>64194.599846356163</v>
      </c>
    </row>
    <row r="477" spans="2:17" x14ac:dyDescent="0.25">
      <c r="B477" s="95">
        <v>474</v>
      </c>
      <c r="C477" s="103" t="s">
        <v>976</v>
      </c>
      <c r="D477" s="97">
        <v>1</v>
      </c>
      <c r="E477" s="95" t="s">
        <v>161</v>
      </c>
      <c r="F477" s="98">
        <v>44278</v>
      </c>
      <c r="G477" s="63">
        <v>44413</v>
      </c>
      <c r="H477" s="6">
        <f t="shared" si="38"/>
        <v>0.36986301369863012</v>
      </c>
      <c r="I477" s="95">
        <v>5</v>
      </c>
      <c r="J477" s="10">
        <v>0.05</v>
      </c>
      <c r="K477" s="11">
        <f t="shared" si="39"/>
        <v>0.19</v>
      </c>
      <c r="L477" s="51">
        <v>89916</v>
      </c>
      <c r="M477" s="51">
        <v>89494.75</v>
      </c>
      <c r="N477" s="66">
        <f t="shared" si="35"/>
        <v>6318.7545205479455</v>
      </c>
      <c r="O477" s="66">
        <f t="shared" si="36"/>
        <v>83597.24547945206</v>
      </c>
      <c r="P477" s="49">
        <v>0.05</v>
      </c>
      <c r="Q477" s="66">
        <f t="shared" si="37"/>
        <v>79417.383205479447</v>
      </c>
    </row>
    <row r="478" spans="2:17" x14ac:dyDescent="0.25">
      <c r="B478" s="95">
        <v>475</v>
      </c>
      <c r="C478" s="103" t="s">
        <v>58</v>
      </c>
      <c r="D478" s="97">
        <v>1</v>
      </c>
      <c r="E478" s="95" t="s">
        <v>155</v>
      </c>
      <c r="F478" s="98">
        <v>44280</v>
      </c>
      <c r="G478" s="63">
        <v>44413</v>
      </c>
      <c r="H478" s="6">
        <f t="shared" si="38"/>
        <v>0.36438356164383562</v>
      </c>
      <c r="I478" s="95">
        <v>5</v>
      </c>
      <c r="J478" s="10">
        <v>0.05</v>
      </c>
      <c r="K478" s="11">
        <f t="shared" si="39"/>
        <v>0.19</v>
      </c>
      <c r="L478" s="51">
        <v>1065610.8</v>
      </c>
      <c r="M478" s="51">
        <v>1061727.8899999999</v>
      </c>
      <c r="N478" s="66">
        <f t="shared" si="35"/>
        <v>73775.301139726042</v>
      </c>
      <c r="O478" s="66">
        <f t="shared" si="36"/>
        <v>991835.49886027398</v>
      </c>
      <c r="P478" s="49">
        <v>0.05</v>
      </c>
      <c r="Q478" s="66">
        <f t="shared" si="37"/>
        <v>942243.72391726018</v>
      </c>
    </row>
    <row r="479" spans="2:17" ht="30" x14ac:dyDescent="0.25">
      <c r="B479" s="95">
        <v>476</v>
      </c>
      <c r="C479" s="103" t="s">
        <v>977</v>
      </c>
      <c r="D479" s="97">
        <v>2</v>
      </c>
      <c r="E479" s="95" t="s">
        <v>161</v>
      </c>
      <c r="F479" s="98">
        <v>44285</v>
      </c>
      <c r="G479" s="63">
        <v>44413</v>
      </c>
      <c r="H479" s="6">
        <f t="shared" si="38"/>
        <v>0.35068493150684932</v>
      </c>
      <c r="I479" s="95">
        <v>5</v>
      </c>
      <c r="J479" s="10">
        <v>0.05</v>
      </c>
      <c r="K479" s="11">
        <f t="shared" si="39"/>
        <v>0.19</v>
      </c>
      <c r="L479" s="51">
        <v>148896.79999999999</v>
      </c>
      <c r="M479" s="51">
        <v>148741.78</v>
      </c>
      <c r="N479" s="66">
        <f t="shared" si="35"/>
        <v>9921.0141808219178</v>
      </c>
      <c r="O479" s="66">
        <f t="shared" si="36"/>
        <v>138975.78581917807</v>
      </c>
      <c r="P479" s="49">
        <v>0.05</v>
      </c>
      <c r="Q479" s="66">
        <f t="shared" si="37"/>
        <v>132026.99652821917</v>
      </c>
    </row>
    <row r="480" spans="2:17" x14ac:dyDescent="0.25">
      <c r="B480" s="95">
        <v>477</v>
      </c>
      <c r="C480" s="103" t="s">
        <v>978</v>
      </c>
      <c r="D480" s="97">
        <v>6</v>
      </c>
      <c r="E480" s="95" t="s">
        <v>161</v>
      </c>
      <c r="F480" s="98">
        <v>44285</v>
      </c>
      <c r="G480" s="63">
        <v>44413</v>
      </c>
      <c r="H480" s="6">
        <f t="shared" si="38"/>
        <v>0.35068493150684932</v>
      </c>
      <c r="I480" s="95">
        <v>5</v>
      </c>
      <c r="J480" s="10">
        <v>0.05</v>
      </c>
      <c r="K480" s="11">
        <f t="shared" si="39"/>
        <v>0.19</v>
      </c>
      <c r="L480" s="51">
        <v>661624.16</v>
      </c>
      <c r="M480" s="51">
        <v>660935.35</v>
      </c>
      <c r="N480" s="66">
        <f t="shared" si="35"/>
        <v>44084.108414246577</v>
      </c>
      <c r="O480" s="66">
        <f t="shared" si="36"/>
        <v>617540.05158575345</v>
      </c>
      <c r="P480" s="49">
        <v>0.05</v>
      </c>
      <c r="Q480" s="66">
        <f t="shared" si="37"/>
        <v>586663.04900646571</v>
      </c>
    </row>
    <row r="481" spans="2:17" ht="30" x14ac:dyDescent="0.25">
      <c r="B481" s="95">
        <v>478</v>
      </c>
      <c r="C481" s="103" t="s">
        <v>979</v>
      </c>
      <c r="D481" s="97">
        <v>6</v>
      </c>
      <c r="E481" s="95" t="s">
        <v>161</v>
      </c>
      <c r="F481" s="98">
        <v>44285</v>
      </c>
      <c r="G481" s="63">
        <v>44413</v>
      </c>
      <c r="H481" s="6">
        <f t="shared" si="38"/>
        <v>0.35068493150684932</v>
      </c>
      <c r="I481" s="95">
        <v>3</v>
      </c>
      <c r="J481" s="10">
        <v>0.05</v>
      </c>
      <c r="K481" s="11">
        <f t="shared" si="39"/>
        <v>0.31666666666666665</v>
      </c>
      <c r="L481" s="51">
        <v>88323.36</v>
      </c>
      <c r="M481" s="51">
        <v>88231.41</v>
      </c>
      <c r="N481" s="66">
        <f t="shared" si="35"/>
        <v>9808.329293150684</v>
      </c>
      <c r="O481" s="66">
        <f t="shared" si="36"/>
        <v>78515.030706849313</v>
      </c>
      <c r="P481" s="49">
        <v>0.05</v>
      </c>
      <c r="Q481" s="66">
        <f t="shared" si="37"/>
        <v>74589.279171506845</v>
      </c>
    </row>
    <row r="482" spans="2:17" x14ac:dyDescent="0.25">
      <c r="B482" s="95">
        <v>479</v>
      </c>
      <c r="C482" s="103" t="s">
        <v>980</v>
      </c>
      <c r="D482" s="97">
        <v>1</v>
      </c>
      <c r="E482" s="95" t="s">
        <v>161</v>
      </c>
      <c r="F482" s="98">
        <v>44285</v>
      </c>
      <c r="G482" s="63">
        <v>44413</v>
      </c>
      <c r="H482" s="6">
        <f t="shared" si="38"/>
        <v>0.35068493150684932</v>
      </c>
      <c r="I482" s="95">
        <v>5</v>
      </c>
      <c r="J482" s="10">
        <v>0.05</v>
      </c>
      <c r="K482" s="11">
        <f t="shared" si="39"/>
        <v>0.19</v>
      </c>
      <c r="L482" s="51">
        <v>355932.94</v>
      </c>
      <c r="M482" s="51">
        <v>355562.38</v>
      </c>
      <c r="N482" s="66">
        <f t="shared" si="35"/>
        <v>23715.860550136986</v>
      </c>
      <c r="O482" s="66">
        <f t="shared" si="36"/>
        <v>332217.079449863</v>
      </c>
      <c r="P482" s="49">
        <v>0.05</v>
      </c>
      <c r="Q482" s="66">
        <f t="shared" si="37"/>
        <v>315606.22547736985</v>
      </c>
    </row>
    <row r="483" spans="2:17" ht="30" x14ac:dyDescent="0.25">
      <c r="B483" s="95">
        <v>480</v>
      </c>
      <c r="C483" s="103" t="s">
        <v>971</v>
      </c>
      <c r="D483" s="97">
        <v>2</v>
      </c>
      <c r="E483" s="95" t="s">
        <v>161</v>
      </c>
      <c r="F483" s="98">
        <v>44285</v>
      </c>
      <c r="G483" s="63">
        <v>44413</v>
      </c>
      <c r="H483" s="6">
        <f t="shared" si="38"/>
        <v>0.35068493150684932</v>
      </c>
      <c r="I483" s="95">
        <v>3</v>
      </c>
      <c r="J483" s="10">
        <v>0.05</v>
      </c>
      <c r="K483" s="11">
        <f t="shared" si="39"/>
        <v>0.31666666666666665</v>
      </c>
      <c r="L483" s="51">
        <v>499074.31</v>
      </c>
      <c r="M483" s="51">
        <v>498554.73</v>
      </c>
      <c r="N483" s="66">
        <f t="shared" si="35"/>
        <v>55422.316069406392</v>
      </c>
      <c r="O483" s="66">
        <f t="shared" si="36"/>
        <v>443651.9939305936</v>
      </c>
      <c r="P483" s="49">
        <v>0.05</v>
      </c>
      <c r="Q483" s="66">
        <f t="shared" si="37"/>
        <v>421469.39423406392</v>
      </c>
    </row>
    <row r="484" spans="2:17" ht="30" x14ac:dyDescent="0.25">
      <c r="B484" s="95">
        <v>481</v>
      </c>
      <c r="C484" s="103" t="s">
        <v>981</v>
      </c>
      <c r="D484" s="97">
        <v>8</v>
      </c>
      <c r="E484" s="95" t="s">
        <v>161</v>
      </c>
      <c r="F484" s="98">
        <v>44285</v>
      </c>
      <c r="G484" s="63">
        <v>44413</v>
      </c>
      <c r="H484" s="6">
        <f t="shared" si="38"/>
        <v>0.35068493150684932</v>
      </c>
      <c r="I484" s="95">
        <v>3</v>
      </c>
      <c r="J484" s="10">
        <v>0.05</v>
      </c>
      <c r="K484" s="11">
        <f t="shared" si="39"/>
        <v>0.31666666666666665</v>
      </c>
      <c r="L484" s="51">
        <v>176637.28</v>
      </c>
      <c r="M484" s="51">
        <v>176453.38</v>
      </c>
      <c r="N484" s="66">
        <f t="shared" si="35"/>
        <v>19615.610272146117</v>
      </c>
      <c r="O484" s="66">
        <f t="shared" si="36"/>
        <v>157021.66972785388</v>
      </c>
      <c r="P484" s="49">
        <v>0.05</v>
      </c>
      <c r="Q484" s="66">
        <f t="shared" si="37"/>
        <v>149170.58624146119</v>
      </c>
    </row>
    <row r="485" spans="2:17" x14ac:dyDescent="0.25">
      <c r="B485" s="95">
        <v>482</v>
      </c>
      <c r="C485" s="103" t="s">
        <v>982</v>
      </c>
      <c r="D485" s="97">
        <v>4</v>
      </c>
      <c r="E485" s="95" t="s">
        <v>161</v>
      </c>
      <c r="F485" s="98">
        <v>44285</v>
      </c>
      <c r="G485" s="63">
        <v>44413</v>
      </c>
      <c r="H485" s="6">
        <f t="shared" si="38"/>
        <v>0.35068493150684932</v>
      </c>
      <c r="I485" s="95">
        <v>5</v>
      </c>
      <c r="J485" s="10">
        <v>0.05</v>
      </c>
      <c r="K485" s="11">
        <f t="shared" si="39"/>
        <v>0.19</v>
      </c>
      <c r="L485" s="51">
        <v>606299.76</v>
      </c>
      <c r="M485" s="51">
        <v>605668.54</v>
      </c>
      <c r="N485" s="66">
        <f t="shared" si="35"/>
        <v>40397.836063561648</v>
      </c>
      <c r="O485" s="66">
        <f t="shared" si="36"/>
        <v>565901.9239364384</v>
      </c>
      <c r="P485" s="49">
        <v>0.05</v>
      </c>
      <c r="Q485" s="66">
        <f t="shared" si="37"/>
        <v>537606.82773961651</v>
      </c>
    </row>
    <row r="486" spans="2:17" s="48" customFormat="1" x14ac:dyDescent="0.25">
      <c r="B486" s="179" t="s">
        <v>2269</v>
      </c>
      <c r="C486" s="180"/>
      <c r="D486" s="180"/>
      <c r="E486" s="180"/>
      <c r="F486" s="180"/>
      <c r="G486" s="180"/>
      <c r="H486" s="180"/>
      <c r="I486" s="180"/>
      <c r="J486" s="180"/>
      <c r="K486" s="181"/>
      <c r="L486" s="68">
        <f>SUM(L4:L485)</f>
        <v>187619985.16999996</v>
      </c>
      <c r="M486" s="68">
        <f>SUM(M4:M485)</f>
        <v>24891651.360000007</v>
      </c>
      <c r="N486" s="46"/>
      <c r="O486" s="46"/>
      <c r="P486" s="46"/>
      <c r="Q486" s="68">
        <f>SUM(Q4:Q485)</f>
        <v>21925084.267573498</v>
      </c>
    </row>
  </sheetData>
  <autoFilter ref="B3:Q486"/>
  <mergeCells count="2">
    <mergeCell ref="B2:Q2"/>
    <mergeCell ref="B486:K486"/>
  </mergeCells>
  <pageMargins left="0.25" right="0.25" top="0.53" bottom="0.46" header="0.3" footer="0.3"/>
  <pageSetup paperSize="9" scale="6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72"/>
  <sheetViews>
    <sheetView topLeftCell="G1" workbookViewId="0">
      <pane ySplit="3" topLeftCell="A64" activePane="bottomLeft" state="frozen"/>
      <selection pane="bottomLeft" activeCell="B2" sqref="B2:Q72"/>
    </sheetView>
  </sheetViews>
  <sheetFormatPr defaultRowHeight="15" x14ac:dyDescent="0.25"/>
  <cols>
    <col min="3" max="3" width="47.85546875" bestFit="1" customWidth="1"/>
    <col min="4" max="4" width="8.7109375" hidden="1" customWidth="1"/>
    <col min="5" max="5" width="10.28515625" hidden="1" customWidth="1"/>
    <col min="6" max="6" width="14.42578125" style="8" customWidth="1"/>
    <col min="7" max="7" width="16.5703125" bestFit="1" customWidth="1"/>
    <col min="8" max="8" width="11.5703125" bestFit="1" customWidth="1"/>
    <col min="9" max="9" width="17.28515625" customWidth="1"/>
    <col min="11" max="11" width="13" customWidth="1"/>
    <col min="12" max="12" width="14.140625" customWidth="1"/>
    <col min="13" max="13" width="12.7109375" customWidth="1"/>
    <col min="14" max="14" width="13.28515625" customWidth="1"/>
    <col min="15" max="15" width="17.28515625" customWidth="1"/>
    <col min="16" max="16" width="12.42578125" hidden="1" customWidth="1"/>
    <col min="17" max="17" width="14.5703125" customWidth="1"/>
  </cols>
  <sheetData>
    <row r="2" spans="2:17" s="4" customFormat="1" ht="15.75" x14ac:dyDescent="0.25">
      <c r="B2" s="202" t="s">
        <v>2304</v>
      </c>
      <c r="C2" s="202"/>
      <c r="D2" s="202"/>
      <c r="E2" s="202"/>
      <c r="F2" s="202"/>
      <c r="G2" s="202"/>
      <c r="H2" s="202"/>
      <c r="I2" s="202"/>
      <c r="J2" s="202"/>
      <c r="K2" s="202"/>
      <c r="L2" s="202"/>
      <c r="M2" s="202"/>
      <c r="N2" s="202"/>
      <c r="O2" s="202"/>
      <c r="P2" s="202"/>
      <c r="Q2" s="202"/>
    </row>
    <row r="3" spans="2:17" s="4" customFormat="1" ht="60" x14ac:dyDescent="0.25">
      <c r="B3" s="18" t="s">
        <v>5</v>
      </c>
      <c r="C3" s="18" t="s">
        <v>6</v>
      </c>
      <c r="D3" s="18" t="s">
        <v>2224</v>
      </c>
      <c r="E3" s="18" t="s">
        <v>2223</v>
      </c>
      <c r="F3" s="18" t="s">
        <v>7</v>
      </c>
      <c r="G3" s="18" t="s">
        <v>8</v>
      </c>
      <c r="H3" s="18" t="s">
        <v>9</v>
      </c>
      <c r="I3" s="18" t="s">
        <v>16</v>
      </c>
      <c r="J3" s="18" t="s">
        <v>32</v>
      </c>
      <c r="K3" s="18" t="s">
        <v>10</v>
      </c>
      <c r="L3" s="18" t="s">
        <v>11</v>
      </c>
      <c r="M3" s="18" t="s">
        <v>57</v>
      </c>
      <c r="N3" s="18" t="s">
        <v>13</v>
      </c>
      <c r="O3" s="18" t="s">
        <v>33</v>
      </c>
      <c r="P3" s="18" t="s">
        <v>59</v>
      </c>
      <c r="Q3" s="18" t="s">
        <v>14</v>
      </c>
    </row>
    <row r="4" spans="2:17" x14ac:dyDescent="0.25">
      <c r="B4" s="95">
        <v>1</v>
      </c>
      <c r="C4" s="103" t="s">
        <v>2178</v>
      </c>
      <c r="D4" s="97">
        <v>1</v>
      </c>
      <c r="E4" s="95" t="s">
        <v>158</v>
      </c>
      <c r="F4" s="98">
        <v>40420</v>
      </c>
      <c r="G4" s="63">
        <v>44413</v>
      </c>
      <c r="H4" s="6">
        <f>(G4-F4)/365</f>
        <v>10.93972602739726</v>
      </c>
      <c r="I4" s="95">
        <v>8</v>
      </c>
      <c r="J4" s="10">
        <v>0.1</v>
      </c>
      <c r="K4" s="11">
        <f>(1-J4)/I4</f>
        <v>0.1125</v>
      </c>
      <c r="L4" s="67">
        <v>1326388</v>
      </c>
      <c r="M4" s="67">
        <v>66319.399999999994</v>
      </c>
      <c r="N4" s="67">
        <f t="shared" ref="N4:N67" si="0">L4*K4*H4</f>
        <v>1632411.1491780821</v>
      </c>
      <c r="O4" s="67">
        <f t="shared" ref="O4:O67" si="1">MAX(L4-N4,0)</f>
        <v>0</v>
      </c>
      <c r="P4" s="49">
        <v>0.05</v>
      </c>
      <c r="Q4" s="66">
        <f>IF(M4&lt;=0,0,IF(O4&lt;=J4*L4,J4*L4,O4*(1-P4)))</f>
        <v>132638.80000000002</v>
      </c>
    </row>
    <row r="5" spans="2:17" x14ac:dyDescent="0.25">
      <c r="B5" s="95">
        <v>2</v>
      </c>
      <c r="C5" s="103" t="s">
        <v>2179</v>
      </c>
      <c r="D5" s="97">
        <v>1</v>
      </c>
      <c r="E5" s="95" t="s">
        <v>158</v>
      </c>
      <c r="F5" s="98">
        <v>40546</v>
      </c>
      <c r="G5" s="63">
        <v>44413</v>
      </c>
      <c r="H5" s="6">
        <f t="shared" ref="H5:H68" si="2">(G5-F5)/365</f>
        <v>10.594520547945205</v>
      </c>
      <c r="I5" s="95">
        <v>8</v>
      </c>
      <c r="J5" s="10">
        <v>0.1</v>
      </c>
      <c r="K5" s="11">
        <f t="shared" ref="K5:K68" si="3">(1-J5)/I5</f>
        <v>0.1125</v>
      </c>
      <c r="L5" s="67">
        <v>1290000</v>
      </c>
      <c r="M5" s="67">
        <v>64500</v>
      </c>
      <c r="N5" s="67">
        <f t="shared" si="0"/>
        <v>1537529.7945205478</v>
      </c>
      <c r="O5" s="67">
        <f t="shared" si="1"/>
        <v>0</v>
      </c>
      <c r="P5" s="49">
        <v>0.05</v>
      </c>
      <c r="Q5" s="66">
        <f t="shared" ref="Q5:Q68" si="4">IF(M5&lt;=0,0,IF(O5&lt;=J5*L5,J5*L5,O5*(1-P5)))</f>
        <v>129000</v>
      </c>
    </row>
    <row r="6" spans="2:17" ht="30" x14ac:dyDescent="0.25">
      <c r="B6" s="95">
        <v>3</v>
      </c>
      <c r="C6" s="103" t="s">
        <v>2180</v>
      </c>
      <c r="D6" s="97">
        <v>1</v>
      </c>
      <c r="E6" s="95" t="s">
        <v>158</v>
      </c>
      <c r="F6" s="98">
        <v>40627</v>
      </c>
      <c r="G6" s="63">
        <v>44413</v>
      </c>
      <c r="H6" s="6">
        <f t="shared" si="2"/>
        <v>10.372602739726027</v>
      </c>
      <c r="I6" s="95">
        <v>8</v>
      </c>
      <c r="J6" s="10">
        <v>0.1</v>
      </c>
      <c r="K6" s="11">
        <f t="shared" si="3"/>
        <v>0.1125</v>
      </c>
      <c r="L6" s="67">
        <v>1135458.82</v>
      </c>
      <c r="M6" s="67">
        <v>56772.94</v>
      </c>
      <c r="N6" s="67">
        <f t="shared" si="0"/>
        <v>1324987.1175575342</v>
      </c>
      <c r="O6" s="67">
        <f t="shared" si="1"/>
        <v>0</v>
      </c>
      <c r="P6" s="49">
        <v>0.05</v>
      </c>
      <c r="Q6" s="66">
        <f t="shared" si="4"/>
        <v>113545.88200000001</v>
      </c>
    </row>
    <row r="7" spans="2:17" x14ac:dyDescent="0.25">
      <c r="B7" s="95">
        <v>4</v>
      </c>
      <c r="C7" s="103" t="s">
        <v>2181</v>
      </c>
      <c r="D7" s="97">
        <v>0</v>
      </c>
      <c r="E7" s="95" t="s">
        <v>158</v>
      </c>
      <c r="F7" s="98">
        <v>40627</v>
      </c>
      <c r="G7" s="63">
        <v>44413</v>
      </c>
      <c r="H7" s="6">
        <f t="shared" si="2"/>
        <v>10.372602739726027</v>
      </c>
      <c r="I7" s="95">
        <v>8</v>
      </c>
      <c r="J7" s="10">
        <v>0.1</v>
      </c>
      <c r="K7" s="11">
        <f t="shared" si="3"/>
        <v>0.1125</v>
      </c>
      <c r="L7" s="67">
        <v>5669186.2000000002</v>
      </c>
      <c r="M7" s="67">
        <v>283459.31</v>
      </c>
      <c r="N7" s="67">
        <f t="shared" si="0"/>
        <v>6615474.3348904103</v>
      </c>
      <c r="O7" s="67">
        <f t="shared" si="1"/>
        <v>0</v>
      </c>
      <c r="P7" s="49">
        <v>0.05</v>
      </c>
      <c r="Q7" s="66">
        <f t="shared" si="4"/>
        <v>566918.62</v>
      </c>
    </row>
    <row r="8" spans="2:17" ht="30" x14ac:dyDescent="0.25">
      <c r="B8" s="95">
        <v>5</v>
      </c>
      <c r="C8" s="103" t="s">
        <v>2182</v>
      </c>
      <c r="D8" s="97">
        <v>0</v>
      </c>
      <c r="E8" s="95" t="s">
        <v>158</v>
      </c>
      <c r="F8" s="98">
        <v>40634</v>
      </c>
      <c r="G8" s="63">
        <v>44413</v>
      </c>
      <c r="H8" s="6">
        <f t="shared" si="2"/>
        <v>10.353424657534246</v>
      </c>
      <c r="I8" s="95">
        <v>8</v>
      </c>
      <c r="J8" s="10">
        <v>0.1</v>
      </c>
      <c r="K8" s="11">
        <f t="shared" si="3"/>
        <v>0.1125</v>
      </c>
      <c r="L8" s="67">
        <v>91058</v>
      </c>
      <c r="M8" s="67">
        <v>4552.8999999999996</v>
      </c>
      <c r="N8" s="67">
        <f t="shared" si="0"/>
        <v>106060.74102739725</v>
      </c>
      <c r="O8" s="67">
        <f t="shared" si="1"/>
        <v>0</v>
      </c>
      <c r="P8" s="49">
        <v>0.05</v>
      </c>
      <c r="Q8" s="66">
        <f t="shared" si="4"/>
        <v>9105.8000000000011</v>
      </c>
    </row>
    <row r="9" spans="2:17" x14ac:dyDescent="0.25">
      <c r="B9" s="95">
        <v>6</v>
      </c>
      <c r="C9" s="103" t="s">
        <v>2183</v>
      </c>
      <c r="D9" s="97">
        <v>1</v>
      </c>
      <c r="E9" s="95" t="s">
        <v>158</v>
      </c>
      <c r="F9" s="98">
        <v>40634</v>
      </c>
      <c r="G9" s="63">
        <v>44413</v>
      </c>
      <c r="H9" s="6">
        <f t="shared" si="2"/>
        <v>10.353424657534246</v>
      </c>
      <c r="I9" s="95">
        <v>8</v>
      </c>
      <c r="J9" s="10">
        <v>0.1</v>
      </c>
      <c r="K9" s="11">
        <f t="shared" si="3"/>
        <v>0.1125</v>
      </c>
      <c r="L9" s="67">
        <v>2192467</v>
      </c>
      <c r="M9" s="67">
        <v>109623.35</v>
      </c>
      <c r="N9" s="67">
        <f t="shared" si="0"/>
        <v>2553698.4635958904</v>
      </c>
      <c r="O9" s="67">
        <f t="shared" si="1"/>
        <v>0</v>
      </c>
      <c r="P9" s="49">
        <v>0.05</v>
      </c>
      <c r="Q9" s="66">
        <f t="shared" si="4"/>
        <v>219246.7</v>
      </c>
    </row>
    <row r="10" spans="2:17" ht="30" x14ac:dyDescent="0.25">
      <c r="B10" s="95">
        <v>7</v>
      </c>
      <c r="C10" s="103" t="s">
        <v>2184</v>
      </c>
      <c r="D10" s="97">
        <v>1</v>
      </c>
      <c r="E10" s="95" t="s">
        <v>158</v>
      </c>
      <c r="F10" s="98">
        <v>40920</v>
      </c>
      <c r="G10" s="63">
        <v>44413</v>
      </c>
      <c r="H10" s="6">
        <f t="shared" si="2"/>
        <v>9.5698630136986296</v>
      </c>
      <c r="I10" s="95">
        <v>8</v>
      </c>
      <c r="J10" s="10">
        <v>0.1</v>
      </c>
      <c r="K10" s="11">
        <f t="shared" si="3"/>
        <v>0.1125</v>
      </c>
      <c r="L10" s="67">
        <v>46975.8</v>
      </c>
      <c r="M10" s="67">
        <v>5833.63</v>
      </c>
      <c r="N10" s="67">
        <f t="shared" si="0"/>
        <v>50574.596732876707</v>
      </c>
      <c r="O10" s="67">
        <f t="shared" si="1"/>
        <v>0</v>
      </c>
      <c r="P10" s="49">
        <v>0.05</v>
      </c>
      <c r="Q10" s="66">
        <f t="shared" si="4"/>
        <v>4697.5800000000008</v>
      </c>
    </row>
    <row r="11" spans="2:17" x14ac:dyDescent="0.25">
      <c r="B11" s="95">
        <v>8</v>
      </c>
      <c r="C11" s="103" t="s">
        <v>2185</v>
      </c>
      <c r="D11" s="97">
        <v>0</v>
      </c>
      <c r="E11" s="95" t="s">
        <v>158</v>
      </c>
      <c r="F11" s="98">
        <v>41030</v>
      </c>
      <c r="G11" s="63">
        <v>44413</v>
      </c>
      <c r="H11" s="6">
        <f t="shared" si="2"/>
        <v>9.2684931506849306</v>
      </c>
      <c r="I11" s="95">
        <v>8</v>
      </c>
      <c r="J11" s="10">
        <v>0.1</v>
      </c>
      <c r="K11" s="11">
        <f t="shared" si="3"/>
        <v>0.1125</v>
      </c>
      <c r="L11" s="67">
        <v>0</v>
      </c>
      <c r="M11" s="67">
        <v>0</v>
      </c>
      <c r="N11" s="67">
        <f t="shared" si="0"/>
        <v>0</v>
      </c>
      <c r="O11" s="67">
        <f t="shared" si="1"/>
        <v>0</v>
      </c>
      <c r="P11" s="49">
        <v>0.05</v>
      </c>
      <c r="Q11" s="66">
        <f t="shared" si="4"/>
        <v>0</v>
      </c>
    </row>
    <row r="12" spans="2:17" x14ac:dyDescent="0.25">
      <c r="B12" s="95">
        <v>9</v>
      </c>
      <c r="C12" s="103" t="s">
        <v>2186</v>
      </c>
      <c r="D12" s="97">
        <v>1</v>
      </c>
      <c r="E12" s="95" t="s">
        <v>158</v>
      </c>
      <c r="F12" s="98">
        <v>41030</v>
      </c>
      <c r="G12" s="63">
        <v>44413</v>
      </c>
      <c r="H12" s="6">
        <f t="shared" si="2"/>
        <v>9.2684931506849306</v>
      </c>
      <c r="I12" s="95">
        <v>8</v>
      </c>
      <c r="J12" s="10">
        <v>0.1</v>
      </c>
      <c r="K12" s="11">
        <f t="shared" si="3"/>
        <v>0.1125</v>
      </c>
      <c r="L12" s="67">
        <v>61568.75</v>
      </c>
      <c r="M12" s="67">
        <v>9408.2199999999993</v>
      </c>
      <c r="N12" s="67">
        <f t="shared" si="0"/>
        <v>64198.072988013693</v>
      </c>
      <c r="O12" s="67">
        <f t="shared" si="1"/>
        <v>0</v>
      </c>
      <c r="P12" s="49">
        <v>0.05</v>
      </c>
      <c r="Q12" s="66">
        <f t="shared" si="4"/>
        <v>6156.875</v>
      </c>
    </row>
    <row r="13" spans="2:17" x14ac:dyDescent="0.25">
      <c r="B13" s="95">
        <v>10</v>
      </c>
      <c r="C13" s="103" t="s">
        <v>2187</v>
      </c>
      <c r="D13" s="97">
        <v>1</v>
      </c>
      <c r="E13" s="95" t="s">
        <v>158</v>
      </c>
      <c r="F13" s="98">
        <v>41030</v>
      </c>
      <c r="G13" s="63">
        <v>44413</v>
      </c>
      <c r="H13" s="6">
        <f t="shared" si="2"/>
        <v>9.2684931506849306</v>
      </c>
      <c r="I13" s="95">
        <v>8</v>
      </c>
      <c r="J13" s="10">
        <v>0.1</v>
      </c>
      <c r="K13" s="11">
        <f t="shared" si="3"/>
        <v>0.1125</v>
      </c>
      <c r="L13" s="67">
        <v>61568.75</v>
      </c>
      <c r="M13" s="67">
        <v>9408.2199999999993</v>
      </c>
      <c r="N13" s="67">
        <f t="shared" si="0"/>
        <v>64198.072988013693</v>
      </c>
      <c r="O13" s="67">
        <f t="shared" si="1"/>
        <v>0</v>
      </c>
      <c r="P13" s="49">
        <v>0.05</v>
      </c>
      <c r="Q13" s="66">
        <f t="shared" si="4"/>
        <v>6156.875</v>
      </c>
    </row>
    <row r="14" spans="2:17" x14ac:dyDescent="0.25">
      <c r="B14" s="95">
        <v>11</v>
      </c>
      <c r="C14" s="103" t="s">
        <v>2188</v>
      </c>
      <c r="D14" s="97">
        <v>1</v>
      </c>
      <c r="E14" s="95" t="s">
        <v>158</v>
      </c>
      <c r="F14" s="98">
        <v>41030</v>
      </c>
      <c r="G14" s="63">
        <v>44413</v>
      </c>
      <c r="H14" s="6">
        <f t="shared" si="2"/>
        <v>9.2684931506849306</v>
      </c>
      <c r="I14" s="95">
        <v>8</v>
      </c>
      <c r="J14" s="10">
        <v>0.1</v>
      </c>
      <c r="K14" s="11">
        <f t="shared" si="3"/>
        <v>0.1125</v>
      </c>
      <c r="L14" s="67">
        <v>61587.23</v>
      </c>
      <c r="M14" s="67">
        <v>9411.0300000000007</v>
      </c>
      <c r="N14" s="67">
        <f t="shared" si="0"/>
        <v>64217.34218527397</v>
      </c>
      <c r="O14" s="67">
        <f t="shared" si="1"/>
        <v>0</v>
      </c>
      <c r="P14" s="49">
        <v>0.05</v>
      </c>
      <c r="Q14" s="66">
        <f t="shared" si="4"/>
        <v>6158.7230000000009</v>
      </c>
    </row>
    <row r="15" spans="2:17" x14ac:dyDescent="0.25">
      <c r="B15" s="95">
        <v>12</v>
      </c>
      <c r="C15" s="103" t="s">
        <v>2189</v>
      </c>
      <c r="D15" s="97">
        <v>1</v>
      </c>
      <c r="E15" s="95" t="s">
        <v>158</v>
      </c>
      <c r="F15" s="98">
        <v>41087</v>
      </c>
      <c r="G15" s="63">
        <v>44413</v>
      </c>
      <c r="H15" s="6">
        <f t="shared" si="2"/>
        <v>9.1123287671232873</v>
      </c>
      <c r="I15" s="95">
        <v>8</v>
      </c>
      <c r="J15" s="10">
        <v>0.1</v>
      </c>
      <c r="K15" s="11">
        <f t="shared" si="3"/>
        <v>0.1125</v>
      </c>
      <c r="L15" s="67">
        <v>763771</v>
      </c>
      <c r="M15" s="67">
        <v>38188.550000000003</v>
      </c>
      <c r="N15" s="67">
        <f t="shared" si="0"/>
        <v>782969.90116438351</v>
      </c>
      <c r="O15" s="67">
        <f t="shared" si="1"/>
        <v>0</v>
      </c>
      <c r="P15" s="49">
        <v>0.05</v>
      </c>
      <c r="Q15" s="66">
        <f t="shared" si="4"/>
        <v>76377.100000000006</v>
      </c>
    </row>
    <row r="16" spans="2:17" x14ac:dyDescent="0.25">
      <c r="B16" s="95">
        <v>13</v>
      </c>
      <c r="C16" s="103" t="s">
        <v>2190</v>
      </c>
      <c r="D16" s="97">
        <v>1</v>
      </c>
      <c r="E16" s="95" t="s">
        <v>158</v>
      </c>
      <c r="F16" s="98">
        <v>41203</v>
      </c>
      <c r="G16" s="63">
        <v>44413</v>
      </c>
      <c r="H16" s="6">
        <f t="shared" si="2"/>
        <v>8.794520547945206</v>
      </c>
      <c r="I16" s="95">
        <v>8</v>
      </c>
      <c r="J16" s="10">
        <v>0.1</v>
      </c>
      <c r="K16" s="11">
        <f t="shared" si="3"/>
        <v>0.1125</v>
      </c>
      <c r="L16" s="67">
        <v>1101690</v>
      </c>
      <c r="M16" s="67">
        <v>55084.5</v>
      </c>
      <c r="N16" s="67">
        <f t="shared" si="0"/>
        <v>1089993.9760273974</v>
      </c>
      <c r="O16" s="67">
        <f t="shared" si="1"/>
        <v>11696.023972602561</v>
      </c>
      <c r="P16" s="49">
        <v>0.05</v>
      </c>
      <c r="Q16" s="66">
        <f t="shared" si="4"/>
        <v>110169</v>
      </c>
    </row>
    <row r="17" spans="2:17" x14ac:dyDescent="0.25">
      <c r="B17" s="95">
        <v>14</v>
      </c>
      <c r="C17" s="103" t="s">
        <v>2191</v>
      </c>
      <c r="D17" s="97">
        <v>1</v>
      </c>
      <c r="E17" s="95" t="s">
        <v>158</v>
      </c>
      <c r="F17" s="98">
        <v>41203</v>
      </c>
      <c r="G17" s="63">
        <v>44413</v>
      </c>
      <c r="H17" s="6">
        <f t="shared" si="2"/>
        <v>8.794520547945206</v>
      </c>
      <c r="I17" s="95">
        <v>8</v>
      </c>
      <c r="J17" s="10">
        <v>0.1</v>
      </c>
      <c r="K17" s="11">
        <f t="shared" si="3"/>
        <v>0.1125</v>
      </c>
      <c r="L17" s="67">
        <v>838812</v>
      </c>
      <c r="M17" s="67">
        <v>41940.6</v>
      </c>
      <c r="N17" s="67">
        <f t="shared" si="0"/>
        <v>829906.8041095892</v>
      </c>
      <c r="O17" s="67">
        <f t="shared" si="1"/>
        <v>8905.1958904108033</v>
      </c>
      <c r="P17" s="49">
        <v>0.05</v>
      </c>
      <c r="Q17" s="66">
        <f t="shared" si="4"/>
        <v>83881.200000000012</v>
      </c>
    </row>
    <row r="18" spans="2:17" x14ac:dyDescent="0.25">
      <c r="B18" s="95">
        <v>15</v>
      </c>
      <c r="C18" s="103" t="s">
        <v>2192</v>
      </c>
      <c r="D18" s="97">
        <v>6</v>
      </c>
      <c r="E18" s="95" t="s">
        <v>158</v>
      </c>
      <c r="F18" s="98">
        <v>41340</v>
      </c>
      <c r="G18" s="63">
        <v>44413</v>
      </c>
      <c r="H18" s="6">
        <f t="shared" si="2"/>
        <v>8.419178082191781</v>
      </c>
      <c r="I18" s="95">
        <v>8</v>
      </c>
      <c r="J18" s="10">
        <v>0.1</v>
      </c>
      <c r="K18" s="11">
        <f t="shared" si="3"/>
        <v>0.1125</v>
      </c>
      <c r="L18" s="67">
        <v>22452</v>
      </c>
      <c r="M18" s="67">
        <v>0</v>
      </c>
      <c r="N18" s="67">
        <f t="shared" si="0"/>
        <v>21265.580958904109</v>
      </c>
      <c r="O18" s="67">
        <f t="shared" si="1"/>
        <v>1186.4190410958909</v>
      </c>
      <c r="P18" s="49">
        <v>0.05</v>
      </c>
      <c r="Q18" s="66">
        <f t="shared" si="4"/>
        <v>0</v>
      </c>
    </row>
    <row r="19" spans="2:17" x14ac:dyDescent="0.25">
      <c r="B19" s="95">
        <v>16</v>
      </c>
      <c r="C19" s="103" t="s">
        <v>2193</v>
      </c>
      <c r="D19" s="97">
        <v>1</v>
      </c>
      <c r="E19" s="95" t="s">
        <v>158</v>
      </c>
      <c r="F19" s="98">
        <v>41393</v>
      </c>
      <c r="G19" s="63">
        <v>44413</v>
      </c>
      <c r="H19" s="6">
        <f t="shared" si="2"/>
        <v>8.2739726027397253</v>
      </c>
      <c r="I19" s="95">
        <v>8</v>
      </c>
      <c r="J19" s="10">
        <v>0.1</v>
      </c>
      <c r="K19" s="11">
        <f t="shared" si="3"/>
        <v>0.1125</v>
      </c>
      <c r="L19" s="67">
        <v>622730.06999999995</v>
      </c>
      <c r="M19" s="67">
        <v>36957.339999999997</v>
      </c>
      <c r="N19" s="67">
        <f t="shared" si="0"/>
        <v>579650.79803424655</v>
      </c>
      <c r="O19" s="67">
        <f t="shared" si="1"/>
        <v>43079.271965753403</v>
      </c>
      <c r="P19" s="49">
        <v>0.05</v>
      </c>
      <c r="Q19" s="66">
        <f t="shared" si="4"/>
        <v>62273.006999999998</v>
      </c>
    </row>
    <row r="20" spans="2:17" ht="30" x14ac:dyDescent="0.25">
      <c r="B20" s="95">
        <v>17</v>
      </c>
      <c r="C20" s="103" t="s">
        <v>2194</v>
      </c>
      <c r="D20" s="97">
        <v>1</v>
      </c>
      <c r="E20" s="95" t="s">
        <v>158</v>
      </c>
      <c r="F20" s="98">
        <v>41393</v>
      </c>
      <c r="G20" s="63">
        <v>44413</v>
      </c>
      <c r="H20" s="6">
        <f t="shared" si="2"/>
        <v>8.2739726027397253</v>
      </c>
      <c r="I20" s="95">
        <v>8</v>
      </c>
      <c r="J20" s="10">
        <v>0.1</v>
      </c>
      <c r="K20" s="11">
        <f t="shared" si="3"/>
        <v>0.1125</v>
      </c>
      <c r="L20" s="67">
        <v>1822691.93</v>
      </c>
      <c r="M20" s="67">
        <v>108171.83</v>
      </c>
      <c r="N20" s="67">
        <f t="shared" si="0"/>
        <v>1696601.5978561642</v>
      </c>
      <c r="O20" s="67">
        <f t="shared" si="1"/>
        <v>126090.33214383572</v>
      </c>
      <c r="P20" s="49">
        <v>0.05</v>
      </c>
      <c r="Q20" s="66">
        <f t="shared" si="4"/>
        <v>182269.193</v>
      </c>
    </row>
    <row r="21" spans="2:17" ht="30" x14ac:dyDescent="0.25">
      <c r="B21" s="95">
        <v>18</v>
      </c>
      <c r="C21" s="103" t="s">
        <v>2195</v>
      </c>
      <c r="D21" s="97">
        <v>0</v>
      </c>
      <c r="E21" s="95" t="s">
        <v>158</v>
      </c>
      <c r="F21" s="98">
        <v>41393</v>
      </c>
      <c r="G21" s="63">
        <v>44413</v>
      </c>
      <c r="H21" s="6">
        <f t="shared" si="2"/>
        <v>8.2739726027397253</v>
      </c>
      <c r="I21" s="95">
        <v>8</v>
      </c>
      <c r="J21" s="10">
        <v>0.1</v>
      </c>
      <c r="K21" s="11">
        <f t="shared" si="3"/>
        <v>0.1125</v>
      </c>
      <c r="L21" s="67">
        <v>643945</v>
      </c>
      <c r="M21" s="67">
        <v>38216.39</v>
      </c>
      <c r="N21" s="67">
        <f t="shared" si="0"/>
        <v>599398.11986301362</v>
      </c>
      <c r="O21" s="67">
        <f t="shared" si="1"/>
        <v>44546.88013698638</v>
      </c>
      <c r="P21" s="49">
        <v>0.05</v>
      </c>
      <c r="Q21" s="66">
        <f t="shared" si="4"/>
        <v>64394.5</v>
      </c>
    </row>
    <row r="22" spans="2:17" x14ac:dyDescent="0.25">
      <c r="B22" s="95">
        <v>19</v>
      </c>
      <c r="C22" s="103" t="s">
        <v>2196</v>
      </c>
      <c r="D22" s="97">
        <v>1</v>
      </c>
      <c r="E22" s="95" t="s">
        <v>158</v>
      </c>
      <c r="F22" s="98">
        <v>41425</v>
      </c>
      <c r="G22" s="63">
        <v>44413</v>
      </c>
      <c r="H22" s="6">
        <f t="shared" si="2"/>
        <v>8.1863013698630134</v>
      </c>
      <c r="I22" s="95">
        <v>8</v>
      </c>
      <c r="J22" s="10">
        <v>0.1</v>
      </c>
      <c r="K22" s="11">
        <f t="shared" si="3"/>
        <v>0.1125</v>
      </c>
      <c r="L22" s="67">
        <v>757017</v>
      </c>
      <c r="M22" s="67">
        <v>52972.95</v>
      </c>
      <c r="N22" s="67">
        <f t="shared" si="0"/>
        <v>697181.5467123288</v>
      </c>
      <c r="O22" s="67">
        <f t="shared" si="1"/>
        <v>59835.453287671204</v>
      </c>
      <c r="P22" s="49">
        <v>0.05</v>
      </c>
      <c r="Q22" s="66">
        <f t="shared" si="4"/>
        <v>75701.7</v>
      </c>
    </row>
    <row r="23" spans="2:17" x14ac:dyDescent="0.25">
      <c r="B23" s="95">
        <v>20</v>
      </c>
      <c r="C23" s="103" t="s">
        <v>2197</v>
      </c>
      <c r="D23" s="97">
        <v>1</v>
      </c>
      <c r="E23" s="95" t="s">
        <v>158</v>
      </c>
      <c r="F23" s="98">
        <v>41425</v>
      </c>
      <c r="G23" s="63">
        <v>44413</v>
      </c>
      <c r="H23" s="6">
        <f t="shared" si="2"/>
        <v>8.1863013698630134</v>
      </c>
      <c r="I23" s="95">
        <v>8</v>
      </c>
      <c r="J23" s="10">
        <v>0.1</v>
      </c>
      <c r="K23" s="11">
        <f t="shared" si="3"/>
        <v>0.1125</v>
      </c>
      <c r="L23" s="67">
        <v>886271</v>
      </c>
      <c r="M23" s="67">
        <v>62017.61</v>
      </c>
      <c r="N23" s="67">
        <f t="shared" si="0"/>
        <v>816219.16890410963</v>
      </c>
      <c r="O23" s="67">
        <f t="shared" si="1"/>
        <v>70051.831095890375</v>
      </c>
      <c r="P23" s="49">
        <v>0.05</v>
      </c>
      <c r="Q23" s="66">
        <f t="shared" si="4"/>
        <v>88627.1</v>
      </c>
    </row>
    <row r="24" spans="2:17" x14ac:dyDescent="0.25">
      <c r="B24" s="95">
        <v>21</v>
      </c>
      <c r="C24" s="103" t="s">
        <v>2198</v>
      </c>
      <c r="D24" s="97">
        <v>1</v>
      </c>
      <c r="E24" s="95" t="s">
        <v>158</v>
      </c>
      <c r="F24" s="98">
        <v>41517</v>
      </c>
      <c r="G24" s="63">
        <v>44413</v>
      </c>
      <c r="H24" s="6">
        <f t="shared" si="2"/>
        <v>7.934246575342466</v>
      </c>
      <c r="I24" s="95">
        <v>8</v>
      </c>
      <c r="J24" s="10">
        <v>0.1</v>
      </c>
      <c r="K24" s="11">
        <f t="shared" si="3"/>
        <v>0.1125</v>
      </c>
      <c r="L24" s="67">
        <v>1124405</v>
      </c>
      <c r="M24" s="67">
        <v>112699.43</v>
      </c>
      <c r="N24" s="67">
        <f t="shared" si="0"/>
        <v>1003646.9835616439</v>
      </c>
      <c r="O24" s="67">
        <f t="shared" si="1"/>
        <v>120758.01643835614</v>
      </c>
      <c r="P24" s="49">
        <v>0.05</v>
      </c>
      <c r="Q24" s="66">
        <f t="shared" si="4"/>
        <v>114720.11561643833</v>
      </c>
    </row>
    <row r="25" spans="2:17" ht="30" x14ac:dyDescent="0.25">
      <c r="B25" s="95">
        <v>22</v>
      </c>
      <c r="C25" s="103" t="s">
        <v>2199</v>
      </c>
      <c r="D25" s="97">
        <v>1</v>
      </c>
      <c r="E25" s="95" t="s">
        <v>158</v>
      </c>
      <c r="F25" s="98">
        <v>41744</v>
      </c>
      <c r="G25" s="63">
        <v>44413</v>
      </c>
      <c r="H25" s="6">
        <f t="shared" si="2"/>
        <v>7.3123287671232875</v>
      </c>
      <c r="I25" s="95">
        <v>8</v>
      </c>
      <c r="J25" s="10">
        <v>0.1</v>
      </c>
      <c r="K25" s="11">
        <f t="shared" si="3"/>
        <v>0.1125</v>
      </c>
      <c r="L25" s="67">
        <v>48924</v>
      </c>
      <c r="M25" s="67">
        <v>16567.810000000001</v>
      </c>
      <c r="N25" s="67">
        <f t="shared" si="0"/>
        <v>40246.691917808217</v>
      </c>
      <c r="O25" s="67">
        <f t="shared" si="1"/>
        <v>8677.3080821917829</v>
      </c>
      <c r="P25" s="49">
        <v>0.05</v>
      </c>
      <c r="Q25" s="66">
        <f t="shared" si="4"/>
        <v>8243.4426780821941</v>
      </c>
    </row>
    <row r="26" spans="2:17" ht="30" x14ac:dyDescent="0.25">
      <c r="B26" s="95">
        <v>23</v>
      </c>
      <c r="C26" s="103" t="s">
        <v>2199</v>
      </c>
      <c r="D26" s="97">
        <v>1</v>
      </c>
      <c r="E26" s="95" t="s">
        <v>158</v>
      </c>
      <c r="F26" s="98">
        <v>41744</v>
      </c>
      <c r="G26" s="63">
        <v>44413</v>
      </c>
      <c r="H26" s="6">
        <f t="shared" si="2"/>
        <v>7.3123287671232875</v>
      </c>
      <c r="I26" s="95">
        <v>8</v>
      </c>
      <c r="J26" s="10">
        <v>0.1</v>
      </c>
      <c r="K26" s="11">
        <f t="shared" si="3"/>
        <v>0.1125</v>
      </c>
      <c r="L26" s="67">
        <v>48924</v>
      </c>
      <c r="M26" s="67">
        <v>16567.810000000001</v>
      </c>
      <c r="N26" s="67">
        <f t="shared" si="0"/>
        <v>40246.691917808217</v>
      </c>
      <c r="O26" s="67">
        <f t="shared" si="1"/>
        <v>8677.3080821917829</v>
      </c>
      <c r="P26" s="49">
        <v>0.05</v>
      </c>
      <c r="Q26" s="66">
        <f t="shared" si="4"/>
        <v>8243.4426780821941</v>
      </c>
    </row>
    <row r="27" spans="2:17" ht="30" x14ac:dyDescent="0.25">
      <c r="B27" s="95">
        <v>24</v>
      </c>
      <c r="C27" s="103" t="s">
        <v>2199</v>
      </c>
      <c r="D27" s="97">
        <v>1</v>
      </c>
      <c r="E27" s="95" t="s">
        <v>158</v>
      </c>
      <c r="F27" s="98">
        <v>41744</v>
      </c>
      <c r="G27" s="63">
        <v>44413</v>
      </c>
      <c r="H27" s="6">
        <f t="shared" si="2"/>
        <v>7.3123287671232875</v>
      </c>
      <c r="I27" s="95">
        <v>8</v>
      </c>
      <c r="J27" s="10">
        <v>0.1</v>
      </c>
      <c r="K27" s="11">
        <f t="shared" si="3"/>
        <v>0.1125</v>
      </c>
      <c r="L27" s="67">
        <v>48924</v>
      </c>
      <c r="M27" s="67">
        <v>16567.810000000001</v>
      </c>
      <c r="N27" s="67">
        <f t="shared" si="0"/>
        <v>40246.691917808217</v>
      </c>
      <c r="O27" s="67">
        <f t="shared" si="1"/>
        <v>8677.3080821917829</v>
      </c>
      <c r="P27" s="49">
        <v>0.05</v>
      </c>
      <c r="Q27" s="66">
        <f t="shared" si="4"/>
        <v>8243.4426780821941</v>
      </c>
    </row>
    <row r="28" spans="2:17" ht="30" x14ac:dyDescent="0.25">
      <c r="B28" s="95">
        <v>25</v>
      </c>
      <c r="C28" s="103" t="s">
        <v>2200</v>
      </c>
      <c r="D28" s="97">
        <v>1</v>
      </c>
      <c r="E28" s="95" t="s">
        <v>158</v>
      </c>
      <c r="F28" s="98">
        <v>41993</v>
      </c>
      <c r="G28" s="63">
        <v>44413</v>
      </c>
      <c r="H28" s="6">
        <f t="shared" si="2"/>
        <v>6.6301369863013697</v>
      </c>
      <c r="I28" s="95">
        <v>8</v>
      </c>
      <c r="J28" s="10">
        <v>0.1</v>
      </c>
      <c r="K28" s="11">
        <f t="shared" si="3"/>
        <v>0.1125</v>
      </c>
      <c r="L28" s="67">
        <v>635550</v>
      </c>
      <c r="M28" s="67">
        <v>161629.95000000001</v>
      </c>
      <c r="N28" s="67">
        <f t="shared" si="0"/>
        <v>474050.65068493149</v>
      </c>
      <c r="O28" s="67">
        <f t="shared" si="1"/>
        <v>161499.34931506851</v>
      </c>
      <c r="P28" s="49">
        <v>0.05</v>
      </c>
      <c r="Q28" s="66">
        <f t="shared" si="4"/>
        <v>153424.38184931508</v>
      </c>
    </row>
    <row r="29" spans="2:17" x14ac:dyDescent="0.25">
      <c r="B29" s="95">
        <v>26</v>
      </c>
      <c r="C29" s="103" t="s">
        <v>2201</v>
      </c>
      <c r="D29" s="97">
        <v>6</v>
      </c>
      <c r="E29" s="95" t="s">
        <v>158</v>
      </c>
      <c r="F29" s="98">
        <v>42199</v>
      </c>
      <c r="G29" s="63">
        <v>44413</v>
      </c>
      <c r="H29" s="6">
        <f t="shared" si="2"/>
        <v>6.065753424657534</v>
      </c>
      <c r="I29" s="95">
        <v>8</v>
      </c>
      <c r="J29" s="10">
        <v>0.1</v>
      </c>
      <c r="K29" s="11">
        <f t="shared" si="3"/>
        <v>0.1125</v>
      </c>
      <c r="L29" s="67">
        <v>28350</v>
      </c>
      <c r="M29" s="67">
        <v>15837.65</v>
      </c>
      <c r="N29" s="67">
        <f t="shared" si="0"/>
        <v>19345.962328767124</v>
      </c>
      <c r="O29" s="67">
        <f t="shared" si="1"/>
        <v>9004.0376712328762</v>
      </c>
      <c r="P29" s="49">
        <v>0.05</v>
      </c>
      <c r="Q29" s="66">
        <f t="shared" si="4"/>
        <v>8553.8357876712325</v>
      </c>
    </row>
    <row r="30" spans="2:17" x14ac:dyDescent="0.25">
      <c r="B30" s="95">
        <v>27</v>
      </c>
      <c r="C30" s="103" t="s">
        <v>2202</v>
      </c>
      <c r="D30" s="97">
        <v>1</v>
      </c>
      <c r="E30" s="95" t="s">
        <v>158</v>
      </c>
      <c r="F30" s="98">
        <v>42429</v>
      </c>
      <c r="G30" s="63">
        <v>44413</v>
      </c>
      <c r="H30" s="6">
        <f t="shared" si="2"/>
        <v>5.4356164383561643</v>
      </c>
      <c r="I30" s="95">
        <v>8</v>
      </c>
      <c r="J30" s="10">
        <v>0.1</v>
      </c>
      <c r="K30" s="11">
        <f t="shared" si="3"/>
        <v>0.1125</v>
      </c>
      <c r="L30" s="67">
        <v>53600</v>
      </c>
      <c r="M30" s="67">
        <v>24900.92</v>
      </c>
      <c r="N30" s="67">
        <f t="shared" si="0"/>
        <v>32776.767123287667</v>
      </c>
      <c r="O30" s="67">
        <f t="shared" si="1"/>
        <v>20823.232876712333</v>
      </c>
      <c r="P30" s="49">
        <v>0.05</v>
      </c>
      <c r="Q30" s="66">
        <f t="shared" si="4"/>
        <v>19782.071232876715</v>
      </c>
    </row>
    <row r="31" spans="2:17" ht="30" x14ac:dyDescent="0.25">
      <c r="B31" s="95">
        <v>28</v>
      </c>
      <c r="C31" s="103" t="s">
        <v>2203</v>
      </c>
      <c r="D31" s="97">
        <v>1</v>
      </c>
      <c r="E31" s="95" t="s">
        <v>158</v>
      </c>
      <c r="F31" s="98">
        <v>42460</v>
      </c>
      <c r="G31" s="63">
        <v>44413</v>
      </c>
      <c r="H31" s="6">
        <f t="shared" si="2"/>
        <v>5.3506849315068497</v>
      </c>
      <c r="I31" s="95">
        <v>8</v>
      </c>
      <c r="J31" s="10">
        <v>0.1</v>
      </c>
      <c r="K31" s="11">
        <f t="shared" si="3"/>
        <v>0.1125</v>
      </c>
      <c r="L31" s="67">
        <v>53600</v>
      </c>
      <c r="M31" s="67">
        <v>28126.07</v>
      </c>
      <c r="N31" s="67">
        <f t="shared" si="0"/>
        <v>32264.630136986303</v>
      </c>
      <c r="O31" s="67">
        <f t="shared" si="1"/>
        <v>21335.369863013697</v>
      </c>
      <c r="P31" s="49">
        <v>0.05</v>
      </c>
      <c r="Q31" s="66">
        <f t="shared" si="4"/>
        <v>20268.601369863012</v>
      </c>
    </row>
    <row r="32" spans="2:17" x14ac:dyDescent="0.25">
      <c r="B32" s="95">
        <v>29</v>
      </c>
      <c r="C32" s="103" t="s">
        <v>2204</v>
      </c>
      <c r="D32" s="97">
        <v>1</v>
      </c>
      <c r="E32" s="95" t="s">
        <v>158</v>
      </c>
      <c r="F32" s="98">
        <v>42814</v>
      </c>
      <c r="G32" s="63">
        <v>44413</v>
      </c>
      <c r="H32" s="6">
        <f t="shared" si="2"/>
        <v>4.3808219178082188</v>
      </c>
      <c r="I32" s="95">
        <v>8</v>
      </c>
      <c r="J32" s="10">
        <v>0.1</v>
      </c>
      <c r="K32" s="11">
        <f t="shared" si="3"/>
        <v>0.1125</v>
      </c>
      <c r="L32" s="67">
        <v>56000</v>
      </c>
      <c r="M32" s="67">
        <v>34545.1</v>
      </c>
      <c r="N32" s="67">
        <f t="shared" si="0"/>
        <v>27599.178082191778</v>
      </c>
      <c r="O32" s="67">
        <f t="shared" si="1"/>
        <v>28400.821917808222</v>
      </c>
      <c r="P32" s="49">
        <v>0.05</v>
      </c>
      <c r="Q32" s="66">
        <f t="shared" si="4"/>
        <v>26980.780821917808</v>
      </c>
    </row>
    <row r="33" spans="2:17" ht="30" x14ac:dyDescent="0.25">
      <c r="B33" s="95">
        <v>30</v>
      </c>
      <c r="C33" s="103" t="s">
        <v>2205</v>
      </c>
      <c r="D33" s="97">
        <v>1</v>
      </c>
      <c r="E33" s="95" t="s">
        <v>158</v>
      </c>
      <c r="F33" s="98">
        <v>43008</v>
      </c>
      <c r="G33" s="63">
        <v>44413</v>
      </c>
      <c r="H33" s="6">
        <f t="shared" si="2"/>
        <v>3.8493150684931505</v>
      </c>
      <c r="I33" s="95">
        <v>8</v>
      </c>
      <c r="J33" s="10">
        <v>0.1</v>
      </c>
      <c r="K33" s="11">
        <f t="shared" si="3"/>
        <v>0.1125</v>
      </c>
      <c r="L33" s="67">
        <v>59312.160000000003</v>
      </c>
      <c r="M33" s="67">
        <v>39583.15</v>
      </c>
      <c r="N33" s="67">
        <f t="shared" si="0"/>
        <v>25685.009013698629</v>
      </c>
      <c r="O33" s="67">
        <f t="shared" si="1"/>
        <v>33627.150986301378</v>
      </c>
      <c r="P33" s="49">
        <v>0.05</v>
      </c>
      <c r="Q33" s="66">
        <f t="shared" si="4"/>
        <v>31945.793436986307</v>
      </c>
    </row>
    <row r="34" spans="2:17" ht="30" x14ac:dyDescent="0.25">
      <c r="B34" s="95">
        <v>31</v>
      </c>
      <c r="C34" s="103" t="s">
        <v>2206</v>
      </c>
      <c r="D34" s="97">
        <v>1</v>
      </c>
      <c r="E34" s="95" t="s">
        <v>158</v>
      </c>
      <c r="F34" s="98">
        <v>43348</v>
      </c>
      <c r="G34" s="63">
        <v>44413</v>
      </c>
      <c r="H34" s="6">
        <f t="shared" si="2"/>
        <v>2.9178082191780823</v>
      </c>
      <c r="I34" s="95">
        <v>8</v>
      </c>
      <c r="J34" s="10">
        <v>0.1</v>
      </c>
      <c r="K34" s="11">
        <f t="shared" si="3"/>
        <v>0.1125</v>
      </c>
      <c r="L34" s="67">
        <v>71202.42</v>
      </c>
      <c r="M34" s="67">
        <v>53819.27</v>
      </c>
      <c r="N34" s="67">
        <f t="shared" si="0"/>
        <v>23372.43820890411</v>
      </c>
      <c r="O34" s="67">
        <f t="shared" si="1"/>
        <v>47829.981791095888</v>
      </c>
      <c r="P34" s="49">
        <v>0.05</v>
      </c>
      <c r="Q34" s="66">
        <f t="shared" si="4"/>
        <v>45438.482701541092</v>
      </c>
    </row>
    <row r="35" spans="2:17" ht="30" x14ac:dyDescent="0.25">
      <c r="B35" s="95">
        <v>32</v>
      </c>
      <c r="C35" s="103" t="s">
        <v>2206</v>
      </c>
      <c r="D35" s="97">
        <v>1</v>
      </c>
      <c r="E35" s="95" t="s">
        <v>158</v>
      </c>
      <c r="F35" s="98">
        <v>43348</v>
      </c>
      <c r="G35" s="63">
        <v>44413</v>
      </c>
      <c r="H35" s="6">
        <f t="shared" si="2"/>
        <v>2.9178082191780823</v>
      </c>
      <c r="I35" s="95">
        <v>8</v>
      </c>
      <c r="J35" s="10">
        <v>0.1</v>
      </c>
      <c r="K35" s="11">
        <f t="shared" si="3"/>
        <v>0.1125</v>
      </c>
      <c r="L35" s="67">
        <v>59046.22</v>
      </c>
      <c r="M35" s="67">
        <v>44630.86</v>
      </c>
      <c r="N35" s="67">
        <f t="shared" si="0"/>
        <v>19382.123928082194</v>
      </c>
      <c r="O35" s="67">
        <f t="shared" si="1"/>
        <v>39664.096071917811</v>
      </c>
      <c r="P35" s="49">
        <v>0.05</v>
      </c>
      <c r="Q35" s="66">
        <f t="shared" si="4"/>
        <v>37680.891268321917</v>
      </c>
    </row>
    <row r="36" spans="2:17" x14ac:dyDescent="0.25">
      <c r="B36" s="95">
        <v>33</v>
      </c>
      <c r="C36" s="103" t="s">
        <v>2207</v>
      </c>
      <c r="D36" s="97">
        <v>5</v>
      </c>
      <c r="E36" s="95" t="s">
        <v>158</v>
      </c>
      <c r="F36" s="98">
        <v>43406</v>
      </c>
      <c r="G36" s="63">
        <v>44413</v>
      </c>
      <c r="H36" s="6">
        <f t="shared" si="2"/>
        <v>2.7589041095890412</v>
      </c>
      <c r="I36" s="95">
        <v>8</v>
      </c>
      <c r="J36" s="10">
        <v>0.1</v>
      </c>
      <c r="K36" s="11">
        <f t="shared" si="3"/>
        <v>0.1125</v>
      </c>
      <c r="L36" s="67">
        <v>142458.4</v>
      </c>
      <c r="M36" s="67">
        <v>101672.36</v>
      </c>
      <c r="N36" s="67">
        <f t="shared" si="0"/>
        <v>44215.76983561644</v>
      </c>
      <c r="O36" s="67">
        <f t="shared" si="1"/>
        <v>98242.630164383561</v>
      </c>
      <c r="P36" s="49">
        <v>0.05</v>
      </c>
      <c r="Q36" s="66">
        <f t="shared" si="4"/>
        <v>93330.498656164375</v>
      </c>
    </row>
    <row r="37" spans="2:17" x14ac:dyDescent="0.25">
      <c r="B37" s="95">
        <v>34</v>
      </c>
      <c r="C37" s="103" t="s">
        <v>2208</v>
      </c>
      <c r="D37" s="97">
        <v>1</v>
      </c>
      <c r="E37" s="95" t="s">
        <v>158</v>
      </c>
      <c r="F37" s="98">
        <v>41639</v>
      </c>
      <c r="G37" s="63">
        <v>44413</v>
      </c>
      <c r="H37" s="6">
        <f t="shared" si="2"/>
        <v>7.6</v>
      </c>
      <c r="I37" s="95">
        <v>8</v>
      </c>
      <c r="J37" s="10">
        <v>0.1</v>
      </c>
      <c r="K37" s="11">
        <f t="shared" si="3"/>
        <v>0.1125</v>
      </c>
      <c r="L37" s="67">
        <v>604301</v>
      </c>
      <c r="M37" s="67">
        <v>152836.71</v>
      </c>
      <c r="N37" s="67">
        <f t="shared" si="0"/>
        <v>516677.35499999998</v>
      </c>
      <c r="O37" s="67">
        <f t="shared" si="1"/>
        <v>87623.645000000019</v>
      </c>
      <c r="P37" s="49">
        <v>0.05</v>
      </c>
      <c r="Q37" s="66">
        <f t="shared" si="4"/>
        <v>83242.462750000021</v>
      </c>
    </row>
    <row r="38" spans="2:17" x14ac:dyDescent="0.25">
      <c r="B38" s="95">
        <v>35</v>
      </c>
      <c r="C38" s="103" t="s">
        <v>2209</v>
      </c>
      <c r="D38" s="97">
        <v>1</v>
      </c>
      <c r="E38" s="95" t="s">
        <v>158</v>
      </c>
      <c r="F38" s="98">
        <v>41639</v>
      </c>
      <c r="G38" s="63">
        <v>44413</v>
      </c>
      <c r="H38" s="6">
        <f t="shared" si="2"/>
        <v>7.6</v>
      </c>
      <c r="I38" s="95">
        <v>8</v>
      </c>
      <c r="J38" s="10">
        <v>0.1</v>
      </c>
      <c r="K38" s="11">
        <f t="shared" si="3"/>
        <v>0.1125</v>
      </c>
      <c r="L38" s="67">
        <v>1326000</v>
      </c>
      <c r="M38" s="67">
        <v>323494.96000000002</v>
      </c>
      <c r="N38" s="67">
        <f t="shared" si="0"/>
        <v>1133730</v>
      </c>
      <c r="O38" s="67">
        <f t="shared" si="1"/>
        <v>192270</v>
      </c>
      <c r="P38" s="49">
        <v>0.05</v>
      </c>
      <c r="Q38" s="66">
        <f t="shared" si="4"/>
        <v>182656.5</v>
      </c>
    </row>
    <row r="39" spans="2:17" ht="30" x14ac:dyDescent="0.25">
      <c r="B39" s="95">
        <v>36</v>
      </c>
      <c r="C39" s="103" t="s">
        <v>2180</v>
      </c>
      <c r="D39" s="97">
        <v>1</v>
      </c>
      <c r="E39" s="95" t="s">
        <v>158</v>
      </c>
      <c r="F39" s="98">
        <v>40627</v>
      </c>
      <c r="G39" s="63">
        <v>44413</v>
      </c>
      <c r="H39" s="6">
        <f t="shared" si="2"/>
        <v>10.372602739726027</v>
      </c>
      <c r="I39" s="95">
        <v>8</v>
      </c>
      <c r="J39" s="10">
        <v>0.1</v>
      </c>
      <c r="K39" s="11">
        <f t="shared" si="3"/>
        <v>0.1125</v>
      </c>
      <c r="L39" s="67">
        <v>1135458.83</v>
      </c>
      <c r="M39" s="67">
        <v>56772.94</v>
      </c>
      <c r="N39" s="67">
        <f t="shared" si="0"/>
        <v>1324987.1292267123</v>
      </c>
      <c r="O39" s="67">
        <f t="shared" si="1"/>
        <v>0</v>
      </c>
      <c r="P39" s="49">
        <v>0.05</v>
      </c>
      <c r="Q39" s="66">
        <f t="shared" si="4"/>
        <v>113545.88300000002</v>
      </c>
    </row>
    <row r="40" spans="2:17" ht="30" x14ac:dyDescent="0.25">
      <c r="B40" s="95">
        <v>37</v>
      </c>
      <c r="C40" s="103" t="s">
        <v>2184</v>
      </c>
      <c r="D40" s="97">
        <v>0</v>
      </c>
      <c r="E40" s="95" t="s">
        <v>158</v>
      </c>
      <c r="F40" s="98">
        <v>40920</v>
      </c>
      <c r="G40" s="63">
        <v>44413</v>
      </c>
      <c r="H40" s="6">
        <f t="shared" si="2"/>
        <v>9.5698630136986296</v>
      </c>
      <c r="I40" s="95">
        <v>8</v>
      </c>
      <c r="J40" s="10">
        <v>0.1</v>
      </c>
      <c r="K40" s="11">
        <f t="shared" si="3"/>
        <v>0.1125</v>
      </c>
      <c r="L40" s="67">
        <v>0</v>
      </c>
      <c r="M40" s="67">
        <v>0</v>
      </c>
      <c r="N40" s="67">
        <f t="shared" si="0"/>
        <v>0</v>
      </c>
      <c r="O40" s="67">
        <f t="shared" si="1"/>
        <v>0</v>
      </c>
      <c r="P40" s="49">
        <v>0.05</v>
      </c>
      <c r="Q40" s="66">
        <f t="shared" si="4"/>
        <v>0</v>
      </c>
    </row>
    <row r="41" spans="2:17" ht="30" x14ac:dyDescent="0.25">
      <c r="B41" s="95">
        <v>38</v>
      </c>
      <c r="C41" s="103" t="s">
        <v>2184</v>
      </c>
      <c r="D41" s="97">
        <v>1</v>
      </c>
      <c r="E41" s="95" t="s">
        <v>158</v>
      </c>
      <c r="F41" s="98">
        <v>40920</v>
      </c>
      <c r="G41" s="63">
        <v>44413</v>
      </c>
      <c r="H41" s="6">
        <f t="shared" si="2"/>
        <v>9.5698630136986296</v>
      </c>
      <c r="I41" s="95">
        <v>8</v>
      </c>
      <c r="J41" s="10">
        <v>0.1</v>
      </c>
      <c r="K41" s="11">
        <f t="shared" si="3"/>
        <v>0.1125</v>
      </c>
      <c r="L41" s="67">
        <v>46975.8</v>
      </c>
      <c r="M41" s="67">
        <v>5833.63</v>
      </c>
      <c r="N41" s="67">
        <f t="shared" si="0"/>
        <v>50574.596732876707</v>
      </c>
      <c r="O41" s="67">
        <f t="shared" si="1"/>
        <v>0</v>
      </c>
      <c r="P41" s="49">
        <v>0.05</v>
      </c>
      <c r="Q41" s="66">
        <f t="shared" si="4"/>
        <v>4697.5800000000008</v>
      </c>
    </row>
    <row r="42" spans="2:17" ht="30" x14ac:dyDescent="0.25">
      <c r="B42" s="95">
        <v>39</v>
      </c>
      <c r="C42" s="103" t="s">
        <v>2184</v>
      </c>
      <c r="D42" s="97">
        <v>1</v>
      </c>
      <c r="E42" s="95" t="s">
        <v>158</v>
      </c>
      <c r="F42" s="98">
        <v>40920</v>
      </c>
      <c r="G42" s="63">
        <v>44413</v>
      </c>
      <c r="H42" s="6">
        <f t="shared" si="2"/>
        <v>9.5698630136986296</v>
      </c>
      <c r="I42" s="95">
        <v>8</v>
      </c>
      <c r="J42" s="10">
        <v>0.1</v>
      </c>
      <c r="K42" s="11">
        <f t="shared" si="3"/>
        <v>0.1125</v>
      </c>
      <c r="L42" s="67">
        <v>46975.8</v>
      </c>
      <c r="M42" s="67">
        <v>5833.63</v>
      </c>
      <c r="N42" s="67">
        <f t="shared" si="0"/>
        <v>50574.596732876707</v>
      </c>
      <c r="O42" s="67">
        <f t="shared" si="1"/>
        <v>0</v>
      </c>
      <c r="P42" s="49">
        <v>0.05</v>
      </c>
      <c r="Q42" s="66">
        <f t="shared" si="4"/>
        <v>4697.5800000000008</v>
      </c>
    </row>
    <row r="43" spans="2:17" ht="30" x14ac:dyDescent="0.25">
      <c r="B43" s="95">
        <v>40</v>
      </c>
      <c r="C43" s="103" t="s">
        <v>2184</v>
      </c>
      <c r="D43" s="97">
        <v>1</v>
      </c>
      <c r="E43" s="95" t="s">
        <v>158</v>
      </c>
      <c r="F43" s="98">
        <v>40920</v>
      </c>
      <c r="G43" s="63">
        <v>44413</v>
      </c>
      <c r="H43" s="6">
        <f t="shared" si="2"/>
        <v>9.5698630136986296</v>
      </c>
      <c r="I43" s="95">
        <v>8</v>
      </c>
      <c r="J43" s="10">
        <v>0.1</v>
      </c>
      <c r="K43" s="11">
        <f t="shared" si="3"/>
        <v>0.1125</v>
      </c>
      <c r="L43" s="67">
        <v>46975.8</v>
      </c>
      <c r="M43" s="67">
        <v>5833.63</v>
      </c>
      <c r="N43" s="67">
        <f t="shared" si="0"/>
        <v>50574.596732876707</v>
      </c>
      <c r="O43" s="67">
        <f t="shared" si="1"/>
        <v>0</v>
      </c>
      <c r="P43" s="49">
        <v>0.05</v>
      </c>
      <c r="Q43" s="66">
        <f t="shared" si="4"/>
        <v>4697.5800000000008</v>
      </c>
    </row>
    <row r="44" spans="2:17" x14ac:dyDescent="0.25">
      <c r="B44" s="95">
        <v>41</v>
      </c>
      <c r="C44" s="103" t="s">
        <v>2202</v>
      </c>
      <c r="D44" s="97">
        <v>1</v>
      </c>
      <c r="E44" s="95" t="s">
        <v>158</v>
      </c>
      <c r="F44" s="98">
        <v>42429</v>
      </c>
      <c r="G44" s="63">
        <v>44413</v>
      </c>
      <c r="H44" s="6">
        <f t="shared" si="2"/>
        <v>5.4356164383561643</v>
      </c>
      <c r="I44" s="95">
        <v>8</v>
      </c>
      <c r="J44" s="10">
        <v>0.1</v>
      </c>
      <c r="K44" s="11">
        <f t="shared" si="3"/>
        <v>0.1125</v>
      </c>
      <c r="L44" s="67">
        <v>53600</v>
      </c>
      <c r="M44" s="67">
        <v>24900.91</v>
      </c>
      <c r="N44" s="67">
        <f t="shared" si="0"/>
        <v>32776.767123287667</v>
      </c>
      <c r="O44" s="67">
        <f t="shared" si="1"/>
        <v>20823.232876712333</v>
      </c>
      <c r="P44" s="49">
        <v>0.05</v>
      </c>
      <c r="Q44" s="66">
        <f t="shared" si="4"/>
        <v>19782.071232876715</v>
      </c>
    </row>
    <row r="45" spans="2:17" x14ac:dyDescent="0.25">
      <c r="B45" s="95">
        <v>42</v>
      </c>
      <c r="C45" s="103" t="s">
        <v>2204</v>
      </c>
      <c r="D45" s="97">
        <v>1</v>
      </c>
      <c r="E45" s="95" t="s">
        <v>158</v>
      </c>
      <c r="F45" s="98">
        <v>42814</v>
      </c>
      <c r="G45" s="63">
        <v>44413</v>
      </c>
      <c r="H45" s="6">
        <f t="shared" si="2"/>
        <v>4.3808219178082188</v>
      </c>
      <c r="I45" s="95">
        <v>8</v>
      </c>
      <c r="J45" s="10">
        <v>0.1</v>
      </c>
      <c r="K45" s="11">
        <f t="shared" si="3"/>
        <v>0.1125</v>
      </c>
      <c r="L45" s="67">
        <v>56000</v>
      </c>
      <c r="M45" s="67">
        <v>34545.08</v>
      </c>
      <c r="N45" s="67">
        <f t="shared" si="0"/>
        <v>27599.178082191778</v>
      </c>
      <c r="O45" s="67">
        <f t="shared" si="1"/>
        <v>28400.821917808222</v>
      </c>
      <c r="P45" s="49">
        <v>0.05</v>
      </c>
      <c r="Q45" s="66">
        <f t="shared" si="4"/>
        <v>26980.780821917808</v>
      </c>
    </row>
    <row r="46" spans="2:17" ht="30" x14ac:dyDescent="0.25">
      <c r="B46" s="95">
        <v>43</v>
      </c>
      <c r="C46" s="103" t="s">
        <v>2205</v>
      </c>
      <c r="D46" s="97">
        <v>1</v>
      </c>
      <c r="E46" s="95" t="s">
        <v>158</v>
      </c>
      <c r="F46" s="98">
        <v>43008</v>
      </c>
      <c r="G46" s="63">
        <v>44413</v>
      </c>
      <c r="H46" s="6">
        <f t="shared" si="2"/>
        <v>3.8493150684931505</v>
      </c>
      <c r="I46" s="95">
        <v>8</v>
      </c>
      <c r="J46" s="10">
        <v>0.1</v>
      </c>
      <c r="K46" s="11">
        <f t="shared" si="3"/>
        <v>0.1125</v>
      </c>
      <c r="L46" s="67">
        <v>59312.18</v>
      </c>
      <c r="M46" s="67">
        <v>39583.15</v>
      </c>
      <c r="N46" s="67">
        <f t="shared" si="0"/>
        <v>25685.017674657534</v>
      </c>
      <c r="O46" s="67">
        <f t="shared" si="1"/>
        <v>33627.162325342462</v>
      </c>
      <c r="P46" s="49">
        <v>0.05</v>
      </c>
      <c r="Q46" s="66">
        <f t="shared" si="4"/>
        <v>31945.804209075337</v>
      </c>
    </row>
    <row r="47" spans="2:17" ht="30" x14ac:dyDescent="0.25">
      <c r="B47" s="95">
        <v>44</v>
      </c>
      <c r="C47" s="103" t="s">
        <v>2205</v>
      </c>
      <c r="D47" s="97">
        <v>1</v>
      </c>
      <c r="E47" s="95" t="s">
        <v>158</v>
      </c>
      <c r="F47" s="98">
        <v>43008</v>
      </c>
      <c r="G47" s="63">
        <v>44413</v>
      </c>
      <c r="H47" s="6">
        <f t="shared" si="2"/>
        <v>3.8493150684931505</v>
      </c>
      <c r="I47" s="95">
        <v>8</v>
      </c>
      <c r="J47" s="10">
        <v>0.1</v>
      </c>
      <c r="K47" s="11">
        <f t="shared" si="3"/>
        <v>0.1125</v>
      </c>
      <c r="L47" s="67">
        <v>59312.18</v>
      </c>
      <c r="M47" s="67">
        <v>39583.15</v>
      </c>
      <c r="N47" s="67">
        <f t="shared" si="0"/>
        <v>25685.017674657534</v>
      </c>
      <c r="O47" s="67">
        <f t="shared" si="1"/>
        <v>33627.162325342462</v>
      </c>
      <c r="P47" s="49">
        <v>0.05</v>
      </c>
      <c r="Q47" s="66">
        <f t="shared" si="4"/>
        <v>31945.804209075337</v>
      </c>
    </row>
    <row r="48" spans="2:17" ht="30" x14ac:dyDescent="0.25">
      <c r="B48" s="95">
        <v>45</v>
      </c>
      <c r="C48" s="103" t="s">
        <v>2205</v>
      </c>
      <c r="D48" s="97">
        <v>1</v>
      </c>
      <c r="E48" s="95" t="s">
        <v>158</v>
      </c>
      <c r="F48" s="98">
        <v>43008</v>
      </c>
      <c r="G48" s="63">
        <v>44413</v>
      </c>
      <c r="H48" s="6">
        <f t="shared" si="2"/>
        <v>3.8493150684931505</v>
      </c>
      <c r="I48" s="95">
        <v>8</v>
      </c>
      <c r="J48" s="10">
        <v>0.1</v>
      </c>
      <c r="K48" s="11">
        <f t="shared" si="3"/>
        <v>0.1125</v>
      </c>
      <c r="L48" s="67">
        <v>59312.18</v>
      </c>
      <c r="M48" s="67">
        <v>39583.15</v>
      </c>
      <c r="N48" s="67">
        <f t="shared" si="0"/>
        <v>25685.017674657534</v>
      </c>
      <c r="O48" s="67">
        <f t="shared" si="1"/>
        <v>33627.162325342462</v>
      </c>
      <c r="P48" s="49">
        <v>0.05</v>
      </c>
      <c r="Q48" s="66">
        <f t="shared" si="4"/>
        <v>31945.804209075337</v>
      </c>
    </row>
    <row r="49" spans="2:17" ht="30" x14ac:dyDescent="0.25">
      <c r="B49" s="95">
        <v>46</v>
      </c>
      <c r="C49" s="103" t="s">
        <v>2210</v>
      </c>
      <c r="D49" s="97">
        <v>1</v>
      </c>
      <c r="E49" s="95" t="s">
        <v>158</v>
      </c>
      <c r="F49" s="98">
        <v>43348</v>
      </c>
      <c r="G49" s="63">
        <v>44413</v>
      </c>
      <c r="H49" s="6">
        <f t="shared" si="2"/>
        <v>2.9178082191780823</v>
      </c>
      <c r="I49" s="95">
        <v>8</v>
      </c>
      <c r="J49" s="10">
        <v>0.1</v>
      </c>
      <c r="K49" s="11">
        <f t="shared" si="3"/>
        <v>0.1125</v>
      </c>
      <c r="L49" s="67">
        <v>71202.42</v>
      </c>
      <c r="M49" s="67">
        <v>53819.27</v>
      </c>
      <c r="N49" s="67">
        <f t="shared" si="0"/>
        <v>23372.43820890411</v>
      </c>
      <c r="O49" s="67">
        <f t="shared" si="1"/>
        <v>47829.981791095888</v>
      </c>
      <c r="P49" s="49">
        <v>0.05</v>
      </c>
      <c r="Q49" s="66">
        <f t="shared" si="4"/>
        <v>45438.482701541092</v>
      </c>
    </row>
    <row r="50" spans="2:17" ht="30" x14ac:dyDescent="0.25">
      <c r="B50" s="95">
        <v>47</v>
      </c>
      <c r="C50" s="103" t="s">
        <v>2206</v>
      </c>
      <c r="D50" s="97">
        <v>1</v>
      </c>
      <c r="E50" s="95" t="s">
        <v>158</v>
      </c>
      <c r="F50" s="98">
        <v>43348</v>
      </c>
      <c r="G50" s="63">
        <v>44413</v>
      </c>
      <c r="H50" s="6">
        <f t="shared" si="2"/>
        <v>2.9178082191780823</v>
      </c>
      <c r="I50" s="95">
        <v>8</v>
      </c>
      <c r="J50" s="10">
        <v>0.1</v>
      </c>
      <c r="K50" s="11">
        <f t="shared" si="3"/>
        <v>0.1125</v>
      </c>
      <c r="L50" s="67">
        <v>59046.21</v>
      </c>
      <c r="M50" s="67">
        <v>44630.85</v>
      </c>
      <c r="N50" s="67">
        <f t="shared" si="0"/>
        <v>19382.120645547944</v>
      </c>
      <c r="O50" s="67">
        <f t="shared" si="1"/>
        <v>39664.089354452051</v>
      </c>
      <c r="P50" s="49">
        <v>0.05</v>
      </c>
      <c r="Q50" s="66">
        <f t="shared" si="4"/>
        <v>37680.884886729444</v>
      </c>
    </row>
    <row r="51" spans="2:17" ht="30" x14ac:dyDescent="0.25">
      <c r="B51" s="95">
        <v>48</v>
      </c>
      <c r="C51" s="103" t="s">
        <v>2206</v>
      </c>
      <c r="D51" s="97">
        <v>1</v>
      </c>
      <c r="E51" s="95" t="s">
        <v>158</v>
      </c>
      <c r="F51" s="98">
        <v>43348</v>
      </c>
      <c r="G51" s="63">
        <v>44413</v>
      </c>
      <c r="H51" s="6">
        <f t="shared" si="2"/>
        <v>2.9178082191780823</v>
      </c>
      <c r="I51" s="95">
        <v>8</v>
      </c>
      <c r="J51" s="10">
        <v>0.1</v>
      </c>
      <c r="K51" s="11">
        <f t="shared" si="3"/>
        <v>0.1125</v>
      </c>
      <c r="L51" s="67">
        <v>59046.21</v>
      </c>
      <c r="M51" s="67">
        <v>44630.85</v>
      </c>
      <c r="N51" s="67">
        <f t="shared" si="0"/>
        <v>19382.120645547944</v>
      </c>
      <c r="O51" s="67">
        <f t="shared" si="1"/>
        <v>39664.089354452051</v>
      </c>
      <c r="P51" s="49">
        <v>0.05</v>
      </c>
      <c r="Q51" s="66">
        <f t="shared" si="4"/>
        <v>37680.884886729444</v>
      </c>
    </row>
    <row r="52" spans="2:17" x14ac:dyDescent="0.25">
      <c r="B52" s="95">
        <v>49</v>
      </c>
      <c r="C52" s="103" t="s">
        <v>2211</v>
      </c>
      <c r="D52" s="97">
        <v>1</v>
      </c>
      <c r="E52" s="95" t="s">
        <v>158</v>
      </c>
      <c r="F52" s="98">
        <v>43465</v>
      </c>
      <c r="G52" s="63">
        <v>44413</v>
      </c>
      <c r="H52" s="6">
        <f t="shared" si="2"/>
        <v>2.5972602739726027</v>
      </c>
      <c r="I52" s="95">
        <v>8</v>
      </c>
      <c r="J52" s="10">
        <v>0.1</v>
      </c>
      <c r="K52" s="11">
        <f t="shared" si="3"/>
        <v>0.1125</v>
      </c>
      <c r="L52" s="67">
        <v>424999.67999999999</v>
      </c>
      <c r="M52" s="67">
        <v>311479.65000000002</v>
      </c>
      <c r="N52" s="67">
        <f t="shared" si="0"/>
        <v>124181.4133479452</v>
      </c>
      <c r="O52" s="67">
        <f t="shared" si="1"/>
        <v>300818.26665205479</v>
      </c>
      <c r="P52" s="49">
        <v>0.05</v>
      </c>
      <c r="Q52" s="66">
        <f t="shared" si="4"/>
        <v>285777.35331945203</v>
      </c>
    </row>
    <row r="53" spans="2:17" x14ac:dyDescent="0.25">
      <c r="B53" s="95">
        <v>50</v>
      </c>
      <c r="C53" s="103" t="s">
        <v>2212</v>
      </c>
      <c r="D53" s="97">
        <v>1</v>
      </c>
      <c r="E53" s="95" t="s">
        <v>158</v>
      </c>
      <c r="F53" s="98">
        <v>43465</v>
      </c>
      <c r="G53" s="63">
        <v>44413</v>
      </c>
      <c r="H53" s="6">
        <f t="shared" si="2"/>
        <v>2.5972602739726027</v>
      </c>
      <c r="I53" s="95">
        <v>8</v>
      </c>
      <c r="J53" s="10">
        <v>0.1</v>
      </c>
      <c r="K53" s="11">
        <f t="shared" si="3"/>
        <v>0.1125</v>
      </c>
      <c r="L53" s="67">
        <v>27489.9</v>
      </c>
      <c r="M53" s="67">
        <v>20147.18</v>
      </c>
      <c r="N53" s="67">
        <f t="shared" si="0"/>
        <v>8032.3228356164391</v>
      </c>
      <c r="O53" s="67">
        <f t="shared" si="1"/>
        <v>19457.577164383561</v>
      </c>
      <c r="P53" s="49">
        <v>0.05</v>
      </c>
      <c r="Q53" s="66">
        <f t="shared" si="4"/>
        <v>18484.698306164384</v>
      </c>
    </row>
    <row r="54" spans="2:17" ht="30" x14ac:dyDescent="0.25">
      <c r="B54" s="95">
        <v>51</v>
      </c>
      <c r="C54" s="103" t="s">
        <v>2213</v>
      </c>
      <c r="D54" s="97">
        <v>1</v>
      </c>
      <c r="E54" s="95" t="s">
        <v>158</v>
      </c>
      <c r="F54" s="98">
        <v>43465</v>
      </c>
      <c r="G54" s="63">
        <v>44413</v>
      </c>
      <c r="H54" s="6">
        <f t="shared" si="2"/>
        <v>2.5972602739726027</v>
      </c>
      <c r="I54" s="95">
        <v>8</v>
      </c>
      <c r="J54" s="10">
        <v>0.1</v>
      </c>
      <c r="K54" s="11">
        <f t="shared" si="3"/>
        <v>0.1125</v>
      </c>
      <c r="L54" s="67">
        <v>449955.32</v>
      </c>
      <c r="M54" s="67">
        <v>329769.49</v>
      </c>
      <c r="N54" s="67">
        <f t="shared" si="0"/>
        <v>131473.24624109588</v>
      </c>
      <c r="O54" s="67">
        <f t="shared" si="1"/>
        <v>318482.07375890412</v>
      </c>
      <c r="P54" s="49">
        <v>0.05</v>
      </c>
      <c r="Q54" s="66">
        <f t="shared" si="4"/>
        <v>302557.97007095889</v>
      </c>
    </row>
    <row r="55" spans="2:17" x14ac:dyDescent="0.25">
      <c r="B55" s="95">
        <v>52</v>
      </c>
      <c r="C55" s="103" t="s">
        <v>2214</v>
      </c>
      <c r="D55" s="97">
        <v>1</v>
      </c>
      <c r="E55" s="95" t="s">
        <v>158</v>
      </c>
      <c r="F55" s="98">
        <v>43529</v>
      </c>
      <c r="G55" s="63">
        <v>44413</v>
      </c>
      <c r="H55" s="6">
        <f t="shared" si="2"/>
        <v>2.4219178082191779</v>
      </c>
      <c r="I55" s="95">
        <v>8</v>
      </c>
      <c r="J55" s="10">
        <v>0.1</v>
      </c>
      <c r="K55" s="11">
        <f t="shared" si="3"/>
        <v>0.1125</v>
      </c>
      <c r="L55" s="67">
        <v>1107228.03</v>
      </c>
      <c r="M55" s="67">
        <v>834535.21</v>
      </c>
      <c r="N55" s="67">
        <f t="shared" si="0"/>
        <v>301681.7194068493</v>
      </c>
      <c r="O55" s="67">
        <f t="shared" si="1"/>
        <v>805546.31059315079</v>
      </c>
      <c r="P55" s="49">
        <v>0.05</v>
      </c>
      <c r="Q55" s="66">
        <f t="shared" si="4"/>
        <v>765268.99506349326</v>
      </c>
    </row>
    <row r="56" spans="2:17" x14ac:dyDescent="0.25">
      <c r="B56" s="95">
        <v>53</v>
      </c>
      <c r="C56" s="103" t="s">
        <v>2214</v>
      </c>
      <c r="D56" s="97">
        <v>0</v>
      </c>
      <c r="E56" s="95" t="s">
        <v>158</v>
      </c>
      <c r="F56" s="98">
        <v>43624</v>
      </c>
      <c r="G56" s="63">
        <v>44413</v>
      </c>
      <c r="H56" s="6">
        <f t="shared" si="2"/>
        <v>2.1616438356164385</v>
      </c>
      <c r="I56" s="95">
        <v>8</v>
      </c>
      <c r="J56" s="10">
        <v>0.1</v>
      </c>
      <c r="K56" s="11">
        <f t="shared" si="3"/>
        <v>0.1125</v>
      </c>
      <c r="L56" s="67">
        <v>748.31</v>
      </c>
      <c r="M56" s="67">
        <v>581.88</v>
      </c>
      <c r="N56" s="67">
        <f t="shared" si="0"/>
        <v>181.9777160958904</v>
      </c>
      <c r="O56" s="67">
        <f t="shared" si="1"/>
        <v>566.33228390410954</v>
      </c>
      <c r="P56" s="49">
        <v>0.05</v>
      </c>
      <c r="Q56" s="66">
        <f t="shared" si="4"/>
        <v>538.01566970890406</v>
      </c>
    </row>
    <row r="57" spans="2:17" x14ac:dyDescent="0.25">
      <c r="B57" s="95">
        <v>54</v>
      </c>
      <c r="C57" s="103" t="s">
        <v>2216</v>
      </c>
      <c r="D57" s="97">
        <v>1</v>
      </c>
      <c r="E57" s="95" t="s">
        <v>161</v>
      </c>
      <c r="F57" s="98">
        <v>43552</v>
      </c>
      <c r="G57" s="63">
        <v>44413</v>
      </c>
      <c r="H57" s="6">
        <f t="shared" si="2"/>
        <v>2.3589041095890413</v>
      </c>
      <c r="I57" s="95">
        <v>8</v>
      </c>
      <c r="J57" s="10">
        <v>0.1</v>
      </c>
      <c r="K57" s="11">
        <f t="shared" si="3"/>
        <v>0.1125</v>
      </c>
      <c r="L57" s="67">
        <v>41490</v>
      </c>
      <c r="M57" s="67">
        <v>31582.13</v>
      </c>
      <c r="N57" s="67">
        <f t="shared" si="0"/>
        <v>11010.479794520548</v>
      </c>
      <c r="O57" s="67">
        <f t="shared" si="1"/>
        <v>30479.52020547945</v>
      </c>
      <c r="P57" s="49">
        <v>0.05</v>
      </c>
      <c r="Q57" s="66">
        <f t="shared" si="4"/>
        <v>28955.544195205475</v>
      </c>
    </row>
    <row r="58" spans="2:17" x14ac:dyDescent="0.25">
      <c r="B58" s="95">
        <v>55</v>
      </c>
      <c r="C58" s="103" t="s">
        <v>2211</v>
      </c>
      <c r="D58" s="97">
        <v>1</v>
      </c>
      <c r="E58" s="95" t="s">
        <v>158</v>
      </c>
      <c r="F58" s="98">
        <v>43465</v>
      </c>
      <c r="G58" s="63">
        <v>44413</v>
      </c>
      <c r="H58" s="6">
        <f t="shared" si="2"/>
        <v>2.5972602739726027</v>
      </c>
      <c r="I58" s="95">
        <v>8</v>
      </c>
      <c r="J58" s="10">
        <v>0.1</v>
      </c>
      <c r="K58" s="11">
        <f t="shared" si="3"/>
        <v>0.1125</v>
      </c>
      <c r="L58" s="67">
        <v>424999.67999999999</v>
      </c>
      <c r="M58" s="67">
        <v>311479.65000000002</v>
      </c>
      <c r="N58" s="67">
        <f t="shared" si="0"/>
        <v>124181.4133479452</v>
      </c>
      <c r="O58" s="67">
        <f t="shared" si="1"/>
        <v>300818.26665205479</v>
      </c>
      <c r="P58" s="49">
        <v>0.05</v>
      </c>
      <c r="Q58" s="66">
        <f t="shared" si="4"/>
        <v>285777.35331945203</v>
      </c>
    </row>
    <row r="59" spans="2:17" x14ac:dyDescent="0.25">
      <c r="B59" s="95">
        <v>56</v>
      </c>
      <c r="C59" s="103" t="s">
        <v>2212</v>
      </c>
      <c r="D59" s="97">
        <v>1</v>
      </c>
      <c r="E59" s="95" t="s">
        <v>158</v>
      </c>
      <c r="F59" s="98">
        <v>43465</v>
      </c>
      <c r="G59" s="63">
        <v>44413</v>
      </c>
      <c r="H59" s="6">
        <f t="shared" si="2"/>
        <v>2.5972602739726027</v>
      </c>
      <c r="I59" s="95">
        <v>8</v>
      </c>
      <c r="J59" s="10">
        <v>0.1</v>
      </c>
      <c r="K59" s="11">
        <f t="shared" si="3"/>
        <v>0.1125</v>
      </c>
      <c r="L59" s="67">
        <v>27489.9</v>
      </c>
      <c r="M59" s="67">
        <v>20147.18</v>
      </c>
      <c r="N59" s="67">
        <f t="shared" si="0"/>
        <v>8032.3228356164391</v>
      </c>
      <c r="O59" s="67">
        <f t="shared" si="1"/>
        <v>19457.577164383561</v>
      </c>
      <c r="P59" s="49">
        <v>0.05</v>
      </c>
      <c r="Q59" s="66">
        <f t="shared" si="4"/>
        <v>18484.698306164384</v>
      </c>
    </row>
    <row r="60" spans="2:17" x14ac:dyDescent="0.25">
      <c r="B60" s="95">
        <v>57</v>
      </c>
      <c r="C60" s="103" t="s">
        <v>2212</v>
      </c>
      <c r="D60" s="97">
        <v>1</v>
      </c>
      <c r="E60" s="95" t="s">
        <v>158</v>
      </c>
      <c r="F60" s="98">
        <v>43465</v>
      </c>
      <c r="G60" s="63">
        <v>44413</v>
      </c>
      <c r="H60" s="6">
        <f t="shared" si="2"/>
        <v>2.5972602739726027</v>
      </c>
      <c r="I60" s="95">
        <v>8</v>
      </c>
      <c r="J60" s="10">
        <v>0.1</v>
      </c>
      <c r="K60" s="11">
        <f t="shared" si="3"/>
        <v>0.1125</v>
      </c>
      <c r="L60" s="67">
        <v>27489.9</v>
      </c>
      <c r="M60" s="67">
        <v>20147.18</v>
      </c>
      <c r="N60" s="67">
        <f t="shared" si="0"/>
        <v>8032.3228356164391</v>
      </c>
      <c r="O60" s="67">
        <f t="shared" si="1"/>
        <v>19457.577164383561</v>
      </c>
      <c r="P60" s="49">
        <v>0.05</v>
      </c>
      <c r="Q60" s="66">
        <f t="shared" si="4"/>
        <v>18484.698306164384</v>
      </c>
    </row>
    <row r="61" spans="2:17" x14ac:dyDescent="0.25">
      <c r="B61" s="95">
        <v>58</v>
      </c>
      <c r="C61" s="103" t="s">
        <v>2212</v>
      </c>
      <c r="D61" s="97">
        <v>1</v>
      </c>
      <c r="E61" s="95" t="s">
        <v>158</v>
      </c>
      <c r="F61" s="98">
        <v>43465</v>
      </c>
      <c r="G61" s="63">
        <v>44413</v>
      </c>
      <c r="H61" s="6">
        <f t="shared" si="2"/>
        <v>2.5972602739726027</v>
      </c>
      <c r="I61" s="95">
        <v>8</v>
      </c>
      <c r="J61" s="10">
        <v>0.1</v>
      </c>
      <c r="K61" s="11">
        <f t="shared" si="3"/>
        <v>0.1125</v>
      </c>
      <c r="L61" s="67">
        <v>27489.9</v>
      </c>
      <c r="M61" s="67">
        <v>20147.18</v>
      </c>
      <c r="N61" s="67">
        <f t="shared" si="0"/>
        <v>8032.3228356164391</v>
      </c>
      <c r="O61" s="67">
        <f t="shared" si="1"/>
        <v>19457.577164383561</v>
      </c>
      <c r="P61" s="49">
        <v>0.05</v>
      </c>
      <c r="Q61" s="66">
        <f t="shared" si="4"/>
        <v>18484.698306164384</v>
      </c>
    </row>
    <row r="62" spans="2:17" x14ac:dyDescent="0.25">
      <c r="B62" s="95">
        <v>59</v>
      </c>
      <c r="C62" s="103" t="s">
        <v>2212</v>
      </c>
      <c r="D62" s="97">
        <v>1</v>
      </c>
      <c r="E62" s="95" t="s">
        <v>158</v>
      </c>
      <c r="F62" s="98">
        <v>43465</v>
      </c>
      <c r="G62" s="63">
        <v>44413</v>
      </c>
      <c r="H62" s="6">
        <f t="shared" si="2"/>
        <v>2.5972602739726027</v>
      </c>
      <c r="I62" s="95">
        <v>8</v>
      </c>
      <c r="J62" s="10">
        <v>0.1</v>
      </c>
      <c r="K62" s="11">
        <f t="shared" si="3"/>
        <v>0.1125</v>
      </c>
      <c r="L62" s="67">
        <v>27490</v>
      </c>
      <c r="M62" s="67">
        <v>20147.25</v>
      </c>
      <c r="N62" s="67">
        <f t="shared" si="0"/>
        <v>8032.3520547945209</v>
      </c>
      <c r="O62" s="67">
        <f t="shared" si="1"/>
        <v>19457.647945205477</v>
      </c>
      <c r="P62" s="49">
        <v>0.05</v>
      </c>
      <c r="Q62" s="66">
        <f t="shared" si="4"/>
        <v>18484.765547945204</v>
      </c>
    </row>
    <row r="63" spans="2:17" ht="30" x14ac:dyDescent="0.25">
      <c r="B63" s="95">
        <v>60</v>
      </c>
      <c r="C63" s="103" t="s">
        <v>2213</v>
      </c>
      <c r="D63" s="97">
        <v>1</v>
      </c>
      <c r="E63" s="95" t="s">
        <v>158</v>
      </c>
      <c r="F63" s="98">
        <v>43465</v>
      </c>
      <c r="G63" s="63">
        <v>44413</v>
      </c>
      <c r="H63" s="6">
        <f t="shared" si="2"/>
        <v>2.5972602739726027</v>
      </c>
      <c r="I63" s="95">
        <v>8</v>
      </c>
      <c r="J63" s="10">
        <v>0.1</v>
      </c>
      <c r="K63" s="11">
        <f t="shared" si="3"/>
        <v>0.1125</v>
      </c>
      <c r="L63" s="67">
        <v>449955.32</v>
      </c>
      <c r="M63" s="67">
        <v>329769.49</v>
      </c>
      <c r="N63" s="67">
        <f t="shared" si="0"/>
        <v>131473.24624109588</v>
      </c>
      <c r="O63" s="67">
        <f t="shared" si="1"/>
        <v>318482.07375890412</v>
      </c>
      <c r="P63" s="49">
        <v>0.05</v>
      </c>
      <c r="Q63" s="66">
        <f t="shared" si="4"/>
        <v>302557.97007095889</v>
      </c>
    </row>
    <row r="64" spans="2:17" ht="30" x14ac:dyDescent="0.25">
      <c r="B64" s="95">
        <v>61</v>
      </c>
      <c r="C64" s="103" t="s">
        <v>2213</v>
      </c>
      <c r="D64" s="97">
        <v>1</v>
      </c>
      <c r="E64" s="95" t="s">
        <v>158</v>
      </c>
      <c r="F64" s="98">
        <v>43465</v>
      </c>
      <c r="G64" s="63">
        <v>44413</v>
      </c>
      <c r="H64" s="6">
        <f t="shared" si="2"/>
        <v>2.5972602739726027</v>
      </c>
      <c r="I64" s="95">
        <v>8</v>
      </c>
      <c r="J64" s="10">
        <v>0.1</v>
      </c>
      <c r="K64" s="11">
        <f t="shared" si="3"/>
        <v>0.1125</v>
      </c>
      <c r="L64" s="67">
        <v>450090.32</v>
      </c>
      <c r="M64" s="67">
        <v>329868.42</v>
      </c>
      <c r="N64" s="67">
        <f t="shared" si="0"/>
        <v>131512.69213150686</v>
      </c>
      <c r="O64" s="67">
        <f t="shared" si="1"/>
        <v>318577.62786849315</v>
      </c>
      <c r="P64" s="49">
        <v>0.05</v>
      </c>
      <c r="Q64" s="66">
        <f t="shared" si="4"/>
        <v>302648.7464750685</v>
      </c>
    </row>
    <row r="65" spans="2:17" x14ac:dyDescent="0.25">
      <c r="B65" s="95">
        <v>62</v>
      </c>
      <c r="C65" s="103" t="s">
        <v>2216</v>
      </c>
      <c r="D65" s="97">
        <v>1</v>
      </c>
      <c r="E65" s="95" t="s">
        <v>161</v>
      </c>
      <c r="F65" s="98">
        <v>43552</v>
      </c>
      <c r="G65" s="63">
        <v>44413</v>
      </c>
      <c r="H65" s="6">
        <f t="shared" si="2"/>
        <v>2.3589041095890413</v>
      </c>
      <c r="I65" s="95">
        <v>8</v>
      </c>
      <c r="J65" s="10">
        <v>0.1</v>
      </c>
      <c r="K65" s="11">
        <f t="shared" si="3"/>
        <v>0.1125</v>
      </c>
      <c r="L65" s="67">
        <v>41490</v>
      </c>
      <c r="M65" s="67">
        <v>31582.13</v>
      </c>
      <c r="N65" s="67">
        <f t="shared" si="0"/>
        <v>11010.479794520548</v>
      </c>
      <c r="O65" s="67">
        <f t="shared" si="1"/>
        <v>30479.52020547945</v>
      </c>
      <c r="P65" s="49">
        <v>0.05</v>
      </c>
      <c r="Q65" s="66">
        <f t="shared" si="4"/>
        <v>28955.544195205475</v>
      </c>
    </row>
    <row r="66" spans="2:17" x14ac:dyDescent="0.25">
      <c r="B66" s="95">
        <v>63</v>
      </c>
      <c r="C66" s="103" t="s">
        <v>2216</v>
      </c>
      <c r="D66" s="97">
        <v>0</v>
      </c>
      <c r="E66" s="95" t="s">
        <v>161</v>
      </c>
      <c r="F66" s="98">
        <v>43607</v>
      </c>
      <c r="G66" s="63">
        <v>44413</v>
      </c>
      <c r="H66" s="6">
        <f t="shared" si="2"/>
        <v>2.2082191780821918</v>
      </c>
      <c r="I66" s="95">
        <v>8</v>
      </c>
      <c r="J66" s="10">
        <v>0.1</v>
      </c>
      <c r="K66" s="11">
        <f t="shared" si="3"/>
        <v>0.1125</v>
      </c>
      <c r="L66" s="67">
        <v>29999.759999999998</v>
      </c>
      <c r="M66" s="67">
        <v>23228.57</v>
      </c>
      <c r="N66" s="67">
        <f t="shared" si="0"/>
        <v>7452.6801041095887</v>
      </c>
      <c r="O66" s="67">
        <f t="shared" si="1"/>
        <v>22547.079895890409</v>
      </c>
      <c r="P66" s="49">
        <v>0.05</v>
      </c>
      <c r="Q66" s="66">
        <f t="shared" si="4"/>
        <v>21419.725901095888</v>
      </c>
    </row>
    <row r="67" spans="2:17" ht="30" x14ac:dyDescent="0.25">
      <c r="B67" s="95">
        <v>64</v>
      </c>
      <c r="C67" s="103" t="s">
        <v>2218</v>
      </c>
      <c r="D67" s="97">
        <v>1</v>
      </c>
      <c r="E67" s="95" t="s">
        <v>161</v>
      </c>
      <c r="F67" s="98">
        <v>43709</v>
      </c>
      <c r="G67" s="63">
        <v>44413</v>
      </c>
      <c r="H67" s="6">
        <f t="shared" si="2"/>
        <v>1.9287671232876713</v>
      </c>
      <c r="I67" s="95">
        <v>8</v>
      </c>
      <c r="J67" s="10">
        <v>0.1</v>
      </c>
      <c r="K67" s="11">
        <f t="shared" si="3"/>
        <v>0.1125</v>
      </c>
      <c r="L67" s="67">
        <v>73116.479999999996</v>
      </c>
      <c r="M67" s="67">
        <v>62126.86</v>
      </c>
      <c r="N67" s="67">
        <f t="shared" si="0"/>
        <v>15865.274564383561</v>
      </c>
      <c r="O67" s="67">
        <f t="shared" si="1"/>
        <v>57251.205435616437</v>
      </c>
      <c r="P67" s="49">
        <v>0.05</v>
      </c>
      <c r="Q67" s="66">
        <f t="shared" si="4"/>
        <v>54388.645163835616</v>
      </c>
    </row>
    <row r="68" spans="2:17" ht="30" x14ac:dyDescent="0.25">
      <c r="B68" s="95">
        <v>65</v>
      </c>
      <c r="C68" s="103" t="s">
        <v>2218</v>
      </c>
      <c r="D68" s="97">
        <v>1</v>
      </c>
      <c r="E68" s="95" t="s">
        <v>161</v>
      </c>
      <c r="F68" s="98">
        <v>43709</v>
      </c>
      <c r="G68" s="63">
        <v>44413</v>
      </c>
      <c r="H68" s="6">
        <f t="shared" si="2"/>
        <v>1.9287671232876713</v>
      </c>
      <c r="I68" s="95">
        <v>8</v>
      </c>
      <c r="J68" s="10">
        <v>0.1</v>
      </c>
      <c r="K68" s="11">
        <f t="shared" si="3"/>
        <v>0.1125</v>
      </c>
      <c r="L68" s="67">
        <v>73116.479999999996</v>
      </c>
      <c r="M68" s="67">
        <v>62126.86</v>
      </c>
      <c r="N68" s="67">
        <f t="shared" ref="N68:N71" si="5">L68*K68*H68</f>
        <v>15865.274564383561</v>
      </c>
      <c r="O68" s="67">
        <f t="shared" ref="O68:O71" si="6">MAX(L68-N68,0)</f>
        <v>57251.205435616437</v>
      </c>
      <c r="P68" s="49">
        <v>0.05</v>
      </c>
      <c r="Q68" s="66">
        <f t="shared" si="4"/>
        <v>54388.645163835616</v>
      </c>
    </row>
    <row r="69" spans="2:17" ht="30" x14ac:dyDescent="0.25">
      <c r="B69" s="95">
        <v>66</v>
      </c>
      <c r="C69" s="103" t="s">
        <v>2218</v>
      </c>
      <c r="D69" s="97">
        <v>1</v>
      </c>
      <c r="E69" s="95" t="s">
        <v>161</v>
      </c>
      <c r="F69" s="98">
        <v>43709</v>
      </c>
      <c r="G69" s="63">
        <v>44413</v>
      </c>
      <c r="H69" s="6">
        <f t="shared" ref="H69:H71" si="7">(G69-F69)/365</f>
        <v>1.9287671232876713</v>
      </c>
      <c r="I69" s="95">
        <v>8</v>
      </c>
      <c r="J69" s="10">
        <v>0.1</v>
      </c>
      <c r="K69" s="11">
        <f t="shared" ref="K69:K71" si="8">(1-J69)/I69</f>
        <v>0.1125</v>
      </c>
      <c r="L69" s="67">
        <v>73116.479999999996</v>
      </c>
      <c r="M69" s="67">
        <v>62126.86</v>
      </c>
      <c r="N69" s="67">
        <f t="shared" si="5"/>
        <v>15865.274564383561</v>
      </c>
      <c r="O69" s="67">
        <f t="shared" si="6"/>
        <v>57251.205435616437</v>
      </c>
      <c r="P69" s="49">
        <v>0.05</v>
      </c>
      <c r="Q69" s="66">
        <f t="shared" ref="Q69:Q71" si="9">IF(M69&lt;=0,0,IF(O69&lt;=J69*L69,J69*L69,O69*(1-P69)))</f>
        <v>54388.645163835616</v>
      </c>
    </row>
    <row r="70" spans="2:17" ht="30" x14ac:dyDescent="0.25">
      <c r="B70" s="95">
        <v>67</v>
      </c>
      <c r="C70" s="103" t="s">
        <v>2218</v>
      </c>
      <c r="D70" s="97">
        <v>1</v>
      </c>
      <c r="E70" s="95" t="s">
        <v>161</v>
      </c>
      <c r="F70" s="98">
        <v>43709</v>
      </c>
      <c r="G70" s="63">
        <v>44413</v>
      </c>
      <c r="H70" s="6">
        <f t="shared" si="7"/>
        <v>1.9287671232876713</v>
      </c>
      <c r="I70" s="95">
        <v>8</v>
      </c>
      <c r="J70" s="10">
        <v>0.1</v>
      </c>
      <c r="K70" s="11">
        <f t="shared" si="8"/>
        <v>0.1125</v>
      </c>
      <c r="L70" s="67">
        <v>73116.479999999996</v>
      </c>
      <c r="M70" s="67">
        <v>62126.86</v>
      </c>
      <c r="N70" s="67">
        <f t="shared" si="5"/>
        <v>15865.274564383561</v>
      </c>
      <c r="O70" s="67">
        <f t="shared" si="6"/>
        <v>57251.205435616437</v>
      </c>
      <c r="P70" s="49">
        <v>0.05</v>
      </c>
      <c r="Q70" s="66">
        <f t="shared" si="9"/>
        <v>54388.645163835616</v>
      </c>
    </row>
    <row r="71" spans="2:17" ht="30" x14ac:dyDescent="0.25">
      <c r="B71" s="95">
        <v>68</v>
      </c>
      <c r="C71" s="103" t="s">
        <v>2218</v>
      </c>
      <c r="D71" s="97">
        <v>1</v>
      </c>
      <c r="E71" s="95" t="s">
        <v>161</v>
      </c>
      <c r="F71" s="98">
        <v>43709</v>
      </c>
      <c r="G71" s="63">
        <v>44413</v>
      </c>
      <c r="H71" s="6">
        <f t="shared" si="7"/>
        <v>1.9287671232876713</v>
      </c>
      <c r="I71" s="95">
        <v>8</v>
      </c>
      <c r="J71" s="10">
        <v>0.1</v>
      </c>
      <c r="K71" s="11">
        <f t="shared" si="8"/>
        <v>0.1125</v>
      </c>
      <c r="L71" s="67">
        <v>73116.47</v>
      </c>
      <c r="M71" s="67">
        <v>62126.85</v>
      </c>
      <c r="N71" s="67">
        <f t="shared" si="5"/>
        <v>15865.272394520549</v>
      </c>
      <c r="O71" s="67">
        <f t="shared" si="6"/>
        <v>57251.19760547945</v>
      </c>
      <c r="P71" s="49">
        <v>0.05</v>
      </c>
      <c r="Q71" s="66">
        <f t="shared" si="9"/>
        <v>54388.637725205474</v>
      </c>
    </row>
    <row r="72" spans="2:17" s="48" customFormat="1" x14ac:dyDescent="0.25">
      <c r="B72" s="179" t="s">
        <v>2269</v>
      </c>
      <c r="C72" s="180"/>
      <c r="D72" s="180"/>
      <c r="E72" s="180"/>
      <c r="F72" s="180"/>
      <c r="G72" s="180"/>
      <c r="H72" s="180"/>
      <c r="I72" s="180"/>
      <c r="J72" s="180"/>
      <c r="K72" s="181"/>
      <c r="L72" s="105">
        <f>SUM(L4:L71)</f>
        <v>29433441.77</v>
      </c>
      <c r="M72" s="105">
        <f>SUM(M4:M71)</f>
        <v>5537115.7500000009</v>
      </c>
      <c r="N72" s="46"/>
      <c r="O72" s="46"/>
      <c r="P72" s="46"/>
      <c r="Q72" s="68">
        <f>SUM(Q4:Q71)</f>
        <v>5859936.5341161173</v>
      </c>
    </row>
  </sheetData>
  <autoFilter ref="B3:Q72"/>
  <mergeCells count="2">
    <mergeCell ref="B2:Q2"/>
    <mergeCell ref="B72:K72"/>
  </mergeCells>
  <pageMargins left="0.23622047244094491" right="0.23622047244094491" top="0.74803149606299213" bottom="0.74803149606299213" header="0.31496062992125984" footer="0.31496062992125984"/>
  <pageSetup paperSize="9" scale="6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45"/>
  <sheetViews>
    <sheetView topLeftCell="B1" zoomScale="85" zoomScaleNormal="85" workbookViewId="0">
      <pane ySplit="3" topLeftCell="A244" activePane="bottomLeft" state="frozen"/>
      <selection pane="bottomLeft" activeCell="B2" sqref="B2:Q245"/>
    </sheetView>
  </sheetViews>
  <sheetFormatPr defaultRowHeight="15" x14ac:dyDescent="0.25"/>
  <cols>
    <col min="3" max="3" width="39" customWidth="1"/>
    <col min="4" max="4" width="8.7109375" hidden="1" customWidth="1"/>
    <col min="5" max="5" width="10.28515625" hidden="1" customWidth="1"/>
    <col min="6" max="6" width="16.28515625" style="8" customWidth="1"/>
    <col min="7" max="7" width="15.28515625" customWidth="1"/>
    <col min="8" max="8" width="11.5703125" bestFit="1" customWidth="1"/>
    <col min="9" max="9" width="16.7109375" customWidth="1"/>
    <col min="11" max="11" width="14.140625" customWidth="1"/>
    <col min="12" max="12" width="17" style="47" customWidth="1"/>
    <col min="13" max="13" width="14.140625" style="47" customWidth="1"/>
    <col min="14" max="14" width="14" customWidth="1"/>
    <col min="15" max="15" width="14.85546875" customWidth="1"/>
    <col min="16" max="16" width="20.5703125" style="58" hidden="1" customWidth="1"/>
    <col min="17" max="17" width="26.140625" customWidth="1"/>
  </cols>
  <sheetData>
    <row r="2" spans="2:17" s="226" customFormat="1" ht="15.75" x14ac:dyDescent="0.25">
      <c r="B2" s="170" t="s">
        <v>2297</v>
      </c>
      <c r="C2" s="170"/>
      <c r="D2" s="170"/>
      <c r="E2" s="170"/>
      <c r="F2" s="170"/>
      <c r="G2" s="170"/>
      <c r="H2" s="170"/>
      <c r="I2" s="170"/>
      <c r="J2" s="170"/>
      <c r="K2" s="170"/>
      <c r="L2" s="170"/>
      <c r="M2" s="170"/>
      <c r="N2" s="170"/>
      <c r="O2" s="170"/>
      <c r="P2" s="170"/>
      <c r="Q2" s="170"/>
    </row>
    <row r="3" spans="2:17" s="4" customFormat="1" ht="60" x14ac:dyDescent="0.25">
      <c r="B3" s="18" t="s">
        <v>5</v>
      </c>
      <c r="C3" s="18" t="s">
        <v>6</v>
      </c>
      <c r="D3" s="18" t="s">
        <v>2224</v>
      </c>
      <c r="E3" s="18" t="s">
        <v>2223</v>
      </c>
      <c r="F3" s="18" t="s">
        <v>7</v>
      </c>
      <c r="G3" s="18" t="s">
        <v>8</v>
      </c>
      <c r="H3" s="18" t="s">
        <v>9</v>
      </c>
      <c r="I3" s="18" t="s">
        <v>16</v>
      </c>
      <c r="J3" s="18" t="s">
        <v>32</v>
      </c>
      <c r="K3" s="18" t="s">
        <v>10</v>
      </c>
      <c r="L3" s="18" t="s">
        <v>11</v>
      </c>
      <c r="M3" s="18" t="s">
        <v>57</v>
      </c>
      <c r="N3" s="18" t="s">
        <v>13</v>
      </c>
      <c r="O3" s="18" t="s">
        <v>33</v>
      </c>
      <c r="P3" s="18" t="s">
        <v>59</v>
      </c>
      <c r="Q3" s="18" t="s">
        <v>14</v>
      </c>
    </row>
    <row r="4" spans="2:17" x14ac:dyDescent="0.25">
      <c r="B4" s="95">
        <v>1</v>
      </c>
      <c r="C4" s="103" t="s">
        <v>361</v>
      </c>
      <c r="D4" s="97">
        <v>0</v>
      </c>
      <c r="E4" s="95" t="s">
        <v>158</v>
      </c>
      <c r="F4" s="98">
        <v>40213</v>
      </c>
      <c r="G4" s="63">
        <v>44413</v>
      </c>
      <c r="H4" s="6">
        <f>(G4-F4)/365</f>
        <v>11.506849315068493</v>
      </c>
      <c r="I4" s="95">
        <v>5</v>
      </c>
      <c r="J4" s="10">
        <v>0.05</v>
      </c>
      <c r="K4" s="11">
        <f>(1-J4)/I4</f>
        <v>0.19</v>
      </c>
      <c r="L4" s="51">
        <v>0</v>
      </c>
      <c r="M4" s="51">
        <v>0</v>
      </c>
      <c r="N4" s="66">
        <f t="shared" ref="N4:N67" si="0">H4*K4*L4</f>
        <v>0</v>
      </c>
      <c r="O4" s="66">
        <f t="shared" ref="O4:O67" si="1">MAX(L4-N4,0)</f>
        <v>0</v>
      </c>
      <c r="P4" s="64">
        <v>0.05</v>
      </c>
      <c r="Q4" s="66">
        <f>IF(M4&lt;=0,0,IF(O4&lt;=J4*L4,J4*L4,O4*(1-P4)))</f>
        <v>0</v>
      </c>
    </row>
    <row r="5" spans="2:17" x14ac:dyDescent="0.25">
      <c r="B5" s="95">
        <v>2</v>
      </c>
      <c r="C5" s="103" t="s">
        <v>361</v>
      </c>
      <c r="D5" s="97">
        <v>0</v>
      </c>
      <c r="E5" s="95" t="s">
        <v>158</v>
      </c>
      <c r="F5" s="98">
        <v>40213</v>
      </c>
      <c r="G5" s="63">
        <v>44413</v>
      </c>
      <c r="H5" s="6">
        <f t="shared" ref="H5:H68" si="2">(G5-F5)/365</f>
        <v>11.506849315068493</v>
      </c>
      <c r="I5" s="95">
        <v>5</v>
      </c>
      <c r="J5" s="10">
        <v>0.05</v>
      </c>
      <c r="K5" s="11">
        <f t="shared" ref="K5:K68" si="3">(1-J5)/I5</f>
        <v>0.19</v>
      </c>
      <c r="L5" s="51">
        <v>0</v>
      </c>
      <c r="M5" s="51">
        <v>0</v>
      </c>
      <c r="N5" s="66">
        <f t="shared" si="0"/>
        <v>0</v>
      </c>
      <c r="O5" s="66">
        <f t="shared" si="1"/>
        <v>0</v>
      </c>
      <c r="P5" s="64">
        <v>0.05</v>
      </c>
      <c r="Q5" s="66">
        <f t="shared" ref="Q5:Q68" si="4">IF(M5&lt;=0,0,IF(O5&lt;=J5*L5,J5*L5,O5*(1-P5)))</f>
        <v>0</v>
      </c>
    </row>
    <row r="6" spans="2:17" x14ac:dyDescent="0.25">
      <c r="B6" s="95">
        <v>3</v>
      </c>
      <c r="C6" s="103" t="s">
        <v>361</v>
      </c>
      <c r="D6" s="97">
        <v>0</v>
      </c>
      <c r="E6" s="95" t="s">
        <v>158</v>
      </c>
      <c r="F6" s="98">
        <v>40213</v>
      </c>
      <c r="G6" s="63">
        <v>44413</v>
      </c>
      <c r="H6" s="6">
        <f t="shared" si="2"/>
        <v>11.506849315068493</v>
      </c>
      <c r="I6" s="95">
        <v>5</v>
      </c>
      <c r="J6" s="10">
        <v>0.05</v>
      </c>
      <c r="K6" s="11">
        <f t="shared" si="3"/>
        <v>0.19</v>
      </c>
      <c r="L6" s="51">
        <v>0</v>
      </c>
      <c r="M6" s="51">
        <v>0</v>
      </c>
      <c r="N6" s="66">
        <f t="shared" si="0"/>
        <v>0</v>
      </c>
      <c r="O6" s="66">
        <f t="shared" si="1"/>
        <v>0</v>
      </c>
      <c r="P6" s="64">
        <v>0.05</v>
      </c>
      <c r="Q6" s="66">
        <f t="shared" si="4"/>
        <v>0</v>
      </c>
    </row>
    <row r="7" spans="2:17" x14ac:dyDescent="0.25">
      <c r="B7" s="95">
        <v>4</v>
      </c>
      <c r="C7" s="103" t="s">
        <v>362</v>
      </c>
      <c r="D7" s="97">
        <v>0</v>
      </c>
      <c r="E7" s="95" t="s">
        <v>158</v>
      </c>
      <c r="F7" s="98">
        <v>40268</v>
      </c>
      <c r="G7" s="63">
        <v>44413</v>
      </c>
      <c r="H7" s="6">
        <f t="shared" si="2"/>
        <v>11.356164383561644</v>
      </c>
      <c r="I7" s="95">
        <v>5</v>
      </c>
      <c r="J7" s="10">
        <v>0.05</v>
      </c>
      <c r="K7" s="11">
        <f t="shared" si="3"/>
        <v>0.19</v>
      </c>
      <c r="L7" s="51">
        <v>0</v>
      </c>
      <c r="M7" s="51">
        <v>0</v>
      </c>
      <c r="N7" s="66">
        <f t="shared" si="0"/>
        <v>0</v>
      </c>
      <c r="O7" s="66">
        <f t="shared" si="1"/>
        <v>0</v>
      </c>
      <c r="P7" s="64">
        <v>0.05</v>
      </c>
      <c r="Q7" s="66">
        <f t="shared" si="4"/>
        <v>0</v>
      </c>
    </row>
    <row r="8" spans="2:17" x14ac:dyDescent="0.25">
      <c r="B8" s="95">
        <v>5</v>
      </c>
      <c r="C8" s="103" t="s">
        <v>364</v>
      </c>
      <c r="D8" s="97">
        <v>0</v>
      </c>
      <c r="E8" s="95" t="s">
        <v>158</v>
      </c>
      <c r="F8" s="98">
        <v>40268</v>
      </c>
      <c r="G8" s="63">
        <v>44413</v>
      </c>
      <c r="H8" s="6">
        <f t="shared" si="2"/>
        <v>11.356164383561644</v>
      </c>
      <c r="I8" s="95">
        <v>5</v>
      </c>
      <c r="J8" s="10">
        <v>0.05</v>
      </c>
      <c r="K8" s="11">
        <f t="shared" si="3"/>
        <v>0.19</v>
      </c>
      <c r="L8" s="51">
        <v>0</v>
      </c>
      <c r="M8" s="51">
        <v>0</v>
      </c>
      <c r="N8" s="66">
        <f t="shared" si="0"/>
        <v>0</v>
      </c>
      <c r="O8" s="66">
        <f t="shared" si="1"/>
        <v>0</v>
      </c>
      <c r="P8" s="64">
        <v>0.05</v>
      </c>
      <c r="Q8" s="66">
        <f t="shared" si="4"/>
        <v>0</v>
      </c>
    </row>
    <row r="9" spans="2:17" x14ac:dyDescent="0.25">
      <c r="B9" s="95">
        <v>6</v>
      </c>
      <c r="C9" s="103" t="s">
        <v>364</v>
      </c>
      <c r="D9" s="97">
        <v>0</v>
      </c>
      <c r="E9" s="95" t="s">
        <v>158</v>
      </c>
      <c r="F9" s="98">
        <v>40268</v>
      </c>
      <c r="G9" s="63">
        <v>44413</v>
      </c>
      <c r="H9" s="6">
        <f t="shared" si="2"/>
        <v>11.356164383561644</v>
      </c>
      <c r="I9" s="95">
        <v>5</v>
      </c>
      <c r="J9" s="10">
        <v>0.05</v>
      </c>
      <c r="K9" s="11">
        <f t="shared" si="3"/>
        <v>0.19</v>
      </c>
      <c r="L9" s="51">
        <v>0</v>
      </c>
      <c r="M9" s="51">
        <v>0</v>
      </c>
      <c r="N9" s="66">
        <f t="shared" si="0"/>
        <v>0</v>
      </c>
      <c r="O9" s="66">
        <f t="shared" si="1"/>
        <v>0</v>
      </c>
      <c r="P9" s="64">
        <v>0.05</v>
      </c>
      <c r="Q9" s="66">
        <f t="shared" si="4"/>
        <v>0</v>
      </c>
    </row>
    <row r="10" spans="2:17" x14ac:dyDescent="0.25">
      <c r="B10" s="95">
        <v>7</v>
      </c>
      <c r="C10" s="103" t="s">
        <v>364</v>
      </c>
      <c r="D10" s="97">
        <v>0</v>
      </c>
      <c r="E10" s="95" t="s">
        <v>158</v>
      </c>
      <c r="F10" s="98">
        <v>40268</v>
      </c>
      <c r="G10" s="63">
        <v>44413</v>
      </c>
      <c r="H10" s="6">
        <f t="shared" si="2"/>
        <v>11.356164383561644</v>
      </c>
      <c r="I10" s="95">
        <v>5</v>
      </c>
      <c r="J10" s="10">
        <v>0.05</v>
      </c>
      <c r="K10" s="11">
        <f t="shared" si="3"/>
        <v>0.19</v>
      </c>
      <c r="L10" s="51">
        <v>0</v>
      </c>
      <c r="M10" s="51">
        <v>0</v>
      </c>
      <c r="N10" s="66">
        <f t="shared" si="0"/>
        <v>0</v>
      </c>
      <c r="O10" s="66">
        <f t="shared" si="1"/>
        <v>0</v>
      </c>
      <c r="P10" s="64">
        <v>0.05</v>
      </c>
      <c r="Q10" s="66">
        <f t="shared" si="4"/>
        <v>0</v>
      </c>
    </row>
    <row r="11" spans="2:17" x14ac:dyDescent="0.25">
      <c r="B11" s="95">
        <v>8</v>
      </c>
      <c r="C11" s="103" t="s">
        <v>364</v>
      </c>
      <c r="D11" s="97">
        <v>0</v>
      </c>
      <c r="E11" s="95" t="s">
        <v>158</v>
      </c>
      <c r="F11" s="98">
        <v>40268</v>
      </c>
      <c r="G11" s="63">
        <v>44413</v>
      </c>
      <c r="H11" s="6">
        <f t="shared" si="2"/>
        <v>11.356164383561644</v>
      </c>
      <c r="I11" s="95">
        <v>5</v>
      </c>
      <c r="J11" s="10">
        <v>0.05</v>
      </c>
      <c r="K11" s="11">
        <f t="shared" si="3"/>
        <v>0.19</v>
      </c>
      <c r="L11" s="51">
        <v>0</v>
      </c>
      <c r="M11" s="51">
        <v>0</v>
      </c>
      <c r="N11" s="66">
        <f t="shared" si="0"/>
        <v>0</v>
      </c>
      <c r="O11" s="66">
        <f t="shared" si="1"/>
        <v>0</v>
      </c>
      <c r="P11" s="64">
        <v>0.05</v>
      </c>
      <c r="Q11" s="66">
        <f t="shared" si="4"/>
        <v>0</v>
      </c>
    </row>
    <row r="12" spans="2:17" x14ac:dyDescent="0.25">
      <c r="B12" s="95">
        <v>9</v>
      </c>
      <c r="C12" s="103" t="s">
        <v>364</v>
      </c>
      <c r="D12" s="97">
        <v>0</v>
      </c>
      <c r="E12" s="95" t="s">
        <v>158</v>
      </c>
      <c r="F12" s="98">
        <v>40268</v>
      </c>
      <c r="G12" s="63">
        <v>44413</v>
      </c>
      <c r="H12" s="6">
        <f t="shared" si="2"/>
        <v>11.356164383561644</v>
      </c>
      <c r="I12" s="95">
        <v>5</v>
      </c>
      <c r="J12" s="10">
        <v>0.05</v>
      </c>
      <c r="K12" s="11">
        <f t="shared" si="3"/>
        <v>0.19</v>
      </c>
      <c r="L12" s="51">
        <v>0</v>
      </c>
      <c r="M12" s="51">
        <v>0</v>
      </c>
      <c r="N12" s="66">
        <f t="shared" si="0"/>
        <v>0</v>
      </c>
      <c r="O12" s="66">
        <f t="shared" si="1"/>
        <v>0</v>
      </c>
      <c r="P12" s="64">
        <v>0.05</v>
      </c>
      <c r="Q12" s="66">
        <f t="shared" si="4"/>
        <v>0</v>
      </c>
    </row>
    <row r="13" spans="2:17" x14ac:dyDescent="0.25">
      <c r="B13" s="95">
        <v>10</v>
      </c>
      <c r="C13" s="103" t="s">
        <v>364</v>
      </c>
      <c r="D13" s="97">
        <v>0</v>
      </c>
      <c r="E13" s="95" t="s">
        <v>158</v>
      </c>
      <c r="F13" s="98">
        <v>40268</v>
      </c>
      <c r="G13" s="63">
        <v>44413</v>
      </c>
      <c r="H13" s="6">
        <f t="shared" si="2"/>
        <v>11.356164383561644</v>
      </c>
      <c r="I13" s="95">
        <v>5</v>
      </c>
      <c r="J13" s="10">
        <v>0.05</v>
      </c>
      <c r="K13" s="11">
        <f t="shared" si="3"/>
        <v>0.19</v>
      </c>
      <c r="L13" s="51">
        <v>0</v>
      </c>
      <c r="M13" s="51">
        <v>0</v>
      </c>
      <c r="N13" s="66">
        <f t="shared" si="0"/>
        <v>0</v>
      </c>
      <c r="O13" s="66">
        <f t="shared" si="1"/>
        <v>0</v>
      </c>
      <c r="P13" s="64">
        <v>0.05</v>
      </c>
      <c r="Q13" s="66">
        <f t="shared" si="4"/>
        <v>0</v>
      </c>
    </row>
    <row r="14" spans="2:17" x14ac:dyDescent="0.25">
      <c r="B14" s="95">
        <v>11</v>
      </c>
      <c r="C14" s="103" t="s">
        <v>364</v>
      </c>
      <c r="D14" s="97">
        <v>0</v>
      </c>
      <c r="E14" s="95" t="s">
        <v>158</v>
      </c>
      <c r="F14" s="98">
        <v>40268</v>
      </c>
      <c r="G14" s="63">
        <v>44413</v>
      </c>
      <c r="H14" s="6">
        <f t="shared" si="2"/>
        <v>11.356164383561644</v>
      </c>
      <c r="I14" s="95">
        <v>5</v>
      </c>
      <c r="J14" s="10">
        <v>0.05</v>
      </c>
      <c r="K14" s="11">
        <f t="shared" si="3"/>
        <v>0.19</v>
      </c>
      <c r="L14" s="51">
        <v>0</v>
      </c>
      <c r="M14" s="51">
        <v>0</v>
      </c>
      <c r="N14" s="66">
        <f t="shared" si="0"/>
        <v>0</v>
      </c>
      <c r="O14" s="66">
        <f t="shared" si="1"/>
        <v>0</v>
      </c>
      <c r="P14" s="64">
        <v>0.05</v>
      </c>
      <c r="Q14" s="66">
        <f t="shared" si="4"/>
        <v>0</v>
      </c>
    </row>
    <row r="15" spans="2:17" x14ac:dyDescent="0.25">
      <c r="B15" s="95">
        <v>12</v>
      </c>
      <c r="C15" s="103" t="s">
        <v>364</v>
      </c>
      <c r="D15" s="97">
        <v>0</v>
      </c>
      <c r="E15" s="95" t="s">
        <v>158</v>
      </c>
      <c r="F15" s="98">
        <v>40268</v>
      </c>
      <c r="G15" s="63">
        <v>44413</v>
      </c>
      <c r="H15" s="6">
        <f t="shared" si="2"/>
        <v>11.356164383561644</v>
      </c>
      <c r="I15" s="95">
        <v>5</v>
      </c>
      <c r="J15" s="10">
        <v>0.05</v>
      </c>
      <c r="K15" s="11">
        <f t="shared" si="3"/>
        <v>0.19</v>
      </c>
      <c r="L15" s="51">
        <v>0</v>
      </c>
      <c r="M15" s="51">
        <v>0</v>
      </c>
      <c r="N15" s="66">
        <f t="shared" si="0"/>
        <v>0</v>
      </c>
      <c r="O15" s="66">
        <f t="shared" si="1"/>
        <v>0</v>
      </c>
      <c r="P15" s="64">
        <v>0.05</v>
      </c>
      <c r="Q15" s="66">
        <f t="shared" si="4"/>
        <v>0</v>
      </c>
    </row>
    <row r="16" spans="2:17" x14ac:dyDescent="0.25">
      <c r="B16" s="95">
        <v>13</v>
      </c>
      <c r="C16" s="103" t="s">
        <v>364</v>
      </c>
      <c r="D16" s="97">
        <v>0</v>
      </c>
      <c r="E16" s="95" t="s">
        <v>158</v>
      </c>
      <c r="F16" s="98">
        <v>40268</v>
      </c>
      <c r="G16" s="63">
        <v>44413</v>
      </c>
      <c r="H16" s="6">
        <f t="shared" si="2"/>
        <v>11.356164383561644</v>
      </c>
      <c r="I16" s="95">
        <v>5</v>
      </c>
      <c r="J16" s="10">
        <v>0.05</v>
      </c>
      <c r="K16" s="11">
        <f t="shared" si="3"/>
        <v>0.19</v>
      </c>
      <c r="L16" s="51">
        <v>0</v>
      </c>
      <c r="M16" s="51">
        <v>0</v>
      </c>
      <c r="N16" s="66">
        <f t="shared" si="0"/>
        <v>0</v>
      </c>
      <c r="O16" s="66">
        <f t="shared" si="1"/>
        <v>0</v>
      </c>
      <c r="P16" s="64">
        <v>0.05</v>
      </c>
      <c r="Q16" s="66">
        <f t="shared" si="4"/>
        <v>0</v>
      </c>
    </row>
    <row r="17" spans="2:17" x14ac:dyDescent="0.25">
      <c r="B17" s="95">
        <v>14</v>
      </c>
      <c r="C17" s="103" t="s">
        <v>364</v>
      </c>
      <c r="D17" s="97">
        <v>0</v>
      </c>
      <c r="E17" s="95" t="s">
        <v>158</v>
      </c>
      <c r="F17" s="98">
        <v>40268</v>
      </c>
      <c r="G17" s="63">
        <v>44413</v>
      </c>
      <c r="H17" s="6">
        <f t="shared" si="2"/>
        <v>11.356164383561644</v>
      </c>
      <c r="I17" s="95">
        <v>5</v>
      </c>
      <c r="J17" s="10">
        <v>0.05</v>
      </c>
      <c r="K17" s="11">
        <f t="shared" si="3"/>
        <v>0.19</v>
      </c>
      <c r="L17" s="51">
        <v>0</v>
      </c>
      <c r="M17" s="51">
        <v>0</v>
      </c>
      <c r="N17" s="66">
        <f t="shared" si="0"/>
        <v>0</v>
      </c>
      <c r="O17" s="66">
        <f t="shared" si="1"/>
        <v>0</v>
      </c>
      <c r="P17" s="64">
        <v>0.05</v>
      </c>
      <c r="Q17" s="66">
        <f t="shared" si="4"/>
        <v>0</v>
      </c>
    </row>
    <row r="18" spans="2:17" x14ac:dyDescent="0.25">
      <c r="B18" s="95">
        <v>15</v>
      </c>
      <c r="C18" s="103" t="s">
        <v>364</v>
      </c>
      <c r="D18" s="97">
        <v>0</v>
      </c>
      <c r="E18" s="95" t="s">
        <v>158</v>
      </c>
      <c r="F18" s="98">
        <v>40268</v>
      </c>
      <c r="G18" s="63">
        <v>44413</v>
      </c>
      <c r="H18" s="6">
        <f t="shared" si="2"/>
        <v>11.356164383561644</v>
      </c>
      <c r="I18" s="95">
        <v>5</v>
      </c>
      <c r="J18" s="10">
        <v>0.05</v>
      </c>
      <c r="K18" s="11">
        <f t="shared" si="3"/>
        <v>0.19</v>
      </c>
      <c r="L18" s="51">
        <v>0</v>
      </c>
      <c r="M18" s="51">
        <v>0</v>
      </c>
      <c r="N18" s="66">
        <f t="shared" si="0"/>
        <v>0</v>
      </c>
      <c r="O18" s="66">
        <f t="shared" si="1"/>
        <v>0</v>
      </c>
      <c r="P18" s="64">
        <v>0.05</v>
      </c>
      <c r="Q18" s="66">
        <f t="shared" si="4"/>
        <v>0</v>
      </c>
    </row>
    <row r="19" spans="2:17" x14ac:dyDescent="0.25">
      <c r="B19" s="95">
        <v>16</v>
      </c>
      <c r="C19" s="103" t="s">
        <v>364</v>
      </c>
      <c r="D19" s="97">
        <v>0</v>
      </c>
      <c r="E19" s="95" t="s">
        <v>158</v>
      </c>
      <c r="F19" s="98">
        <v>40268</v>
      </c>
      <c r="G19" s="63">
        <v>44413</v>
      </c>
      <c r="H19" s="6">
        <f t="shared" si="2"/>
        <v>11.356164383561644</v>
      </c>
      <c r="I19" s="95">
        <v>5</v>
      </c>
      <c r="J19" s="10">
        <v>0.05</v>
      </c>
      <c r="K19" s="11">
        <f t="shared" si="3"/>
        <v>0.19</v>
      </c>
      <c r="L19" s="51">
        <v>0</v>
      </c>
      <c r="M19" s="51">
        <v>0</v>
      </c>
      <c r="N19" s="66">
        <f t="shared" si="0"/>
        <v>0</v>
      </c>
      <c r="O19" s="66">
        <f t="shared" si="1"/>
        <v>0</v>
      </c>
      <c r="P19" s="64">
        <v>0.05</v>
      </c>
      <c r="Q19" s="66">
        <f t="shared" si="4"/>
        <v>0</v>
      </c>
    </row>
    <row r="20" spans="2:17" x14ac:dyDescent="0.25">
      <c r="B20" s="95">
        <v>17</v>
      </c>
      <c r="C20" s="103" t="s">
        <v>364</v>
      </c>
      <c r="D20" s="97">
        <v>0</v>
      </c>
      <c r="E20" s="95" t="s">
        <v>158</v>
      </c>
      <c r="F20" s="98">
        <v>40268</v>
      </c>
      <c r="G20" s="63">
        <v>44413</v>
      </c>
      <c r="H20" s="6">
        <f t="shared" si="2"/>
        <v>11.356164383561644</v>
      </c>
      <c r="I20" s="95">
        <v>5</v>
      </c>
      <c r="J20" s="10">
        <v>0.05</v>
      </c>
      <c r="K20" s="11">
        <f t="shared" si="3"/>
        <v>0.19</v>
      </c>
      <c r="L20" s="51">
        <v>0</v>
      </c>
      <c r="M20" s="51">
        <v>0</v>
      </c>
      <c r="N20" s="66">
        <f t="shared" si="0"/>
        <v>0</v>
      </c>
      <c r="O20" s="66">
        <f t="shared" si="1"/>
        <v>0</v>
      </c>
      <c r="P20" s="64">
        <v>0.05</v>
      </c>
      <c r="Q20" s="66">
        <f t="shared" si="4"/>
        <v>0</v>
      </c>
    </row>
    <row r="21" spans="2:17" x14ac:dyDescent="0.25">
      <c r="B21" s="95">
        <v>18</v>
      </c>
      <c r="C21" s="103" t="s">
        <v>364</v>
      </c>
      <c r="D21" s="97">
        <v>0</v>
      </c>
      <c r="E21" s="95" t="s">
        <v>158</v>
      </c>
      <c r="F21" s="98">
        <v>40268</v>
      </c>
      <c r="G21" s="63">
        <v>44413</v>
      </c>
      <c r="H21" s="6">
        <f t="shared" si="2"/>
        <v>11.356164383561644</v>
      </c>
      <c r="I21" s="95">
        <v>5</v>
      </c>
      <c r="J21" s="10">
        <v>0.05</v>
      </c>
      <c r="K21" s="11">
        <f t="shared" si="3"/>
        <v>0.19</v>
      </c>
      <c r="L21" s="51">
        <v>0</v>
      </c>
      <c r="M21" s="51">
        <v>0</v>
      </c>
      <c r="N21" s="66">
        <f t="shared" si="0"/>
        <v>0</v>
      </c>
      <c r="O21" s="66">
        <f t="shared" si="1"/>
        <v>0</v>
      </c>
      <c r="P21" s="64">
        <v>0.05</v>
      </c>
      <c r="Q21" s="66">
        <f t="shared" si="4"/>
        <v>0</v>
      </c>
    </row>
    <row r="22" spans="2:17" x14ac:dyDescent="0.25">
      <c r="B22" s="95">
        <v>19</v>
      </c>
      <c r="C22" s="103" t="s">
        <v>364</v>
      </c>
      <c r="D22" s="97">
        <v>0</v>
      </c>
      <c r="E22" s="95" t="s">
        <v>158</v>
      </c>
      <c r="F22" s="98">
        <v>40268</v>
      </c>
      <c r="G22" s="63">
        <v>44413</v>
      </c>
      <c r="H22" s="6">
        <f t="shared" si="2"/>
        <v>11.356164383561644</v>
      </c>
      <c r="I22" s="95">
        <v>5</v>
      </c>
      <c r="J22" s="10">
        <v>0.05</v>
      </c>
      <c r="K22" s="11">
        <f t="shared" si="3"/>
        <v>0.19</v>
      </c>
      <c r="L22" s="51">
        <v>0</v>
      </c>
      <c r="M22" s="51">
        <v>0</v>
      </c>
      <c r="N22" s="66">
        <f t="shared" si="0"/>
        <v>0</v>
      </c>
      <c r="O22" s="66">
        <f t="shared" si="1"/>
        <v>0</v>
      </c>
      <c r="P22" s="64">
        <v>0.05</v>
      </c>
      <c r="Q22" s="66">
        <f t="shared" si="4"/>
        <v>0</v>
      </c>
    </row>
    <row r="23" spans="2:17" x14ac:dyDescent="0.25">
      <c r="B23" s="95">
        <v>20</v>
      </c>
      <c r="C23" s="103" t="s">
        <v>364</v>
      </c>
      <c r="D23" s="97">
        <v>0</v>
      </c>
      <c r="E23" s="95" t="s">
        <v>158</v>
      </c>
      <c r="F23" s="98">
        <v>40268</v>
      </c>
      <c r="G23" s="63">
        <v>44413</v>
      </c>
      <c r="H23" s="6">
        <f t="shared" si="2"/>
        <v>11.356164383561644</v>
      </c>
      <c r="I23" s="95">
        <v>5</v>
      </c>
      <c r="J23" s="10">
        <v>0.05</v>
      </c>
      <c r="K23" s="11">
        <f t="shared" si="3"/>
        <v>0.19</v>
      </c>
      <c r="L23" s="51">
        <v>0</v>
      </c>
      <c r="M23" s="51">
        <v>0</v>
      </c>
      <c r="N23" s="66">
        <f t="shared" si="0"/>
        <v>0</v>
      </c>
      <c r="O23" s="66">
        <f t="shared" si="1"/>
        <v>0</v>
      </c>
      <c r="P23" s="64">
        <v>0.05</v>
      </c>
      <c r="Q23" s="66">
        <f t="shared" si="4"/>
        <v>0</v>
      </c>
    </row>
    <row r="24" spans="2:17" x14ac:dyDescent="0.25">
      <c r="B24" s="95">
        <v>21</v>
      </c>
      <c r="C24" s="103" t="s">
        <v>365</v>
      </c>
      <c r="D24" s="97">
        <v>0</v>
      </c>
      <c r="E24" s="95" t="s">
        <v>161</v>
      </c>
      <c r="F24" s="98">
        <v>40317</v>
      </c>
      <c r="G24" s="63">
        <v>44413</v>
      </c>
      <c r="H24" s="6">
        <f t="shared" si="2"/>
        <v>11.221917808219178</v>
      </c>
      <c r="I24" s="95">
        <v>5</v>
      </c>
      <c r="J24" s="10">
        <v>0.05</v>
      </c>
      <c r="K24" s="11">
        <f t="shared" si="3"/>
        <v>0.19</v>
      </c>
      <c r="L24" s="51">
        <v>0</v>
      </c>
      <c r="M24" s="51">
        <v>0</v>
      </c>
      <c r="N24" s="66">
        <f t="shared" si="0"/>
        <v>0</v>
      </c>
      <c r="O24" s="66">
        <f t="shared" si="1"/>
        <v>0</v>
      </c>
      <c r="P24" s="64">
        <v>0.05</v>
      </c>
      <c r="Q24" s="66">
        <f t="shared" si="4"/>
        <v>0</v>
      </c>
    </row>
    <row r="25" spans="2:17" x14ac:dyDescent="0.25">
      <c r="B25" s="95">
        <v>22</v>
      </c>
      <c r="C25" s="103" t="s">
        <v>366</v>
      </c>
      <c r="D25" s="97">
        <v>0</v>
      </c>
      <c r="E25" s="95" t="s">
        <v>158</v>
      </c>
      <c r="F25" s="98">
        <v>40317</v>
      </c>
      <c r="G25" s="63">
        <v>44413</v>
      </c>
      <c r="H25" s="6">
        <f t="shared" si="2"/>
        <v>11.221917808219178</v>
      </c>
      <c r="I25" s="95">
        <v>5</v>
      </c>
      <c r="J25" s="10">
        <v>0.05</v>
      </c>
      <c r="K25" s="11">
        <f t="shared" si="3"/>
        <v>0.19</v>
      </c>
      <c r="L25" s="51">
        <v>0</v>
      </c>
      <c r="M25" s="51">
        <v>0</v>
      </c>
      <c r="N25" s="66">
        <f t="shared" si="0"/>
        <v>0</v>
      </c>
      <c r="O25" s="66">
        <f t="shared" si="1"/>
        <v>0</v>
      </c>
      <c r="P25" s="64">
        <v>0.05</v>
      </c>
      <c r="Q25" s="66">
        <f t="shared" si="4"/>
        <v>0</v>
      </c>
    </row>
    <row r="26" spans="2:17" x14ac:dyDescent="0.25">
      <c r="B26" s="95">
        <v>23</v>
      </c>
      <c r="C26" s="103" t="s">
        <v>366</v>
      </c>
      <c r="D26" s="97">
        <v>0</v>
      </c>
      <c r="E26" s="95" t="s">
        <v>158</v>
      </c>
      <c r="F26" s="98">
        <v>40338</v>
      </c>
      <c r="G26" s="63">
        <v>44413</v>
      </c>
      <c r="H26" s="6">
        <f t="shared" si="2"/>
        <v>11.164383561643836</v>
      </c>
      <c r="I26" s="95">
        <v>5</v>
      </c>
      <c r="J26" s="10">
        <v>0.05</v>
      </c>
      <c r="K26" s="11">
        <f t="shared" si="3"/>
        <v>0.19</v>
      </c>
      <c r="L26" s="51">
        <v>0</v>
      </c>
      <c r="M26" s="51">
        <v>0</v>
      </c>
      <c r="N26" s="66">
        <f t="shared" si="0"/>
        <v>0</v>
      </c>
      <c r="O26" s="66">
        <f t="shared" si="1"/>
        <v>0</v>
      </c>
      <c r="P26" s="64">
        <v>0.05</v>
      </c>
      <c r="Q26" s="66">
        <f t="shared" si="4"/>
        <v>0</v>
      </c>
    </row>
    <row r="27" spans="2:17" x14ac:dyDescent="0.25">
      <c r="B27" s="95">
        <v>24</v>
      </c>
      <c r="C27" s="103" t="s">
        <v>366</v>
      </c>
      <c r="D27" s="97">
        <v>0</v>
      </c>
      <c r="E27" s="95" t="s">
        <v>158</v>
      </c>
      <c r="F27" s="98">
        <v>40338</v>
      </c>
      <c r="G27" s="63">
        <v>44413</v>
      </c>
      <c r="H27" s="6">
        <f t="shared" si="2"/>
        <v>11.164383561643836</v>
      </c>
      <c r="I27" s="95">
        <v>5</v>
      </c>
      <c r="J27" s="10">
        <v>0.05</v>
      </c>
      <c r="K27" s="11">
        <f t="shared" si="3"/>
        <v>0.19</v>
      </c>
      <c r="L27" s="51">
        <v>0</v>
      </c>
      <c r="M27" s="51">
        <v>0</v>
      </c>
      <c r="N27" s="66">
        <f t="shared" si="0"/>
        <v>0</v>
      </c>
      <c r="O27" s="66">
        <f t="shared" si="1"/>
        <v>0</v>
      </c>
      <c r="P27" s="64">
        <v>0.05</v>
      </c>
      <c r="Q27" s="66">
        <f t="shared" si="4"/>
        <v>0</v>
      </c>
    </row>
    <row r="28" spans="2:17" x14ac:dyDescent="0.25">
      <c r="B28" s="95">
        <v>25</v>
      </c>
      <c r="C28" s="103" t="s">
        <v>366</v>
      </c>
      <c r="D28" s="97">
        <v>0</v>
      </c>
      <c r="E28" s="95" t="s">
        <v>158</v>
      </c>
      <c r="F28" s="98">
        <v>40338</v>
      </c>
      <c r="G28" s="63">
        <v>44413</v>
      </c>
      <c r="H28" s="6">
        <f t="shared" si="2"/>
        <v>11.164383561643836</v>
      </c>
      <c r="I28" s="95">
        <v>5</v>
      </c>
      <c r="J28" s="10">
        <v>0.05</v>
      </c>
      <c r="K28" s="11">
        <f t="shared" si="3"/>
        <v>0.19</v>
      </c>
      <c r="L28" s="51">
        <v>0</v>
      </c>
      <c r="M28" s="51">
        <v>0</v>
      </c>
      <c r="N28" s="66">
        <f t="shared" si="0"/>
        <v>0</v>
      </c>
      <c r="O28" s="66">
        <f t="shared" si="1"/>
        <v>0</v>
      </c>
      <c r="P28" s="64">
        <v>0.05</v>
      </c>
      <c r="Q28" s="66">
        <f t="shared" si="4"/>
        <v>0</v>
      </c>
    </row>
    <row r="29" spans="2:17" x14ac:dyDescent="0.25">
      <c r="B29" s="95">
        <v>26</v>
      </c>
      <c r="C29" s="103" t="s">
        <v>366</v>
      </c>
      <c r="D29" s="97">
        <v>0</v>
      </c>
      <c r="E29" s="95" t="s">
        <v>158</v>
      </c>
      <c r="F29" s="98">
        <v>40338</v>
      </c>
      <c r="G29" s="63">
        <v>44413</v>
      </c>
      <c r="H29" s="6">
        <f t="shared" si="2"/>
        <v>11.164383561643836</v>
      </c>
      <c r="I29" s="95">
        <v>5</v>
      </c>
      <c r="J29" s="10">
        <v>0.05</v>
      </c>
      <c r="K29" s="11">
        <f t="shared" si="3"/>
        <v>0.19</v>
      </c>
      <c r="L29" s="51">
        <v>0</v>
      </c>
      <c r="M29" s="51">
        <v>0</v>
      </c>
      <c r="N29" s="66">
        <f t="shared" si="0"/>
        <v>0</v>
      </c>
      <c r="O29" s="66">
        <f t="shared" si="1"/>
        <v>0</v>
      </c>
      <c r="P29" s="64">
        <v>0.05</v>
      </c>
      <c r="Q29" s="66">
        <f t="shared" si="4"/>
        <v>0</v>
      </c>
    </row>
    <row r="30" spans="2:17" x14ac:dyDescent="0.25">
      <c r="B30" s="95">
        <v>27</v>
      </c>
      <c r="C30" s="103" t="s">
        <v>366</v>
      </c>
      <c r="D30" s="97">
        <v>0</v>
      </c>
      <c r="E30" s="95" t="s">
        <v>158</v>
      </c>
      <c r="F30" s="98">
        <v>40338</v>
      </c>
      <c r="G30" s="63">
        <v>44413</v>
      </c>
      <c r="H30" s="6">
        <f t="shared" si="2"/>
        <v>11.164383561643836</v>
      </c>
      <c r="I30" s="95">
        <v>5</v>
      </c>
      <c r="J30" s="10">
        <v>0.05</v>
      </c>
      <c r="K30" s="11">
        <f t="shared" si="3"/>
        <v>0.19</v>
      </c>
      <c r="L30" s="51">
        <v>0</v>
      </c>
      <c r="M30" s="51">
        <v>0</v>
      </c>
      <c r="N30" s="66">
        <f t="shared" si="0"/>
        <v>0</v>
      </c>
      <c r="O30" s="66">
        <f t="shared" si="1"/>
        <v>0</v>
      </c>
      <c r="P30" s="64">
        <v>0.05</v>
      </c>
      <c r="Q30" s="66">
        <f t="shared" si="4"/>
        <v>0</v>
      </c>
    </row>
    <row r="31" spans="2:17" x14ac:dyDescent="0.25">
      <c r="B31" s="95">
        <v>28</v>
      </c>
      <c r="C31" s="103" t="s">
        <v>366</v>
      </c>
      <c r="D31" s="97">
        <v>0</v>
      </c>
      <c r="E31" s="95" t="s">
        <v>158</v>
      </c>
      <c r="F31" s="98">
        <v>40338</v>
      </c>
      <c r="G31" s="63">
        <v>44413</v>
      </c>
      <c r="H31" s="6">
        <f t="shared" si="2"/>
        <v>11.164383561643836</v>
      </c>
      <c r="I31" s="95">
        <v>5</v>
      </c>
      <c r="J31" s="10">
        <v>0.05</v>
      </c>
      <c r="K31" s="11">
        <f t="shared" si="3"/>
        <v>0.19</v>
      </c>
      <c r="L31" s="51">
        <v>0</v>
      </c>
      <c r="M31" s="51">
        <v>0</v>
      </c>
      <c r="N31" s="66">
        <f t="shared" si="0"/>
        <v>0</v>
      </c>
      <c r="O31" s="66">
        <f t="shared" si="1"/>
        <v>0</v>
      </c>
      <c r="P31" s="64">
        <v>0.05</v>
      </c>
      <c r="Q31" s="66">
        <f t="shared" si="4"/>
        <v>0</v>
      </c>
    </row>
    <row r="32" spans="2:17" x14ac:dyDescent="0.25">
      <c r="B32" s="95">
        <v>29</v>
      </c>
      <c r="C32" s="103" t="s">
        <v>366</v>
      </c>
      <c r="D32" s="97">
        <v>0</v>
      </c>
      <c r="E32" s="95" t="s">
        <v>158</v>
      </c>
      <c r="F32" s="98">
        <v>40338</v>
      </c>
      <c r="G32" s="63">
        <v>44413</v>
      </c>
      <c r="H32" s="6">
        <f t="shared" si="2"/>
        <v>11.164383561643836</v>
      </c>
      <c r="I32" s="95">
        <v>5</v>
      </c>
      <c r="J32" s="10">
        <v>0.05</v>
      </c>
      <c r="K32" s="11">
        <f t="shared" si="3"/>
        <v>0.19</v>
      </c>
      <c r="L32" s="51">
        <v>0</v>
      </c>
      <c r="M32" s="51">
        <v>0</v>
      </c>
      <c r="N32" s="66">
        <f t="shared" si="0"/>
        <v>0</v>
      </c>
      <c r="O32" s="66">
        <f t="shared" si="1"/>
        <v>0</v>
      </c>
      <c r="P32" s="64">
        <v>0.05</v>
      </c>
      <c r="Q32" s="66">
        <f t="shared" si="4"/>
        <v>0</v>
      </c>
    </row>
    <row r="33" spans="2:17" x14ac:dyDescent="0.25">
      <c r="B33" s="95">
        <v>30</v>
      </c>
      <c r="C33" s="103" t="s">
        <v>366</v>
      </c>
      <c r="D33" s="97">
        <v>0</v>
      </c>
      <c r="E33" s="95" t="s">
        <v>158</v>
      </c>
      <c r="F33" s="98">
        <v>40338</v>
      </c>
      <c r="G33" s="63">
        <v>44413</v>
      </c>
      <c r="H33" s="6">
        <f t="shared" si="2"/>
        <v>11.164383561643836</v>
      </c>
      <c r="I33" s="95">
        <v>5</v>
      </c>
      <c r="J33" s="10">
        <v>0.05</v>
      </c>
      <c r="K33" s="11">
        <f t="shared" si="3"/>
        <v>0.19</v>
      </c>
      <c r="L33" s="51">
        <v>0</v>
      </c>
      <c r="M33" s="51">
        <v>0</v>
      </c>
      <c r="N33" s="66">
        <f t="shared" si="0"/>
        <v>0</v>
      </c>
      <c r="O33" s="66">
        <f t="shared" si="1"/>
        <v>0</v>
      </c>
      <c r="P33" s="64">
        <v>0.05</v>
      </c>
      <c r="Q33" s="66">
        <f t="shared" si="4"/>
        <v>0</v>
      </c>
    </row>
    <row r="34" spans="2:17" x14ac:dyDescent="0.25">
      <c r="B34" s="95">
        <v>31</v>
      </c>
      <c r="C34" s="103" t="s">
        <v>366</v>
      </c>
      <c r="D34" s="97">
        <v>0</v>
      </c>
      <c r="E34" s="95" t="s">
        <v>158</v>
      </c>
      <c r="F34" s="98">
        <v>40338</v>
      </c>
      <c r="G34" s="63">
        <v>44413</v>
      </c>
      <c r="H34" s="6">
        <f t="shared" si="2"/>
        <v>11.164383561643836</v>
      </c>
      <c r="I34" s="95">
        <v>5</v>
      </c>
      <c r="J34" s="10">
        <v>0.05</v>
      </c>
      <c r="K34" s="11">
        <f t="shared" si="3"/>
        <v>0.19</v>
      </c>
      <c r="L34" s="51">
        <v>0</v>
      </c>
      <c r="M34" s="51">
        <v>0</v>
      </c>
      <c r="N34" s="66">
        <f t="shared" si="0"/>
        <v>0</v>
      </c>
      <c r="O34" s="66">
        <f t="shared" si="1"/>
        <v>0</v>
      </c>
      <c r="P34" s="64">
        <v>0.05</v>
      </c>
      <c r="Q34" s="66">
        <f t="shared" si="4"/>
        <v>0</v>
      </c>
    </row>
    <row r="35" spans="2:17" x14ac:dyDescent="0.25">
      <c r="B35" s="95">
        <v>32</v>
      </c>
      <c r="C35" s="103" t="s">
        <v>366</v>
      </c>
      <c r="D35" s="97">
        <v>0</v>
      </c>
      <c r="E35" s="95" t="s">
        <v>158</v>
      </c>
      <c r="F35" s="98">
        <v>40338</v>
      </c>
      <c r="G35" s="63">
        <v>44413</v>
      </c>
      <c r="H35" s="6">
        <f t="shared" si="2"/>
        <v>11.164383561643836</v>
      </c>
      <c r="I35" s="95">
        <v>5</v>
      </c>
      <c r="J35" s="10">
        <v>0.05</v>
      </c>
      <c r="K35" s="11">
        <f t="shared" si="3"/>
        <v>0.19</v>
      </c>
      <c r="L35" s="51">
        <v>0</v>
      </c>
      <c r="M35" s="51">
        <v>0</v>
      </c>
      <c r="N35" s="66">
        <f t="shared" si="0"/>
        <v>0</v>
      </c>
      <c r="O35" s="66">
        <f t="shared" si="1"/>
        <v>0</v>
      </c>
      <c r="P35" s="64">
        <v>0.05</v>
      </c>
      <c r="Q35" s="66">
        <f t="shared" si="4"/>
        <v>0</v>
      </c>
    </row>
    <row r="36" spans="2:17" x14ac:dyDescent="0.25">
      <c r="B36" s="95">
        <v>33</v>
      </c>
      <c r="C36" s="103" t="s">
        <v>366</v>
      </c>
      <c r="D36" s="97">
        <v>0</v>
      </c>
      <c r="E36" s="95" t="s">
        <v>158</v>
      </c>
      <c r="F36" s="98">
        <v>40338</v>
      </c>
      <c r="G36" s="63">
        <v>44413</v>
      </c>
      <c r="H36" s="6">
        <f t="shared" si="2"/>
        <v>11.164383561643836</v>
      </c>
      <c r="I36" s="95">
        <v>5</v>
      </c>
      <c r="J36" s="10">
        <v>0.05</v>
      </c>
      <c r="K36" s="11">
        <f t="shared" si="3"/>
        <v>0.19</v>
      </c>
      <c r="L36" s="51">
        <v>0</v>
      </c>
      <c r="M36" s="51">
        <v>0</v>
      </c>
      <c r="N36" s="66">
        <f t="shared" si="0"/>
        <v>0</v>
      </c>
      <c r="O36" s="66">
        <f t="shared" si="1"/>
        <v>0</v>
      </c>
      <c r="P36" s="64">
        <v>0.05</v>
      </c>
      <c r="Q36" s="66">
        <f t="shared" si="4"/>
        <v>0</v>
      </c>
    </row>
    <row r="37" spans="2:17" x14ac:dyDescent="0.25">
      <c r="B37" s="95">
        <v>34</v>
      </c>
      <c r="C37" s="103" t="s">
        <v>366</v>
      </c>
      <c r="D37" s="97">
        <v>0</v>
      </c>
      <c r="E37" s="95" t="s">
        <v>158</v>
      </c>
      <c r="F37" s="98">
        <v>40338</v>
      </c>
      <c r="G37" s="63">
        <v>44413</v>
      </c>
      <c r="H37" s="6">
        <f t="shared" si="2"/>
        <v>11.164383561643836</v>
      </c>
      <c r="I37" s="95">
        <v>5</v>
      </c>
      <c r="J37" s="10">
        <v>0.05</v>
      </c>
      <c r="K37" s="11">
        <f t="shared" si="3"/>
        <v>0.19</v>
      </c>
      <c r="L37" s="51">
        <v>0</v>
      </c>
      <c r="M37" s="51">
        <v>0</v>
      </c>
      <c r="N37" s="66">
        <f t="shared" si="0"/>
        <v>0</v>
      </c>
      <c r="O37" s="66">
        <f t="shared" si="1"/>
        <v>0</v>
      </c>
      <c r="P37" s="64">
        <v>0.05</v>
      </c>
      <c r="Q37" s="66">
        <f t="shared" si="4"/>
        <v>0</v>
      </c>
    </row>
    <row r="38" spans="2:17" x14ac:dyDescent="0.25">
      <c r="B38" s="95">
        <v>35</v>
      </c>
      <c r="C38" s="103" t="s">
        <v>366</v>
      </c>
      <c r="D38" s="97">
        <v>0</v>
      </c>
      <c r="E38" s="95" t="s">
        <v>158</v>
      </c>
      <c r="F38" s="98">
        <v>40338</v>
      </c>
      <c r="G38" s="63">
        <v>44413</v>
      </c>
      <c r="H38" s="6">
        <f t="shared" si="2"/>
        <v>11.164383561643836</v>
      </c>
      <c r="I38" s="95">
        <v>5</v>
      </c>
      <c r="J38" s="10">
        <v>0.05</v>
      </c>
      <c r="K38" s="11">
        <f t="shared" si="3"/>
        <v>0.19</v>
      </c>
      <c r="L38" s="51">
        <v>0</v>
      </c>
      <c r="M38" s="51">
        <v>0</v>
      </c>
      <c r="N38" s="66">
        <f t="shared" si="0"/>
        <v>0</v>
      </c>
      <c r="O38" s="66">
        <f t="shared" si="1"/>
        <v>0</v>
      </c>
      <c r="P38" s="64">
        <v>0.05</v>
      </c>
      <c r="Q38" s="66">
        <f t="shared" si="4"/>
        <v>0</v>
      </c>
    </row>
    <row r="39" spans="2:17" x14ac:dyDescent="0.25">
      <c r="B39" s="95">
        <v>36</v>
      </c>
      <c r="C39" s="103" t="s">
        <v>366</v>
      </c>
      <c r="D39" s="97">
        <v>0</v>
      </c>
      <c r="E39" s="95" t="s">
        <v>158</v>
      </c>
      <c r="F39" s="98">
        <v>40338</v>
      </c>
      <c r="G39" s="63">
        <v>44413</v>
      </c>
      <c r="H39" s="6">
        <f t="shared" si="2"/>
        <v>11.164383561643836</v>
      </c>
      <c r="I39" s="95">
        <v>5</v>
      </c>
      <c r="J39" s="10">
        <v>0.05</v>
      </c>
      <c r="K39" s="11">
        <f t="shared" si="3"/>
        <v>0.19</v>
      </c>
      <c r="L39" s="51">
        <v>0</v>
      </c>
      <c r="M39" s="51">
        <v>0</v>
      </c>
      <c r="N39" s="66">
        <f t="shared" si="0"/>
        <v>0</v>
      </c>
      <c r="O39" s="66">
        <f t="shared" si="1"/>
        <v>0</v>
      </c>
      <c r="P39" s="64">
        <v>0.05</v>
      </c>
      <c r="Q39" s="66">
        <f t="shared" si="4"/>
        <v>0</v>
      </c>
    </row>
    <row r="40" spans="2:17" x14ac:dyDescent="0.25">
      <c r="B40" s="95">
        <v>37</v>
      </c>
      <c r="C40" s="103" t="s">
        <v>366</v>
      </c>
      <c r="D40" s="97">
        <v>0</v>
      </c>
      <c r="E40" s="95" t="s">
        <v>158</v>
      </c>
      <c r="F40" s="98">
        <v>40338</v>
      </c>
      <c r="G40" s="63">
        <v>44413</v>
      </c>
      <c r="H40" s="6">
        <f t="shared" si="2"/>
        <v>11.164383561643836</v>
      </c>
      <c r="I40" s="95">
        <v>5</v>
      </c>
      <c r="J40" s="10">
        <v>0.05</v>
      </c>
      <c r="K40" s="11">
        <f t="shared" si="3"/>
        <v>0.19</v>
      </c>
      <c r="L40" s="51">
        <v>0</v>
      </c>
      <c r="M40" s="51">
        <v>0</v>
      </c>
      <c r="N40" s="66">
        <f t="shared" si="0"/>
        <v>0</v>
      </c>
      <c r="O40" s="66">
        <f t="shared" si="1"/>
        <v>0</v>
      </c>
      <c r="P40" s="64">
        <v>0.05</v>
      </c>
      <c r="Q40" s="66">
        <f t="shared" si="4"/>
        <v>0</v>
      </c>
    </row>
    <row r="41" spans="2:17" x14ac:dyDescent="0.25">
      <c r="B41" s="95">
        <v>38</v>
      </c>
      <c r="C41" s="103" t="s">
        <v>367</v>
      </c>
      <c r="D41" s="97">
        <v>1</v>
      </c>
      <c r="E41" s="95" t="s">
        <v>158</v>
      </c>
      <c r="F41" s="98">
        <v>40317</v>
      </c>
      <c r="G41" s="63">
        <v>44413</v>
      </c>
      <c r="H41" s="6">
        <f t="shared" si="2"/>
        <v>11.221917808219178</v>
      </c>
      <c r="I41" s="95">
        <v>8</v>
      </c>
      <c r="J41" s="10">
        <v>0.05</v>
      </c>
      <c r="K41" s="11">
        <f t="shared" si="3"/>
        <v>0.11874999999999999</v>
      </c>
      <c r="L41" s="51">
        <v>5585.49</v>
      </c>
      <c r="M41" s="51">
        <v>279.27</v>
      </c>
      <c r="N41" s="66">
        <f t="shared" si="0"/>
        <v>7443.2392767123283</v>
      </c>
      <c r="O41" s="66">
        <f t="shared" si="1"/>
        <v>0</v>
      </c>
      <c r="P41" s="64">
        <v>0.05</v>
      </c>
      <c r="Q41" s="66">
        <f t="shared" si="4"/>
        <v>279.27449999999999</v>
      </c>
    </row>
    <row r="42" spans="2:17" x14ac:dyDescent="0.25">
      <c r="B42" s="95">
        <v>39</v>
      </c>
      <c r="C42" s="103" t="s">
        <v>368</v>
      </c>
      <c r="D42" s="97">
        <v>1</v>
      </c>
      <c r="E42" s="95" t="s">
        <v>161</v>
      </c>
      <c r="F42" s="98">
        <v>40359</v>
      </c>
      <c r="G42" s="63">
        <v>44413</v>
      </c>
      <c r="H42" s="6">
        <f t="shared" si="2"/>
        <v>11.106849315068493</v>
      </c>
      <c r="I42" s="95">
        <v>5</v>
      </c>
      <c r="J42" s="10">
        <v>0.05</v>
      </c>
      <c r="K42" s="11">
        <f t="shared" si="3"/>
        <v>0.19</v>
      </c>
      <c r="L42" s="51">
        <v>21494.55</v>
      </c>
      <c r="M42" s="51">
        <v>1074.73</v>
      </c>
      <c r="N42" s="66">
        <f t="shared" si="0"/>
        <v>45359.978309589038</v>
      </c>
      <c r="O42" s="66">
        <f t="shared" si="1"/>
        <v>0</v>
      </c>
      <c r="P42" s="64">
        <v>0.05</v>
      </c>
      <c r="Q42" s="66">
        <f t="shared" si="4"/>
        <v>1074.7275</v>
      </c>
    </row>
    <row r="43" spans="2:17" x14ac:dyDescent="0.25">
      <c r="B43" s="95">
        <v>40</v>
      </c>
      <c r="C43" s="103" t="s">
        <v>368</v>
      </c>
      <c r="D43" s="97">
        <v>1</v>
      </c>
      <c r="E43" s="95" t="s">
        <v>161</v>
      </c>
      <c r="F43" s="98">
        <v>40359</v>
      </c>
      <c r="G43" s="63">
        <v>44413</v>
      </c>
      <c r="H43" s="6">
        <f t="shared" si="2"/>
        <v>11.106849315068493</v>
      </c>
      <c r="I43" s="95">
        <v>5</v>
      </c>
      <c r="J43" s="10">
        <v>0.05</v>
      </c>
      <c r="K43" s="11">
        <f t="shared" si="3"/>
        <v>0.19</v>
      </c>
      <c r="L43" s="51">
        <v>21494.55</v>
      </c>
      <c r="M43" s="51">
        <v>1074.73</v>
      </c>
      <c r="N43" s="66">
        <f t="shared" si="0"/>
        <v>45359.978309589038</v>
      </c>
      <c r="O43" s="66">
        <f t="shared" si="1"/>
        <v>0</v>
      </c>
      <c r="P43" s="64">
        <v>0.05</v>
      </c>
      <c r="Q43" s="66">
        <f t="shared" si="4"/>
        <v>1074.7275</v>
      </c>
    </row>
    <row r="44" spans="2:17" ht="30" x14ac:dyDescent="0.25">
      <c r="B44" s="95">
        <v>41</v>
      </c>
      <c r="C44" s="103" t="s">
        <v>369</v>
      </c>
      <c r="D44" s="97">
        <v>0</v>
      </c>
      <c r="E44" s="95" t="s">
        <v>161</v>
      </c>
      <c r="F44" s="98">
        <v>40359</v>
      </c>
      <c r="G44" s="63">
        <v>44413</v>
      </c>
      <c r="H44" s="6">
        <f t="shared" si="2"/>
        <v>11.106849315068493</v>
      </c>
      <c r="I44" s="95">
        <v>5</v>
      </c>
      <c r="J44" s="10">
        <v>0.05</v>
      </c>
      <c r="K44" s="11">
        <f t="shared" si="3"/>
        <v>0.19</v>
      </c>
      <c r="L44" s="51">
        <v>0</v>
      </c>
      <c r="M44" s="51">
        <v>0</v>
      </c>
      <c r="N44" s="66">
        <f t="shared" si="0"/>
        <v>0</v>
      </c>
      <c r="O44" s="66">
        <f t="shared" si="1"/>
        <v>0</v>
      </c>
      <c r="P44" s="64">
        <v>0.05</v>
      </c>
      <c r="Q44" s="66">
        <f t="shared" si="4"/>
        <v>0</v>
      </c>
    </row>
    <row r="45" spans="2:17" ht="30" x14ac:dyDescent="0.25">
      <c r="B45" s="95">
        <v>42</v>
      </c>
      <c r="C45" s="103" t="s">
        <v>369</v>
      </c>
      <c r="D45" s="97">
        <v>0</v>
      </c>
      <c r="E45" s="95" t="s">
        <v>161</v>
      </c>
      <c r="F45" s="98">
        <v>40359</v>
      </c>
      <c r="G45" s="63">
        <v>44413</v>
      </c>
      <c r="H45" s="6">
        <f t="shared" si="2"/>
        <v>11.106849315068493</v>
      </c>
      <c r="I45" s="95">
        <v>5</v>
      </c>
      <c r="J45" s="10">
        <v>0.05</v>
      </c>
      <c r="K45" s="11">
        <f t="shared" si="3"/>
        <v>0.19</v>
      </c>
      <c r="L45" s="51">
        <v>0</v>
      </c>
      <c r="M45" s="51">
        <v>0</v>
      </c>
      <c r="N45" s="66">
        <f t="shared" si="0"/>
        <v>0</v>
      </c>
      <c r="O45" s="66">
        <f t="shared" si="1"/>
        <v>0</v>
      </c>
      <c r="P45" s="64">
        <v>0.05</v>
      </c>
      <c r="Q45" s="66">
        <f t="shared" si="4"/>
        <v>0</v>
      </c>
    </row>
    <row r="46" spans="2:17" x14ac:dyDescent="0.25">
      <c r="B46" s="95">
        <v>43</v>
      </c>
      <c r="C46" s="103" t="s">
        <v>370</v>
      </c>
      <c r="D46" s="97">
        <v>0</v>
      </c>
      <c r="E46" s="95" t="s">
        <v>161</v>
      </c>
      <c r="F46" s="98">
        <v>40359</v>
      </c>
      <c r="G46" s="63">
        <v>44413</v>
      </c>
      <c r="H46" s="6">
        <f t="shared" si="2"/>
        <v>11.106849315068493</v>
      </c>
      <c r="I46" s="95">
        <v>3</v>
      </c>
      <c r="J46" s="10">
        <v>0.05</v>
      </c>
      <c r="K46" s="11">
        <f t="shared" si="3"/>
        <v>0.31666666666666665</v>
      </c>
      <c r="L46" s="51">
        <v>0</v>
      </c>
      <c r="M46" s="51">
        <v>0</v>
      </c>
      <c r="N46" s="66">
        <f t="shared" si="0"/>
        <v>0</v>
      </c>
      <c r="O46" s="66">
        <f t="shared" si="1"/>
        <v>0</v>
      </c>
      <c r="P46" s="64">
        <v>0.05</v>
      </c>
      <c r="Q46" s="66">
        <f t="shared" si="4"/>
        <v>0</v>
      </c>
    </row>
    <row r="47" spans="2:17" x14ac:dyDescent="0.25">
      <c r="B47" s="95">
        <v>44</v>
      </c>
      <c r="C47" s="103" t="s">
        <v>370</v>
      </c>
      <c r="D47" s="97">
        <v>1</v>
      </c>
      <c r="E47" s="95" t="s">
        <v>161</v>
      </c>
      <c r="F47" s="98">
        <v>40397</v>
      </c>
      <c r="G47" s="63">
        <v>44413</v>
      </c>
      <c r="H47" s="6">
        <f t="shared" si="2"/>
        <v>11.002739726027396</v>
      </c>
      <c r="I47" s="95">
        <v>3</v>
      </c>
      <c r="J47" s="10">
        <v>0.05</v>
      </c>
      <c r="K47" s="11">
        <f t="shared" si="3"/>
        <v>0.31666666666666665</v>
      </c>
      <c r="L47" s="51">
        <v>214515</v>
      </c>
      <c r="M47" s="51">
        <v>10725.75</v>
      </c>
      <c r="N47" s="66">
        <f t="shared" si="0"/>
        <v>747413.35890410945</v>
      </c>
      <c r="O47" s="66">
        <f t="shared" si="1"/>
        <v>0</v>
      </c>
      <c r="P47" s="64">
        <v>0.05</v>
      </c>
      <c r="Q47" s="66">
        <f t="shared" si="4"/>
        <v>10725.75</v>
      </c>
    </row>
    <row r="48" spans="2:17" x14ac:dyDescent="0.25">
      <c r="B48" s="95">
        <v>45</v>
      </c>
      <c r="C48" s="103" t="s">
        <v>366</v>
      </c>
      <c r="D48" s="97">
        <v>0</v>
      </c>
      <c r="E48" s="95" t="s">
        <v>161</v>
      </c>
      <c r="F48" s="98">
        <v>40407</v>
      </c>
      <c r="G48" s="63">
        <v>44413</v>
      </c>
      <c r="H48" s="6">
        <f t="shared" si="2"/>
        <v>10.975342465753425</v>
      </c>
      <c r="I48" s="95">
        <v>5</v>
      </c>
      <c r="J48" s="10">
        <v>0.05</v>
      </c>
      <c r="K48" s="11">
        <f t="shared" si="3"/>
        <v>0.19</v>
      </c>
      <c r="L48" s="51">
        <v>0</v>
      </c>
      <c r="M48" s="51">
        <v>0</v>
      </c>
      <c r="N48" s="66">
        <f t="shared" si="0"/>
        <v>0</v>
      </c>
      <c r="O48" s="66">
        <f t="shared" si="1"/>
        <v>0</v>
      </c>
      <c r="P48" s="64">
        <v>0.05</v>
      </c>
      <c r="Q48" s="66">
        <f t="shared" si="4"/>
        <v>0</v>
      </c>
    </row>
    <row r="49" spans="2:17" x14ac:dyDescent="0.25">
      <c r="B49" s="95">
        <v>46</v>
      </c>
      <c r="C49" s="103" t="s">
        <v>371</v>
      </c>
      <c r="D49" s="97">
        <v>2</v>
      </c>
      <c r="E49" s="95" t="s">
        <v>161</v>
      </c>
      <c r="F49" s="98">
        <v>40420</v>
      </c>
      <c r="G49" s="63">
        <v>44413</v>
      </c>
      <c r="H49" s="6">
        <f t="shared" si="2"/>
        <v>10.93972602739726</v>
      </c>
      <c r="I49" s="95">
        <v>3</v>
      </c>
      <c r="J49" s="10">
        <v>0.05</v>
      </c>
      <c r="K49" s="11">
        <f t="shared" si="3"/>
        <v>0.31666666666666665</v>
      </c>
      <c r="L49" s="51">
        <v>185972.52</v>
      </c>
      <c r="M49" s="51">
        <v>9298.6299999999992</v>
      </c>
      <c r="N49" s="66">
        <f t="shared" si="0"/>
        <v>644254.66551780817</v>
      </c>
      <c r="O49" s="66">
        <f t="shared" si="1"/>
        <v>0</v>
      </c>
      <c r="P49" s="64">
        <v>0.05</v>
      </c>
      <c r="Q49" s="66">
        <f t="shared" si="4"/>
        <v>9298.6260000000002</v>
      </c>
    </row>
    <row r="50" spans="2:17" x14ac:dyDescent="0.25">
      <c r="B50" s="95">
        <v>47</v>
      </c>
      <c r="C50" s="103" t="s">
        <v>372</v>
      </c>
      <c r="D50" s="97">
        <v>0</v>
      </c>
      <c r="E50" s="95" t="s">
        <v>161</v>
      </c>
      <c r="F50" s="98">
        <v>40407</v>
      </c>
      <c r="G50" s="63">
        <v>44413</v>
      </c>
      <c r="H50" s="6">
        <f t="shared" si="2"/>
        <v>10.975342465753425</v>
      </c>
      <c r="I50" s="95">
        <v>5</v>
      </c>
      <c r="J50" s="10">
        <v>0.05</v>
      </c>
      <c r="K50" s="11">
        <f t="shared" si="3"/>
        <v>0.19</v>
      </c>
      <c r="L50" s="51">
        <v>0</v>
      </c>
      <c r="M50" s="51">
        <v>0</v>
      </c>
      <c r="N50" s="66">
        <f t="shared" si="0"/>
        <v>0</v>
      </c>
      <c r="O50" s="66">
        <f t="shared" si="1"/>
        <v>0</v>
      </c>
      <c r="P50" s="64">
        <v>0.05</v>
      </c>
      <c r="Q50" s="66">
        <f t="shared" si="4"/>
        <v>0</v>
      </c>
    </row>
    <row r="51" spans="2:17" x14ac:dyDescent="0.25">
      <c r="B51" s="95">
        <v>48</v>
      </c>
      <c r="C51" s="103" t="s">
        <v>373</v>
      </c>
      <c r="D51" s="97">
        <v>0</v>
      </c>
      <c r="E51" s="95" t="s">
        <v>161</v>
      </c>
      <c r="F51" s="98">
        <v>40306</v>
      </c>
      <c r="G51" s="63">
        <v>44413</v>
      </c>
      <c r="H51" s="6">
        <f t="shared" si="2"/>
        <v>11.252054794520548</v>
      </c>
      <c r="I51" s="95">
        <v>5</v>
      </c>
      <c r="J51" s="10">
        <v>0.05</v>
      </c>
      <c r="K51" s="11">
        <f t="shared" si="3"/>
        <v>0.19</v>
      </c>
      <c r="L51" s="51">
        <v>0</v>
      </c>
      <c r="M51" s="51">
        <v>0</v>
      </c>
      <c r="N51" s="66">
        <f t="shared" si="0"/>
        <v>0</v>
      </c>
      <c r="O51" s="66">
        <f t="shared" si="1"/>
        <v>0</v>
      </c>
      <c r="P51" s="64">
        <v>0.05</v>
      </c>
      <c r="Q51" s="66">
        <f t="shared" si="4"/>
        <v>0</v>
      </c>
    </row>
    <row r="52" spans="2:17" x14ac:dyDescent="0.25">
      <c r="B52" s="95">
        <v>49</v>
      </c>
      <c r="C52" s="103" t="s">
        <v>373</v>
      </c>
      <c r="D52" s="97">
        <v>0</v>
      </c>
      <c r="E52" s="95" t="s">
        <v>161</v>
      </c>
      <c r="F52" s="98">
        <v>40306</v>
      </c>
      <c r="G52" s="63">
        <v>44413</v>
      </c>
      <c r="H52" s="6">
        <f t="shared" si="2"/>
        <v>11.252054794520548</v>
      </c>
      <c r="I52" s="95">
        <v>5</v>
      </c>
      <c r="J52" s="10">
        <v>0.05</v>
      </c>
      <c r="K52" s="11">
        <f t="shared" si="3"/>
        <v>0.19</v>
      </c>
      <c r="L52" s="51">
        <v>0</v>
      </c>
      <c r="M52" s="51">
        <v>0</v>
      </c>
      <c r="N52" s="66">
        <f t="shared" si="0"/>
        <v>0</v>
      </c>
      <c r="O52" s="66">
        <f t="shared" si="1"/>
        <v>0</v>
      </c>
      <c r="P52" s="64">
        <v>0.05</v>
      </c>
      <c r="Q52" s="66">
        <f t="shared" si="4"/>
        <v>0</v>
      </c>
    </row>
    <row r="53" spans="2:17" x14ac:dyDescent="0.25">
      <c r="B53" s="95">
        <v>50</v>
      </c>
      <c r="C53" s="103" t="s">
        <v>373</v>
      </c>
      <c r="D53" s="97">
        <v>0</v>
      </c>
      <c r="E53" s="95" t="s">
        <v>161</v>
      </c>
      <c r="F53" s="98">
        <v>40306</v>
      </c>
      <c r="G53" s="63">
        <v>44413</v>
      </c>
      <c r="H53" s="6">
        <f t="shared" si="2"/>
        <v>11.252054794520548</v>
      </c>
      <c r="I53" s="95">
        <v>5</v>
      </c>
      <c r="J53" s="10">
        <v>0.05</v>
      </c>
      <c r="K53" s="11">
        <f t="shared" si="3"/>
        <v>0.19</v>
      </c>
      <c r="L53" s="51">
        <v>0</v>
      </c>
      <c r="M53" s="51">
        <v>0</v>
      </c>
      <c r="N53" s="66">
        <f t="shared" si="0"/>
        <v>0</v>
      </c>
      <c r="O53" s="66">
        <f t="shared" si="1"/>
        <v>0</v>
      </c>
      <c r="P53" s="64">
        <v>0.05</v>
      </c>
      <c r="Q53" s="66">
        <f t="shared" si="4"/>
        <v>0</v>
      </c>
    </row>
    <row r="54" spans="2:17" x14ac:dyDescent="0.25">
      <c r="B54" s="95">
        <v>51</v>
      </c>
      <c r="C54" s="103" t="s">
        <v>373</v>
      </c>
      <c r="D54" s="97">
        <v>0</v>
      </c>
      <c r="E54" s="95" t="s">
        <v>161</v>
      </c>
      <c r="F54" s="98">
        <v>40306</v>
      </c>
      <c r="G54" s="63">
        <v>44413</v>
      </c>
      <c r="H54" s="6">
        <f t="shared" si="2"/>
        <v>11.252054794520548</v>
      </c>
      <c r="I54" s="95">
        <v>5</v>
      </c>
      <c r="J54" s="10">
        <v>0.05</v>
      </c>
      <c r="K54" s="11">
        <f t="shared" si="3"/>
        <v>0.19</v>
      </c>
      <c r="L54" s="51">
        <v>0</v>
      </c>
      <c r="M54" s="51">
        <v>0</v>
      </c>
      <c r="N54" s="66">
        <f t="shared" si="0"/>
        <v>0</v>
      </c>
      <c r="O54" s="66">
        <f t="shared" si="1"/>
        <v>0</v>
      </c>
      <c r="P54" s="64">
        <v>0.05</v>
      </c>
      <c r="Q54" s="66">
        <f t="shared" si="4"/>
        <v>0</v>
      </c>
    </row>
    <row r="55" spans="2:17" x14ac:dyDescent="0.25">
      <c r="B55" s="95">
        <v>52</v>
      </c>
      <c r="C55" s="103" t="s">
        <v>373</v>
      </c>
      <c r="D55" s="97">
        <v>0</v>
      </c>
      <c r="E55" s="95" t="s">
        <v>161</v>
      </c>
      <c r="F55" s="98">
        <v>40306</v>
      </c>
      <c r="G55" s="63">
        <v>44413</v>
      </c>
      <c r="H55" s="6">
        <f t="shared" si="2"/>
        <v>11.252054794520548</v>
      </c>
      <c r="I55" s="95">
        <v>5</v>
      </c>
      <c r="J55" s="10">
        <v>0.05</v>
      </c>
      <c r="K55" s="11">
        <f t="shared" si="3"/>
        <v>0.19</v>
      </c>
      <c r="L55" s="51">
        <v>0</v>
      </c>
      <c r="M55" s="51">
        <v>0</v>
      </c>
      <c r="N55" s="66">
        <f t="shared" si="0"/>
        <v>0</v>
      </c>
      <c r="O55" s="66">
        <f t="shared" si="1"/>
        <v>0</v>
      </c>
      <c r="P55" s="64">
        <v>0.05</v>
      </c>
      <c r="Q55" s="66">
        <f t="shared" si="4"/>
        <v>0</v>
      </c>
    </row>
    <row r="56" spans="2:17" x14ac:dyDescent="0.25">
      <c r="B56" s="95">
        <v>53</v>
      </c>
      <c r="C56" s="103" t="s">
        <v>373</v>
      </c>
      <c r="D56" s="97">
        <v>0</v>
      </c>
      <c r="E56" s="95" t="s">
        <v>161</v>
      </c>
      <c r="F56" s="98">
        <v>40306</v>
      </c>
      <c r="G56" s="63">
        <v>44413</v>
      </c>
      <c r="H56" s="6">
        <f t="shared" si="2"/>
        <v>11.252054794520548</v>
      </c>
      <c r="I56" s="95">
        <v>5</v>
      </c>
      <c r="J56" s="10">
        <v>0.05</v>
      </c>
      <c r="K56" s="11">
        <f t="shared" si="3"/>
        <v>0.19</v>
      </c>
      <c r="L56" s="51">
        <v>0</v>
      </c>
      <c r="M56" s="51">
        <v>0</v>
      </c>
      <c r="N56" s="66">
        <f t="shared" si="0"/>
        <v>0</v>
      </c>
      <c r="O56" s="66">
        <f t="shared" si="1"/>
        <v>0</v>
      </c>
      <c r="P56" s="64">
        <v>0.05</v>
      </c>
      <c r="Q56" s="66">
        <f t="shared" si="4"/>
        <v>0</v>
      </c>
    </row>
    <row r="57" spans="2:17" x14ac:dyDescent="0.25">
      <c r="B57" s="95">
        <v>54</v>
      </c>
      <c r="C57" s="103" t="s">
        <v>373</v>
      </c>
      <c r="D57" s="97">
        <v>0</v>
      </c>
      <c r="E57" s="95" t="s">
        <v>161</v>
      </c>
      <c r="F57" s="98">
        <v>40306</v>
      </c>
      <c r="G57" s="63">
        <v>44413</v>
      </c>
      <c r="H57" s="6">
        <f t="shared" si="2"/>
        <v>11.252054794520548</v>
      </c>
      <c r="I57" s="95">
        <v>5</v>
      </c>
      <c r="J57" s="10">
        <v>0.05</v>
      </c>
      <c r="K57" s="11">
        <f t="shared" si="3"/>
        <v>0.19</v>
      </c>
      <c r="L57" s="51">
        <v>0</v>
      </c>
      <c r="M57" s="51">
        <v>0</v>
      </c>
      <c r="N57" s="66">
        <f t="shared" si="0"/>
        <v>0</v>
      </c>
      <c r="O57" s="66">
        <f t="shared" si="1"/>
        <v>0</v>
      </c>
      <c r="P57" s="64">
        <v>0.05</v>
      </c>
      <c r="Q57" s="66">
        <f t="shared" si="4"/>
        <v>0</v>
      </c>
    </row>
    <row r="58" spans="2:17" ht="30" x14ac:dyDescent="0.25">
      <c r="B58" s="95">
        <v>55</v>
      </c>
      <c r="C58" s="103" t="s">
        <v>374</v>
      </c>
      <c r="D58" s="97">
        <v>0</v>
      </c>
      <c r="E58" s="95" t="s">
        <v>158</v>
      </c>
      <c r="F58" s="98">
        <v>40282</v>
      </c>
      <c r="G58" s="63">
        <v>44413</v>
      </c>
      <c r="H58" s="6">
        <f t="shared" si="2"/>
        <v>11.317808219178081</v>
      </c>
      <c r="I58" s="95">
        <v>5</v>
      </c>
      <c r="J58" s="10">
        <v>0.05</v>
      </c>
      <c r="K58" s="11">
        <f t="shared" si="3"/>
        <v>0.19</v>
      </c>
      <c r="L58" s="51">
        <v>0</v>
      </c>
      <c r="M58" s="51">
        <v>0</v>
      </c>
      <c r="N58" s="66">
        <f t="shared" si="0"/>
        <v>0</v>
      </c>
      <c r="O58" s="66">
        <f t="shared" si="1"/>
        <v>0</v>
      </c>
      <c r="P58" s="64">
        <v>0.05</v>
      </c>
      <c r="Q58" s="66">
        <f t="shared" si="4"/>
        <v>0</v>
      </c>
    </row>
    <row r="59" spans="2:17" ht="30" x14ac:dyDescent="0.25">
      <c r="B59" s="95">
        <v>56</v>
      </c>
      <c r="C59" s="103" t="s">
        <v>374</v>
      </c>
      <c r="D59" s="97">
        <v>0</v>
      </c>
      <c r="E59" s="95" t="s">
        <v>158</v>
      </c>
      <c r="F59" s="98">
        <v>40282</v>
      </c>
      <c r="G59" s="63">
        <v>44413</v>
      </c>
      <c r="H59" s="6">
        <f t="shared" si="2"/>
        <v>11.317808219178081</v>
      </c>
      <c r="I59" s="95">
        <v>5</v>
      </c>
      <c r="J59" s="10">
        <v>0.05</v>
      </c>
      <c r="K59" s="11">
        <f t="shared" si="3"/>
        <v>0.19</v>
      </c>
      <c r="L59" s="51">
        <v>0</v>
      </c>
      <c r="M59" s="51">
        <v>0</v>
      </c>
      <c r="N59" s="66">
        <f t="shared" si="0"/>
        <v>0</v>
      </c>
      <c r="O59" s="66">
        <f t="shared" si="1"/>
        <v>0</v>
      </c>
      <c r="P59" s="64">
        <v>0.05</v>
      </c>
      <c r="Q59" s="66">
        <f t="shared" si="4"/>
        <v>0</v>
      </c>
    </row>
    <row r="60" spans="2:17" ht="30" x14ac:dyDescent="0.25">
      <c r="B60" s="95">
        <v>57</v>
      </c>
      <c r="C60" s="103" t="s">
        <v>374</v>
      </c>
      <c r="D60" s="97">
        <v>0</v>
      </c>
      <c r="E60" s="95" t="s">
        <v>158</v>
      </c>
      <c r="F60" s="98">
        <v>40282</v>
      </c>
      <c r="G60" s="63">
        <v>44413</v>
      </c>
      <c r="H60" s="6">
        <f t="shared" si="2"/>
        <v>11.317808219178081</v>
      </c>
      <c r="I60" s="95">
        <v>5</v>
      </c>
      <c r="J60" s="10">
        <v>0.05</v>
      </c>
      <c r="K60" s="11">
        <f t="shared" si="3"/>
        <v>0.19</v>
      </c>
      <c r="L60" s="51">
        <v>0</v>
      </c>
      <c r="M60" s="51">
        <v>0</v>
      </c>
      <c r="N60" s="66">
        <f t="shared" si="0"/>
        <v>0</v>
      </c>
      <c r="O60" s="66">
        <f t="shared" si="1"/>
        <v>0</v>
      </c>
      <c r="P60" s="64">
        <v>0.05</v>
      </c>
      <c r="Q60" s="66">
        <f t="shared" si="4"/>
        <v>0</v>
      </c>
    </row>
    <row r="61" spans="2:17" ht="30" x14ac:dyDescent="0.25">
      <c r="B61" s="95">
        <v>58</v>
      </c>
      <c r="C61" s="103" t="s">
        <v>374</v>
      </c>
      <c r="D61" s="97">
        <v>0</v>
      </c>
      <c r="E61" s="95" t="s">
        <v>158</v>
      </c>
      <c r="F61" s="98">
        <v>40282</v>
      </c>
      <c r="G61" s="63">
        <v>44413</v>
      </c>
      <c r="H61" s="6">
        <f t="shared" si="2"/>
        <v>11.317808219178081</v>
      </c>
      <c r="I61" s="95">
        <v>5</v>
      </c>
      <c r="J61" s="10">
        <v>0.05</v>
      </c>
      <c r="K61" s="11">
        <f t="shared" si="3"/>
        <v>0.19</v>
      </c>
      <c r="L61" s="51">
        <v>0</v>
      </c>
      <c r="M61" s="51">
        <v>0</v>
      </c>
      <c r="N61" s="66">
        <f t="shared" si="0"/>
        <v>0</v>
      </c>
      <c r="O61" s="66">
        <f t="shared" si="1"/>
        <v>0</v>
      </c>
      <c r="P61" s="64">
        <v>0.05</v>
      </c>
      <c r="Q61" s="66">
        <f t="shared" si="4"/>
        <v>0</v>
      </c>
    </row>
    <row r="62" spans="2:17" ht="30" x14ac:dyDescent="0.25">
      <c r="B62" s="95">
        <v>59</v>
      </c>
      <c r="C62" s="103" t="s">
        <v>374</v>
      </c>
      <c r="D62" s="97">
        <v>0</v>
      </c>
      <c r="E62" s="95" t="s">
        <v>158</v>
      </c>
      <c r="F62" s="98">
        <v>40282</v>
      </c>
      <c r="G62" s="63">
        <v>44413</v>
      </c>
      <c r="H62" s="6">
        <f t="shared" si="2"/>
        <v>11.317808219178081</v>
      </c>
      <c r="I62" s="95">
        <v>5</v>
      </c>
      <c r="J62" s="10">
        <v>0.05</v>
      </c>
      <c r="K62" s="11">
        <f t="shared" si="3"/>
        <v>0.19</v>
      </c>
      <c r="L62" s="51">
        <v>0</v>
      </c>
      <c r="M62" s="51">
        <v>0</v>
      </c>
      <c r="N62" s="66">
        <f t="shared" si="0"/>
        <v>0</v>
      </c>
      <c r="O62" s="66">
        <f t="shared" si="1"/>
        <v>0</v>
      </c>
      <c r="P62" s="64">
        <v>0.05</v>
      </c>
      <c r="Q62" s="66">
        <f t="shared" si="4"/>
        <v>0</v>
      </c>
    </row>
    <row r="63" spans="2:17" ht="30" x14ac:dyDescent="0.25">
      <c r="B63" s="95">
        <v>60</v>
      </c>
      <c r="C63" s="103" t="s">
        <v>374</v>
      </c>
      <c r="D63" s="97">
        <v>0</v>
      </c>
      <c r="E63" s="95" t="s">
        <v>158</v>
      </c>
      <c r="F63" s="98">
        <v>40282</v>
      </c>
      <c r="G63" s="63">
        <v>44413</v>
      </c>
      <c r="H63" s="6">
        <f t="shared" si="2"/>
        <v>11.317808219178081</v>
      </c>
      <c r="I63" s="95">
        <v>5</v>
      </c>
      <c r="J63" s="10">
        <v>0.05</v>
      </c>
      <c r="K63" s="11">
        <f t="shared" si="3"/>
        <v>0.19</v>
      </c>
      <c r="L63" s="51">
        <v>0</v>
      </c>
      <c r="M63" s="51">
        <v>0</v>
      </c>
      <c r="N63" s="66">
        <f t="shared" si="0"/>
        <v>0</v>
      </c>
      <c r="O63" s="66">
        <f t="shared" si="1"/>
        <v>0</v>
      </c>
      <c r="P63" s="64">
        <v>0.05</v>
      </c>
      <c r="Q63" s="66">
        <f t="shared" si="4"/>
        <v>0</v>
      </c>
    </row>
    <row r="64" spans="2:17" ht="30" x14ac:dyDescent="0.25">
      <c r="B64" s="95">
        <v>61</v>
      </c>
      <c r="C64" s="103" t="s">
        <v>374</v>
      </c>
      <c r="D64" s="97">
        <v>0</v>
      </c>
      <c r="E64" s="95" t="s">
        <v>158</v>
      </c>
      <c r="F64" s="98">
        <v>40282</v>
      </c>
      <c r="G64" s="63">
        <v>44413</v>
      </c>
      <c r="H64" s="6">
        <f t="shared" si="2"/>
        <v>11.317808219178081</v>
      </c>
      <c r="I64" s="95">
        <v>5</v>
      </c>
      <c r="J64" s="10">
        <v>0.05</v>
      </c>
      <c r="K64" s="11">
        <f t="shared" si="3"/>
        <v>0.19</v>
      </c>
      <c r="L64" s="51">
        <v>0</v>
      </c>
      <c r="M64" s="51">
        <v>0</v>
      </c>
      <c r="N64" s="66">
        <f t="shared" si="0"/>
        <v>0</v>
      </c>
      <c r="O64" s="66">
        <f t="shared" si="1"/>
        <v>0</v>
      </c>
      <c r="P64" s="64">
        <v>0.05</v>
      </c>
      <c r="Q64" s="66">
        <f t="shared" si="4"/>
        <v>0</v>
      </c>
    </row>
    <row r="65" spans="2:17" ht="30" x14ac:dyDescent="0.25">
      <c r="B65" s="95">
        <v>62</v>
      </c>
      <c r="C65" s="103" t="s">
        <v>374</v>
      </c>
      <c r="D65" s="97">
        <v>0</v>
      </c>
      <c r="E65" s="95" t="s">
        <v>158</v>
      </c>
      <c r="F65" s="98">
        <v>40282</v>
      </c>
      <c r="G65" s="63">
        <v>44413</v>
      </c>
      <c r="H65" s="6">
        <f t="shared" si="2"/>
        <v>11.317808219178081</v>
      </c>
      <c r="I65" s="95">
        <v>5</v>
      </c>
      <c r="J65" s="10">
        <v>0.05</v>
      </c>
      <c r="K65" s="11">
        <f t="shared" si="3"/>
        <v>0.19</v>
      </c>
      <c r="L65" s="51">
        <v>0</v>
      </c>
      <c r="M65" s="51">
        <v>0</v>
      </c>
      <c r="N65" s="66">
        <f t="shared" si="0"/>
        <v>0</v>
      </c>
      <c r="O65" s="66">
        <f t="shared" si="1"/>
        <v>0</v>
      </c>
      <c r="P65" s="64">
        <v>0.05</v>
      </c>
      <c r="Q65" s="66">
        <f t="shared" si="4"/>
        <v>0</v>
      </c>
    </row>
    <row r="66" spans="2:17" ht="30" x14ac:dyDescent="0.25">
      <c r="B66" s="95">
        <v>63</v>
      </c>
      <c r="C66" s="103" t="s">
        <v>374</v>
      </c>
      <c r="D66" s="97">
        <v>0</v>
      </c>
      <c r="E66" s="95" t="s">
        <v>158</v>
      </c>
      <c r="F66" s="98">
        <v>40282</v>
      </c>
      <c r="G66" s="63">
        <v>44413</v>
      </c>
      <c r="H66" s="6">
        <f t="shared" si="2"/>
        <v>11.317808219178081</v>
      </c>
      <c r="I66" s="95">
        <v>5</v>
      </c>
      <c r="J66" s="10">
        <v>0.05</v>
      </c>
      <c r="K66" s="11">
        <f t="shared" si="3"/>
        <v>0.19</v>
      </c>
      <c r="L66" s="51">
        <v>0</v>
      </c>
      <c r="M66" s="51">
        <v>0</v>
      </c>
      <c r="N66" s="66">
        <f t="shared" si="0"/>
        <v>0</v>
      </c>
      <c r="O66" s="66">
        <f t="shared" si="1"/>
        <v>0</v>
      </c>
      <c r="P66" s="64">
        <v>0.05</v>
      </c>
      <c r="Q66" s="66">
        <f t="shared" si="4"/>
        <v>0</v>
      </c>
    </row>
    <row r="67" spans="2:17" ht="30" x14ac:dyDescent="0.25">
      <c r="B67" s="95">
        <v>64</v>
      </c>
      <c r="C67" s="103" t="s">
        <v>374</v>
      </c>
      <c r="D67" s="97">
        <v>0</v>
      </c>
      <c r="E67" s="95" t="s">
        <v>158</v>
      </c>
      <c r="F67" s="98">
        <v>40282</v>
      </c>
      <c r="G67" s="63">
        <v>44413</v>
      </c>
      <c r="H67" s="6">
        <f t="shared" si="2"/>
        <v>11.317808219178081</v>
      </c>
      <c r="I67" s="95">
        <v>5</v>
      </c>
      <c r="J67" s="10">
        <v>0.05</v>
      </c>
      <c r="K67" s="11">
        <f t="shared" si="3"/>
        <v>0.19</v>
      </c>
      <c r="L67" s="51">
        <v>0</v>
      </c>
      <c r="M67" s="51">
        <v>0</v>
      </c>
      <c r="N67" s="66">
        <f t="shared" si="0"/>
        <v>0</v>
      </c>
      <c r="O67" s="66">
        <f t="shared" si="1"/>
        <v>0</v>
      </c>
      <c r="P67" s="64">
        <v>0.05</v>
      </c>
      <c r="Q67" s="66">
        <f t="shared" si="4"/>
        <v>0</v>
      </c>
    </row>
    <row r="68" spans="2:17" ht="30" x14ac:dyDescent="0.25">
      <c r="B68" s="95">
        <v>65</v>
      </c>
      <c r="C68" s="103" t="s">
        <v>374</v>
      </c>
      <c r="D68" s="97">
        <v>0</v>
      </c>
      <c r="E68" s="95" t="s">
        <v>158</v>
      </c>
      <c r="F68" s="98">
        <v>40282</v>
      </c>
      <c r="G68" s="63">
        <v>44413</v>
      </c>
      <c r="H68" s="6">
        <f t="shared" si="2"/>
        <v>11.317808219178081</v>
      </c>
      <c r="I68" s="95">
        <v>5</v>
      </c>
      <c r="J68" s="10">
        <v>0.05</v>
      </c>
      <c r="K68" s="11">
        <f t="shared" si="3"/>
        <v>0.19</v>
      </c>
      <c r="L68" s="51">
        <v>0</v>
      </c>
      <c r="M68" s="51">
        <v>0</v>
      </c>
      <c r="N68" s="66">
        <f t="shared" ref="N68:N131" si="5">H68*K68*L68</f>
        <v>0</v>
      </c>
      <c r="O68" s="66">
        <f t="shared" ref="O68:O131" si="6">MAX(L68-N68,0)</f>
        <v>0</v>
      </c>
      <c r="P68" s="64">
        <v>0.05</v>
      </c>
      <c r="Q68" s="66">
        <f t="shared" si="4"/>
        <v>0</v>
      </c>
    </row>
    <row r="69" spans="2:17" ht="30" x14ac:dyDescent="0.25">
      <c r="B69" s="95">
        <v>66</v>
      </c>
      <c r="C69" s="103" t="s">
        <v>374</v>
      </c>
      <c r="D69" s="97">
        <v>0</v>
      </c>
      <c r="E69" s="95" t="s">
        <v>158</v>
      </c>
      <c r="F69" s="98">
        <v>40282</v>
      </c>
      <c r="G69" s="63">
        <v>44413</v>
      </c>
      <c r="H69" s="6">
        <f t="shared" ref="H69:H132" si="7">(G69-F69)/365</f>
        <v>11.317808219178081</v>
      </c>
      <c r="I69" s="95">
        <v>5</v>
      </c>
      <c r="J69" s="10">
        <v>0.05</v>
      </c>
      <c r="K69" s="11">
        <f t="shared" ref="K69:K132" si="8">(1-J69)/I69</f>
        <v>0.19</v>
      </c>
      <c r="L69" s="51">
        <v>0</v>
      </c>
      <c r="M69" s="51">
        <v>0</v>
      </c>
      <c r="N69" s="66">
        <f t="shared" si="5"/>
        <v>0</v>
      </c>
      <c r="O69" s="66">
        <f t="shared" si="6"/>
        <v>0</v>
      </c>
      <c r="P69" s="64">
        <v>0.05</v>
      </c>
      <c r="Q69" s="66">
        <f t="shared" ref="Q69:Q132" si="9">IF(M69&lt;=0,0,IF(O69&lt;=J69*L69,J69*L69,O69*(1-P69)))</f>
        <v>0</v>
      </c>
    </row>
    <row r="70" spans="2:17" ht="30" x14ac:dyDescent="0.25">
      <c r="B70" s="95">
        <v>67</v>
      </c>
      <c r="C70" s="103" t="s">
        <v>374</v>
      </c>
      <c r="D70" s="97">
        <v>0</v>
      </c>
      <c r="E70" s="95" t="s">
        <v>158</v>
      </c>
      <c r="F70" s="98">
        <v>40282</v>
      </c>
      <c r="G70" s="63">
        <v>44413</v>
      </c>
      <c r="H70" s="6">
        <f t="shared" si="7"/>
        <v>11.317808219178081</v>
      </c>
      <c r="I70" s="95">
        <v>5</v>
      </c>
      <c r="J70" s="10">
        <v>0.05</v>
      </c>
      <c r="K70" s="11">
        <f t="shared" si="8"/>
        <v>0.19</v>
      </c>
      <c r="L70" s="51">
        <v>0</v>
      </c>
      <c r="M70" s="51">
        <v>0</v>
      </c>
      <c r="N70" s="66">
        <f t="shared" si="5"/>
        <v>0</v>
      </c>
      <c r="O70" s="66">
        <f t="shared" si="6"/>
        <v>0</v>
      </c>
      <c r="P70" s="64">
        <v>0.05</v>
      </c>
      <c r="Q70" s="66">
        <f t="shared" si="9"/>
        <v>0</v>
      </c>
    </row>
    <row r="71" spans="2:17" ht="30" x14ac:dyDescent="0.25">
      <c r="B71" s="95">
        <v>68</v>
      </c>
      <c r="C71" s="103" t="s">
        <v>374</v>
      </c>
      <c r="D71" s="97">
        <v>0</v>
      </c>
      <c r="E71" s="95" t="s">
        <v>158</v>
      </c>
      <c r="F71" s="98">
        <v>40282</v>
      </c>
      <c r="G71" s="63">
        <v>44413</v>
      </c>
      <c r="H71" s="6">
        <f t="shared" si="7"/>
        <v>11.317808219178081</v>
      </c>
      <c r="I71" s="95">
        <v>5</v>
      </c>
      <c r="J71" s="10">
        <v>0.05</v>
      </c>
      <c r="K71" s="11">
        <f t="shared" si="8"/>
        <v>0.19</v>
      </c>
      <c r="L71" s="51">
        <v>0</v>
      </c>
      <c r="M71" s="51">
        <v>0</v>
      </c>
      <c r="N71" s="66">
        <f t="shared" si="5"/>
        <v>0</v>
      </c>
      <c r="O71" s="66">
        <f t="shared" si="6"/>
        <v>0</v>
      </c>
      <c r="P71" s="64">
        <v>0.05</v>
      </c>
      <c r="Q71" s="66">
        <f t="shared" si="9"/>
        <v>0</v>
      </c>
    </row>
    <row r="72" spans="2:17" ht="30" x14ac:dyDescent="0.25">
      <c r="B72" s="95">
        <v>69</v>
      </c>
      <c r="C72" s="103" t="s">
        <v>374</v>
      </c>
      <c r="D72" s="97">
        <v>0</v>
      </c>
      <c r="E72" s="95" t="s">
        <v>158</v>
      </c>
      <c r="F72" s="98">
        <v>40282</v>
      </c>
      <c r="G72" s="63">
        <v>44413</v>
      </c>
      <c r="H72" s="6">
        <f t="shared" si="7"/>
        <v>11.317808219178081</v>
      </c>
      <c r="I72" s="95">
        <v>5</v>
      </c>
      <c r="J72" s="10">
        <v>0.05</v>
      </c>
      <c r="K72" s="11">
        <f t="shared" si="8"/>
        <v>0.19</v>
      </c>
      <c r="L72" s="51">
        <v>0</v>
      </c>
      <c r="M72" s="51">
        <v>0</v>
      </c>
      <c r="N72" s="66">
        <f t="shared" si="5"/>
        <v>0</v>
      </c>
      <c r="O72" s="66">
        <f t="shared" si="6"/>
        <v>0</v>
      </c>
      <c r="P72" s="64">
        <v>0.05</v>
      </c>
      <c r="Q72" s="66">
        <f t="shared" si="9"/>
        <v>0</v>
      </c>
    </row>
    <row r="73" spans="2:17" ht="30" x14ac:dyDescent="0.25">
      <c r="B73" s="95">
        <v>70</v>
      </c>
      <c r="C73" s="103" t="s">
        <v>374</v>
      </c>
      <c r="D73" s="97">
        <v>0</v>
      </c>
      <c r="E73" s="95" t="s">
        <v>158</v>
      </c>
      <c r="F73" s="98">
        <v>40282</v>
      </c>
      <c r="G73" s="63">
        <v>44413</v>
      </c>
      <c r="H73" s="6">
        <f t="shared" si="7"/>
        <v>11.317808219178081</v>
      </c>
      <c r="I73" s="95">
        <v>5</v>
      </c>
      <c r="J73" s="10">
        <v>0.05</v>
      </c>
      <c r="K73" s="11">
        <f t="shared" si="8"/>
        <v>0.19</v>
      </c>
      <c r="L73" s="51">
        <v>0</v>
      </c>
      <c r="M73" s="51">
        <v>0</v>
      </c>
      <c r="N73" s="66">
        <f t="shared" si="5"/>
        <v>0</v>
      </c>
      <c r="O73" s="66">
        <f t="shared" si="6"/>
        <v>0</v>
      </c>
      <c r="P73" s="64">
        <v>0.05</v>
      </c>
      <c r="Q73" s="66">
        <f t="shared" si="9"/>
        <v>0</v>
      </c>
    </row>
    <row r="74" spans="2:17" ht="30" x14ac:dyDescent="0.25">
      <c r="B74" s="95">
        <v>71</v>
      </c>
      <c r="C74" s="103" t="s">
        <v>374</v>
      </c>
      <c r="D74" s="97">
        <v>0</v>
      </c>
      <c r="E74" s="95" t="s">
        <v>158</v>
      </c>
      <c r="F74" s="98">
        <v>40282</v>
      </c>
      <c r="G74" s="63">
        <v>44413</v>
      </c>
      <c r="H74" s="6">
        <f t="shared" si="7"/>
        <v>11.317808219178081</v>
      </c>
      <c r="I74" s="95">
        <v>5</v>
      </c>
      <c r="J74" s="10">
        <v>0.05</v>
      </c>
      <c r="K74" s="11">
        <f t="shared" si="8"/>
        <v>0.19</v>
      </c>
      <c r="L74" s="51">
        <v>0</v>
      </c>
      <c r="M74" s="51">
        <v>0</v>
      </c>
      <c r="N74" s="66">
        <f t="shared" si="5"/>
        <v>0</v>
      </c>
      <c r="O74" s="66">
        <f t="shared" si="6"/>
        <v>0</v>
      </c>
      <c r="P74" s="64">
        <v>0.05</v>
      </c>
      <c r="Q74" s="66">
        <f t="shared" si="9"/>
        <v>0</v>
      </c>
    </row>
    <row r="75" spans="2:17" ht="30" x14ac:dyDescent="0.25">
      <c r="B75" s="95">
        <v>72</v>
      </c>
      <c r="C75" s="103" t="s">
        <v>374</v>
      </c>
      <c r="D75" s="97">
        <v>0</v>
      </c>
      <c r="E75" s="95" t="s">
        <v>158</v>
      </c>
      <c r="F75" s="98">
        <v>40282</v>
      </c>
      <c r="G75" s="63">
        <v>44413</v>
      </c>
      <c r="H75" s="6">
        <f t="shared" si="7"/>
        <v>11.317808219178081</v>
      </c>
      <c r="I75" s="95">
        <v>5</v>
      </c>
      <c r="J75" s="10">
        <v>0.05</v>
      </c>
      <c r="K75" s="11">
        <f t="shared" si="8"/>
        <v>0.19</v>
      </c>
      <c r="L75" s="51">
        <v>0</v>
      </c>
      <c r="M75" s="51">
        <v>0</v>
      </c>
      <c r="N75" s="66">
        <f t="shared" si="5"/>
        <v>0</v>
      </c>
      <c r="O75" s="66">
        <f t="shared" si="6"/>
        <v>0</v>
      </c>
      <c r="P75" s="64">
        <v>0.05</v>
      </c>
      <c r="Q75" s="66">
        <f t="shared" si="9"/>
        <v>0</v>
      </c>
    </row>
    <row r="76" spans="2:17" ht="30" x14ac:dyDescent="0.25">
      <c r="B76" s="95">
        <v>73</v>
      </c>
      <c r="C76" s="103" t="s">
        <v>374</v>
      </c>
      <c r="D76" s="97">
        <v>0</v>
      </c>
      <c r="E76" s="95" t="s">
        <v>158</v>
      </c>
      <c r="F76" s="98">
        <v>40282</v>
      </c>
      <c r="G76" s="63">
        <v>44413</v>
      </c>
      <c r="H76" s="6">
        <f t="shared" si="7"/>
        <v>11.317808219178081</v>
      </c>
      <c r="I76" s="95">
        <v>5</v>
      </c>
      <c r="J76" s="10">
        <v>0.05</v>
      </c>
      <c r="K76" s="11">
        <f t="shared" si="8"/>
        <v>0.19</v>
      </c>
      <c r="L76" s="51">
        <v>0</v>
      </c>
      <c r="M76" s="51">
        <v>0</v>
      </c>
      <c r="N76" s="66">
        <f t="shared" si="5"/>
        <v>0</v>
      </c>
      <c r="O76" s="66">
        <f t="shared" si="6"/>
        <v>0</v>
      </c>
      <c r="P76" s="64">
        <v>0.05</v>
      </c>
      <c r="Q76" s="66">
        <f t="shared" si="9"/>
        <v>0</v>
      </c>
    </row>
    <row r="77" spans="2:17" ht="30" x14ac:dyDescent="0.25">
      <c r="B77" s="95">
        <v>74</v>
      </c>
      <c r="C77" s="103" t="s">
        <v>374</v>
      </c>
      <c r="D77" s="97">
        <v>0</v>
      </c>
      <c r="E77" s="95" t="s">
        <v>158</v>
      </c>
      <c r="F77" s="98">
        <v>40282</v>
      </c>
      <c r="G77" s="63">
        <v>44413</v>
      </c>
      <c r="H77" s="6">
        <f t="shared" si="7"/>
        <v>11.317808219178081</v>
      </c>
      <c r="I77" s="95">
        <v>5</v>
      </c>
      <c r="J77" s="10">
        <v>0.05</v>
      </c>
      <c r="K77" s="11">
        <f t="shared" si="8"/>
        <v>0.19</v>
      </c>
      <c r="L77" s="51">
        <v>0</v>
      </c>
      <c r="M77" s="51">
        <v>0</v>
      </c>
      <c r="N77" s="66">
        <f t="shared" si="5"/>
        <v>0</v>
      </c>
      <c r="O77" s="66">
        <f t="shared" si="6"/>
        <v>0</v>
      </c>
      <c r="P77" s="64">
        <v>0.05</v>
      </c>
      <c r="Q77" s="66">
        <f t="shared" si="9"/>
        <v>0</v>
      </c>
    </row>
    <row r="78" spans="2:17" x14ac:dyDescent="0.25">
      <c r="B78" s="95">
        <v>75</v>
      </c>
      <c r="C78" s="103" t="s">
        <v>375</v>
      </c>
      <c r="D78" s="97">
        <v>1</v>
      </c>
      <c r="E78" s="95" t="s">
        <v>161</v>
      </c>
      <c r="F78" s="98">
        <v>40397</v>
      </c>
      <c r="G78" s="63">
        <v>44413</v>
      </c>
      <c r="H78" s="6">
        <f t="shared" si="7"/>
        <v>11.002739726027396</v>
      </c>
      <c r="I78" s="95">
        <v>8</v>
      </c>
      <c r="J78" s="10">
        <v>0.05</v>
      </c>
      <c r="K78" s="11">
        <f t="shared" si="8"/>
        <v>0.11874999999999999</v>
      </c>
      <c r="L78" s="51">
        <v>97958.5</v>
      </c>
      <c r="M78" s="51">
        <v>4897.93</v>
      </c>
      <c r="N78" s="66">
        <f t="shared" si="5"/>
        <v>127990.1606849315</v>
      </c>
      <c r="O78" s="66">
        <f t="shared" si="6"/>
        <v>0</v>
      </c>
      <c r="P78" s="64">
        <v>0.05</v>
      </c>
      <c r="Q78" s="66">
        <f t="shared" si="9"/>
        <v>4897.9250000000002</v>
      </c>
    </row>
    <row r="79" spans="2:17" ht="30" x14ac:dyDescent="0.25">
      <c r="B79" s="95">
        <v>76</v>
      </c>
      <c r="C79" s="103" t="s">
        <v>376</v>
      </c>
      <c r="D79" s="97">
        <v>1</v>
      </c>
      <c r="E79" s="95" t="s">
        <v>161</v>
      </c>
      <c r="F79" s="98">
        <v>40408</v>
      </c>
      <c r="G79" s="63">
        <v>44413</v>
      </c>
      <c r="H79" s="6">
        <f t="shared" si="7"/>
        <v>10.972602739726028</v>
      </c>
      <c r="I79" s="95">
        <v>8</v>
      </c>
      <c r="J79" s="10">
        <v>0.05</v>
      </c>
      <c r="K79" s="11">
        <f t="shared" si="8"/>
        <v>0.11874999999999999</v>
      </c>
      <c r="L79" s="51">
        <v>48300</v>
      </c>
      <c r="M79" s="51">
        <v>2415</v>
      </c>
      <c r="N79" s="66">
        <f t="shared" si="5"/>
        <v>62934.734589041094</v>
      </c>
      <c r="O79" s="66">
        <f t="shared" si="6"/>
        <v>0</v>
      </c>
      <c r="P79" s="64">
        <v>0.05</v>
      </c>
      <c r="Q79" s="66">
        <f t="shared" si="9"/>
        <v>2415</v>
      </c>
    </row>
    <row r="80" spans="2:17" x14ac:dyDescent="0.25">
      <c r="B80" s="95">
        <v>77</v>
      </c>
      <c r="C80" s="103" t="s">
        <v>377</v>
      </c>
      <c r="D80" s="97">
        <v>1</v>
      </c>
      <c r="E80" s="95" t="s">
        <v>161</v>
      </c>
      <c r="F80" s="98">
        <v>40374</v>
      </c>
      <c r="G80" s="63">
        <v>44413</v>
      </c>
      <c r="H80" s="6">
        <f t="shared" si="7"/>
        <v>11.065753424657535</v>
      </c>
      <c r="I80" s="95">
        <v>8</v>
      </c>
      <c r="J80" s="10">
        <v>0.05</v>
      </c>
      <c r="K80" s="11">
        <f t="shared" si="8"/>
        <v>0.11874999999999999</v>
      </c>
      <c r="L80" s="51">
        <v>51069.9</v>
      </c>
      <c r="M80" s="51">
        <v>2553.5</v>
      </c>
      <c r="N80" s="66">
        <f t="shared" si="5"/>
        <v>67108.821847602754</v>
      </c>
      <c r="O80" s="66">
        <f t="shared" si="6"/>
        <v>0</v>
      </c>
      <c r="P80" s="64">
        <v>0.05</v>
      </c>
      <c r="Q80" s="66">
        <f t="shared" si="9"/>
        <v>2553.4950000000003</v>
      </c>
    </row>
    <row r="81" spans="2:17" x14ac:dyDescent="0.25">
      <c r="B81" s="95">
        <v>78</v>
      </c>
      <c r="C81" s="103" t="s">
        <v>378</v>
      </c>
      <c r="D81" s="97">
        <v>0</v>
      </c>
      <c r="E81" s="95" t="s">
        <v>161</v>
      </c>
      <c r="F81" s="98">
        <v>40407</v>
      </c>
      <c r="G81" s="63">
        <v>44413</v>
      </c>
      <c r="H81" s="6">
        <f t="shared" si="7"/>
        <v>10.975342465753425</v>
      </c>
      <c r="I81" s="95">
        <v>8</v>
      </c>
      <c r="J81" s="10">
        <v>0.05</v>
      </c>
      <c r="K81" s="11">
        <f t="shared" si="8"/>
        <v>0.11874999999999999</v>
      </c>
      <c r="L81" s="51">
        <v>0</v>
      </c>
      <c r="M81" s="51">
        <v>0</v>
      </c>
      <c r="N81" s="66">
        <f t="shared" si="5"/>
        <v>0</v>
      </c>
      <c r="O81" s="66">
        <f t="shared" si="6"/>
        <v>0</v>
      </c>
      <c r="P81" s="64">
        <v>0.05</v>
      </c>
      <c r="Q81" s="66">
        <f t="shared" si="9"/>
        <v>0</v>
      </c>
    </row>
    <row r="82" spans="2:17" x14ac:dyDescent="0.25">
      <c r="B82" s="95">
        <v>79</v>
      </c>
      <c r="C82" s="103" t="s">
        <v>379</v>
      </c>
      <c r="D82" s="97">
        <v>1</v>
      </c>
      <c r="E82" s="95" t="s">
        <v>354</v>
      </c>
      <c r="F82" s="98">
        <v>40397</v>
      </c>
      <c r="G82" s="63">
        <v>44413</v>
      </c>
      <c r="H82" s="6">
        <f t="shared" si="7"/>
        <v>11.002739726027396</v>
      </c>
      <c r="I82" s="95">
        <v>8</v>
      </c>
      <c r="J82" s="10">
        <v>0.05</v>
      </c>
      <c r="K82" s="11">
        <f t="shared" si="8"/>
        <v>0.11874999999999999</v>
      </c>
      <c r="L82" s="51">
        <v>147047</v>
      </c>
      <c r="M82" s="51">
        <v>7352.35</v>
      </c>
      <c r="N82" s="66">
        <f t="shared" si="5"/>
        <v>192127.98438356162</v>
      </c>
      <c r="O82" s="66">
        <f t="shared" si="6"/>
        <v>0</v>
      </c>
      <c r="P82" s="64">
        <v>0.05</v>
      </c>
      <c r="Q82" s="66">
        <f t="shared" si="9"/>
        <v>7352.35</v>
      </c>
    </row>
    <row r="83" spans="2:17" x14ac:dyDescent="0.25">
      <c r="B83" s="95">
        <v>80</v>
      </c>
      <c r="C83" s="103" t="s">
        <v>375</v>
      </c>
      <c r="D83" s="97">
        <v>1</v>
      </c>
      <c r="E83" s="95" t="s">
        <v>161</v>
      </c>
      <c r="F83" s="98">
        <v>40885</v>
      </c>
      <c r="G83" s="63">
        <v>44413</v>
      </c>
      <c r="H83" s="6">
        <f t="shared" si="7"/>
        <v>9.6657534246575345</v>
      </c>
      <c r="I83" s="95">
        <v>8</v>
      </c>
      <c r="J83" s="10">
        <v>0.05</v>
      </c>
      <c r="K83" s="11">
        <f t="shared" si="8"/>
        <v>0.11874999999999999</v>
      </c>
      <c r="L83" s="51">
        <v>25799</v>
      </c>
      <c r="M83" s="51">
        <v>1289.95</v>
      </c>
      <c r="N83" s="66">
        <f t="shared" si="5"/>
        <v>29612.304246575339</v>
      </c>
      <c r="O83" s="66">
        <f t="shared" si="6"/>
        <v>0</v>
      </c>
      <c r="P83" s="64">
        <v>0.05</v>
      </c>
      <c r="Q83" s="66">
        <f t="shared" si="9"/>
        <v>1289.95</v>
      </c>
    </row>
    <row r="84" spans="2:17" ht="30" x14ac:dyDescent="0.25">
      <c r="B84" s="95">
        <v>81</v>
      </c>
      <c r="C84" s="103" t="s">
        <v>381</v>
      </c>
      <c r="D84" s="97">
        <v>1</v>
      </c>
      <c r="E84" s="95" t="s">
        <v>380</v>
      </c>
      <c r="F84" s="98">
        <v>40891</v>
      </c>
      <c r="G84" s="63">
        <v>44413</v>
      </c>
      <c r="H84" s="6">
        <f t="shared" si="7"/>
        <v>9.6493150684931503</v>
      </c>
      <c r="I84" s="95">
        <v>8</v>
      </c>
      <c r="J84" s="10">
        <v>0.05</v>
      </c>
      <c r="K84" s="11">
        <f t="shared" si="8"/>
        <v>0.11874999999999999</v>
      </c>
      <c r="L84" s="51">
        <v>125986</v>
      </c>
      <c r="M84" s="51">
        <v>6299.3</v>
      </c>
      <c r="N84" s="66">
        <f t="shared" si="5"/>
        <v>144361.83472602739</v>
      </c>
      <c r="O84" s="66">
        <f t="shared" si="6"/>
        <v>0</v>
      </c>
      <c r="P84" s="64">
        <v>0.05</v>
      </c>
      <c r="Q84" s="66">
        <f t="shared" si="9"/>
        <v>6299.3</v>
      </c>
    </row>
    <row r="85" spans="2:17" x14ac:dyDescent="0.25">
      <c r="B85" s="95">
        <v>82</v>
      </c>
      <c r="C85" s="103" t="s">
        <v>382</v>
      </c>
      <c r="D85" s="97">
        <v>0</v>
      </c>
      <c r="E85" s="95" t="s">
        <v>158</v>
      </c>
      <c r="F85" s="98">
        <v>40480</v>
      </c>
      <c r="G85" s="63">
        <v>44413</v>
      </c>
      <c r="H85" s="6">
        <f t="shared" si="7"/>
        <v>10.775342465753425</v>
      </c>
      <c r="I85" s="95">
        <v>3</v>
      </c>
      <c r="J85" s="10">
        <v>0.05</v>
      </c>
      <c r="K85" s="11">
        <f t="shared" si="8"/>
        <v>0.31666666666666665</v>
      </c>
      <c r="L85" s="51">
        <v>0</v>
      </c>
      <c r="M85" s="51">
        <v>0</v>
      </c>
      <c r="N85" s="66">
        <f t="shared" si="5"/>
        <v>0</v>
      </c>
      <c r="O85" s="66">
        <f t="shared" si="6"/>
        <v>0</v>
      </c>
      <c r="P85" s="64">
        <v>0.05</v>
      </c>
      <c r="Q85" s="66">
        <f t="shared" si="9"/>
        <v>0</v>
      </c>
    </row>
    <row r="86" spans="2:17" x14ac:dyDescent="0.25">
      <c r="B86" s="95">
        <v>83</v>
      </c>
      <c r="C86" s="103" t="s">
        <v>383</v>
      </c>
      <c r="D86" s="97">
        <v>0</v>
      </c>
      <c r="E86" s="95" t="s">
        <v>158</v>
      </c>
      <c r="F86" s="98">
        <v>40456</v>
      </c>
      <c r="G86" s="63">
        <v>44413</v>
      </c>
      <c r="H86" s="6">
        <f t="shared" si="7"/>
        <v>10.841095890410958</v>
      </c>
      <c r="I86" s="95">
        <v>3</v>
      </c>
      <c r="J86" s="10">
        <v>0.05</v>
      </c>
      <c r="K86" s="11">
        <f t="shared" si="8"/>
        <v>0.31666666666666665</v>
      </c>
      <c r="L86" s="51">
        <v>0</v>
      </c>
      <c r="M86" s="51">
        <v>0</v>
      </c>
      <c r="N86" s="66">
        <f t="shared" si="5"/>
        <v>0</v>
      </c>
      <c r="O86" s="66">
        <f t="shared" si="6"/>
        <v>0</v>
      </c>
      <c r="P86" s="64">
        <v>0.05</v>
      </c>
      <c r="Q86" s="66">
        <f t="shared" si="9"/>
        <v>0</v>
      </c>
    </row>
    <row r="87" spans="2:17" x14ac:dyDescent="0.25">
      <c r="B87" s="95">
        <v>84</v>
      </c>
      <c r="C87" s="103" t="s">
        <v>384</v>
      </c>
      <c r="D87" s="97">
        <v>0</v>
      </c>
      <c r="E87" s="95" t="s">
        <v>158</v>
      </c>
      <c r="F87" s="98">
        <v>40465</v>
      </c>
      <c r="G87" s="63">
        <v>44413</v>
      </c>
      <c r="H87" s="6">
        <f t="shared" si="7"/>
        <v>10.816438356164383</v>
      </c>
      <c r="I87" s="95">
        <v>5</v>
      </c>
      <c r="J87" s="10">
        <v>0.05</v>
      </c>
      <c r="K87" s="11">
        <f t="shared" si="8"/>
        <v>0.19</v>
      </c>
      <c r="L87" s="51">
        <v>0</v>
      </c>
      <c r="M87" s="51">
        <v>0</v>
      </c>
      <c r="N87" s="66">
        <f t="shared" si="5"/>
        <v>0</v>
      </c>
      <c r="O87" s="66">
        <f t="shared" si="6"/>
        <v>0</v>
      </c>
      <c r="P87" s="64">
        <v>0.05</v>
      </c>
      <c r="Q87" s="66">
        <f t="shared" si="9"/>
        <v>0</v>
      </c>
    </row>
    <row r="88" spans="2:17" ht="30" x14ac:dyDescent="0.25">
      <c r="B88" s="95">
        <v>85</v>
      </c>
      <c r="C88" s="103" t="s">
        <v>385</v>
      </c>
      <c r="D88" s="97">
        <v>0</v>
      </c>
      <c r="E88" s="95" t="s">
        <v>158</v>
      </c>
      <c r="F88" s="98">
        <v>41000</v>
      </c>
      <c r="G88" s="63">
        <v>44413</v>
      </c>
      <c r="H88" s="6">
        <f t="shared" si="7"/>
        <v>9.3506849315068497</v>
      </c>
      <c r="I88" s="95">
        <v>5</v>
      </c>
      <c r="J88" s="10">
        <v>0.05</v>
      </c>
      <c r="K88" s="11">
        <f t="shared" si="8"/>
        <v>0.19</v>
      </c>
      <c r="L88" s="51">
        <v>0</v>
      </c>
      <c r="M88" s="51">
        <v>0</v>
      </c>
      <c r="N88" s="66">
        <f t="shared" si="5"/>
        <v>0</v>
      </c>
      <c r="O88" s="66">
        <f t="shared" si="6"/>
        <v>0</v>
      </c>
      <c r="P88" s="64">
        <v>0.05</v>
      </c>
      <c r="Q88" s="66">
        <f t="shared" si="9"/>
        <v>0</v>
      </c>
    </row>
    <row r="89" spans="2:17" x14ac:dyDescent="0.25">
      <c r="B89" s="95">
        <v>86</v>
      </c>
      <c r="C89" s="103" t="s">
        <v>386</v>
      </c>
      <c r="D89" s="97">
        <v>1</v>
      </c>
      <c r="E89" s="95" t="s">
        <v>158</v>
      </c>
      <c r="F89" s="98">
        <v>40457</v>
      </c>
      <c r="G89" s="63">
        <v>44413</v>
      </c>
      <c r="H89" s="6">
        <f t="shared" si="7"/>
        <v>10.838356164383562</v>
      </c>
      <c r="I89" s="95">
        <v>8</v>
      </c>
      <c r="J89" s="10">
        <v>0.05</v>
      </c>
      <c r="K89" s="11">
        <f t="shared" si="8"/>
        <v>0.11874999999999999</v>
      </c>
      <c r="L89" s="51">
        <v>238000</v>
      </c>
      <c r="M89" s="51">
        <v>11900</v>
      </c>
      <c r="N89" s="66">
        <f t="shared" si="5"/>
        <v>306319.0410958904</v>
      </c>
      <c r="O89" s="66">
        <f t="shared" si="6"/>
        <v>0</v>
      </c>
      <c r="P89" s="64">
        <v>0.05</v>
      </c>
      <c r="Q89" s="66">
        <f t="shared" si="9"/>
        <v>11900</v>
      </c>
    </row>
    <row r="90" spans="2:17" x14ac:dyDescent="0.25">
      <c r="B90" s="95">
        <v>87</v>
      </c>
      <c r="C90" s="103" t="s">
        <v>384</v>
      </c>
      <c r="D90" s="97">
        <v>0</v>
      </c>
      <c r="E90" s="95" t="s">
        <v>158</v>
      </c>
      <c r="F90" s="98">
        <v>40463</v>
      </c>
      <c r="G90" s="63">
        <v>44413</v>
      </c>
      <c r="H90" s="6">
        <f t="shared" si="7"/>
        <v>10.821917808219178</v>
      </c>
      <c r="I90" s="95">
        <v>5</v>
      </c>
      <c r="J90" s="10">
        <v>0.05</v>
      </c>
      <c r="K90" s="11">
        <f t="shared" si="8"/>
        <v>0.19</v>
      </c>
      <c r="L90" s="51">
        <v>0</v>
      </c>
      <c r="M90" s="51">
        <v>0</v>
      </c>
      <c r="N90" s="66">
        <f t="shared" si="5"/>
        <v>0</v>
      </c>
      <c r="O90" s="66">
        <f t="shared" si="6"/>
        <v>0</v>
      </c>
      <c r="P90" s="64">
        <v>0.05</v>
      </c>
      <c r="Q90" s="66">
        <f t="shared" si="9"/>
        <v>0</v>
      </c>
    </row>
    <row r="91" spans="2:17" x14ac:dyDescent="0.25">
      <c r="B91" s="95">
        <v>88</v>
      </c>
      <c r="C91" s="103" t="s">
        <v>387</v>
      </c>
      <c r="D91" s="97">
        <v>0</v>
      </c>
      <c r="E91" s="95" t="s">
        <v>158</v>
      </c>
      <c r="F91" s="98">
        <v>40473</v>
      </c>
      <c r="G91" s="63">
        <v>44413</v>
      </c>
      <c r="H91" s="6">
        <f t="shared" si="7"/>
        <v>10.794520547945206</v>
      </c>
      <c r="I91" s="95">
        <v>5</v>
      </c>
      <c r="J91" s="10">
        <v>0.05</v>
      </c>
      <c r="K91" s="11">
        <f t="shared" si="8"/>
        <v>0.19</v>
      </c>
      <c r="L91" s="51">
        <v>0</v>
      </c>
      <c r="M91" s="51">
        <v>0</v>
      </c>
      <c r="N91" s="66">
        <f t="shared" si="5"/>
        <v>0</v>
      </c>
      <c r="O91" s="66">
        <f t="shared" si="6"/>
        <v>0</v>
      </c>
      <c r="P91" s="64">
        <v>0.05</v>
      </c>
      <c r="Q91" s="66">
        <f t="shared" si="9"/>
        <v>0</v>
      </c>
    </row>
    <row r="92" spans="2:17" ht="30" x14ac:dyDescent="0.25">
      <c r="B92" s="95">
        <v>89</v>
      </c>
      <c r="C92" s="103" t="s">
        <v>388</v>
      </c>
      <c r="D92" s="97">
        <v>1</v>
      </c>
      <c r="E92" s="95" t="s">
        <v>158</v>
      </c>
      <c r="F92" s="98">
        <v>40512</v>
      </c>
      <c r="G92" s="63">
        <v>44413</v>
      </c>
      <c r="H92" s="6">
        <f t="shared" si="7"/>
        <v>10.687671232876712</v>
      </c>
      <c r="I92" s="95">
        <v>3</v>
      </c>
      <c r="J92" s="10">
        <v>0.05</v>
      </c>
      <c r="K92" s="11">
        <f t="shared" si="8"/>
        <v>0.31666666666666665</v>
      </c>
      <c r="L92" s="51">
        <v>288420</v>
      </c>
      <c r="M92" s="51">
        <v>14421</v>
      </c>
      <c r="N92" s="66">
        <f t="shared" si="5"/>
        <v>976137.07671232871</v>
      </c>
      <c r="O92" s="66">
        <f t="shared" si="6"/>
        <v>0</v>
      </c>
      <c r="P92" s="64">
        <v>0.05</v>
      </c>
      <c r="Q92" s="66">
        <f t="shared" si="9"/>
        <v>14421</v>
      </c>
    </row>
    <row r="93" spans="2:17" ht="30" x14ac:dyDescent="0.25">
      <c r="B93" s="95">
        <v>90</v>
      </c>
      <c r="C93" s="103" t="s">
        <v>389</v>
      </c>
      <c r="D93" s="97">
        <v>0</v>
      </c>
      <c r="E93" s="95" t="s">
        <v>158</v>
      </c>
      <c r="F93" s="98">
        <v>40508</v>
      </c>
      <c r="G93" s="63">
        <v>44413</v>
      </c>
      <c r="H93" s="6">
        <f t="shared" si="7"/>
        <v>10.698630136986301</v>
      </c>
      <c r="I93" s="95">
        <v>3</v>
      </c>
      <c r="J93" s="10">
        <v>0.05</v>
      </c>
      <c r="K93" s="11">
        <f t="shared" si="8"/>
        <v>0.31666666666666665</v>
      </c>
      <c r="L93" s="51">
        <v>0</v>
      </c>
      <c r="M93" s="51">
        <v>0</v>
      </c>
      <c r="N93" s="66">
        <f t="shared" si="5"/>
        <v>0</v>
      </c>
      <c r="O93" s="66">
        <f t="shared" si="6"/>
        <v>0</v>
      </c>
      <c r="P93" s="64">
        <v>0.05</v>
      </c>
      <c r="Q93" s="66">
        <f t="shared" si="9"/>
        <v>0</v>
      </c>
    </row>
    <row r="94" spans="2:17" x14ac:dyDescent="0.25">
      <c r="B94" s="95">
        <v>91</v>
      </c>
      <c r="C94" s="103" t="s">
        <v>390</v>
      </c>
      <c r="D94" s="97">
        <v>0</v>
      </c>
      <c r="E94" s="95" t="s">
        <v>158</v>
      </c>
      <c r="F94" s="98">
        <v>40455</v>
      </c>
      <c r="G94" s="63">
        <v>44413</v>
      </c>
      <c r="H94" s="6">
        <f t="shared" si="7"/>
        <v>10.843835616438357</v>
      </c>
      <c r="I94" s="95">
        <v>5</v>
      </c>
      <c r="J94" s="10">
        <v>0.05</v>
      </c>
      <c r="K94" s="11">
        <f t="shared" si="8"/>
        <v>0.19</v>
      </c>
      <c r="L94" s="51">
        <v>0</v>
      </c>
      <c r="M94" s="51">
        <v>0</v>
      </c>
      <c r="N94" s="66">
        <f t="shared" si="5"/>
        <v>0</v>
      </c>
      <c r="O94" s="66">
        <f t="shared" si="6"/>
        <v>0</v>
      </c>
      <c r="P94" s="64">
        <v>0.05</v>
      </c>
      <c r="Q94" s="66">
        <f t="shared" si="9"/>
        <v>0</v>
      </c>
    </row>
    <row r="95" spans="2:17" x14ac:dyDescent="0.25">
      <c r="B95" s="95">
        <v>92</v>
      </c>
      <c r="C95" s="103" t="s">
        <v>390</v>
      </c>
      <c r="D95" s="97">
        <v>0</v>
      </c>
      <c r="E95" s="95" t="s">
        <v>158</v>
      </c>
      <c r="F95" s="98">
        <v>40455</v>
      </c>
      <c r="G95" s="63">
        <v>44413</v>
      </c>
      <c r="H95" s="6">
        <f t="shared" si="7"/>
        <v>10.843835616438357</v>
      </c>
      <c r="I95" s="95">
        <v>5</v>
      </c>
      <c r="J95" s="10">
        <v>0.05</v>
      </c>
      <c r="K95" s="11">
        <f t="shared" si="8"/>
        <v>0.19</v>
      </c>
      <c r="L95" s="51">
        <v>0</v>
      </c>
      <c r="M95" s="51">
        <v>0</v>
      </c>
      <c r="N95" s="66">
        <f t="shared" si="5"/>
        <v>0</v>
      </c>
      <c r="O95" s="66">
        <f t="shared" si="6"/>
        <v>0</v>
      </c>
      <c r="P95" s="64">
        <v>0.05</v>
      </c>
      <c r="Q95" s="66">
        <f t="shared" si="9"/>
        <v>0</v>
      </c>
    </row>
    <row r="96" spans="2:17" x14ac:dyDescent="0.25">
      <c r="B96" s="95">
        <v>93</v>
      </c>
      <c r="C96" s="103" t="s">
        <v>391</v>
      </c>
      <c r="D96" s="97">
        <v>0</v>
      </c>
      <c r="E96" s="95" t="s">
        <v>158</v>
      </c>
      <c r="F96" s="98">
        <v>40521</v>
      </c>
      <c r="G96" s="63">
        <v>44413</v>
      </c>
      <c r="H96" s="6">
        <f t="shared" si="7"/>
        <v>10.663013698630136</v>
      </c>
      <c r="I96" s="95">
        <v>5</v>
      </c>
      <c r="J96" s="10">
        <v>0.05</v>
      </c>
      <c r="K96" s="11">
        <f t="shared" si="8"/>
        <v>0.19</v>
      </c>
      <c r="L96" s="51">
        <v>0</v>
      </c>
      <c r="M96" s="51">
        <v>0</v>
      </c>
      <c r="N96" s="66">
        <f t="shared" si="5"/>
        <v>0</v>
      </c>
      <c r="O96" s="66">
        <f t="shared" si="6"/>
        <v>0</v>
      </c>
      <c r="P96" s="64">
        <v>0.05</v>
      </c>
      <c r="Q96" s="66">
        <f t="shared" si="9"/>
        <v>0</v>
      </c>
    </row>
    <row r="97" spans="2:17" ht="45" x14ac:dyDescent="0.25">
      <c r="B97" s="95">
        <v>94</v>
      </c>
      <c r="C97" s="103" t="s">
        <v>392</v>
      </c>
      <c r="D97" s="97">
        <v>1</v>
      </c>
      <c r="E97" s="95" t="s">
        <v>158</v>
      </c>
      <c r="F97" s="98">
        <v>40521</v>
      </c>
      <c r="G97" s="63">
        <v>44413</v>
      </c>
      <c r="H97" s="6">
        <f t="shared" si="7"/>
        <v>10.663013698630136</v>
      </c>
      <c r="I97" s="95">
        <v>8</v>
      </c>
      <c r="J97" s="10">
        <v>0.05</v>
      </c>
      <c r="K97" s="11">
        <f t="shared" si="8"/>
        <v>0.11874999999999999</v>
      </c>
      <c r="L97" s="51">
        <v>5250</v>
      </c>
      <c r="M97" s="51">
        <v>262.5</v>
      </c>
      <c r="N97" s="66">
        <f t="shared" si="5"/>
        <v>6647.7226027397246</v>
      </c>
      <c r="O97" s="66">
        <f t="shared" si="6"/>
        <v>0</v>
      </c>
      <c r="P97" s="64">
        <v>0.05</v>
      </c>
      <c r="Q97" s="66">
        <f t="shared" si="9"/>
        <v>262.5</v>
      </c>
    </row>
    <row r="98" spans="2:17" ht="30" x14ac:dyDescent="0.25">
      <c r="B98" s="95">
        <v>95</v>
      </c>
      <c r="C98" s="103" t="s">
        <v>393</v>
      </c>
      <c r="D98" s="97">
        <v>5</v>
      </c>
      <c r="E98" s="95" t="s">
        <v>158</v>
      </c>
      <c r="F98" s="98">
        <v>40553</v>
      </c>
      <c r="G98" s="63">
        <v>44413</v>
      </c>
      <c r="H98" s="6">
        <f t="shared" si="7"/>
        <v>10.575342465753424</v>
      </c>
      <c r="I98" s="95">
        <v>3</v>
      </c>
      <c r="J98" s="10">
        <v>0.05</v>
      </c>
      <c r="K98" s="11">
        <f t="shared" si="8"/>
        <v>0.31666666666666665</v>
      </c>
      <c r="L98" s="51">
        <v>103530</v>
      </c>
      <c r="M98" s="51">
        <v>49459.1</v>
      </c>
      <c r="N98" s="66">
        <f t="shared" si="5"/>
        <v>346707.31506849313</v>
      </c>
      <c r="O98" s="66">
        <f t="shared" si="6"/>
        <v>0</v>
      </c>
      <c r="P98" s="64">
        <v>0.05</v>
      </c>
      <c r="Q98" s="66">
        <f t="shared" si="9"/>
        <v>5176.5</v>
      </c>
    </row>
    <row r="99" spans="2:17" x14ac:dyDescent="0.25">
      <c r="B99" s="95">
        <v>96</v>
      </c>
      <c r="C99" s="103" t="s">
        <v>394</v>
      </c>
      <c r="D99" s="97">
        <v>0</v>
      </c>
      <c r="E99" s="95" t="s">
        <v>158</v>
      </c>
      <c r="F99" s="98">
        <v>40562</v>
      </c>
      <c r="G99" s="63">
        <v>44413</v>
      </c>
      <c r="H99" s="6">
        <f t="shared" si="7"/>
        <v>10.550684931506849</v>
      </c>
      <c r="I99" s="95">
        <v>5</v>
      </c>
      <c r="J99" s="10">
        <v>0.05</v>
      </c>
      <c r="K99" s="11">
        <f t="shared" si="8"/>
        <v>0.19</v>
      </c>
      <c r="L99" s="51">
        <v>0</v>
      </c>
      <c r="M99" s="51">
        <v>0</v>
      </c>
      <c r="N99" s="66">
        <f t="shared" si="5"/>
        <v>0</v>
      </c>
      <c r="O99" s="66">
        <f t="shared" si="6"/>
        <v>0</v>
      </c>
      <c r="P99" s="64">
        <v>0.05</v>
      </c>
      <c r="Q99" s="66">
        <f t="shared" si="9"/>
        <v>0</v>
      </c>
    </row>
    <row r="100" spans="2:17" x14ac:dyDescent="0.25">
      <c r="B100" s="95">
        <v>97</v>
      </c>
      <c r="C100" s="103" t="s">
        <v>387</v>
      </c>
      <c r="D100" s="97">
        <v>0</v>
      </c>
      <c r="E100" s="95" t="s">
        <v>158</v>
      </c>
      <c r="F100" s="98">
        <v>40595</v>
      </c>
      <c r="G100" s="63">
        <v>44413</v>
      </c>
      <c r="H100" s="6">
        <f t="shared" si="7"/>
        <v>10.46027397260274</v>
      </c>
      <c r="I100" s="95">
        <v>5</v>
      </c>
      <c r="J100" s="10">
        <v>0.05</v>
      </c>
      <c r="K100" s="11">
        <f t="shared" si="8"/>
        <v>0.19</v>
      </c>
      <c r="L100" s="51">
        <v>0</v>
      </c>
      <c r="M100" s="51">
        <v>0</v>
      </c>
      <c r="N100" s="66">
        <f t="shared" si="5"/>
        <v>0</v>
      </c>
      <c r="O100" s="66">
        <f t="shared" si="6"/>
        <v>0</v>
      </c>
      <c r="P100" s="64">
        <v>0.05</v>
      </c>
      <c r="Q100" s="66">
        <f t="shared" si="9"/>
        <v>0</v>
      </c>
    </row>
    <row r="101" spans="2:17" ht="30" x14ac:dyDescent="0.25">
      <c r="B101" s="95">
        <v>98</v>
      </c>
      <c r="C101" s="103" t="s">
        <v>395</v>
      </c>
      <c r="D101" s="97">
        <v>0</v>
      </c>
      <c r="E101" s="95" t="s">
        <v>158</v>
      </c>
      <c r="F101" s="98">
        <v>40563</v>
      </c>
      <c r="G101" s="63">
        <v>44413</v>
      </c>
      <c r="H101" s="6">
        <f t="shared" si="7"/>
        <v>10.547945205479452</v>
      </c>
      <c r="I101" s="95">
        <v>3</v>
      </c>
      <c r="J101" s="10">
        <v>0.05</v>
      </c>
      <c r="K101" s="11">
        <f t="shared" si="8"/>
        <v>0.31666666666666665</v>
      </c>
      <c r="L101" s="51">
        <v>0</v>
      </c>
      <c r="M101" s="51">
        <v>0</v>
      </c>
      <c r="N101" s="66">
        <f t="shared" si="5"/>
        <v>0</v>
      </c>
      <c r="O101" s="66">
        <f t="shared" si="6"/>
        <v>0</v>
      </c>
      <c r="P101" s="64">
        <v>0.05</v>
      </c>
      <c r="Q101" s="66">
        <f t="shared" si="9"/>
        <v>0</v>
      </c>
    </row>
    <row r="102" spans="2:17" ht="30" x14ac:dyDescent="0.25">
      <c r="B102" s="95">
        <v>99</v>
      </c>
      <c r="C102" s="103" t="s">
        <v>396</v>
      </c>
      <c r="D102" s="97">
        <v>0</v>
      </c>
      <c r="E102" s="95" t="s">
        <v>380</v>
      </c>
      <c r="F102" s="98">
        <v>40501</v>
      </c>
      <c r="G102" s="63">
        <v>44413</v>
      </c>
      <c r="H102" s="6">
        <f t="shared" si="7"/>
        <v>10.717808219178082</v>
      </c>
      <c r="I102" s="95">
        <v>3</v>
      </c>
      <c r="J102" s="10">
        <v>0.05</v>
      </c>
      <c r="K102" s="11">
        <f t="shared" si="8"/>
        <v>0.31666666666666665</v>
      </c>
      <c r="L102" s="51">
        <v>0</v>
      </c>
      <c r="M102" s="51">
        <v>0</v>
      </c>
      <c r="N102" s="66">
        <f t="shared" si="5"/>
        <v>0</v>
      </c>
      <c r="O102" s="66">
        <f t="shared" si="6"/>
        <v>0</v>
      </c>
      <c r="P102" s="64">
        <v>0.05</v>
      </c>
      <c r="Q102" s="66">
        <f t="shared" si="9"/>
        <v>0</v>
      </c>
    </row>
    <row r="103" spans="2:17" x14ac:dyDescent="0.25">
      <c r="B103" s="95">
        <v>100</v>
      </c>
      <c r="C103" s="103" t="s">
        <v>397</v>
      </c>
      <c r="D103" s="97">
        <v>0</v>
      </c>
      <c r="E103" s="95" t="s">
        <v>158</v>
      </c>
      <c r="F103" s="98">
        <v>40448</v>
      </c>
      <c r="G103" s="63">
        <v>44413</v>
      </c>
      <c r="H103" s="6">
        <f t="shared" si="7"/>
        <v>10.863013698630137</v>
      </c>
      <c r="I103" s="95">
        <v>5</v>
      </c>
      <c r="J103" s="10">
        <v>0.05</v>
      </c>
      <c r="K103" s="11">
        <f t="shared" si="8"/>
        <v>0.19</v>
      </c>
      <c r="L103" s="51">
        <v>0</v>
      </c>
      <c r="M103" s="51">
        <v>0</v>
      </c>
      <c r="N103" s="66">
        <f t="shared" si="5"/>
        <v>0</v>
      </c>
      <c r="O103" s="66">
        <f t="shared" si="6"/>
        <v>0</v>
      </c>
      <c r="P103" s="64">
        <v>0.05</v>
      </c>
      <c r="Q103" s="66">
        <f t="shared" si="9"/>
        <v>0</v>
      </c>
    </row>
    <row r="104" spans="2:17" x14ac:dyDescent="0.25">
      <c r="B104" s="95">
        <v>101</v>
      </c>
      <c r="C104" s="103" t="s">
        <v>398</v>
      </c>
      <c r="D104" s="97">
        <v>0</v>
      </c>
      <c r="E104" s="95" t="s">
        <v>158</v>
      </c>
      <c r="F104" s="98">
        <v>40448</v>
      </c>
      <c r="G104" s="63">
        <v>44413</v>
      </c>
      <c r="H104" s="6">
        <f t="shared" si="7"/>
        <v>10.863013698630137</v>
      </c>
      <c r="I104" s="95">
        <v>5</v>
      </c>
      <c r="J104" s="10">
        <v>0.05</v>
      </c>
      <c r="K104" s="11">
        <f t="shared" si="8"/>
        <v>0.19</v>
      </c>
      <c r="L104" s="51">
        <v>0</v>
      </c>
      <c r="M104" s="51">
        <v>0</v>
      </c>
      <c r="N104" s="66">
        <f t="shared" si="5"/>
        <v>0</v>
      </c>
      <c r="O104" s="66">
        <f t="shared" si="6"/>
        <v>0</v>
      </c>
      <c r="P104" s="64">
        <v>0.05</v>
      </c>
      <c r="Q104" s="66">
        <f t="shared" si="9"/>
        <v>0</v>
      </c>
    </row>
    <row r="105" spans="2:17" x14ac:dyDescent="0.25">
      <c r="B105" s="95">
        <v>102</v>
      </c>
      <c r="C105" s="103" t="s">
        <v>399</v>
      </c>
      <c r="D105" s="97">
        <v>0</v>
      </c>
      <c r="E105" s="95" t="s">
        <v>158</v>
      </c>
      <c r="F105" s="98">
        <v>40562</v>
      </c>
      <c r="G105" s="63">
        <v>44413</v>
      </c>
      <c r="H105" s="6">
        <f t="shared" si="7"/>
        <v>10.550684931506849</v>
      </c>
      <c r="I105" s="95">
        <v>5</v>
      </c>
      <c r="J105" s="10">
        <v>0.05</v>
      </c>
      <c r="K105" s="11">
        <f t="shared" si="8"/>
        <v>0.19</v>
      </c>
      <c r="L105" s="51">
        <v>0</v>
      </c>
      <c r="M105" s="51">
        <v>0</v>
      </c>
      <c r="N105" s="66">
        <f t="shared" si="5"/>
        <v>0</v>
      </c>
      <c r="O105" s="66">
        <f t="shared" si="6"/>
        <v>0</v>
      </c>
      <c r="P105" s="64">
        <v>0.05</v>
      </c>
      <c r="Q105" s="66">
        <f t="shared" si="9"/>
        <v>0</v>
      </c>
    </row>
    <row r="106" spans="2:17" x14ac:dyDescent="0.25">
      <c r="B106" s="95">
        <v>103</v>
      </c>
      <c r="C106" s="103" t="s">
        <v>400</v>
      </c>
      <c r="D106" s="97">
        <v>0</v>
      </c>
      <c r="E106" s="95" t="s">
        <v>158</v>
      </c>
      <c r="F106" s="98">
        <v>40604</v>
      </c>
      <c r="G106" s="63">
        <v>44413</v>
      </c>
      <c r="H106" s="6">
        <f t="shared" si="7"/>
        <v>10.435616438356165</v>
      </c>
      <c r="I106" s="95">
        <v>5</v>
      </c>
      <c r="J106" s="10">
        <v>0.05</v>
      </c>
      <c r="K106" s="11">
        <f t="shared" si="8"/>
        <v>0.19</v>
      </c>
      <c r="L106" s="51">
        <v>0</v>
      </c>
      <c r="M106" s="51">
        <v>0</v>
      </c>
      <c r="N106" s="66">
        <f t="shared" si="5"/>
        <v>0</v>
      </c>
      <c r="O106" s="66">
        <f t="shared" si="6"/>
        <v>0</v>
      </c>
      <c r="P106" s="64">
        <v>0.05</v>
      </c>
      <c r="Q106" s="66">
        <f t="shared" si="9"/>
        <v>0</v>
      </c>
    </row>
    <row r="107" spans="2:17" x14ac:dyDescent="0.25">
      <c r="B107" s="95">
        <v>104</v>
      </c>
      <c r="C107" s="103" t="s">
        <v>383</v>
      </c>
      <c r="D107" s="97">
        <v>1</v>
      </c>
      <c r="E107" s="95" t="s">
        <v>158</v>
      </c>
      <c r="F107" s="98">
        <v>40646</v>
      </c>
      <c r="G107" s="63">
        <v>44413</v>
      </c>
      <c r="H107" s="6">
        <f t="shared" si="7"/>
        <v>10.32054794520548</v>
      </c>
      <c r="I107" s="95">
        <v>3</v>
      </c>
      <c r="J107" s="10">
        <v>0.05</v>
      </c>
      <c r="K107" s="11">
        <f t="shared" si="8"/>
        <v>0.31666666666666665</v>
      </c>
      <c r="L107" s="51">
        <v>105876</v>
      </c>
      <c r="M107" s="51">
        <v>5293.8</v>
      </c>
      <c r="N107" s="66">
        <f t="shared" si="5"/>
        <v>346021.13917808217</v>
      </c>
      <c r="O107" s="66">
        <f t="shared" si="6"/>
        <v>0</v>
      </c>
      <c r="P107" s="64">
        <v>0.05</v>
      </c>
      <c r="Q107" s="66">
        <f t="shared" si="9"/>
        <v>5293.8</v>
      </c>
    </row>
    <row r="108" spans="2:17" x14ac:dyDescent="0.25">
      <c r="B108" s="95">
        <v>105</v>
      </c>
      <c r="C108" s="103" t="s">
        <v>401</v>
      </c>
      <c r="D108" s="97">
        <v>0</v>
      </c>
      <c r="E108" s="95" t="s">
        <v>158</v>
      </c>
      <c r="F108" s="98">
        <v>40634</v>
      </c>
      <c r="G108" s="63">
        <v>44413</v>
      </c>
      <c r="H108" s="6">
        <f t="shared" si="7"/>
        <v>10.353424657534246</v>
      </c>
      <c r="I108" s="95">
        <v>5</v>
      </c>
      <c r="J108" s="10">
        <v>0.05</v>
      </c>
      <c r="K108" s="11">
        <f t="shared" si="8"/>
        <v>0.19</v>
      </c>
      <c r="L108" s="51">
        <v>0</v>
      </c>
      <c r="M108" s="51">
        <v>0</v>
      </c>
      <c r="N108" s="66">
        <f t="shared" si="5"/>
        <v>0</v>
      </c>
      <c r="O108" s="66">
        <f t="shared" si="6"/>
        <v>0</v>
      </c>
      <c r="P108" s="64">
        <v>0.05</v>
      </c>
      <c r="Q108" s="66">
        <f t="shared" si="9"/>
        <v>0</v>
      </c>
    </row>
    <row r="109" spans="2:17" x14ac:dyDescent="0.25">
      <c r="B109" s="95">
        <v>106</v>
      </c>
      <c r="C109" s="103" t="s">
        <v>402</v>
      </c>
      <c r="D109" s="97">
        <v>1</v>
      </c>
      <c r="E109" s="95" t="s">
        <v>158</v>
      </c>
      <c r="F109" s="98">
        <v>40634</v>
      </c>
      <c r="G109" s="63">
        <v>44413</v>
      </c>
      <c r="H109" s="6">
        <f t="shared" si="7"/>
        <v>10.353424657534246</v>
      </c>
      <c r="I109" s="95">
        <v>5</v>
      </c>
      <c r="J109" s="10">
        <v>0.05</v>
      </c>
      <c r="K109" s="11">
        <f t="shared" si="8"/>
        <v>0.19</v>
      </c>
      <c r="L109" s="51">
        <v>505334.19</v>
      </c>
      <c r="M109" s="51">
        <v>25266.71</v>
      </c>
      <c r="N109" s="66">
        <f t="shared" si="5"/>
        <v>994068.49797780823</v>
      </c>
      <c r="O109" s="66">
        <f t="shared" si="6"/>
        <v>0</v>
      </c>
      <c r="P109" s="64">
        <v>0.05</v>
      </c>
      <c r="Q109" s="66">
        <f t="shared" si="9"/>
        <v>25266.709500000001</v>
      </c>
    </row>
    <row r="110" spans="2:17" x14ac:dyDescent="0.25">
      <c r="B110" s="95">
        <v>107</v>
      </c>
      <c r="C110" s="103" t="s">
        <v>387</v>
      </c>
      <c r="D110" s="97">
        <v>0</v>
      </c>
      <c r="E110" s="95" t="s">
        <v>158</v>
      </c>
      <c r="F110" s="98">
        <v>40673</v>
      </c>
      <c r="G110" s="63">
        <v>44413</v>
      </c>
      <c r="H110" s="6">
        <f t="shared" si="7"/>
        <v>10.246575342465754</v>
      </c>
      <c r="I110" s="95">
        <v>5</v>
      </c>
      <c r="J110" s="10">
        <v>0.05</v>
      </c>
      <c r="K110" s="11">
        <f t="shared" si="8"/>
        <v>0.19</v>
      </c>
      <c r="L110" s="51">
        <v>0</v>
      </c>
      <c r="M110" s="51">
        <v>0</v>
      </c>
      <c r="N110" s="66">
        <f t="shared" si="5"/>
        <v>0</v>
      </c>
      <c r="O110" s="66">
        <f t="shared" si="6"/>
        <v>0</v>
      </c>
      <c r="P110" s="64">
        <v>0.05</v>
      </c>
      <c r="Q110" s="66">
        <f t="shared" si="9"/>
        <v>0</v>
      </c>
    </row>
    <row r="111" spans="2:17" x14ac:dyDescent="0.25">
      <c r="B111" s="95">
        <v>108</v>
      </c>
      <c r="C111" s="103" t="s">
        <v>403</v>
      </c>
      <c r="D111" s="97">
        <v>0</v>
      </c>
      <c r="E111" s="95" t="s">
        <v>158</v>
      </c>
      <c r="F111" s="98">
        <v>40687</v>
      </c>
      <c r="G111" s="63">
        <v>44413</v>
      </c>
      <c r="H111" s="6">
        <f t="shared" si="7"/>
        <v>10.208219178082192</v>
      </c>
      <c r="I111" s="95">
        <v>5</v>
      </c>
      <c r="J111" s="10">
        <v>0.05</v>
      </c>
      <c r="K111" s="11">
        <f t="shared" si="8"/>
        <v>0.19</v>
      </c>
      <c r="L111" s="51">
        <v>0</v>
      </c>
      <c r="M111" s="51">
        <v>0</v>
      </c>
      <c r="N111" s="66">
        <f t="shared" si="5"/>
        <v>0</v>
      </c>
      <c r="O111" s="66">
        <f t="shared" si="6"/>
        <v>0</v>
      </c>
      <c r="P111" s="64">
        <v>0.05</v>
      </c>
      <c r="Q111" s="66">
        <f t="shared" si="9"/>
        <v>0</v>
      </c>
    </row>
    <row r="112" spans="2:17" ht="30" x14ac:dyDescent="0.25">
      <c r="B112" s="95">
        <v>109</v>
      </c>
      <c r="C112" s="103" t="s">
        <v>404</v>
      </c>
      <c r="D112" s="97">
        <v>0</v>
      </c>
      <c r="E112" s="95" t="s">
        <v>158</v>
      </c>
      <c r="F112" s="98">
        <v>40709</v>
      </c>
      <c r="G112" s="63">
        <v>44413</v>
      </c>
      <c r="H112" s="6">
        <f t="shared" si="7"/>
        <v>10.147945205479452</v>
      </c>
      <c r="I112" s="95">
        <v>5</v>
      </c>
      <c r="J112" s="10">
        <v>0.05</v>
      </c>
      <c r="K112" s="11">
        <f t="shared" si="8"/>
        <v>0.19</v>
      </c>
      <c r="L112" s="51">
        <v>0</v>
      </c>
      <c r="M112" s="51">
        <v>0</v>
      </c>
      <c r="N112" s="66">
        <f t="shared" si="5"/>
        <v>0</v>
      </c>
      <c r="O112" s="66">
        <f t="shared" si="6"/>
        <v>0</v>
      </c>
      <c r="P112" s="64">
        <v>0.05</v>
      </c>
      <c r="Q112" s="66">
        <f t="shared" si="9"/>
        <v>0</v>
      </c>
    </row>
    <row r="113" spans="2:17" x14ac:dyDescent="0.25">
      <c r="B113" s="95">
        <v>110</v>
      </c>
      <c r="C113" s="103" t="s">
        <v>405</v>
      </c>
      <c r="D113" s="97">
        <v>0</v>
      </c>
      <c r="E113" s="95" t="s">
        <v>158</v>
      </c>
      <c r="F113" s="98">
        <v>40743</v>
      </c>
      <c r="G113" s="63">
        <v>44413</v>
      </c>
      <c r="H113" s="6">
        <f t="shared" si="7"/>
        <v>10.054794520547945</v>
      </c>
      <c r="I113" s="95">
        <v>5</v>
      </c>
      <c r="J113" s="10">
        <v>0.05</v>
      </c>
      <c r="K113" s="11">
        <f t="shared" si="8"/>
        <v>0.19</v>
      </c>
      <c r="L113" s="51">
        <v>0</v>
      </c>
      <c r="M113" s="51">
        <v>0</v>
      </c>
      <c r="N113" s="66">
        <f t="shared" si="5"/>
        <v>0</v>
      </c>
      <c r="O113" s="66">
        <f t="shared" si="6"/>
        <v>0</v>
      </c>
      <c r="P113" s="64">
        <v>0.05</v>
      </c>
      <c r="Q113" s="66">
        <f t="shared" si="9"/>
        <v>0</v>
      </c>
    </row>
    <row r="114" spans="2:17" x14ac:dyDescent="0.25">
      <c r="B114" s="95">
        <v>111</v>
      </c>
      <c r="C114" s="103" t="s">
        <v>384</v>
      </c>
      <c r="D114" s="97">
        <v>0</v>
      </c>
      <c r="E114" s="95" t="s">
        <v>158</v>
      </c>
      <c r="F114" s="98">
        <v>40743</v>
      </c>
      <c r="G114" s="63">
        <v>44413</v>
      </c>
      <c r="H114" s="6">
        <f t="shared" si="7"/>
        <v>10.054794520547945</v>
      </c>
      <c r="I114" s="95">
        <v>5</v>
      </c>
      <c r="J114" s="10">
        <v>0.05</v>
      </c>
      <c r="K114" s="11">
        <f t="shared" si="8"/>
        <v>0.19</v>
      </c>
      <c r="L114" s="51">
        <v>0</v>
      </c>
      <c r="M114" s="51">
        <v>0</v>
      </c>
      <c r="N114" s="66">
        <f t="shared" si="5"/>
        <v>0</v>
      </c>
      <c r="O114" s="66">
        <f t="shared" si="6"/>
        <v>0</v>
      </c>
      <c r="P114" s="64">
        <v>0.05</v>
      </c>
      <c r="Q114" s="66">
        <f t="shared" si="9"/>
        <v>0</v>
      </c>
    </row>
    <row r="115" spans="2:17" ht="30" x14ac:dyDescent="0.25">
      <c r="B115" s="95">
        <v>112</v>
      </c>
      <c r="C115" s="103" t="s">
        <v>406</v>
      </c>
      <c r="D115" s="97">
        <v>1</v>
      </c>
      <c r="E115" s="95" t="s">
        <v>158</v>
      </c>
      <c r="F115" s="98">
        <v>40792</v>
      </c>
      <c r="G115" s="63">
        <v>44413</v>
      </c>
      <c r="H115" s="6">
        <f t="shared" si="7"/>
        <v>9.9205479452054792</v>
      </c>
      <c r="I115" s="95">
        <v>3</v>
      </c>
      <c r="J115" s="10">
        <v>0.05</v>
      </c>
      <c r="K115" s="11">
        <f t="shared" si="8"/>
        <v>0.31666666666666665</v>
      </c>
      <c r="L115" s="51">
        <v>147000</v>
      </c>
      <c r="M115" s="51">
        <v>7350</v>
      </c>
      <c r="N115" s="66">
        <f t="shared" si="5"/>
        <v>461801.50684931502</v>
      </c>
      <c r="O115" s="66">
        <f t="shared" si="6"/>
        <v>0</v>
      </c>
      <c r="P115" s="64">
        <v>0.05</v>
      </c>
      <c r="Q115" s="66">
        <f t="shared" si="9"/>
        <v>7350</v>
      </c>
    </row>
    <row r="116" spans="2:17" ht="30" x14ac:dyDescent="0.25">
      <c r="B116" s="95">
        <v>113</v>
      </c>
      <c r="C116" s="103" t="s">
        <v>407</v>
      </c>
      <c r="D116" s="97">
        <v>0</v>
      </c>
      <c r="E116" s="95" t="s">
        <v>158</v>
      </c>
      <c r="F116" s="98">
        <v>40792</v>
      </c>
      <c r="G116" s="63">
        <v>44413</v>
      </c>
      <c r="H116" s="6">
        <f t="shared" si="7"/>
        <v>9.9205479452054792</v>
      </c>
      <c r="I116" s="95">
        <v>3</v>
      </c>
      <c r="J116" s="10">
        <v>0.05</v>
      </c>
      <c r="K116" s="11">
        <f t="shared" si="8"/>
        <v>0.31666666666666665</v>
      </c>
      <c r="L116" s="51">
        <v>0</v>
      </c>
      <c r="M116" s="51">
        <v>0</v>
      </c>
      <c r="N116" s="66">
        <f t="shared" si="5"/>
        <v>0</v>
      </c>
      <c r="O116" s="66">
        <f t="shared" si="6"/>
        <v>0</v>
      </c>
      <c r="P116" s="64">
        <v>0.05</v>
      </c>
      <c r="Q116" s="66">
        <f t="shared" si="9"/>
        <v>0</v>
      </c>
    </row>
    <row r="117" spans="2:17" ht="30" x14ac:dyDescent="0.25">
      <c r="B117" s="95">
        <v>114</v>
      </c>
      <c r="C117" s="103" t="s">
        <v>408</v>
      </c>
      <c r="D117" s="97">
        <v>0</v>
      </c>
      <c r="E117" s="95" t="s">
        <v>158</v>
      </c>
      <c r="F117" s="98">
        <v>40814</v>
      </c>
      <c r="G117" s="63">
        <v>44413</v>
      </c>
      <c r="H117" s="6">
        <f t="shared" si="7"/>
        <v>9.8602739726027391</v>
      </c>
      <c r="I117" s="95">
        <v>3</v>
      </c>
      <c r="J117" s="10">
        <v>0.05</v>
      </c>
      <c r="K117" s="11">
        <f t="shared" si="8"/>
        <v>0.31666666666666665</v>
      </c>
      <c r="L117" s="51">
        <v>0</v>
      </c>
      <c r="M117" s="51">
        <v>0</v>
      </c>
      <c r="N117" s="66">
        <f t="shared" si="5"/>
        <v>0</v>
      </c>
      <c r="O117" s="66">
        <f t="shared" si="6"/>
        <v>0</v>
      </c>
      <c r="P117" s="64">
        <v>0.05</v>
      </c>
      <c r="Q117" s="66">
        <f t="shared" si="9"/>
        <v>0</v>
      </c>
    </row>
    <row r="118" spans="2:17" ht="30" x14ac:dyDescent="0.25">
      <c r="B118" s="95">
        <v>115</v>
      </c>
      <c r="C118" s="103" t="s">
        <v>409</v>
      </c>
      <c r="D118" s="97">
        <v>1</v>
      </c>
      <c r="E118" s="95" t="s">
        <v>158</v>
      </c>
      <c r="F118" s="98">
        <v>40833</v>
      </c>
      <c r="G118" s="63">
        <v>44413</v>
      </c>
      <c r="H118" s="6">
        <f t="shared" si="7"/>
        <v>9.8082191780821919</v>
      </c>
      <c r="I118" s="95">
        <v>3</v>
      </c>
      <c r="J118" s="10">
        <v>0.05</v>
      </c>
      <c r="K118" s="11">
        <f t="shared" si="8"/>
        <v>0.31666666666666665</v>
      </c>
      <c r="L118" s="51">
        <v>274380</v>
      </c>
      <c r="M118" s="51">
        <v>13719</v>
      </c>
      <c r="N118" s="66">
        <f t="shared" si="5"/>
        <v>852206.73972602736</v>
      </c>
      <c r="O118" s="66">
        <f t="shared" si="6"/>
        <v>0</v>
      </c>
      <c r="P118" s="64">
        <v>0.05</v>
      </c>
      <c r="Q118" s="66">
        <f t="shared" si="9"/>
        <v>13719</v>
      </c>
    </row>
    <row r="119" spans="2:17" ht="30" x14ac:dyDescent="0.25">
      <c r="B119" s="95">
        <v>116</v>
      </c>
      <c r="C119" s="103" t="s">
        <v>410</v>
      </c>
      <c r="D119" s="97">
        <v>1</v>
      </c>
      <c r="E119" s="95" t="s">
        <v>158</v>
      </c>
      <c r="F119" s="98">
        <v>40834</v>
      </c>
      <c r="G119" s="63">
        <v>44413</v>
      </c>
      <c r="H119" s="6">
        <f t="shared" si="7"/>
        <v>9.8054794520547937</v>
      </c>
      <c r="I119" s="95">
        <v>3</v>
      </c>
      <c r="J119" s="10">
        <v>0.05</v>
      </c>
      <c r="K119" s="11">
        <f t="shared" si="8"/>
        <v>0.31666666666666665</v>
      </c>
      <c r="L119" s="51">
        <v>326992</v>
      </c>
      <c r="M119" s="51">
        <v>16349.6</v>
      </c>
      <c r="N119" s="66">
        <f t="shared" si="5"/>
        <v>1015332.5567123286</v>
      </c>
      <c r="O119" s="66">
        <f t="shared" si="6"/>
        <v>0</v>
      </c>
      <c r="P119" s="64">
        <v>0.05</v>
      </c>
      <c r="Q119" s="66">
        <f t="shared" si="9"/>
        <v>16349.6</v>
      </c>
    </row>
    <row r="120" spans="2:17" x14ac:dyDescent="0.25">
      <c r="B120" s="95">
        <v>117</v>
      </c>
      <c r="C120" s="103" t="s">
        <v>411</v>
      </c>
      <c r="D120" s="97">
        <v>1</v>
      </c>
      <c r="E120" s="95" t="s">
        <v>158</v>
      </c>
      <c r="F120" s="98">
        <v>40765</v>
      </c>
      <c r="G120" s="63">
        <v>44413</v>
      </c>
      <c r="H120" s="6">
        <f t="shared" si="7"/>
        <v>9.9945205479452053</v>
      </c>
      <c r="I120" s="95">
        <v>8</v>
      </c>
      <c r="J120" s="10">
        <v>0.05</v>
      </c>
      <c r="K120" s="11">
        <f t="shared" si="8"/>
        <v>0.11874999999999999</v>
      </c>
      <c r="L120" s="51">
        <v>229424</v>
      </c>
      <c r="M120" s="51">
        <v>11471.2</v>
      </c>
      <c r="N120" s="66">
        <f t="shared" si="5"/>
        <v>272291.71726027399</v>
      </c>
      <c r="O120" s="66">
        <f t="shared" si="6"/>
        <v>0</v>
      </c>
      <c r="P120" s="64">
        <v>0.05</v>
      </c>
      <c r="Q120" s="66">
        <f t="shared" si="9"/>
        <v>11471.2</v>
      </c>
    </row>
    <row r="121" spans="2:17" ht="30" x14ac:dyDescent="0.25">
      <c r="B121" s="95">
        <v>118</v>
      </c>
      <c r="C121" s="103" t="s">
        <v>412</v>
      </c>
      <c r="D121" s="97">
        <v>0</v>
      </c>
      <c r="E121" s="95" t="s">
        <v>158</v>
      </c>
      <c r="F121" s="98">
        <v>40875</v>
      </c>
      <c r="G121" s="63">
        <v>44413</v>
      </c>
      <c r="H121" s="6">
        <f t="shared" si="7"/>
        <v>9.6931506849315063</v>
      </c>
      <c r="I121" s="95">
        <v>3</v>
      </c>
      <c r="J121" s="10">
        <v>0.05</v>
      </c>
      <c r="K121" s="11">
        <f t="shared" si="8"/>
        <v>0.31666666666666665</v>
      </c>
      <c r="L121" s="51">
        <v>0</v>
      </c>
      <c r="M121" s="51">
        <v>0</v>
      </c>
      <c r="N121" s="66">
        <f t="shared" si="5"/>
        <v>0</v>
      </c>
      <c r="O121" s="66">
        <f t="shared" si="6"/>
        <v>0</v>
      </c>
      <c r="P121" s="64">
        <v>0.05</v>
      </c>
      <c r="Q121" s="66">
        <f t="shared" si="9"/>
        <v>0</v>
      </c>
    </row>
    <row r="122" spans="2:17" x14ac:dyDescent="0.25">
      <c r="B122" s="95">
        <v>119</v>
      </c>
      <c r="C122" s="103" t="s">
        <v>413</v>
      </c>
      <c r="D122" s="97">
        <v>0</v>
      </c>
      <c r="E122" s="95" t="s">
        <v>158</v>
      </c>
      <c r="F122" s="98">
        <v>40899</v>
      </c>
      <c r="G122" s="63">
        <v>44413</v>
      </c>
      <c r="H122" s="6">
        <f t="shared" si="7"/>
        <v>9.6273972602739732</v>
      </c>
      <c r="I122" s="95">
        <v>8</v>
      </c>
      <c r="J122" s="10">
        <v>0.05</v>
      </c>
      <c r="K122" s="11">
        <f t="shared" si="8"/>
        <v>0.11874999999999999</v>
      </c>
      <c r="L122" s="51">
        <v>0</v>
      </c>
      <c r="M122" s="51">
        <v>0</v>
      </c>
      <c r="N122" s="66">
        <f t="shared" si="5"/>
        <v>0</v>
      </c>
      <c r="O122" s="66">
        <f t="shared" si="6"/>
        <v>0</v>
      </c>
      <c r="P122" s="64">
        <v>0.05</v>
      </c>
      <c r="Q122" s="66">
        <f t="shared" si="9"/>
        <v>0</v>
      </c>
    </row>
    <row r="123" spans="2:17" x14ac:dyDescent="0.25">
      <c r="B123" s="95">
        <v>120</v>
      </c>
      <c r="C123" s="103" t="s">
        <v>414</v>
      </c>
      <c r="D123" s="97">
        <v>0</v>
      </c>
      <c r="E123" s="95" t="s">
        <v>158</v>
      </c>
      <c r="F123" s="98">
        <v>40899</v>
      </c>
      <c r="G123" s="63">
        <v>44413</v>
      </c>
      <c r="H123" s="6">
        <f t="shared" si="7"/>
        <v>9.6273972602739732</v>
      </c>
      <c r="I123" s="95">
        <v>8</v>
      </c>
      <c r="J123" s="10">
        <v>0.05</v>
      </c>
      <c r="K123" s="11">
        <f t="shared" si="8"/>
        <v>0.11874999999999999</v>
      </c>
      <c r="L123" s="51">
        <v>0</v>
      </c>
      <c r="M123" s="51">
        <v>0</v>
      </c>
      <c r="N123" s="66">
        <f t="shared" si="5"/>
        <v>0</v>
      </c>
      <c r="O123" s="66">
        <f t="shared" si="6"/>
        <v>0</v>
      </c>
      <c r="P123" s="64">
        <v>0.05</v>
      </c>
      <c r="Q123" s="66">
        <f t="shared" si="9"/>
        <v>0</v>
      </c>
    </row>
    <row r="124" spans="2:17" ht="30" x14ac:dyDescent="0.25">
      <c r="B124" s="95">
        <v>121</v>
      </c>
      <c r="C124" s="103" t="s">
        <v>415</v>
      </c>
      <c r="D124" s="97">
        <v>1</v>
      </c>
      <c r="E124" s="95" t="s">
        <v>158</v>
      </c>
      <c r="F124" s="98">
        <v>40901</v>
      </c>
      <c r="G124" s="63">
        <v>44413</v>
      </c>
      <c r="H124" s="6">
        <f t="shared" si="7"/>
        <v>9.6219178082191785</v>
      </c>
      <c r="I124" s="95">
        <v>3</v>
      </c>
      <c r="J124" s="10">
        <v>0.05</v>
      </c>
      <c r="K124" s="11">
        <f t="shared" si="8"/>
        <v>0.31666666666666665</v>
      </c>
      <c r="L124" s="51">
        <v>44021</v>
      </c>
      <c r="M124" s="51">
        <v>2201.0500000000002</v>
      </c>
      <c r="N124" s="66">
        <f t="shared" si="5"/>
        <v>134129.37388127853</v>
      </c>
      <c r="O124" s="66">
        <f t="shared" si="6"/>
        <v>0</v>
      </c>
      <c r="P124" s="64">
        <v>0.05</v>
      </c>
      <c r="Q124" s="66">
        <f t="shared" si="9"/>
        <v>2201.0500000000002</v>
      </c>
    </row>
    <row r="125" spans="2:17" ht="30" x14ac:dyDescent="0.25">
      <c r="B125" s="95">
        <v>122</v>
      </c>
      <c r="C125" s="103" t="s">
        <v>416</v>
      </c>
      <c r="D125" s="97">
        <v>0</v>
      </c>
      <c r="E125" s="95" t="s">
        <v>158</v>
      </c>
      <c r="F125" s="98">
        <v>40933</v>
      </c>
      <c r="G125" s="63">
        <v>44413</v>
      </c>
      <c r="H125" s="6">
        <f t="shared" si="7"/>
        <v>9.5342465753424666</v>
      </c>
      <c r="I125" s="95">
        <v>5</v>
      </c>
      <c r="J125" s="10">
        <v>0.05</v>
      </c>
      <c r="K125" s="11">
        <f t="shared" si="8"/>
        <v>0.19</v>
      </c>
      <c r="L125" s="51">
        <v>0</v>
      </c>
      <c r="M125" s="51">
        <v>0</v>
      </c>
      <c r="N125" s="66">
        <f t="shared" si="5"/>
        <v>0</v>
      </c>
      <c r="O125" s="66">
        <f t="shared" si="6"/>
        <v>0</v>
      </c>
      <c r="P125" s="64">
        <v>0.05</v>
      </c>
      <c r="Q125" s="66">
        <f t="shared" si="9"/>
        <v>0</v>
      </c>
    </row>
    <row r="126" spans="2:17" ht="30" x14ac:dyDescent="0.25">
      <c r="B126" s="95">
        <v>123</v>
      </c>
      <c r="C126" s="103" t="s">
        <v>417</v>
      </c>
      <c r="D126" s="97">
        <v>0</v>
      </c>
      <c r="E126" s="95" t="s">
        <v>158</v>
      </c>
      <c r="F126" s="98">
        <v>40933</v>
      </c>
      <c r="G126" s="63">
        <v>44413</v>
      </c>
      <c r="H126" s="6">
        <f t="shared" si="7"/>
        <v>9.5342465753424666</v>
      </c>
      <c r="I126" s="95">
        <v>5</v>
      </c>
      <c r="J126" s="10">
        <v>0.05</v>
      </c>
      <c r="K126" s="11">
        <f t="shared" si="8"/>
        <v>0.19</v>
      </c>
      <c r="L126" s="51">
        <v>0</v>
      </c>
      <c r="M126" s="51">
        <v>0</v>
      </c>
      <c r="N126" s="66">
        <f t="shared" si="5"/>
        <v>0</v>
      </c>
      <c r="O126" s="66">
        <f t="shared" si="6"/>
        <v>0</v>
      </c>
      <c r="P126" s="64">
        <v>0.05</v>
      </c>
      <c r="Q126" s="66">
        <f t="shared" si="9"/>
        <v>0</v>
      </c>
    </row>
    <row r="127" spans="2:17" ht="30" x14ac:dyDescent="0.25">
      <c r="B127" s="95">
        <v>124</v>
      </c>
      <c r="C127" s="103" t="s">
        <v>418</v>
      </c>
      <c r="D127" s="97">
        <v>0</v>
      </c>
      <c r="E127" s="95" t="s">
        <v>158</v>
      </c>
      <c r="F127" s="98">
        <v>40991</v>
      </c>
      <c r="G127" s="63">
        <v>44413</v>
      </c>
      <c r="H127" s="6">
        <f t="shared" si="7"/>
        <v>9.375342465753425</v>
      </c>
      <c r="I127" s="95">
        <v>5</v>
      </c>
      <c r="J127" s="10">
        <v>0.05</v>
      </c>
      <c r="K127" s="11">
        <f t="shared" si="8"/>
        <v>0.19</v>
      </c>
      <c r="L127" s="51">
        <v>0</v>
      </c>
      <c r="M127" s="51">
        <v>0</v>
      </c>
      <c r="N127" s="66">
        <f t="shared" si="5"/>
        <v>0</v>
      </c>
      <c r="O127" s="66">
        <f t="shared" si="6"/>
        <v>0</v>
      </c>
      <c r="P127" s="64">
        <v>0.05</v>
      </c>
      <c r="Q127" s="66">
        <f t="shared" si="9"/>
        <v>0</v>
      </c>
    </row>
    <row r="128" spans="2:17" x14ac:dyDescent="0.25">
      <c r="B128" s="95">
        <v>125</v>
      </c>
      <c r="C128" s="103" t="s">
        <v>419</v>
      </c>
      <c r="D128" s="97">
        <v>0</v>
      </c>
      <c r="E128" s="95" t="s">
        <v>158</v>
      </c>
      <c r="F128" s="98">
        <v>40991</v>
      </c>
      <c r="G128" s="63">
        <v>44413</v>
      </c>
      <c r="H128" s="6">
        <f t="shared" si="7"/>
        <v>9.375342465753425</v>
      </c>
      <c r="I128" s="95">
        <v>5</v>
      </c>
      <c r="J128" s="10">
        <v>0.05</v>
      </c>
      <c r="K128" s="11">
        <f t="shared" si="8"/>
        <v>0.19</v>
      </c>
      <c r="L128" s="51">
        <v>0</v>
      </c>
      <c r="M128" s="51">
        <v>0</v>
      </c>
      <c r="N128" s="66">
        <f t="shared" si="5"/>
        <v>0</v>
      </c>
      <c r="O128" s="66">
        <f t="shared" si="6"/>
        <v>0</v>
      </c>
      <c r="P128" s="64">
        <v>0.05</v>
      </c>
      <c r="Q128" s="66">
        <f t="shared" si="9"/>
        <v>0</v>
      </c>
    </row>
    <row r="129" spans="2:17" ht="30" x14ac:dyDescent="0.25">
      <c r="B129" s="95">
        <v>126</v>
      </c>
      <c r="C129" s="103" t="s">
        <v>420</v>
      </c>
      <c r="D129" s="97">
        <v>0</v>
      </c>
      <c r="E129" s="95" t="s">
        <v>158</v>
      </c>
      <c r="F129" s="98">
        <v>40990</v>
      </c>
      <c r="G129" s="63">
        <v>44413</v>
      </c>
      <c r="H129" s="6">
        <f t="shared" si="7"/>
        <v>9.3780821917808215</v>
      </c>
      <c r="I129" s="95">
        <v>3</v>
      </c>
      <c r="J129" s="10">
        <v>0.05</v>
      </c>
      <c r="K129" s="11">
        <f t="shared" si="8"/>
        <v>0.31666666666666665</v>
      </c>
      <c r="L129" s="51">
        <v>0</v>
      </c>
      <c r="M129" s="51">
        <v>0</v>
      </c>
      <c r="N129" s="66">
        <f t="shared" si="5"/>
        <v>0</v>
      </c>
      <c r="O129" s="66">
        <f t="shared" si="6"/>
        <v>0</v>
      </c>
      <c r="P129" s="64">
        <v>0.05</v>
      </c>
      <c r="Q129" s="66">
        <f t="shared" si="9"/>
        <v>0</v>
      </c>
    </row>
    <row r="130" spans="2:17" ht="30" x14ac:dyDescent="0.25">
      <c r="B130" s="95">
        <v>127</v>
      </c>
      <c r="C130" s="103" t="s">
        <v>421</v>
      </c>
      <c r="D130" s="97">
        <v>0</v>
      </c>
      <c r="E130" s="95" t="s">
        <v>158</v>
      </c>
      <c r="F130" s="98">
        <v>40938</v>
      </c>
      <c r="G130" s="63">
        <v>44413</v>
      </c>
      <c r="H130" s="6">
        <f t="shared" si="7"/>
        <v>9.5205479452054789</v>
      </c>
      <c r="I130" s="95">
        <v>3</v>
      </c>
      <c r="J130" s="10">
        <v>0.05</v>
      </c>
      <c r="K130" s="11">
        <f t="shared" si="8"/>
        <v>0.31666666666666665</v>
      </c>
      <c r="L130" s="51">
        <v>0</v>
      </c>
      <c r="M130" s="51">
        <v>0</v>
      </c>
      <c r="N130" s="66">
        <f t="shared" si="5"/>
        <v>0</v>
      </c>
      <c r="O130" s="66">
        <f t="shared" si="6"/>
        <v>0</v>
      </c>
      <c r="P130" s="64">
        <v>0.05</v>
      </c>
      <c r="Q130" s="66">
        <f t="shared" si="9"/>
        <v>0</v>
      </c>
    </row>
    <row r="131" spans="2:17" ht="30" x14ac:dyDescent="0.25">
      <c r="B131" s="95">
        <v>128</v>
      </c>
      <c r="C131" s="103" t="s">
        <v>422</v>
      </c>
      <c r="D131" s="97">
        <v>0</v>
      </c>
      <c r="E131" s="95" t="s">
        <v>158</v>
      </c>
      <c r="F131" s="98">
        <v>40938</v>
      </c>
      <c r="G131" s="63">
        <v>44413</v>
      </c>
      <c r="H131" s="6">
        <f t="shared" si="7"/>
        <v>9.5205479452054789</v>
      </c>
      <c r="I131" s="95">
        <v>3</v>
      </c>
      <c r="J131" s="10">
        <v>0.05</v>
      </c>
      <c r="K131" s="11">
        <f t="shared" si="8"/>
        <v>0.31666666666666665</v>
      </c>
      <c r="L131" s="51">
        <v>0</v>
      </c>
      <c r="M131" s="51">
        <v>0</v>
      </c>
      <c r="N131" s="66">
        <f t="shared" si="5"/>
        <v>0</v>
      </c>
      <c r="O131" s="66">
        <f t="shared" si="6"/>
        <v>0</v>
      </c>
      <c r="P131" s="64">
        <v>0.05</v>
      </c>
      <c r="Q131" s="66">
        <f t="shared" si="9"/>
        <v>0</v>
      </c>
    </row>
    <row r="132" spans="2:17" ht="30" x14ac:dyDescent="0.25">
      <c r="B132" s="95">
        <v>129</v>
      </c>
      <c r="C132" s="103" t="s">
        <v>422</v>
      </c>
      <c r="D132" s="97">
        <v>0</v>
      </c>
      <c r="E132" s="95" t="s">
        <v>158</v>
      </c>
      <c r="F132" s="98">
        <v>40938</v>
      </c>
      <c r="G132" s="63">
        <v>44413</v>
      </c>
      <c r="H132" s="6">
        <f t="shared" si="7"/>
        <v>9.5205479452054789</v>
      </c>
      <c r="I132" s="95">
        <v>3</v>
      </c>
      <c r="J132" s="10">
        <v>0.05</v>
      </c>
      <c r="K132" s="11">
        <f t="shared" si="8"/>
        <v>0.31666666666666665</v>
      </c>
      <c r="L132" s="51">
        <v>0</v>
      </c>
      <c r="M132" s="51">
        <v>0</v>
      </c>
      <c r="N132" s="66">
        <f t="shared" ref="N132:N195" si="10">H132*K132*L132</f>
        <v>0</v>
      </c>
      <c r="O132" s="66">
        <f t="shared" ref="O132:O195" si="11">MAX(L132-N132,0)</f>
        <v>0</v>
      </c>
      <c r="P132" s="64">
        <v>0.05</v>
      </c>
      <c r="Q132" s="66">
        <f t="shared" si="9"/>
        <v>0</v>
      </c>
    </row>
    <row r="133" spans="2:17" ht="30" x14ac:dyDescent="0.25">
      <c r="B133" s="95">
        <v>130</v>
      </c>
      <c r="C133" s="103" t="s">
        <v>423</v>
      </c>
      <c r="D133" s="97">
        <v>0</v>
      </c>
      <c r="E133" s="95" t="s">
        <v>158</v>
      </c>
      <c r="F133" s="98">
        <v>41012</v>
      </c>
      <c r="G133" s="63">
        <v>44413</v>
      </c>
      <c r="H133" s="6">
        <f t="shared" ref="H133:H196" si="12">(G133-F133)/365</f>
        <v>9.3178082191780813</v>
      </c>
      <c r="I133" s="95">
        <v>3</v>
      </c>
      <c r="J133" s="10">
        <v>0.05</v>
      </c>
      <c r="K133" s="11">
        <f t="shared" ref="K133:K196" si="13">(1-J133)/I133</f>
        <v>0.31666666666666665</v>
      </c>
      <c r="L133" s="51">
        <v>0</v>
      </c>
      <c r="M133" s="51">
        <v>0</v>
      </c>
      <c r="N133" s="66">
        <f t="shared" si="10"/>
        <v>0</v>
      </c>
      <c r="O133" s="66">
        <f t="shared" si="11"/>
        <v>0</v>
      </c>
      <c r="P133" s="64">
        <v>0.05</v>
      </c>
      <c r="Q133" s="66">
        <f t="shared" ref="Q133:Q196" si="14">IF(M133&lt;=0,0,IF(O133&lt;=J133*L133,J133*L133,O133*(1-P133)))</f>
        <v>0</v>
      </c>
    </row>
    <row r="134" spans="2:17" x14ac:dyDescent="0.25">
      <c r="B134" s="95">
        <v>131</v>
      </c>
      <c r="C134" s="103" t="s">
        <v>424</v>
      </c>
      <c r="D134" s="97">
        <v>0</v>
      </c>
      <c r="E134" s="95" t="s">
        <v>158</v>
      </c>
      <c r="F134" s="98">
        <v>41038</v>
      </c>
      <c r="G134" s="63">
        <v>44413</v>
      </c>
      <c r="H134" s="6">
        <f t="shared" si="12"/>
        <v>9.2465753424657535</v>
      </c>
      <c r="I134" s="95">
        <v>3</v>
      </c>
      <c r="J134" s="10">
        <v>0.05</v>
      </c>
      <c r="K134" s="11">
        <f t="shared" si="13"/>
        <v>0.31666666666666665</v>
      </c>
      <c r="L134" s="51">
        <v>0</v>
      </c>
      <c r="M134" s="51">
        <v>0</v>
      </c>
      <c r="N134" s="66">
        <f t="shared" si="10"/>
        <v>0</v>
      </c>
      <c r="O134" s="66">
        <f t="shared" si="11"/>
        <v>0</v>
      </c>
      <c r="P134" s="64">
        <v>0.05</v>
      </c>
      <c r="Q134" s="66">
        <f t="shared" si="14"/>
        <v>0</v>
      </c>
    </row>
    <row r="135" spans="2:17" ht="30" x14ac:dyDescent="0.25">
      <c r="B135" s="95">
        <v>132</v>
      </c>
      <c r="C135" s="103" t="s">
        <v>425</v>
      </c>
      <c r="D135" s="97">
        <v>0</v>
      </c>
      <c r="E135" s="95" t="s">
        <v>158</v>
      </c>
      <c r="F135" s="98">
        <v>41018</v>
      </c>
      <c r="G135" s="63">
        <v>44413</v>
      </c>
      <c r="H135" s="6">
        <f t="shared" si="12"/>
        <v>9.3013698630136989</v>
      </c>
      <c r="I135" s="95">
        <v>3</v>
      </c>
      <c r="J135" s="10">
        <v>0.05</v>
      </c>
      <c r="K135" s="11">
        <f t="shared" si="13"/>
        <v>0.31666666666666665</v>
      </c>
      <c r="L135" s="51">
        <v>0</v>
      </c>
      <c r="M135" s="51">
        <v>0</v>
      </c>
      <c r="N135" s="66">
        <f t="shared" si="10"/>
        <v>0</v>
      </c>
      <c r="O135" s="66">
        <f t="shared" si="11"/>
        <v>0</v>
      </c>
      <c r="P135" s="64">
        <v>0.05</v>
      </c>
      <c r="Q135" s="66">
        <f t="shared" si="14"/>
        <v>0</v>
      </c>
    </row>
    <row r="136" spans="2:17" ht="30" x14ac:dyDescent="0.25">
      <c r="B136" s="95">
        <v>133</v>
      </c>
      <c r="C136" s="103" t="s">
        <v>426</v>
      </c>
      <c r="D136" s="97">
        <v>0</v>
      </c>
      <c r="E136" s="95" t="s">
        <v>158</v>
      </c>
      <c r="F136" s="98">
        <v>41109</v>
      </c>
      <c r="G136" s="63">
        <v>44413</v>
      </c>
      <c r="H136" s="6">
        <f t="shared" si="12"/>
        <v>9.0520547945205472</v>
      </c>
      <c r="I136" s="95">
        <v>8</v>
      </c>
      <c r="J136" s="10">
        <v>0.05</v>
      </c>
      <c r="K136" s="11">
        <f t="shared" si="13"/>
        <v>0.11874999999999999</v>
      </c>
      <c r="L136" s="51">
        <v>0</v>
      </c>
      <c r="M136" s="51">
        <v>0</v>
      </c>
      <c r="N136" s="66">
        <f t="shared" si="10"/>
        <v>0</v>
      </c>
      <c r="O136" s="66">
        <f t="shared" si="11"/>
        <v>0</v>
      </c>
      <c r="P136" s="64">
        <v>0.05</v>
      </c>
      <c r="Q136" s="66">
        <f t="shared" si="14"/>
        <v>0</v>
      </c>
    </row>
    <row r="137" spans="2:17" ht="30" x14ac:dyDescent="0.25">
      <c r="B137" s="95">
        <v>134</v>
      </c>
      <c r="C137" s="103" t="s">
        <v>427</v>
      </c>
      <c r="D137" s="97">
        <v>0</v>
      </c>
      <c r="E137" s="95" t="s">
        <v>158</v>
      </c>
      <c r="F137" s="98">
        <v>41109</v>
      </c>
      <c r="G137" s="63">
        <v>44413</v>
      </c>
      <c r="H137" s="6">
        <f t="shared" si="12"/>
        <v>9.0520547945205472</v>
      </c>
      <c r="I137" s="95">
        <v>8</v>
      </c>
      <c r="J137" s="10">
        <v>0.05</v>
      </c>
      <c r="K137" s="11">
        <f t="shared" si="13"/>
        <v>0.11874999999999999</v>
      </c>
      <c r="L137" s="51">
        <v>0</v>
      </c>
      <c r="M137" s="51">
        <v>0</v>
      </c>
      <c r="N137" s="66">
        <f t="shared" si="10"/>
        <v>0</v>
      </c>
      <c r="O137" s="66">
        <f t="shared" si="11"/>
        <v>0</v>
      </c>
      <c r="P137" s="64">
        <v>0.05</v>
      </c>
      <c r="Q137" s="66">
        <f t="shared" si="14"/>
        <v>0</v>
      </c>
    </row>
    <row r="138" spans="2:17" ht="30" x14ac:dyDescent="0.25">
      <c r="B138" s="95">
        <v>135</v>
      </c>
      <c r="C138" s="103" t="s">
        <v>428</v>
      </c>
      <c r="D138" s="97">
        <v>1</v>
      </c>
      <c r="E138" s="95" t="s">
        <v>158</v>
      </c>
      <c r="F138" s="98">
        <v>41152</v>
      </c>
      <c r="G138" s="63">
        <v>44413</v>
      </c>
      <c r="H138" s="6">
        <f t="shared" si="12"/>
        <v>8.9342465753424651</v>
      </c>
      <c r="I138" s="95">
        <v>3</v>
      </c>
      <c r="J138" s="10">
        <v>0.05</v>
      </c>
      <c r="K138" s="11">
        <f t="shared" si="13"/>
        <v>0.31666666666666665</v>
      </c>
      <c r="L138" s="51">
        <v>67746</v>
      </c>
      <c r="M138" s="51">
        <v>3387.3</v>
      </c>
      <c r="N138" s="66">
        <f t="shared" si="10"/>
        <v>191665.49835616437</v>
      </c>
      <c r="O138" s="66">
        <f t="shared" si="11"/>
        <v>0</v>
      </c>
      <c r="P138" s="64">
        <v>0.05</v>
      </c>
      <c r="Q138" s="66">
        <f t="shared" si="14"/>
        <v>3387.3</v>
      </c>
    </row>
    <row r="139" spans="2:17" ht="30" x14ac:dyDescent="0.25">
      <c r="B139" s="95">
        <v>136</v>
      </c>
      <c r="C139" s="103" t="s">
        <v>429</v>
      </c>
      <c r="D139" s="97">
        <v>0</v>
      </c>
      <c r="E139" s="95" t="s">
        <v>158</v>
      </c>
      <c r="F139" s="98">
        <v>41170</v>
      </c>
      <c r="G139" s="63">
        <v>44413</v>
      </c>
      <c r="H139" s="6">
        <f t="shared" si="12"/>
        <v>8.8849315068493144</v>
      </c>
      <c r="I139" s="95">
        <v>3</v>
      </c>
      <c r="J139" s="10">
        <v>0.05</v>
      </c>
      <c r="K139" s="11">
        <f t="shared" si="13"/>
        <v>0.31666666666666665</v>
      </c>
      <c r="L139" s="51">
        <v>0</v>
      </c>
      <c r="M139" s="51">
        <v>0</v>
      </c>
      <c r="N139" s="66">
        <f t="shared" si="10"/>
        <v>0</v>
      </c>
      <c r="O139" s="66">
        <f t="shared" si="11"/>
        <v>0</v>
      </c>
      <c r="P139" s="64">
        <v>0.05</v>
      </c>
      <c r="Q139" s="66">
        <f t="shared" si="14"/>
        <v>0</v>
      </c>
    </row>
    <row r="140" spans="2:17" ht="30" x14ac:dyDescent="0.25">
      <c r="B140" s="95">
        <v>137</v>
      </c>
      <c r="C140" s="103" t="s">
        <v>430</v>
      </c>
      <c r="D140" s="97">
        <v>0</v>
      </c>
      <c r="E140" s="95" t="s">
        <v>158</v>
      </c>
      <c r="F140" s="98">
        <v>41170</v>
      </c>
      <c r="G140" s="63">
        <v>44413</v>
      </c>
      <c r="H140" s="6">
        <f t="shared" si="12"/>
        <v>8.8849315068493144</v>
      </c>
      <c r="I140" s="95">
        <v>3</v>
      </c>
      <c r="J140" s="10">
        <v>0.05</v>
      </c>
      <c r="K140" s="11">
        <f t="shared" si="13"/>
        <v>0.31666666666666665</v>
      </c>
      <c r="L140" s="51">
        <v>0</v>
      </c>
      <c r="M140" s="51">
        <v>0</v>
      </c>
      <c r="N140" s="66">
        <f t="shared" si="10"/>
        <v>0</v>
      </c>
      <c r="O140" s="66">
        <f t="shared" si="11"/>
        <v>0</v>
      </c>
      <c r="P140" s="64">
        <v>0.05</v>
      </c>
      <c r="Q140" s="66">
        <f t="shared" si="14"/>
        <v>0</v>
      </c>
    </row>
    <row r="141" spans="2:17" ht="30" x14ac:dyDescent="0.25">
      <c r="B141" s="95">
        <v>138</v>
      </c>
      <c r="C141" s="103" t="s">
        <v>431</v>
      </c>
      <c r="D141" s="97">
        <v>0</v>
      </c>
      <c r="E141" s="95" t="s">
        <v>158</v>
      </c>
      <c r="F141" s="98">
        <v>41170</v>
      </c>
      <c r="G141" s="63">
        <v>44413</v>
      </c>
      <c r="H141" s="6">
        <f t="shared" si="12"/>
        <v>8.8849315068493144</v>
      </c>
      <c r="I141" s="95">
        <v>3</v>
      </c>
      <c r="J141" s="10">
        <v>0.05</v>
      </c>
      <c r="K141" s="11">
        <f t="shared" si="13"/>
        <v>0.31666666666666665</v>
      </c>
      <c r="L141" s="51">
        <v>0</v>
      </c>
      <c r="M141" s="51">
        <v>0</v>
      </c>
      <c r="N141" s="66">
        <f t="shared" si="10"/>
        <v>0</v>
      </c>
      <c r="O141" s="66">
        <f t="shared" si="11"/>
        <v>0</v>
      </c>
      <c r="P141" s="64">
        <v>0.05</v>
      </c>
      <c r="Q141" s="66">
        <f t="shared" si="14"/>
        <v>0</v>
      </c>
    </row>
    <row r="142" spans="2:17" ht="30" x14ac:dyDescent="0.25">
      <c r="B142" s="95">
        <v>139</v>
      </c>
      <c r="C142" s="103" t="s">
        <v>432</v>
      </c>
      <c r="D142" s="97">
        <v>0</v>
      </c>
      <c r="E142" s="95" t="s">
        <v>158</v>
      </c>
      <c r="F142" s="98">
        <v>41182</v>
      </c>
      <c r="G142" s="63">
        <v>44413</v>
      </c>
      <c r="H142" s="6">
        <f t="shared" si="12"/>
        <v>8.8520547945205479</v>
      </c>
      <c r="I142" s="95">
        <v>3</v>
      </c>
      <c r="J142" s="10">
        <v>0.05</v>
      </c>
      <c r="K142" s="11">
        <f t="shared" si="13"/>
        <v>0.31666666666666665</v>
      </c>
      <c r="L142" s="51">
        <v>0</v>
      </c>
      <c r="M142" s="51">
        <v>0</v>
      </c>
      <c r="N142" s="66">
        <f t="shared" si="10"/>
        <v>0</v>
      </c>
      <c r="O142" s="66">
        <f t="shared" si="11"/>
        <v>0</v>
      </c>
      <c r="P142" s="64">
        <v>0.05</v>
      </c>
      <c r="Q142" s="66">
        <f t="shared" si="14"/>
        <v>0</v>
      </c>
    </row>
    <row r="143" spans="2:17" ht="30" x14ac:dyDescent="0.25">
      <c r="B143" s="95">
        <v>140</v>
      </c>
      <c r="C143" s="103" t="s">
        <v>433</v>
      </c>
      <c r="D143" s="97">
        <v>0</v>
      </c>
      <c r="E143" s="95" t="s">
        <v>158</v>
      </c>
      <c r="F143" s="98">
        <v>41192</v>
      </c>
      <c r="G143" s="63">
        <v>44413</v>
      </c>
      <c r="H143" s="6">
        <f t="shared" si="12"/>
        <v>8.8246575342465761</v>
      </c>
      <c r="I143" s="95">
        <v>5</v>
      </c>
      <c r="J143" s="10">
        <v>0.05</v>
      </c>
      <c r="K143" s="11">
        <f t="shared" si="13"/>
        <v>0.19</v>
      </c>
      <c r="L143" s="51">
        <v>0</v>
      </c>
      <c r="M143" s="51">
        <v>0</v>
      </c>
      <c r="N143" s="66">
        <f t="shared" si="10"/>
        <v>0</v>
      </c>
      <c r="O143" s="66">
        <f t="shared" si="11"/>
        <v>0</v>
      </c>
      <c r="P143" s="64">
        <v>0.05</v>
      </c>
      <c r="Q143" s="66">
        <f t="shared" si="14"/>
        <v>0</v>
      </c>
    </row>
    <row r="144" spans="2:17" ht="30" x14ac:dyDescent="0.25">
      <c r="B144" s="95">
        <v>141</v>
      </c>
      <c r="C144" s="103" t="s">
        <v>434</v>
      </c>
      <c r="D144" s="97">
        <v>21</v>
      </c>
      <c r="E144" s="95" t="s">
        <v>158</v>
      </c>
      <c r="F144" s="98">
        <v>41243</v>
      </c>
      <c r="G144" s="63">
        <v>44413</v>
      </c>
      <c r="H144" s="6">
        <f t="shared" si="12"/>
        <v>8.6849315068493151</v>
      </c>
      <c r="I144" s="95">
        <v>3</v>
      </c>
      <c r="J144" s="10">
        <v>0.05</v>
      </c>
      <c r="K144" s="11">
        <f t="shared" si="13"/>
        <v>0.31666666666666665</v>
      </c>
      <c r="L144" s="51">
        <v>795386</v>
      </c>
      <c r="M144" s="51">
        <v>39769.300000000003</v>
      </c>
      <c r="N144" s="66">
        <f t="shared" si="10"/>
        <v>2187493.0949771688</v>
      </c>
      <c r="O144" s="66">
        <f t="shared" si="11"/>
        <v>0</v>
      </c>
      <c r="P144" s="64">
        <v>0.05</v>
      </c>
      <c r="Q144" s="66">
        <f t="shared" si="14"/>
        <v>39769.300000000003</v>
      </c>
    </row>
    <row r="145" spans="2:17" x14ac:dyDescent="0.25">
      <c r="B145" s="95">
        <v>142</v>
      </c>
      <c r="C145" s="103" t="s">
        <v>435</v>
      </c>
      <c r="D145" s="97">
        <v>5</v>
      </c>
      <c r="E145" s="95" t="s">
        <v>158</v>
      </c>
      <c r="F145" s="98">
        <v>41365</v>
      </c>
      <c r="G145" s="63">
        <v>44413</v>
      </c>
      <c r="H145" s="6">
        <f t="shared" si="12"/>
        <v>8.3506849315068497</v>
      </c>
      <c r="I145" s="95">
        <v>3</v>
      </c>
      <c r="J145" s="10">
        <v>0.05</v>
      </c>
      <c r="K145" s="11">
        <f t="shared" si="13"/>
        <v>0.31666666666666665</v>
      </c>
      <c r="L145" s="51">
        <v>6038</v>
      </c>
      <c r="M145" s="51">
        <v>301.89999999999998</v>
      </c>
      <c r="N145" s="66">
        <f t="shared" si="10"/>
        <v>15966.78794520548</v>
      </c>
      <c r="O145" s="66">
        <f t="shared" si="11"/>
        <v>0</v>
      </c>
      <c r="P145" s="64">
        <v>0.05</v>
      </c>
      <c r="Q145" s="66">
        <f t="shared" si="14"/>
        <v>301.90000000000003</v>
      </c>
    </row>
    <row r="146" spans="2:17" x14ac:dyDescent="0.25">
      <c r="B146" s="95">
        <v>143</v>
      </c>
      <c r="C146" s="103" t="s">
        <v>436</v>
      </c>
      <c r="D146" s="97">
        <v>2</v>
      </c>
      <c r="E146" s="95" t="s">
        <v>158</v>
      </c>
      <c r="F146" s="98">
        <v>41400</v>
      </c>
      <c r="G146" s="63">
        <v>44413</v>
      </c>
      <c r="H146" s="6">
        <f t="shared" si="12"/>
        <v>8.2547945205479447</v>
      </c>
      <c r="I146" s="95">
        <v>3</v>
      </c>
      <c r="J146" s="10">
        <v>0.05</v>
      </c>
      <c r="K146" s="11">
        <f t="shared" si="13"/>
        <v>0.31666666666666665</v>
      </c>
      <c r="L146" s="51">
        <v>845569</v>
      </c>
      <c r="M146" s="51">
        <v>42278.45</v>
      </c>
      <c r="N146" s="66">
        <f t="shared" si="10"/>
        <v>2210332.8101826482</v>
      </c>
      <c r="O146" s="66">
        <f t="shared" si="11"/>
        <v>0</v>
      </c>
      <c r="P146" s="64">
        <v>0.05</v>
      </c>
      <c r="Q146" s="66">
        <f t="shared" si="14"/>
        <v>42278.450000000004</v>
      </c>
    </row>
    <row r="147" spans="2:17" ht="30" x14ac:dyDescent="0.25">
      <c r="B147" s="95">
        <v>144</v>
      </c>
      <c r="C147" s="103" t="s">
        <v>437</v>
      </c>
      <c r="D147" s="97">
        <v>1</v>
      </c>
      <c r="E147" s="95" t="s">
        <v>158</v>
      </c>
      <c r="F147" s="98">
        <v>41481</v>
      </c>
      <c r="G147" s="63">
        <v>44413</v>
      </c>
      <c r="H147" s="6">
        <f t="shared" si="12"/>
        <v>8.0328767123287665</v>
      </c>
      <c r="I147" s="95">
        <v>8</v>
      </c>
      <c r="J147" s="10">
        <v>0.05</v>
      </c>
      <c r="K147" s="11">
        <f t="shared" si="13"/>
        <v>0.11874999999999999</v>
      </c>
      <c r="L147" s="51">
        <v>137776</v>
      </c>
      <c r="M147" s="51">
        <v>6888.8</v>
      </c>
      <c r="N147" s="66">
        <f t="shared" si="10"/>
        <v>131425.09260273969</v>
      </c>
      <c r="O147" s="66">
        <f t="shared" si="11"/>
        <v>6350.9073972603073</v>
      </c>
      <c r="P147" s="64">
        <v>0.05</v>
      </c>
      <c r="Q147" s="66">
        <f t="shared" si="14"/>
        <v>6888.8</v>
      </c>
    </row>
    <row r="148" spans="2:17" ht="45" x14ac:dyDescent="0.25">
      <c r="B148" s="95">
        <v>145</v>
      </c>
      <c r="C148" s="103" t="s">
        <v>438</v>
      </c>
      <c r="D148" s="97">
        <v>0</v>
      </c>
      <c r="E148" s="95" t="s">
        <v>158</v>
      </c>
      <c r="F148" s="98">
        <v>41246</v>
      </c>
      <c r="G148" s="63">
        <v>44413</v>
      </c>
      <c r="H148" s="6">
        <f t="shared" si="12"/>
        <v>8.6767123287671239</v>
      </c>
      <c r="I148" s="95">
        <v>8</v>
      </c>
      <c r="J148" s="10">
        <v>0.05</v>
      </c>
      <c r="K148" s="11">
        <f t="shared" si="13"/>
        <v>0.11874999999999999</v>
      </c>
      <c r="L148" s="51">
        <v>0</v>
      </c>
      <c r="M148" s="51">
        <v>0</v>
      </c>
      <c r="N148" s="66">
        <f t="shared" si="10"/>
        <v>0</v>
      </c>
      <c r="O148" s="66">
        <f t="shared" si="11"/>
        <v>0</v>
      </c>
      <c r="P148" s="64">
        <v>0.05</v>
      </c>
      <c r="Q148" s="66">
        <f t="shared" si="14"/>
        <v>0</v>
      </c>
    </row>
    <row r="149" spans="2:17" ht="45" x14ac:dyDescent="0.25">
      <c r="B149" s="95">
        <v>146</v>
      </c>
      <c r="C149" s="103" t="s">
        <v>438</v>
      </c>
      <c r="D149" s="97">
        <v>0</v>
      </c>
      <c r="E149" s="95" t="s">
        <v>158</v>
      </c>
      <c r="F149" s="98">
        <v>41365</v>
      </c>
      <c r="G149" s="63">
        <v>44413</v>
      </c>
      <c r="H149" s="6">
        <f t="shared" si="12"/>
        <v>8.3506849315068497</v>
      </c>
      <c r="I149" s="95">
        <v>8</v>
      </c>
      <c r="J149" s="10">
        <v>0.05</v>
      </c>
      <c r="K149" s="11">
        <f t="shared" si="13"/>
        <v>0.11874999999999999</v>
      </c>
      <c r="L149" s="51">
        <v>0</v>
      </c>
      <c r="M149" s="51">
        <v>0</v>
      </c>
      <c r="N149" s="66">
        <f t="shared" si="10"/>
        <v>0</v>
      </c>
      <c r="O149" s="66">
        <f t="shared" si="11"/>
        <v>0</v>
      </c>
      <c r="P149" s="64">
        <v>0.05</v>
      </c>
      <c r="Q149" s="66">
        <f t="shared" si="14"/>
        <v>0</v>
      </c>
    </row>
    <row r="150" spans="2:17" ht="30" x14ac:dyDescent="0.25">
      <c r="B150" s="95">
        <v>147</v>
      </c>
      <c r="C150" s="103" t="s">
        <v>439</v>
      </c>
      <c r="D150" s="97">
        <v>8</v>
      </c>
      <c r="E150" s="95" t="s">
        <v>158</v>
      </c>
      <c r="F150" s="98">
        <v>41246</v>
      </c>
      <c r="G150" s="63">
        <v>44413</v>
      </c>
      <c r="H150" s="6">
        <f t="shared" si="12"/>
        <v>8.6767123287671239</v>
      </c>
      <c r="I150" s="95">
        <v>8</v>
      </c>
      <c r="J150" s="10">
        <v>0.05</v>
      </c>
      <c r="K150" s="11">
        <f t="shared" si="13"/>
        <v>0.11874999999999999</v>
      </c>
      <c r="L150" s="51">
        <v>387600</v>
      </c>
      <c r="M150" s="51">
        <v>19380</v>
      </c>
      <c r="N150" s="66">
        <f t="shared" si="10"/>
        <v>399367.37671232875</v>
      </c>
      <c r="O150" s="66">
        <f t="shared" si="11"/>
        <v>0</v>
      </c>
      <c r="P150" s="64">
        <v>0.05</v>
      </c>
      <c r="Q150" s="66">
        <f t="shared" si="14"/>
        <v>19380</v>
      </c>
    </row>
    <row r="151" spans="2:17" ht="30" x14ac:dyDescent="0.25">
      <c r="B151" s="95">
        <v>148</v>
      </c>
      <c r="C151" s="103" t="s">
        <v>439</v>
      </c>
      <c r="D151" s="97">
        <v>0</v>
      </c>
      <c r="E151" s="95" t="s">
        <v>158</v>
      </c>
      <c r="F151" s="98">
        <v>41365</v>
      </c>
      <c r="G151" s="63">
        <v>44413</v>
      </c>
      <c r="H151" s="6">
        <f t="shared" si="12"/>
        <v>8.3506849315068497</v>
      </c>
      <c r="I151" s="95">
        <v>8</v>
      </c>
      <c r="J151" s="10">
        <v>0.05</v>
      </c>
      <c r="K151" s="11">
        <f t="shared" si="13"/>
        <v>0.11874999999999999</v>
      </c>
      <c r="L151" s="51">
        <v>0</v>
      </c>
      <c r="M151" s="51">
        <v>0</v>
      </c>
      <c r="N151" s="66">
        <f t="shared" si="10"/>
        <v>0</v>
      </c>
      <c r="O151" s="66">
        <f t="shared" si="11"/>
        <v>0</v>
      </c>
      <c r="P151" s="64">
        <v>0.05</v>
      </c>
      <c r="Q151" s="66">
        <f t="shared" si="14"/>
        <v>0</v>
      </c>
    </row>
    <row r="152" spans="2:17" ht="30" x14ac:dyDescent="0.25">
      <c r="B152" s="95">
        <v>149</v>
      </c>
      <c r="C152" s="103" t="s">
        <v>439</v>
      </c>
      <c r="D152" s="97">
        <v>0</v>
      </c>
      <c r="E152" s="95" t="s">
        <v>158</v>
      </c>
      <c r="F152" s="98">
        <v>41246</v>
      </c>
      <c r="G152" s="63">
        <v>44413</v>
      </c>
      <c r="H152" s="6">
        <f t="shared" si="12"/>
        <v>8.6767123287671239</v>
      </c>
      <c r="I152" s="95">
        <v>8</v>
      </c>
      <c r="J152" s="10">
        <v>0.05</v>
      </c>
      <c r="K152" s="11">
        <f t="shared" si="13"/>
        <v>0.11874999999999999</v>
      </c>
      <c r="L152" s="51">
        <v>0</v>
      </c>
      <c r="M152" s="51">
        <v>0</v>
      </c>
      <c r="N152" s="66">
        <f t="shared" si="10"/>
        <v>0</v>
      </c>
      <c r="O152" s="66">
        <f t="shared" si="11"/>
        <v>0</v>
      </c>
      <c r="P152" s="64">
        <v>0.05</v>
      </c>
      <c r="Q152" s="66">
        <f t="shared" si="14"/>
        <v>0</v>
      </c>
    </row>
    <row r="153" spans="2:17" ht="30" x14ac:dyDescent="0.25">
      <c r="B153" s="95">
        <v>150</v>
      </c>
      <c r="C153" s="103" t="s">
        <v>439</v>
      </c>
      <c r="D153" s="97">
        <v>0</v>
      </c>
      <c r="E153" s="95" t="s">
        <v>158</v>
      </c>
      <c r="F153" s="98">
        <v>41365</v>
      </c>
      <c r="G153" s="63">
        <v>44413</v>
      </c>
      <c r="H153" s="6">
        <f t="shared" si="12"/>
        <v>8.3506849315068497</v>
      </c>
      <c r="I153" s="95">
        <v>8</v>
      </c>
      <c r="J153" s="10">
        <v>0.05</v>
      </c>
      <c r="K153" s="11">
        <f t="shared" si="13"/>
        <v>0.11874999999999999</v>
      </c>
      <c r="L153" s="51">
        <v>0</v>
      </c>
      <c r="M153" s="51">
        <v>0</v>
      </c>
      <c r="N153" s="66">
        <f t="shared" si="10"/>
        <v>0</v>
      </c>
      <c r="O153" s="66">
        <f t="shared" si="11"/>
        <v>0</v>
      </c>
      <c r="P153" s="64">
        <v>0.05</v>
      </c>
      <c r="Q153" s="66">
        <f t="shared" si="14"/>
        <v>0</v>
      </c>
    </row>
    <row r="154" spans="2:17" x14ac:dyDescent="0.25">
      <c r="B154" s="95">
        <v>151</v>
      </c>
      <c r="C154" s="103" t="s">
        <v>440</v>
      </c>
      <c r="D154" s="97">
        <v>16</v>
      </c>
      <c r="E154" s="95" t="s">
        <v>354</v>
      </c>
      <c r="F154" s="98">
        <v>41246</v>
      </c>
      <c r="G154" s="63">
        <v>44413</v>
      </c>
      <c r="H154" s="6">
        <f t="shared" si="12"/>
        <v>8.6767123287671239</v>
      </c>
      <c r="I154" s="95">
        <v>8</v>
      </c>
      <c r="J154" s="10">
        <v>0.05</v>
      </c>
      <c r="K154" s="11">
        <f t="shared" si="13"/>
        <v>0.11874999999999999</v>
      </c>
      <c r="L154" s="51">
        <v>685338</v>
      </c>
      <c r="M154" s="51">
        <v>34266.9</v>
      </c>
      <c r="N154" s="66">
        <f t="shared" si="10"/>
        <v>706144.58003424655</v>
      </c>
      <c r="O154" s="66">
        <f t="shared" si="11"/>
        <v>0</v>
      </c>
      <c r="P154" s="64">
        <v>0.05</v>
      </c>
      <c r="Q154" s="66">
        <f t="shared" si="14"/>
        <v>34266.9</v>
      </c>
    </row>
    <row r="155" spans="2:17" x14ac:dyDescent="0.25">
      <c r="B155" s="95">
        <v>152</v>
      </c>
      <c r="C155" s="103" t="s">
        <v>440</v>
      </c>
      <c r="D155" s="97">
        <v>0</v>
      </c>
      <c r="E155" s="95" t="s">
        <v>354</v>
      </c>
      <c r="F155" s="98">
        <v>41365</v>
      </c>
      <c r="G155" s="63">
        <v>44413</v>
      </c>
      <c r="H155" s="6">
        <f t="shared" si="12"/>
        <v>8.3506849315068497</v>
      </c>
      <c r="I155" s="95">
        <v>8</v>
      </c>
      <c r="J155" s="10">
        <v>0.05</v>
      </c>
      <c r="K155" s="11">
        <f t="shared" si="13"/>
        <v>0.11874999999999999</v>
      </c>
      <c r="L155" s="51">
        <v>0</v>
      </c>
      <c r="M155" s="51">
        <v>0</v>
      </c>
      <c r="N155" s="66">
        <f t="shared" si="10"/>
        <v>0</v>
      </c>
      <c r="O155" s="66">
        <f t="shared" si="11"/>
        <v>0</v>
      </c>
      <c r="P155" s="64">
        <v>0.05</v>
      </c>
      <c r="Q155" s="66">
        <f t="shared" si="14"/>
        <v>0</v>
      </c>
    </row>
    <row r="156" spans="2:17" x14ac:dyDescent="0.25">
      <c r="B156" s="95">
        <v>153</v>
      </c>
      <c r="C156" s="103" t="s">
        <v>441</v>
      </c>
      <c r="D156" s="97">
        <v>21</v>
      </c>
      <c r="E156" s="95" t="s">
        <v>158</v>
      </c>
      <c r="F156" s="98">
        <v>41233</v>
      </c>
      <c r="G156" s="63">
        <v>44413</v>
      </c>
      <c r="H156" s="6">
        <f t="shared" si="12"/>
        <v>8.712328767123287</v>
      </c>
      <c r="I156" s="95">
        <v>8</v>
      </c>
      <c r="J156" s="10">
        <v>0.05</v>
      </c>
      <c r="K156" s="11">
        <f t="shared" si="13"/>
        <v>0.11874999999999999</v>
      </c>
      <c r="L156" s="51">
        <v>256428</v>
      </c>
      <c r="M156" s="51">
        <v>12821.4</v>
      </c>
      <c r="N156" s="66">
        <f t="shared" si="10"/>
        <v>265297.59863013693</v>
      </c>
      <c r="O156" s="66">
        <f t="shared" si="11"/>
        <v>0</v>
      </c>
      <c r="P156" s="64">
        <v>0.05</v>
      </c>
      <c r="Q156" s="66">
        <f t="shared" si="14"/>
        <v>12821.400000000001</v>
      </c>
    </row>
    <row r="157" spans="2:17" x14ac:dyDescent="0.25">
      <c r="B157" s="95">
        <v>154</v>
      </c>
      <c r="C157" s="103" t="s">
        <v>441</v>
      </c>
      <c r="D157" s="97">
        <v>0</v>
      </c>
      <c r="E157" s="95" t="s">
        <v>158</v>
      </c>
      <c r="F157" s="98">
        <v>41365</v>
      </c>
      <c r="G157" s="63">
        <v>44413</v>
      </c>
      <c r="H157" s="6">
        <f t="shared" si="12"/>
        <v>8.3506849315068497</v>
      </c>
      <c r="I157" s="95">
        <v>8</v>
      </c>
      <c r="J157" s="10">
        <v>0.05</v>
      </c>
      <c r="K157" s="11">
        <f t="shared" si="13"/>
        <v>0.11874999999999999</v>
      </c>
      <c r="L157" s="51">
        <v>8485</v>
      </c>
      <c r="M157" s="51">
        <v>424.25</v>
      </c>
      <c r="N157" s="66">
        <f t="shared" si="10"/>
        <v>8414.0979452054798</v>
      </c>
      <c r="O157" s="66">
        <f t="shared" si="11"/>
        <v>70.902054794520154</v>
      </c>
      <c r="P157" s="64">
        <v>0.05</v>
      </c>
      <c r="Q157" s="66">
        <f t="shared" si="14"/>
        <v>424.25</v>
      </c>
    </row>
    <row r="158" spans="2:17" ht="30" x14ac:dyDescent="0.25">
      <c r="B158" s="95">
        <v>155</v>
      </c>
      <c r="C158" s="103" t="s">
        <v>442</v>
      </c>
      <c r="D158" s="97">
        <v>36</v>
      </c>
      <c r="E158" s="95" t="s">
        <v>158</v>
      </c>
      <c r="F158" s="98">
        <v>41246</v>
      </c>
      <c r="G158" s="63">
        <v>44413</v>
      </c>
      <c r="H158" s="6">
        <f t="shared" si="12"/>
        <v>8.6767123287671239</v>
      </c>
      <c r="I158" s="95">
        <v>3</v>
      </c>
      <c r="J158" s="10">
        <v>0.05</v>
      </c>
      <c r="K158" s="11">
        <f t="shared" si="13"/>
        <v>0.31666666666666665</v>
      </c>
      <c r="L158" s="51">
        <v>624240</v>
      </c>
      <c r="M158" s="51">
        <v>31212</v>
      </c>
      <c r="N158" s="66">
        <f t="shared" si="10"/>
        <v>1715177.78630137</v>
      </c>
      <c r="O158" s="66">
        <f t="shared" si="11"/>
        <v>0</v>
      </c>
      <c r="P158" s="64">
        <v>0.05</v>
      </c>
      <c r="Q158" s="66">
        <f t="shared" si="14"/>
        <v>31212</v>
      </c>
    </row>
    <row r="159" spans="2:17" ht="30" x14ac:dyDescent="0.25">
      <c r="B159" s="95">
        <v>156</v>
      </c>
      <c r="C159" s="103" t="s">
        <v>442</v>
      </c>
      <c r="D159" s="97">
        <v>0</v>
      </c>
      <c r="E159" s="95" t="s">
        <v>158</v>
      </c>
      <c r="F159" s="98">
        <v>41365</v>
      </c>
      <c r="G159" s="63">
        <v>44413</v>
      </c>
      <c r="H159" s="6">
        <f t="shared" si="12"/>
        <v>8.3506849315068497</v>
      </c>
      <c r="I159" s="95">
        <v>3</v>
      </c>
      <c r="J159" s="10">
        <v>0.05</v>
      </c>
      <c r="K159" s="11">
        <f t="shared" si="13"/>
        <v>0.31666666666666665</v>
      </c>
      <c r="L159" s="51">
        <v>20655.37</v>
      </c>
      <c r="M159" s="51">
        <v>1032.77</v>
      </c>
      <c r="N159" s="66">
        <f t="shared" si="10"/>
        <v>54620.720887671232</v>
      </c>
      <c r="O159" s="66">
        <f t="shared" si="11"/>
        <v>0</v>
      </c>
      <c r="P159" s="64">
        <v>0.05</v>
      </c>
      <c r="Q159" s="66">
        <f t="shared" si="14"/>
        <v>1032.7684999999999</v>
      </c>
    </row>
    <row r="160" spans="2:17" ht="30" x14ac:dyDescent="0.25">
      <c r="B160" s="95">
        <v>157</v>
      </c>
      <c r="C160" s="103" t="s">
        <v>443</v>
      </c>
      <c r="D160" s="97">
        <v>29</v>
      </c>
      <c r="E160" s="95" t="s">
        <v>158</v>
      </c>
      <c r="F160" s="98">
        <v>41246</v>
      </c>
      <c r="G160" s="63">
        <v>44413</v>
      </c>
      <c r="H160" s="6">
        <f t="shared" si="12"/>
        <v>8.6767123287671239</v>
      </c>
      <c r="I160" s="95">
        <v>8</v>
      </c>
      <c r="J160" s="10">
        <v>0.05</v>
      </c>
      <c r="K160" s="11">
        <f t="shared" si="13"/>
        <v>0.11874999999999999</v>
      </c>
      <c r="L160" s="51">
        <v>99093</v>
      </c>
      <c r="M160" s="51">
        <v>0</v>
      </c>
      <c r="N160" s="66">
        <f t="shared" si="10"/>
        <v>102101.42275684932</v>
      </c>
      <c r="O160" s="66">
        <f t="shared" si="11"/>
        <v>0</v>
      </c>
      <c r="P160" s="64">
        <v>0.05</v>
      </c>
      <c r="Q160" s="66">
        <f t="shared" si="14"/>
        <v>0</v>
      </c>
    </row>
    <row r="161" spans="2:17" ht="30" x14ac:dyDescent="0.25">
      <c r="B161" s="95">
        <v>158</v>
      </c>
      <c r="C161" s="103" t="s">
        <v>443</v>
      </c>
      <c r="D161" s="97">
        <v>0</v>
      </c>
      <c r="E161" s="95" t="s">
        <v>158</v>
      </c>
      <c r="F161" s="98">
        <v>41365</v>
      </c>
      <c r="G161" s="63">
        <v>44413</v>
      </c>
      <c r="H161" s="6">
        <f t="shared" si="12"/>
        <v>8.3506849315068497</v>
      </c>
      <c r="I161" s="95">
        <v>8</v>
      </c>
      <c r="J161" s="10">
        <v>0.05</v>
      </c>
      <c r="K161" s="11">
        <f t="shared" si="13"/>
        <v>0.11874999999999999</v>
      </c>
      <c r="L161" s="51">
        <v>0</v>
      </c>
      <c r="M161" s="51">
        <v>0</v>
      </c>
      <c r="N161" s="66">
        <f t="shared" si="10"/>
        <v>0</v>
      </c>
      <c r="O161" s="66">
        <f t="shared" si="11"/>
        <v>0</v>
      </c>
      <c r="P161" s="64">
        <v>0.05</v>
      </c>
      <c r="Q161" s="66">
        <f t="shared" si="14"/>
        <v>0</v>
      </c>
    </row>
    <row r="162" spans="2:17" ht="30" x14ac:dyDescent="0.25">
      <c r="B162" s="95">
        <v>159</v>
      </c>
      <c r="C162" s="103" t="s">
        <v>444</v>
      </c>
      <c r="D162" s="97">
        <v>4</v>
      </c>
      <c r="E162" s="95" t="s">
        <v>158</v>
      </c>
      <c r="F162" s="98">
        <v>41246</v>
      </c>
      <c r="G162" s="63">
        <v>44413</v>
      </c>
      <c r="H162" s="6">
        <f t="shared" si="12"/>
        <v>8.6767123287671239</v>
      </c>
      <c r="I162" s="95">
        <v>8</v>
      </c>
      <c r="J162" s="10">
        <v>0.05</v>
      </c>
      <c r="K162" s="11">
        <f t="shared" si="13"/>
        <v>0.11874999999999999</v>
      </c>
      <c r="L162" s="51">
        <v>9180</v>
      </c>
      <c r="M162" s="51">
        <v>0</v>
      </c>
      <c r="N162" s="66">
        <f t="shared" si="10"/>
        <v>9458.701027397261</v>
      </c>
      <c r="O162" s="66">
        <f t="shared" si="11"/>
        <v>0</v>
      </c>
      <c r="P162" s="64">
        <v>0.05</v>
      </c>
      <c r="Q162" s="66">
        <f t="shared" si="14"/>
        <v>0</v>
      </c>
    </row>
    <row r="163" spans="2:17" ht="30" x14ac:dyDescent="0.25">
      <c r="B163" s="95">
        <v>160</v>
      </c>
      <c r="C163" s="103" t="s">
        <v>444</v>
      </c>
      <c r="D163" s="97">
        <v>4</v>
      </c>
      <c r="E163" s="95" t="s">
        <v>158</v>
      </c>
      <c r="F163" s="98">
        <v>41365</v>
      </c>
      <c r="G163" s="63">
        <v>44413</v>
      </c>
      <c r="H163" s="6">
        <f t="shared" si="12"/>
        <v>8.3506849315068497</v>
      </c>
      <c r="I163" s="95">
        <v>8</v>
      </c>
      <c r="J163" s="10">
        <v>0.05</v>
      </c>
      <c r="K163" s="11">
        <f t="shared" si="13"/>
        <v>0.11874999999999999</v>
      </c>
      <c r="L163" s="51">
        <v>303.76</v>
      </c>
      <c r="M163" s="51">
        <v>0</v>
      </c>
      <c r="N163" s="66">
        <f t="shared" si="10"/>
        <v>301.22173150684927</v>
      </c>
      <c r="O163" s="66">
        <f t="shared" si="11"/>
        <v>2.5382684931507242</v>
      </c>
      <c r="P163" s="64">
        <v>0.05</v>
      </c>
      <c r="Q163" s="66">
        <f t="shared" si="14"/>
        <v>0</v>
      </c>
    </row>
    <row r="164" spans="2:17" ht="30" x14ac:dyDescent="0.25">
      <c r="B164" s="95">
        <v>161</v>
      </c>
      <c r="C164" s="103" t="s">
        <v>445</v>
      </c>
      <c r="D164" s="97">
        <v>4</v>
      </c>
      <c r="E164" s="95" t="s">
        <v>158</v>
      </c>
      <c r="F164" s="98">
        <v>41290</v>
      </c>
      <c r="G164" s="63">
        <v>44413</v>
      </c>
      <c r="H164" s="6">
        <f t="shared" si="12"/>
        <v>8.5561643835616437</v>
      </c>
      <c r="I164" s="95">
        <v>5</v>
      </c>
      <c r="J164" s="10">
        <v>0.05</v>
      </c>
      <c r="K164" s="11">
        <f t="shared" si="13"/>
        <v>0.19</v>
      </c>
      <c r="L164" s="51">
        <v>804720</v>
      </c>
      <c r="M164" s="51">
        <v>40236</v>
      </c>
      <c r="N164" s="66">
        <f t="shared" si="10"/>
        <v>1308210.1545205479</v>
      </c>
      <c r="O164" s="66">
        <f t="shared" si="11"/>
        <v>0</v>
      </c>
      <c r="P164" s="64">
        <v>0.05</v>
      </c>
      <c r="Q164" s="66">
        <f t="shared" si="14"/>
        <v>40236</v>
      </c>
    </row>
    <row r="165" spans="2:17" x14ac:dyDescent="0.25">
      <c r="B165" s="95">
        <v>162</v>
      </c>
      <c r="C165" s="103" t="s">
        <v>446</v>
      </c>
      <c r="D165" s="97">
        <v>1</v>
      </c>
      <c r="E165" s="95" t="s">
        <v>158</v>
      </c>
      <c r="F165" s="98">
        <v>41312</v>
      </c>
      <c r="G165" s="63">
        <v>44413</v>
      </c>
      <c r="H165" s="6">
        <f t="shared" si="12"/>
        <v>8.4958904109589035</v>
      </c>
      <c r="I165" s="95">
        <v>3</v>
      </c>
      <c r="J165" s="10">
        <v>0.05</v>
      </c>
      <c r="K165" s="11">
        <f t="shared" si="13"/>
        <v>0.31666666666666665</v>
      </c>
      <c r="L165" s="51">
        <v>39690</v>
      </c>
      <c r="M165" s="51">
        <v>1984.5</v>
      </c>
      <c r="N165" s="66">
        <f t="shared" si="10"/>
        <v>106780.59863013697</v>
      </c>
      <c r="O165" s="66">
        <f t="shared" si="11"/>
        <v>0</v>
      </c>
      <c r="P165" s="64">
        <v>0.05</v>
      </c>
      <c r="Q165" s="66">
        <f t="shared" si="14"/>
        <v>1984.5</v>
      </c>
    </row>
    <row r="166" spans="2:17" ht="30" x14ac:dyDescent="0.25">
      <c r="B166" s="95">
        <v>163</v>
      </c>
      <c r="C166" s="103" t="s">
        <v>447</v>
      </c>
      <c r="D166" s="97">
        <v>2</v>
      </c>
      <c r="E166" s="95" t="s">
        <v>354</v>
      </c>
      <c r="F166" s="98">
        <v>41362</v>
      </c>
      <c r="G166" s="63">
        <v>44413</v>
      </c>
      <c r="H166" s="6">
        <f t="shared" si="12"/>
        <v>8.3589041095890408</v>
      </c>
      <c r="I166" s="95">
        <v>3</v>
      </c>
      <c r="J166" s="10">
        <v>0.05</v>
      </c>
      <c r="K166" s="11">
        <f t="shared" si="13"/>
        <v>0.31666666666666665</v>
      </c>
      <c r="L166" s="51">
        <v>452019</v>
      </c>
      <c r="M166" s="51">
        <v>22600.95</v>
      </c>
      <c r="N166" s="66">
        <f t="shared" si="10"/>
        <v>1196488.100958904</v>
      </c>
      <c r="O166" s="66">
        <f t="shared" si="11"/>
        <v>0</v>
      </c>
      <c r="P166" s="64">
        <v>0.05</v>
      </c>
      <c r="Q166" s="66">
        <f t="shared" si="14"/>
        <v>22600.95</v>
      </c>
    </row>
    <row r="167" spans="2:17" ht="30" x14ac:dyDescent="0.25">
      <c r="B167" s="95">
        <v>164</v>
      </c>
      <c r="C167" s="103" t="s">
        <v>448</v>
      </c>
      <c r="D167" s="97">
        <v>1</v>
      </c>
      <c r="E167" s="95" t="s">
        <v>354</v>
      </c>
      <c r="F167" s="98">
        <v>41365</v>
      </c>
      <c r="G167" s="63">
        <v>44413</v>
      </c>
      <c r="H167" s="6">
        <f t="shared" si="12"/>
        <v>8.3506849315068497</v>
      </c>
      <c r="I167" s="95">
        <v>3</v>
      </c>
      <c r="J167" s="10">
        <v>0.05</v>
      </c>
      <c r="K167" s="11">
        <f t="shared" si="13"/>
        <v>0.31666666666666665</v>
      </c>
      <c r="L167" s="51">
        <v>2225</v>
      </c>
      <c r="M167" s="51">
        <v>111.25</v>
      </c>
      <c r="N167" s="66">
        <f t="shared" si="10"/>
        <v>5883.7534246575351</v>
      </c>
      <c r="O167" s="66">
        <f t="shared" si="11"/>
        <v>0</v>
      </c>
      <c r="P167" s="64">
        <v>0.05</v>
      </c>
      <c r="Q167" s="66">
        <f t="shared" si="14"/>
        <v>111.25</v>
      </c>
    </row>
    <row r="168" spans="2:17" ht="30" x14ac:dyDescent="0.25">
      <c r="B168" s="95">
        <v>165</v>
      </c>
      <c r="C168" s="103" t="s">
        <v>449</v>
      </c>
      <c r="D168" s="97">
        <v>5</v>
      </c>
      <c r="E168" s="95" t="s">
        <v>354</v>
      </c>
      <c r="F168" s="98">
        <v>41355</v>
      </c>
      <c r="G168" s="63">
        <v>44413</v>
      </c>
      <c r="H168" s="6">
        <f t="shared" si="12"/>
        <v>8.3780821917808215</v>
      </c>
      <c r="I168" s="95">
        <v>5</v>
      </c>
      <c r="J168" s="10">
        <v>0.05</v>
      </c>
      <c r="K168" s="11">
        <f t="shared" si="13"/>
        <v>0.19</v>
      </c>
      <c r="L168" s="51">
        <v>218559</v>
      </c>
      <c r="M168" s="51">
        <v>10927.95</v>
      </c>
      <c r="N168" s="66">
        <f t="shared" si="10"/>
        <v>347910.00049315067</v>
      </c>
      <c r="O168" s="66">
        <f t="shared" si="11"/>
        <v>0</v>
      </c>
      <c r="P168" s="64">
        <v>0.05</v>
      </c>
      <c r="Q168" s="66">
        <f t="shared" si="14"/>
        <v>10927.95</v>
      </c>
    </row>
    <row r="169" spans="2:17" ht="30" x14ac:dyDescent="0.25">
      <c r="B169" s="95">
        <v>166</v>
      </c>
      <c r="C169" s="103" t="s">
        <v>450</v>
      </c>
      <c r="D169" s="97">
        <v>2</v>
      </c>
      <c r="E169" s="95" t="s">
        <v>158</v>
      </c>
      <c r="F169" s="98">
        <v>41460</v>
      </c>
      <c r="G169" s="63">
        <v>44413</v>
      </c>
      <c r="H169" s="6">
        <f t="shared" si="12"/>
        <v>8.0904109589041102</v>
      </c>
      <c r="I169" s="95">
        <v>5</v>
      </c>
      <c r="J169" s="10">
        <v>0.05</v>
      </c>
      <c r="K169" s="11">
        <f t="shared" si="13"/>
        <v>0.19</v>
      </c>
      <c r="L169" s="51">
        <v>1399999</v>
      </c>
      <c r="M169" s="51">
        <v>69999.95</v>
      </c>
      <c r="N169" s="66">
        <f t="shared" si="10"/>
        <v>2152047.7778904112</v>
      </c>
      <c r="O169" s="66">
        <f t="shared" si="11"/>
        <v>0</v>
      </c>
      <c r="P169" s="64">
        <v>0.05</v>
      </c>
      <c r="Q169" s="66">
        <f t="shared" si="14"/>
        <v>69999.95</v>
      </c>
    </row>
    <row r="170" spans="2:17" ht="30" x14ac:dyDescent="0.25">
      <c r="B170" s="95">
        <v>167</v>
      </c>
      <c r="C170" s="103" t="s">
        <v>451</v>
      </c>
      <c r="D170" s="97">
        <v>1</v>
      </c>
      <c r="E170" s="95" t="s">
        <v>158</v>
      </c>
      <c r="F170" s="98">
        <v>41373</v>
      </c>
      <c r="G170" s="63">
        <v>44413</v>
      </c>
      <c r="H170" s="6">
        <f t="shared" si="12"/>
        <v>8.3287671232876708</v>
      </c>
      <c r="I170" s="95">
        <v>3</v>
      </c>
      <c r="J170" s="10">
        <v>0.05</v>
      </c>
      <c r="K170" s="11">
        <f t="shared" si="13"/>
        <v>0.31666666666666665</v>
      </c>
      <c r="L170" s="51">
        <v>304500</v>
      </c>
      <c r="M170" s="51">
        <v>15225</v>
      </c>
      <c r="N170" s="66">
        <f t="shared" si="10"/>
        <v>803101.36986301362</v>
      </c>
      <c r="O170" s="66">
        <f t="shared" si="11"/>
        <v>0</v>
      </c>
      <c r="P170" s="64">
        <v>0.05</v>
      </c>
      <c r="Q170" s="66">
        <f t="shared" si="14"/>
        <v>15225</v>
      </c>
    </row>
    <row r="171" spans="2:17" x14ac:dyDescent="0.25">
      <c r="B171" s="95">
        <v>168</v>
      </c>
      <c r="C171" s="103" t="s">
        <v>452</v>
      </c>
      <c r="D171" s="97">
        <v>1</v>
      </c>
      <c r="E171" s="95" t="s">
        <v>158</v>
      </c>
      <c r="F171" s="98">
        <v>41373</v>
      </c>
      <c r="G171" s="63">
        <v>44413</v>
      </c>
      <c r="H171" s="6">
        <f t="shared" si="12"/>
        <v>8.3287671232876708</v>
      </c>
      <c r="I171" s="95">
        <v>8</v>
      </c>
      <c r="J171" s="10">
        <v>0.05</v>
      </c>
      <c r="K171" s="11">
        <f t="shared" si="13"/>
        <v>0.11874999999999999</v>
      </c>
      <c r="L171" s="51">
        <v>136500</v>
      </c>
      <c r="M171" s="51">
        <v>6825</v>
      </c>
      <c r="N171" s="66">
        <f t="shared" si="10"/>
        <v>135004.10958904109</v>
      </c>
      <c r="O171" s="66">
        <f t="shared" si="11"/>
        <v>1495.8904109589057</v>
      </c>
      <c r="P171" s="64">
        <v>0.05</v>
      </c>
      <c r="Q171" s="66">
        <f t="shared" si="14"/>
        <v>6825</v>
      </c>
    </row>
    <row r="172" spans="2:17" ht="30" x14ac:dyDescent="0.25">
      <c r="B172" s="95">
        <v>169</v>
      </c>
      <c r="C172" s="103" t="s">
        <v>453</v>
      </c>
      <c r="D172" s="97">
        <v>1</v>
      </c>
      <c r="E172" s="95" t="s">
        <v>158</v>
      </c>
      <c r="F172" s="98">
        <v>41373</v>
      </c>
      <c r="G172" s="63">
        <v>44413</v>
      </c>
      <c r="H172" s="6">
        <f t="shared" si="12"/>
        <v>8.3287671232876708</v>
      </c>
      <c r="I172" s="95">
        <v>8</v>
      </c>
      <c r="J172" s="10">
        <v>0.05</v>
      </c>
      <c r="K172" s="11">
        <f t="shared" si="13"/>
        <v>0.11874999999999999</v>
      </c>
      <c r="L172" s="51">
        <v>275100</v>
      </c>
      <c r="M172" s="51">
        <v>13755</v>
      </c>
      <c r="N172" s="66">
        <f t="shared" si="10"/>
        <v>272085.20547945204</v>
      </c>
      <c r="O172" s="66">
        <f t="shared" si="11"/>
        <v>3014.7945205479627</v>
      </c>
      <c r="P172" s="64">
        <v>0.05</v>
      </c>
      <c r="Q172" s="66">
        <f t="shared" si="14"/>
        <v>13755</v>
      </c>
    </row>
    <row r="173" spans="2:17" ht="30" x14ac:dyDescent="0.25">
      <c r="B173" s="95">
        <v>170</v>
      </c>
      <c r="C173" s="103" t="s">
        <v>454</v>
      </c>
      <c r="D173" s="97">
        <v>0</v>
      </c>
      <c r="E173" s="95" t="s">
        <v>158</v>
      </c>
      <c r="F173" s="98">
        <v>41425</v>
      </c>
      <c r="G173" s="63">
        <v>44413</v>
      </c>
      <c r="H173" s="6">
        <f t="shared" si="12"/>
        <v>8.1863013698630134</v>
      </c>
      <c r="I173" s="95">
        <v>8</v>
      </c>
      <c r="J173" s="10">
        <v>0.05</v>
      </c>
      <c r="K173" s="11">
        <f t="shared" si="13"/>
        <v>0.11874999999999999</v>
      </c>
      <c r="L173" s="51">
        <v>0</v>
      </c>
      <c r="M173" s="51">
        <v>0</v>
      </c>
      <c r="N173" s="66">
        <f t="shared" si="10"/>
        <v>0</v>
      </c>
      <c r="O173" s="66">
        <f t="shared" si="11"/>
        <v>0</v>
      </c>
      <c r="P173" s="64">
        <v>0.05</v>
      </c>
      <c r="Q173" s="66">
        <f t="shared" si="14"/>
        <v>0</v>
      </c>
    </row>
    <row r="174" spans="2:17" ht="30" x14ac:dyDescent="0.25">
      <c r="B174" s="95">
        <v>171</v>
      </c>
      <c r="C174" s="103" t="s">
        <v>455</v>
      </c>
      <c r="D174" s="97">
        <v>0</v>
      </c>
      <c r="E174" s="95" t="s">
        <v>158</v>
      </c>
      <c r="F174" s="98">
        <v>41373</v>
      </c>
      <c r="G174" s="63">
        <v>44413</v>
      </c>
      <c r="H174" s="6">
        <f t="shared" si="12"/>
        <v>8.3287671232876708</v>
      </c>
      <c r="I174" s="95">
        <v>5</v>
      </c>
      <c r="J174" s="10">
        <v>0.05</v>
      </c>
      <c r="K174" s="11">
        <f t="shared" si="13"/>
        <v>0.19</v>
      </c>
      <c r="L174" s="51">
        <v>0</v>
      </c>
      <c r="M174" s="51">
        <v>0</v>
      </c>
      <c r="N174" s="66">
        <f t="shared" si="10"/>
        <v>0</v>
      </c>
      <c r="O174" s="66">
        <f t="shared" si="11"/>
        <v>0</v>
      </c>
      <c r="P174" s="64">
        <v>0.05</v>
      </c>
      <c r="Q174" s="66">
        <f t="shared" si="14"/>
        <v>0</v>
      </c>
    </row>
    <row r="175" spans="2:17" ht="30" x14ac:dyDescent="0.25">
      <c r="B175" s="95">
        <v>172</v>
      </c>
      <c r="C175" s="103" t="s">
        <v>456</v>
      </c>
      <c r="D175" s="97">
        <v>2</v>
      </c>
      <c r="E175" s="95" t="s">
        <v>158</v>
      </c>
      <c r="F175" s="98">
        <v>41373</v>
      </c>
      <c r="G175" s="63">
        <v>44413</v>
      </c>
      <c r="H175" s="6">
        <f t="shared" si="12"/>
        <v>8.3287671232876708</v>
      </c>
      <c r="I175" s="95">
        <v>8</v>
      </c>
      <c r="J175" s="10">
        <v>0.05</v>
      </c>
      <c r="K175" s="11">
        <f t="shared" si="13"/>
        <v>0.11874999999999999</v>
      </c>
      <c r="L175" s="51">
        <v>1575</v>
      </c>
      <c r="M175" s="51">
        <v>0</v>
      </c>
      <c r="N175" s="66">
        <f t="shared" si="10"/>
        <v>1557.7397260273972</v>
      </c>
      <c r="O175" s="66">
        <f t="shared" si="11"/>
        <v>17.260273972602818</v>
      </c>
      <c r="P175" s="64">
        <v>0.05</v>
      </c>
      <c r="Q175" s="66">
        <f t="shared" si="14"/>
        <v>0</v>
      </c>
    </row>
    <row r="176" spans="2:17" ht="30" x14ac:dyDescent="0.25">
      <c r="B176" s="95">
        <v>173</v>
      </c>
      <c r="C176" s="103" t="s">
        <v>458</v>
      </c>
      <c r="D176" s="97">
        <v>1009</v>
      </c>
      <c r="E176" s="95" t="s">
        <v>457</v>
      </c>
      <c r="F176" s="98">
        <v>41423</v>
      </c>
      <c r="G176" s="63">
        <v>44413</v>
      </c>
      <c r="H176" s="6">
        <f t="shared" si="12"/>
        <v>8.1917808219178081</v>
      </c>
      <c r="I176" s="95">
        <v>3</v>
      </c>
      <c r="J176" s="10">
        <v>0.05</v>
      </c>
      <c r="K176" s="11">
        <f t="shared" si="13"/>
        <v>0.31666666666666665</v>
      </c>
      <c r="L176" s="51">
        <v>209771</v>
      </c>
      <c r="M176" s="51">
        <v>10488.55</v>
      </c>
      <c r="N176" s="66">
        <f t="shared" si="10"/>
        <v>544159.38401826483</v>
      </c>
      <c r="O176" s="66">
        <f t="shared" si="11"/>
        <v>0</v>
      </c>
      <c r="P176" s="64">
        <v>0.05</v>
      </c>
      <c r="Q176" s="66">
        <f t="shared" si="14"/>
        <v>10488.550000000001</v>
      </c>
    </row>
    <row r="177" spans="2:17" ht="30" x14ac:dyDescent="0.25">
      <c r="B177" s="95">
        <v>174</v>
      </c>
      <c r="C177" s="103" t="s">
        <v>459</v>
      </c>
      <c r="D177" s="97">
        <v>1314</v>
      </c>
      <c r="E177" s="95" t="s">
        <v>457</v>
      </c>
      <c r="F177" s="98">
        <v>41423</v>
      </c>
      <c r="G177" s="63">
        <v>44413</v>
      </c>
      <c r="H177" s="6">
        <f t="shared" si="12"/>
        <v>8.1917808219178081</v>
      </c>
      <c r="I177" s="95">
        <v>3</v>
      </c>
      <c r="J177" s="10">
        <v>0.05</v>
      </c>
      <c r="K177" s="11">
        <f t="shared" si="13"/>
        <v>0.31666666666666665</v>
      </c>
      <c r="L177" s="51">
        <v>121351</v>
      </c>
      <c r="M177" s="51">
        <v>6067.55</v>
      </c>
      <c r="N177" s="66">
        <f t="shared" si="10"/>
        <v>314792.25159817352</v>
      </c>
      <c r="O177" s="66">
        <f t="shared" si="11"/>
        <v>0</v>
      </c>
      <c r="P177" s="64">
        <v>0.05</v>
      </c>
      <c r="Q177" s="66">
        <f t="shared" si="14"/>
        <v>6067.55</v>
      </c>
    </row>
    <row r="178" spans="2:17" x14ac:dyDescent="0.25">
      <c r="B178" s="95">
        <v>175</v>
      </c>
      <c r="C178" s="103" t="s">
        <v>460</v>
      </c>
      <c r="D178" s="97">
        <v>4</v>
      </c>
      <c r="E178" s="95" t="s">
        <v>158</v>
      </c>
      <c r="F178" s="98">
        <v>41455</v>
      </c>
      <c r="G178" s="63">
        <v>44413</v>
      </c>
      <c r="H178" s="6">
        <f t="shared" si="12"/>
        <v>8.1041095890410961</v>
      </c>
      <c r="I178" s="95">
        <v>8</v>
      </c>
      <c r="J178" s="10">
        <v>0.05</v>
      </c>
      <c r="K178" s="11">
        <f t="shared" si="13"/>
        <v>0.11874999999999999</v>
      </c>
      <c r="L178" s="51">
        <v>79800</v>
      </c>
      <c r="M178" s="51">
        <v>3990</v>
      </c>
      <c r="N178" s="66">
        <f t="shared" si="10"/>
        <v>76796.568493150684</v>
      </c>
      <c r="O178" s="66">
        <f t="shared" si="11"/>
        <v>3003.4315068493161</v>
      </c>
      <c r="P178" s="64">
        <v>0.05</v>
      </c>
      <c r="Q178" s="66">
        <f t="shared" si="14"/>
        <v>3990</v>
      </c>
    </row>
    <row r="179" spans="2:17" ht="30" x14ac:dyDescent="0.25">
      <c r="B179" s="95">
        <v>176</v>
      </c>
      <c r="C179" s="103" t="s">
        <v>461</v>
      </c>
      <c r="D179" s="97">
        <v>1</v>
      </c>
      <c r="E179" s="95" t="s">
        <v>158</v>
      </c>
      <c r="F179" s="98">
        <v>41618</v>
      </c>
      <c r="G179" s="63">
        <v>44413</v>
      </c>
      <c r="H179" s="6">
        <f t="shared" si="12"/>
        <v>7.6575342465753424</v>
      </c>
      <c r="I179" s="95">
        <v>3</v>
      </c>
      <c r="J179" s="10">
        <v>0.05</v>
      </c>
      <c r="K179" s="11">
        <f t="shared" si="13"/>
        <v>0.31666666666666665</v>
      </c>
      <c r="L179" s="51">
        <v>42945</v>
      </c>
      <c r="M179" s="51">
        <v>2147.25</v>
      </c>
      <c r="N179" s="66">
        <f t="shared" si="10"/>
        <v>104136.72260273971</v>
      </c>
      <c r="O179" s="66">
        <f t="shared" si="11"/>
        <v>0</v>
      </c>
      <c r="P179" s="64">
        <v>0.05</v>
      </c>
      <c r="Q179" s="66">
        <f t="shared" si="14"/>
        <v>2147.25</v>
      </c>
    </row>
    <row r="180" spans="2:17" ht="30" x14ac:dyDescent="0.25">
      <c r="B180" s="95">
        <v>177</v>
      </c>
      <c r="C180" s="103" t="s">
        <v>462</v>
      </c>
      <c r="D180" s="97">
        <v>0</v>
      </c>
      <c r="E180" s="95" t="s">
        <v>158</v>
      </c>
      <c r="F180" s="98">
        <v>41730</v>
      </c>
      <c r="G180" s="63">
        <v>44413</v>
      </c>
      <c r="H180" s="6">
        <f t="shared" si="12"/>
        <v>7.3506849315068497</v>
      </c>
      <c r="I180" s="95">
        <v>3</v>
      </c>
      <c r="J180" s="10">
        <v>0.05</v>
      </c>
      <c r="K180" s="11">
        <f t="shared" si="13"/>
        <v>0.31666666666666665</v>
      </c>
      <c r="L180" s="51">
        <v>-8870.64</v>
      </c>
      <c r="M180" s="51">
        <v>-443.53</v>
      </c>
      <c r="N180" s="66">
        <f t="shared" si="10"/>
        <v>-20648.338597260274</v>
      </c>
      <c r="O180" s="66">
        <f t="shared" si="11"/>
        <v>11777.698597260274</v>
      </c>
      <c r="P180" s="64">
        <v>0.05</v>
      </c>
      <c r="Q180" s="66">
        <f t="shared" si="14"/>
        <v>0</v>
      </c>
    </row>
    <row r="181" spans="2:17" ht="30" x14ac:dyDescent="0.25">
      <c r="B181" s="95">
        <v>178</v>
      </c>
      <c r="C181" s="103" t="s">
        <v>463</v>
      </c>
      <c r="D181" s="97">
        <v>0</v>
      </c>
      <c r="E181" s="95" t="s">
        <v>158</v>
      </c>
      <c r="F181" s="98">
        <v>41730</v>
      </c>
      <c r="G181" s="63">
        <v>44413</v>
      </c>
      <c r="H181" s="6">
        <f t="shared" si="12"/>
        <v>7.3506849315068497</v>
      </c>
      <c r="I181" s="95">
        <v>3</v>
      </c>
      <c r="J181" s="10">
        <v>0.05</v>
      </c>
      <c r="K181" s="11">
        <f t="shared" si="13"/>
        <v>0.31666666666666665</v>
      </c>
      <c r="L181" s="51">
        <v>32744.35</v>
      </c>
      <c r="M181" s="51">
        <v>1637.22</v>
      </c>
      <c r="N181" s="66">
        <f t="shared" si="10"/>
        <v>76219.576710045658</v>
      </c>
      <c r="O181" s="66">
        <f t="shared" si="11"/>
        <v>0</v>
      </c>
      <c r="P181" s="64">
        <v>0.05</v>
      </c>
      <c r="Q181" s="66">
        <f t="shared" si="14"/>
        <v>1637.2175</v>
      </c>
    </row>
    <row r="182" spans="2:17" ht="30" x14ac:dyDescent="0.25">
      <c r="B182" s="95">
        <v>179</v>
      </c>
      <c r="C182" s="103" t="s">
        <v>464</v>
      </c>
      <c r="D182" s="97">
        <v>1</v>
      </c>
      <c r="E182" s="95" t="s">
        <v>354</v>
      </c>
      <c r="F182" s="98">
        <v>41365</v>
      </c>
      <c r="G182" s="63">
        <v>44413</v>
      </c>
      <c r="H182" s="6">
        <f t="shared" si="12"/>
        <v>8.3506849315068497</v>
      </c>
      <c r="I182" s="95">
        <v>8</v>
      </c>
      <c r="J182" s="10">
        <v>0.05</v>
      </c>
      <c r="K182" s="11">
        <f t="shared" si="13"/>
        <v>0.11874999999999999</v>
      </c>
      <c r="L182" s="51">
        <v>247065</v>
      </c>
      <c r="M182" s="51">
        <v>12353.25</v>
      </c>
      <c r="N182" s="66">
        <f t="shared" si="10"/>
        <v>245000.48424657533</v>
      </c>
      <c r="O182" s="66">
        <f t="shared" si="11"/>
        <v>2064.5157534246682</v>
      </c>
      <c r="P182" s="64">
        <v>0.05</v>
      </c>
      <c r="Q182" s="66">
        <f t="shared" si="14"/>
        <v>12353.25</v>
      </c>
    </row>
    <row r="183" spans="2:17" ht="30" x14ac:dyDescent="0.25">
      <c r="B183" s="95">
        <v>180</v>
      </c>
      <c r="C183" s="103" t="s">
        <v>465</v>
      </c>
      <c r="D183" s="97">
        <v>0</v>
      </c>
      <c r="E183" s="95" t="s">
        <v>158</v>
      </c>
      <c r="F183" s="98">
        <v>41634</v>
      </c>
      <c r="G183" s="63">
        <v>44413</v>
      </c>
      <c r="H183" s="6">
        <f t="shared" si="12"/>
        <v>7.6136986301369864</v>
      </c>
      <c r="I183" s="95">
        <v>3</v>
      </c>
      <c r="J183" s="10">
        <v>0.05</v>
      </c>
      <c r="K183" s="11">
        <f t="shared" si="13"/>
        <v>0.31666666666666665</v>
      </c>
      <c r="L183" s="51">
        <v>0</v>
      </c>
      <c r="M183" s="51">
        <v>0</v>
      </c>
      <c r="N183" s="66">
        <f t="shared" si="10"/>
        <v>0</v>
      </c>
      <c r="O183" s="66">
        <f t="shared" si="11"/>
        <v>0</v>
      </c>
      <c r="P183" s="64">
        <v>0.05</v>
      </c>
      <c r="Q183" s="66">
        <f t="shared" si="14"/>
        <v>0</v>
      </c>
    </row>
    <row r="184" spans="2:17" ht="30" x14ac:dyDescent="0.25">
      <c r="B184" s="95">
        <v>181</v>
      </c>
      <c r="C184" s="103" t="s">
        <v>466</v>
      </c>
      <c r="D184" s="97">
        <v>1</v>
      </c>
      <c r="E184" s="95" t="s">
        <v>354</v>
      </c>
      <c r="F184" s="98">
        <v>41893</v>
      </c>
      <c r="G184" s="63">
        <v>44413</v>
      </c>
      <c r="H184" s="6">
        <f t="shared" si="12"/>
        <v>6.904109589041096</v>
      </c>
      <c r="I184" s="95">
        <v>3</v>
      </c>
      <c r="J184" s="10">
        <v>0.05</v>
      </c>
      <c r="K184" s="11">
        <f t="shared" si="13"/>
        <v>0.31666666666666665</v>
      </c>
      <c r="L184" s="51">
        <v>601457.37</v>
      </c>
      <c r="M184" s="51">
        <v>30072.87</v>
      </c>
      <c r="N184" s="66">
        <f t="shared" si="10"/>
        <v>1314967.0719452056</v>
      </c>
      <c r="O184" s="66">
        <f t="shared" si="11"/>
        <v>0</v>
      </c>
      <c r="P184" s="64">
        <v>0.05</v>
      </c>
      <c r="Q184" s="66">
        <f t="shared" si="14"/>
        <v>30072.8685</v>
      </c>
    </row>
    <row r="185" spans="2:17" ht="30" x14ac:dyDescent="0.25">
      <c r="B185" s="95">
        <v>182</v>
      </c>
      <c r="C185" s="103" t="s">
        <v>467</v>
      </c>
      <c r="D185" s="97">
        <v>1</v>
      </c>
      <c r="E185" s="95" t="s">
        <v>354</v>
      </c>
      <c r="F185" s="98">
        <v>41730</v>
      </c>
      <c r="G185" s="63">
        <v>44413</v>
      </c>
      <c r="H185" s="6">
        <f t="shared" si="12"/>
        <v>7.3506849315068497</v>
      </c>
      <c r="I185" s="95">
        <v>3</v>
      </c>
      <c r="J185" s="10">
        <v>0.05</v>
      </c>
      <c r="K185" s="11">
        <f t="shared" si="13"/>
        <v>0.31666666666666665</v>
      </c>
      <c r="L185" s="51">
        <v>825837.82</v>
      </c>
      <c r="M185" s="51">
        <v>41291.89</v>
      </c>
      <c r="N185" s="66">
        <f t="shared" si="10"/>
        <v>1922316.6461251141</v>
      </c>
      <c r="O185" s="66">
        <f t="shared" si="11"/>
        <v>0</v>
      </c>
      <c r="P185" s="64">
        <v>0.05</v>
      </c>
      <c r="Q185" s="66">
        <f t="shared" si="14"/>
        <v>41291.891000000003</v>
      </c>
    </row>
    <row r="186" spans="2:17" ht="30" x14ac:dyDescent="0.25">
      <c r="B186" s="95">
        <v>183</v>
      </c>
      <c r="C186" s="103" t="s">
        <v>468</v>
      </c>
      <c r="D186" s="97">
        <v>0</v>
      </c>
      <c r="E186" s="95" t="s">
        <v>354</v>
      </c>
      <c r="F186" s="98">
        <v>41730</v>
      </c>
      <c r="G186" s="63">
        <v>44413</v>
      </c>
      <c r="H186" s="6">
        <f t="shared" si="12"/>
        <v>7.3506849315068497</v>
      </c>
      <c r="I186" s="95">
        <v>3</v>
      </c>
      <c r="J186" s="10">
        <v>0.05</v>
      </c>
      <c r="K186" s="11">
        <f t="shared" si="13"/>
        <v>0.31666666666666665</v>
      </c>
      <c r="L186" s="51">
        <v>0</v>
      </c>
      <c r="M186" s="51">
        <v>0</v>
      </c>
      <c r="N186" s="66">
        <f t="shared" si="10"/>
        <v>0</v>
      </c>
      <c r="O186" s="66">
        <f t="shared" si="11"/>
        <v>0</v>
      </c>
      <c r="P186" s="64">
        <v>0.05</v>
      </c>
      <c r="Q186" s="66">
        <f t="shared" si="14"/>
        <v>0</v>
      </c>
    </row>
    <row r="187" spans="2:17" ht="30" x14ac:dyDescent="0.25">
      <c r="B187" s="95">
        <v>184</v>
      </c>
      <c r="C187" s="103" t="s">
        <v>469</v>
      </c>
      <c r="D187" s="100">
        <v>0</v>
      </c>
      <c r="E187" s="95" t="s">
        <v>145</v>
      </c>
      <c r="F187" s="98">
        <v>41942</v>
      </c>
      <c r="G187" s="63">
        <v>44413</v>
      </c>
      <c r="H187" s="6">
        <f t="shared" si="12"/>
        <v>6.7698630136986298</v>
      </c>
      <c r="I187" s="95">
        <v>8</v>
      </c>
      <c r="J187" s="10">
        <v>0.05</v>
      </c>
      <c r="K187" s="11">
        <f t="shared" si="13"/>
        <v>0.11874999999999999</v>
      </c>
      <c r="L187" s="51">
        <v>216417.6</v>
      </c>
      <c r="M187" s="51">
        <v>10820.88</v>
      </c>
      <c r="N187" s="66">
        <f t="shared" si="10"/>
        <v>173982.70380821917</v>
      </c>
      <c r="O187" s="66">
        <f t="shared" si="11"/>
        <v>42434.896191780834</v>
      </c>
      <c r="P187" s="64">
        <v>0.05</v>
      </c>
      <c r="Q187" s="66">
        <f t="shared" si="14"/>
        <v>40313.151382191791</v>
      </c>
    </row>
    <row r="188" spans="2:17" ht="30" x14ac:dyDescent="0.25">
      <c r="B188" s="95">
        <v>185</v>
      </c>
      <c r="C188" s="103" t="s">
        <v>470</v>
      </c>
      <c r="D188" s="100">
        <v>0</v>
      </c>
      <c r="E188" s="95" t="s">
        <v>145</v>
      </c>
      <c r="F188" s="98">
        <v>42081</v>
      </c>
      <c r="G188" s="63">
        <v>44413</v>
      </c>
      <c r="H188" s="6">
        <f t="shared" si="12"/>
        <v>6.3890410958904109</v>
      </c>
      <c r="I188" s="95">
        <v>8</v>
      </c>
      <c r="J188" s="10">
        <v>0.05</v>
      </c>
      <c r="K188" s="11">
        <f t="shared" si="13"/>
        <v>0.11874999999999999</v>
      </c>
      <c r="L188" s="51">
        <v>1233743.18</v>
      </c>
      <c r="M188" s="51">
        <v>61687.16</v>
      </c>
      <c r="N188" s="66">
        <f t="shared" si="10"/>
        <v>936039.26060684922</v>
      </c>
      <c r="O188" s="66">
        <f t="shared" si="11"/>
        <v>297703.91939315072</v>
      </c>
      <c r="P188" s="64">
        <v>0.05</v>
      </c>
      <c r="Q188" s="66">
        <f t="shared" si="14"/>
        <v>282818.72342349315</v>
      </c>
    </row>
    <row r="189" spans="2:17" ht="30" x14ac:dyDescent="0.25">
      <c r="B189" s="95">
        <v>186</v>
      </c>
      <c r="C189" s="103" t="s">
        <v>471</v>
      </c>
      <c r="D189" s="97">
        <v>5</v>
      </c>
      <c r="E189" s="95" t="s">
        <v>158</v>
      </c>
      <c r="F189" s="98">
        <v>42130</v>
      </c>
      <c r="G189" s="63">
        <v>44413</v>
      </c>
      <c r="H189" s="6">
        <f t="shared" si="12"/>
        <v>6.2547945205479456</v>
      </c>
      <c r="I189" s="95">
        <v>5</v>
      </c>
      <c r="J189" s="10">
        <v>0.05</v>
      </c>
      <c r="K189" s="11">
        <f t="shared" si="13"/>
        <v>0.19</v>
      </c>
      <c r="L189" s="51">
        <v>217350</v>
      </c>
      <c r="M189" s="51">
        <v>10867.5</v>
      </c>
      <c r="N189" s="66">
        <f t="shared" si="10"/>
        <v>258301.12191780822</v>
      </c>
      <c r="O189" s="66">
        <f t="shared" si="11"/>
        <v>0</v>
      </c>
      <c r="P189" s="64">
        <v>0.05</v>
      </c>
      <c r="Q189" s="66">
        <f t="shared" si="14"/>
        <v>10867.5</v>
      </c>
    </row>
    <row r="190" spans="2:17" ht="30" x14ac:dyDescent="0.25">
      <c r="B190" s="95">
        <v>187</v>
      </c>
      <c r="C190" s="103" t="s">
        <v>472</v>
      </c>
      <c r="D190" s="97">
        <v>10</v>
      </c>
      <c r="E190" s="95" t="s">
        <v>158</v>
      </c>
      <c r="F190" s="98">
        <v>42238</v>
      </c>
      <c r="G190" s="63">
        <v>44413</v>
      </c>
      <c r="H190" s="6">
        <f t="shared" si="12"/>
        <v>5.9589041095890414</v>
      </c>
      <c r="I190" s="95">
        <v>5</v>
      </c>
      <c r="J190" s="10">
        <v>0.05</v>
      </c>
      <c r="K190" s="11">
        <f t="shared" si="13"/>
        <v>0.19</v>
      </c>
      <c r="L190" s="51">
        <v>434700</v>
      </c>
      <c r="M190" s="51">
        <v>21735</v>
      </c>
      <c r="N190" s="66">
        <f t="shared" si="10"/>
        <v>492163.76712328772</v>
      </c>
      <c r="O190" s="66">
        <f t="shared" si="11"/>
        <v>0</v>
      </c>
      <c r="P190" s="64">
        <v>0.05</v>
      </c>
      <c r="Q190" s="66">
        <f t="shared" si="14"/>
        <v>21735</v>
      </c>
    </row>
    <row r="191" spans="2:17" x14ac:dyDescent="0.25">
      <c r="B191" s="95">
        <v>188</v>
      </c>
      <c r="C191" s="103" t="s">
        <v>473</v>
      </c>
      <c r="D191" s="97">
        <v>15</v>
      </c>
      <c r="E191" s="95" t="s">
        <v>158</v>
      </c>
      <c r="F191" s="98">
        <v>42205</v>
      </c>
      <c r="G191" s="63">
        <v>44413</v>
      </c>
      <c r="H191" s="6">
        <f t="shared" si="12"/>
        <v>6.0493150684931507</v>
      </c>
      <c r="I191" s="95">
        <v>5</v>
      </c>
      <c r="J191" s="10">
        <v>0.05</v>
      </c>
      <c r="K191" s="11">
        <f t="shared" si="13"/>
        <v>0.19</v>
      </c>
      <c r="L191" s="51">
        <v>824057.21</v>
      </c>
      <c r="M191" s="51">
        <v>0</v>
      </c>
      <c r="N191" s="66">
        <f t="shared" si="10"/>
        <v>947146.52257315058</v>
      </c>
      <c r="O191" s="66">
        <f t="shared" si="11"/>
        <v>0</v>
      </c>
      <c r="P191" s="64">
        <v>0.05</v>
      </c>
      <c r="Q191" s="66">
        <f t="shared" si="14"/>
        <v>0</v>
      </c>
    </row>
    <row r="192" spans="2:17" ht="30" x14ac:dyDescent="0.25">
      <c r="B192" s="95">
        <v>189</v>
      </c>
      <c r="C192" s="103" t="s">
        <v>474</v>
      </c>
      <c r="D192" s="97">
        <v>5</v>
      </c>
      <c r="E192" s="95" t="s">
        <v>158</v>
      </c>
      <c r="F192" s="98">
        <v>42165</v>
      </c>
      <c r="G192" s="63">
        <v>44413</v>
      </c>
      <c r="H192" s="6">
        <f t="shared" si="12"/>
        <v>6.1589041095890407</v>
      </c>
      <c r="I192" s="95">
        <v>3</v>
      </c>
      <c r="J192" s="10">
        <v>0.05</v>
      </c>
      <c r="K192" s="11">
        <f t="shared" si="13"/>
        <v>0.31666666666666665</v>
      </c>
      <c r="L192" s="51">
        <v>72738.75</v>
      </c>
      <c r="M192" s="51">
        <v>0</v>
      </c>
      <c r="N192" s="66">
        <f t="shared" si="10"/>
        <v>141863.81232876712</v>
      </c>
      <c r="O192" s="66">
        <f t="shared" si="11"/>
        <v>0</v>
      </c>
      <c r="P192" s="64">
        <v>0.05</v>
      </c>
      <c r="Q192" s="66">
        <f t="shared" si="14"/>
        <v>0</v>
      </c>
    </row>
    <row r="193" spans="2:17" ht="30" x14ac:dyDescent="0.25">
      <c r="B193" s="95">
        <v>190</v>
      </c>
      <c r="C193" s="103" t="s">
        <v>475</v>
      </c>
      <c r="D193" s="97">
        <v>10</v>
      </c>
      <c r="E193" s="95" t="s">
        <v>158</v>
      </c>
      <c r="F193" s="98">
        <v>42135</v>
      </c>
      <c r="G193" s="63">
        <v>44413</v>
      </c>
      <c r="H193" s="6">
        <f t="shared" si="12"/>
        <v>6.2410958904109588</v>
      </c>
      <c r="I193" s="95">
        <v>5</v>
      </c>
      <c r="J193" s="10">
        <v>0.05</v>
      </c>
      <c r="K193" s="11">
        <f t="shared" si="13"/>
        <v>0.19</v>
      </c>
      <c r="L193" s="51">
        <v>434700</v>
      </c>
      <c r="M193" s="51">
        <v>21735</v>
      </c>
      <c r="N193" s="66">
        <f t="shared" si="10"/>
        <v>515470.83287671232</v>
      </c>
      <c r="O193" s="66">
        <f t="shared" si="11"/>
        <v>0</v>
      </c>
      <c r="P193" s="64">
        <v>0.05</v>
      </c>
      <c r="Q193" s="66">
        <f t="shared" si="14"/>
        <v>21735</v>
      </c>
    </row>
    <row r="194" spans="2:17" ht="30" x14ac:dyDescent="0.25">
      <c r="B194" s="95">
        <v>191</v>
      </c>
      <c r="C194" s="103" t="s">
        <v>476</v>
      </c>
      <c r="D194" s="97">
        <v>30</v>
      </c>
      <c r="E194" s="95" t="s">
        <v>158</v>
      </c>
      <c r="F194" s="98">
        <v>42296</v>
      </c>
      <c r="G194" s="63">
        <v>44413</v>
      </c>
      <c r="H194" s="6">
        <f t="shared" si="12"/>
        <v>5.8</v>
      </c>
      <c r="I194" s="95">
        <v>5</v>
      </c>
      <c r="J194" s="10">
        <v>0.05</v>
      </c>
      <c r="K194" s="11">
        <f t="shared" si="13"/>
        <v>0.19</v>
      </c>
      <c r="L194" s="51">
        <v>1461955.31</v>
      </c>
      <c r="M194" s="51">
        <v>73097.77</v>
      </c>
      <c r="N194" s="66">
        <f t="shared" si="10"/>
        <v>1611074.7516199998</v>
      </c>
      <c r="O194" s="66">
        <f t="shared" si="11"/>
        <v>0</v>
      </c>
      <c r="P194" s="64">
        <v>0.05</v>
      </c>
      <c r="Q194" s="66">
        <f t="shared" si="14"/>
        <v>73097.765500000009</v>
      </c>
    </row>
    <row r="195" spans="2:17" ht="30" x14ac:dyDescent="0.25">
      <c r="B195" s="95">
        <v>192</v>
      </c>
      <c r="C195" s="103" t="s">
        <v>477</v>
      </c>
      <c r="D195" s="97">
        <v>0</v>
      </c>
      <c r="E195" s="95" t="s">
        <v>158</v>
      </c>
      <c r="F195" s="98">
        <v>42146</v>
      </c>
      <c r="G195" s="63">
        <v>44413</v>
      </c>
      <c r="H195" s="6">
        <f t="shared" si="12"/>
        <v>6.2109589041095887</v>
      </c>
      <c r="I195" s="95">
        <v>3</v>
      </c>
      <c r="J195" s="10">
        <v>0.05</v>
      </c>
      <c r="K195" s="11">
        <f t="shared" si="13"/>
        <v>0.31666666666666665</v>
      </c>
      <c r="L195" s="51">
        <v>0</v>
      </c>
      <c r="M195" s="51">
        <v>0</v>
      </c>
      <c r="N195" s="66">
        <f t="shared" si="10"/>
        <v>0</v>
      </c>
      <c r="O195" s="66">
        <f t="shared" si="11"/>
        <v>0</v>
      </c>
      <c r="P195" s="64">
        <v>0.05</v>
      </c>
      <c r="Q195" s="66">
        <f t="shared" si="14"/>
        <v>0</v>
      </c>
    </row>
    <row r="196" spans="2:17" ht="30" x14ac:dyDescent="0.25">
      <c r="B196" s="95">
        <v>193</v>
      </c>
      <c r="C196" s="103" t="s">
        <v>478</v>
      </c>
      <c r="D196" s="97">
        <v>1</v>
      </c>
      <c r="E196" s="95" t="s">
        <v>354</v>
      </c>
      <c r="F196" s="98">
        <v>42333</v>
      </c>
      <c r="G196" s="63">
        <v>44413</v>
      </c>
      <c r="H196" s="6">
        <f t="shared" si="12"/>
        <v>5.6986301369863011</v>
      </c>
      <c r="I196" s="95">
        <v>8</v>
      </c>
      <c r="J196" s="10">
        <v>0.05</v>
      </c>
      <c r="K196" s="11">
        <f t="shared" si="13"/>
        <v>0.11874999999999999</v>
      </c>
      <c r="L196" s="51">
        <v>2279506.66</v>
      </c>
      <c r="M196" s="51">
        <v>348367.1</v>
      </c>
      <c r="N196" s="66">
        <f t="shared" ref="N196:N244" si="15">H196*K196*L196</f>
        <v>1542570.2603287669</v>
      </c>
      <c r="O196" s="66">
        <f t="shared" ref="O196:O244" si="16">MAX(L196-N196,0)</f>
        <v>736936.39967123326</v>
      </c>
      <c r="P196" s="64">
        <v>0.05</v>
      </c>
      <c r="Q196" s="66">
        <f t="shared" si="14"/>
        <v>700089.57968767162</v>
      </c>
    </row>
    <row r="197" spans="2:17" ht="30" x14ac:dyDescent="0.25">
      <c r="B197" s="95">
        <v>194</v>
      </c>
      <c r="C197" s="103" t="s">
        <v>478</v>
      </c>
      <c r="D197" s="97">
        <v>0</v>
      </c>
      <c r="E197" s="95" t="s">
        <v>354</v>
      </c>
      <c r="F197" s="98">
        <v>42643</v>
      </c>
      <c r="G197" s="63">
        <v>44413</v>
      </c>
      <c r="H197" s="6">
        <f t="shared" ref="H197:H244" si="17">(G197-F197)/365</f>
        <v>4.8493150684931505</v>
      </c>
      <c r="I197" s="95">
        <v>8</v>
      </c>
      <c r="J197" s="10">
        <v>0.05</v>
      </c>
      <c r="K197" s="11">
        <f t="shared" ref="K197:K244" si="18">(1-J197)/I197</f>
        <v>0.11874999999999999</v>
      </c>
      <c r="L197" s="51">
        <v>2155</v>
      </c>
      <c r="M197" s="51">
        <v>371.52</v>
      </c>
      <c r="N197" s="66">
        <f t="shared" si="15"/>
        <v>1240.9700342465751</v>
      </c>
      <c r="O197" s="66">
        <f t="shared" si="16"/>
        <v>914.0299657534249</v>
      </c>
      <c r="P197" s="64">
        <v>0.05</v>
      </c>
      <c r="Q197" s="66">
        <f t="shared" ref="Q197:Q244" si="19">IF(M197&lt;=0,0,IF(O197&lt;=J197*L197,J197*L197,O197*(1-P197)))</f>
        <v>868.32846746575365</v>
      </c>
    </row>
    <row r="198" spans="2:17" ht="30" x14ac:dyDescent="0.25">
      <c r="B198" s="95">
        <v>195</v>
      </c>
      <c r="C198" s="103" t="s">
        <v>480</v>
      </c>
      <c r="D198" s="97">
        <v>5</v>
      </c>
      <c r="E198" s="95" t="s">
        <v>158</v>
      </c>
      <c r="F198" s="98">
        <v>42363</v>
      </c>
      <c r="G198" s="63">
        <v>44413</v>
      </c>
      <c r="H198" s="6">
        <f t="shared" si="17"/>
        <v>5.6164383561643838</v>
      </c>
      <c r="I198" s="95">
        <v>5</v>
      </c>
      <c r="J198" s="10">
        <v>0.05</v>
      </c>
      <c r="K198" s="11">
        <f t="shared" si="18"/>
        <v>0.19</v>
      </c>
      <c r="L198" s="51">
        <v>242734.87</v>
      </c>
      <c r="M198" s="51">
        <v>12136.74</v>
      </c>
      <c r="N198" s="66">
        <f t="shared" si="15"/>
        <v>259028.0325068493</v>
      </c>
      <c r="O198" s="66">
        <f t="shared" si="16"/>
        <v>0</v>
      </c>
      <c r="P198" s="64">
        <v>0.05</v>
      </c>
      <c r="Q198" s="66">
        <f t="shared" si="19"/>
        <v>12136.7435</v>
      </c>
    </row>
    <row r="199" spans="2:17" ht="30" x14ac:dyDescent="0.25">
      <c r="B199" s="95">
        <v>196</v>
      </c>
      <c r="C199" s="103" t="s">
        <v>481</v>
      </c>
      <c r="D199" s="97">
        <v>1</v>
      </c>
      <c r="E199" s="95" t="s">
        <v>158</v>
      </c>
      <c r="F199" s="98">
        <v>42335</v>
      </c>
      <c r="G199" s="63">
        <v>44413</v>
      </c>
      <c r="H199" s="6">
        <f t="shared" si="17"/>
        <v>5.6931506849315072</v>
      </c>
      <c r="I199" s="95">
        <v>8</v>
      </c>
      <c r="J199" s="10">
        <v>0.05</v>
      </c>
      <c r="K199" s="11">
        <f t="shared" si="18"/>
        <v>0.11874999999999999</v>
      </c>
      <c r="L199" s="51">
        <v>118281.77</v>
      </c>
      <c r="M199" s="51">
        <v>5914.09</v>
      </c>
      <c r="N199" s="66">
        <f t="shared" si="15"/>
        <v>79965.7678619863</v>
      </c>
      <c r="O199" s="66">
        <f t="shared" si="16"/>
        <v>38316.002138013704</v>
      </c>
      <c r="P199" s="64">
        <v>0.05</v>
      </c>
      <c r="Q199" s="66">
        <f t="shared" si="19"/>
        <v>36400.202031113018</v>
      </c>
    </row>
    <row r="200" spans="2:17" ht="30" x14ac:dyDescent="0.25">
      <c r="B200" s="95">
        <v>197</v>
      </c>
      <c r="C200" s="103" t="s">
        <v>482</v>
      </c>
      <c r="D200" s="97">
        <v>1</v>
      </c>
      <c r="E200" s="95" t="s">
        <v>158</v>
      </c>
      <c r="F200" s="98">
        <v>42367</v>
      </c>
      <c r="G200" s="63">
        <v>44413</v>
      </c>
      <c r="H200" s="6">
        <f t="shared" si="17"/>
        <v>5.6054794520547944</v>
      </c>
      <c r="I200" s="95">
        <v>8</v>
      </c>
      <c r="J200" s="10">
        <v>0.05</v>
      </c>
      <c r="K200" s="11">
        <f t="shared" si="18"/>
        <v>0.11874999999999999</v>
      </c>
      <c r="L200" s="51">
        <v>116536.14</v>
      </c>
      <c r="M200" s="51">
        <v>5826.81</v>
      </c>
      <c r="N200" s="66">
        <f t="shared" si="15"/>
        <v>77572.361410273967</v>
      </c>
      <c r="O200" s="66">
        <f t="shared" si="16"/>
        <v>38963.778589726033</v>
      </c>
      <c r="P200" s="64">
        <v>0.05</v>
      </c>
      <c r="Q200" s="66">
        <f t="shared" si="19"/>
        <v>37015.589660239726</v>
      </c>
    </row>
    <row r="201" spans="2:17" ht="30" x14ac:dyDescent="0.25">
      <c r="B201" s="95">
        <v>198</v>
      </c>
      <c r="C201" s="103" t="s">
        <v>483</v>
      </c>
      <c r="D201" s="97">
        <v>2</v>
      </c>
      <c r="E201" s="95" t="s">
        <v>158</v>
      </c>
      <c r="F201" s="98">
        <v>42387</v>
      </c>
      <c r="G201" s="63">
        <v>44413</v>
      </c>
      <c r="H201" s="6">
        <f t="shared" si="17"/>
        <v>5.5506849315068489</v>
      </c>
      <c r="I201" s="95">
        <v>8</v>
      </c>
      <c r="J201" s="10">
        <v>0.05</v>
      </c>
      <c r="K201" s="11">
        <f t="shared" si="18"/>
        <v>0.11874999999999999</v>
      </c>
      <c r="L201" s="51">
        <v>233072.28</v>
      </c>
      <c r="M201" s="51">
        <v>11653.61</v>
      </c>
      <c r="N201" s="66">
        <f t="shared" si="15"/>
        <v>153628.15661506847</v>
      </c>
      <c r="O201" s="66">
        <f t="shared" si="16"/>
        <v>79444.123384931532</v>
      </c>
      <c r="P201" s="64">
        <v>0.05</v>
      </c>
      <c r="Q201" s="66">
        <f t="shared" si="19"/>
        <v>75471.917215684953</v>
      </c>
    </row>
    <row r="202" spans="2:17" ht="30" x14ac:dyDescent="0.25">
      <c r="B202" s="95">
        <v>199</v>
      </c>
      <c r="C202" s="103" t="s">
        <v>484</v>
      </c>
      <c r="D202" s="97">
        <v>5</v>
      </c>
      <c r="E202" s="95" t="s">
        <v>158</v>
      </c>
      <c r="F202" s="98">
        <v>42426</v>
      </c>
      <c r="G202" s="63">
        <v>44413</v>
      </c>
      <c r="H202" s="6">
        <f t="shared" si="17"/>
        <v>5.4438356164383563</v>
      </c>
      <c r="I202" s="95">
        <v>8</v>
      </c>
      <c r="J202" s="10">
        <v>0.05</v>
      </c>
      <c r="K202" s="11">
        <f t="shared" si="18"/>
        <v>0.11874999999999999</v>
      </c>
      <c r="L202" s="51">
        <v>48405</v>
      </c>
      <c r="M202" s="51">
        <v>9349.77</v>
      </c>
      <c r="N202" s="66">
        <f t="shared" si="15"/>
        <v>31291.677482876716</v>
      </c>
      <c r="O202" s="66">
        <f t="shared" si="16"/>
        <v>17113.322517123284</v>
      </c>
      <c r="P202" s="64">
        <v>0.05</v>
      </c>
      <c r="Q202" s="66">
        <f t="shared" si="19"/>
        <v>16257.656391267119</v>
      </c>
    </row>
    <row r="203" spans="2:17" x14ac:dyDescent="0.25">
      <c r="B203" s="95">
        <v>200</v>
      </c>
      <c r="C203" s="103" t="s">
        <v>485</v>
      </c>
      <c r="D203" s="97">
        <v>15</v>
      </c>
      <c r="E203" s="95" t="s">
        <v>158</v>
      </c>
      <c r="F203" s="98">
        <v>42402</v>
      </c>
      <c r="G203" s="63">
        <v>44413</v>
      </c>
      <c r="H203" s="6">
        <f t="shared" si="17"/>
        <v>5.5095890410958903</v>
      </c>
      <c r="I203" s="95">
        <v>5</v>
      </c>
      <c r="J203" s="10">
        <v>0.05</v>
      </c>
      <c r="K203" s="11">
        <f t="shared" si="18"/>
        <v>0.19</v>
      </c>
      <c r="L203" s="51">
        <v>637875</v>
      </c>
      <c r="M203" s="51">
        <v>31893.75</v>
      </c>
      <c r="N203" s="66">
        <f t="shared" si="15"/>
        <v>667741.53082191781</v>
      </c>
      <c r="O203" s="66">
        <f t="shared" si="16"/>
        <v>0</v>
      </c>
      <c r="P203" s="64">
        <v>0.05</v>
      </c>
      <c r="Q203" s="66">
        <f t="shared" si="19"/>
        <v>31893.75</v>
      </c>
    </row>
    <row r="204" spans="2:17" ht="30" x14ac:dyDescent="0.25">
      <c r="B204" s="95">
        <v>201</v>
      </c>
      <c r="C204" s="103" t="s">
        <v>486</v>
      </c>
      <c r="D204" s="97">
        <v>1</v>
      </c>
      <c r="E204" s="95" t="s">
        <v>158</v>
      </c>
      <c r="F204" s="98">
        <v>42401</v>
      </c>
      <c r="G204" s="63">
        <v>44413</v>
      </c>
      <c r="H204" s="6">
        <f t="shared" si="17"/>
        <v>5.5123287671232877</v>
      </c>
      <c r="I204" s="95">
        <v>8</v>
      </c>
      <c r="J204" s="10">
        <v>0.05</v>
      </c>
      <c r="K204" s="11">
        <f t="shared" si="18"/>
        <v>0.11874999999999999</v>
      </c>
      <c r="L204" s="51">
        <v>342720</v>
      </c>
      <c r="M204" s="51">
        <v>17136</v>
      </c>
      <c r="N204" s="66">
        <f t="shared" si="15"/>
        <v>224340.75616438352</v>
      </c>
      <c r="O204" s="66">
        <f t="shared" si="16"/>
        <v>118379.24383561648</v>
      </c>
      <c r="P204" s="64">
        <v>0.05</v>
      </c>
      <c r="Q204" s="66">
        <f t="shared" si="19"/>
        <v>112460.28164383565</v>
      </c>
    </row>
    <row r="205" spans="2:17" ht="30" x14ac:dyDescent="0.25">
      <c r="B205" s="95">
        <v>202</v>
      </c>
      <c r="C205" s="103" t="s">
        <v>474</v>
      </c>
      <c r="D205" s="97">
        <v>0</v>
      </c>
      <c r="E205" s="95" t="s">
        <v>158</v>
      </c>
      <c r="F205" s="98">
        <v>42402</v>
      </c>
      <c r="G205" s="63">
        <v>44413</v>
      </c>
      <c r="H205" s="6">
        <f t="shared" si="17"/>
        <v>5.5095890410958903</v>
      </c>
      <c r="I205" s="95">
        <v>3</v>
      </c>
      <c r="J205" s="10">
        <v>0.05</v>
      </c>
      <c r="K205" s="11">
        <f t="shared" si="18"/>
        <v>0.31666666666666665</v>
      </c>
      <c r="L205" s="51">
        <v>0</v>
      </c>
      <c r="M205" s="51">
        <v>0</v>
      </c>
      <c r="N205" s="66">
        <f t="shared" si="15"/>
        <v>0</v>
      </c>
      <c r="O205" s="66">
        <f t="shared" si="16"/>
        <v>0</v>
      </c>
      <c r="P205" s="64">
        <v>0.05</v>
      </c>
      <c r="Q205" s="66">
        <f t="shared" si="19"/>
        <v>0</v>
      </c>
    </row>
    <row r="206" spans="2:17" ht="30" x14ac:dyDescent="0.25">
      <c r="B206" s="95">
        <v>203</v>
      </c>
      <c r="C206" s="103" t="s">
        <v>487</v>
      </c>
      <c r="D206" s="97">
        <v>1</v>
      </c>
      <c r="E206" s="95" t="s">
        <v>158</v>
      </c>
      <c r="F206" s="98">
        <v>42109</v>
      </c>
      <c r="G206" s="63">
        <v>44413</v>
      </c>
      <c r="H206" s="6">
        <f t="shared" si="17"/>
        <v>6.3123287671232875</v>
      </c>
      <c r="I206" s="95">
        <v>5</v>
      </c>
      <c r="J206" s="10">
        <v>0.05</v>
      </c>
      <c r="K206" s="11">
        <f t="shared" si="18"/>
        <v>0.19</v>
      </c>
      <c r="L206" s="51">
        <v>170000</v>
      </c>
      <c r="M206" s="51">
        <v>8500</v>
      </c>
      <c r="N206" s="66">
        <f t="shared" si="15"/>
        <v>203888.21917808219</v>
      </c>
      <c r="O206" s="66">
        <f t="shared" si="16"/>
        <v>0</v>
      </c>
      <c r="P206" s="64">
        <v>0.05</v>
      </c>
      <c r="Q206" s="66">
        <f t="shared" si="19"/>
        <v>8500</v>
      </c>
    </row>
    <row r="207" spans="2:17" ht="30" x14ac:dyDescent="0.25">
      <c r="B207" s="95">
        <v>204</v>
      </c>
      <c r="C207" s="103" t="s">
        <v>488</v>
      </c>
      <c r="D207" s="97">
        <v>3</v>
      </c>
      <c r="E207" s="95" t="s">
        <v>158</v>
      </c>
      <c r="F207" s="98">
        <v>42471</v>
      </c>
      <c r="G207" s="63">
        <v>44413</v>
      </c>
      <c r="H207" s="6">
        <f t="shared" si="17"/>
        <v>5.3205479452054796</v>
      </c>
      <c r="I207" s="95">
        <v>8</v>
      </c>
      <c r="J207" s="10">
        <v>0.05</v>
      </c>
      <c r="K207" s="11">
        <f t="shared" si="18"/>
        <v>0.11874999999999999</v>
      </c>
      <c r="L207" s="51">
        <v>359770.95</v>
      </c>
      <c r="M207" s="51">
        <v>17988.55</v>
      </c>
      <c r="N207" s="66">
        <f t="shared" si="15"/>
        <v>227308.70741609592</v>
      </c>
      <c r="O207" s="66">
        <f t="shared" si="16"/>
        <v>132462.2425839041</v>
      </c>
      <c r="P207" s="64">
        <v>0.05</v>
      </c>
      <c r="Q207" s="66">
        <f t="shared" si="19"/>
        <v>125839.13045470888</v>
      </c>
    </row>
    <row r="208" spans="2:17" ht="30" x14ac:dyDescent="0.25">
      <c r="B208" s="95">
        <v>205</v>
      </c>
      <c r="C208" s="103" t="s">
        <v>489</v>
      </c>
      <c r="D208" s="97">
        <v>0</v>
      </c>
      <c r="E208" s="95" t="s">
        <v>158</v>
      </c>
      <c r="F208" s="98">
        <v>42557</v>
      </c>
      <c r="G208" s="63">
        <v>44413</v>
      </c>
      <c r="H208" s="6">
        <f t="shared" si="17"/>
        <v>5.0849315068493155</v>
      </c>
      <c r="I208" s="95">
        <v>3</v>
      </c>
      <c r="J208" s="10">
        <v>0.05</v>
      </c>
      <c r="K208" s="11">
        <f t="shared" si="18"/>
        <v>0.31666666666666665</v>
      </c>
      <c r="L208" s="51">
        <v>0</v>
      </c>
      <c r="M208" s="51">
        <v>0</v>
      </c>
      <c r="N208" s="66">
        <f t="shared" si="15"/>
        <v>0</v>
      </c>
      <c r="O208" s="66">
        <f t="shared" si="16"/>
        <v>0</v>
      </c>
      <c r="P208" s="64">
        <v>0.05</v>
      </c>
      <c r="Q208" s="66">
        <f t="shared" si="19"/>
        <v>0</v>
      </c>
    </row>
    <row r="209" spans="2:17" ht="30" x14ac:dyDescent="0.25">
      <c r="B209" s="95">
        <v>206</v>
      </c>
      <c r="C209" s="103" t="s">
        <v>490</v>
      </c>
      <c r="D209" s="97">
        <v>0</v>
      </c>
      <c r="E209" s="95" t="s">
        <v>158</v>
      </c>
      <c r="F209" s="98">
        <v>42682</v>
      </c>
      <c r="G209" s="63">
        <v>44413</v>
      </c>
      <c r="H209" s="6">
        <f t="shared" si="17"/>
        <v>4.7424657534246579</v>
      </c>
      <c r="I209" s="95">
        <v>3</v>
      </c>
      <c r="J209" s="10">
        <v>0.05</v>
      </c>
      <c r="K209" s="11">
        <f t="shared" si="18"/>
        <v>0.31666666666666665</v>
      </c>
      <c r="L209" s="51">
        <v>0</v>
      </c>
      <c r="M209" s="51">
        <v>0</v>
      </c>
      <c r="N209" s="66">
        <f t="shared" si="15"/>
        <v>0</v>
      </c>
      <c r="O209" s="66">
        <f t="shared" si="16"/>
        <v>0</v>
      </c>
      <c r="P209" s="64">
        <v>0.05</v>
      </c>
      <c r="Q209" s="66">
        <f t="shared" si="19"/>
        <v>0</v>
      </c>
    </row>
    <row r="210" spans="2:17" ht="30" x14ac:dyDescent="0.25">
      <c r="B210" s="95">
        <v>207</v>
      </c>
      <c r="C210" s="103" t="s">
        <v>491</v>
      </c>
      <c r="D210" s="97">
        <v>2</v>
      </c>
      <c r="E210" s="95" t="s">
        <v>158</v>
      </c>
      <c r="F210" s="98">
        <v>42688</v>
      </c>
      <c r="G210" s="63">
        <v>44413</v>
      </c>
      <c r="H210" s="6">
        <f t="shared" si="17"/>
        <v>4.7260273972602738</v>
      </c>
      <c r="I210" s="95">
        <v>3</v>
      </c>
      <c r="J210" s="10">
        <v>0.05</v>
      </c>
      <c r="K210" s="11">
        <f t="shared" si="18"/>
        <v>0.31666666666666665</v>
      </c>
      <c r="L210" s="51">
        <v>215794.2</v>
      </c>
      <c r="M210" s="51">
        <v>10789.71</v>
      </c>
      <c r="N210" s="66">
        <f t="shared" si="15"/>
        <v>322952.27876712329</v>
      </c>
      <c r="O210" s="66">
        <f t="shared" si="16"/>
        <v>0</v>
      </c>
      <c r="P210" s="64">
        <v>0.05</v>
      </c>
      <c r="Q210" s="66">
        <f t="shared" si="19"/>
        <v>10789.710000000001</v>
      </c>
    </row>
    <row r="211" spans="2:17" x14ac:dyDescent="0.25">
      <c r="B211" s="95">
        <v>208</v>
      </c>
      <c r="C211" s="103" t="s">
        <v>492</v>
      </c>
      <c r="D211" s="97">
        <v>0</v>
      </c>
      <c r="E211" s="95" t="s">
        <v>354</v>
      </c>
      <c r="F211" s="98">
        <v>42688</v>
      </c>
      <c r="G211" s="63">
        <v>44413</v>
      </c>
      <c r="H211" s="6">
        <f t="shared" si="17"/>
        <v>4.7260273972602738</v>
      </c>
      <c r="I211" s="95">
        <v>8</v>
      </c>
      <c r="J211" s="10">
        <v>0.05</v>
      </c>
      <c r="K211" s="11">
        <f t="shared" si="18"/>
        <v>0.11874999999999999</v>
      </c>
      <c r="L211" s="51">
        <v>19412</v>
      </c>
      <c r="M211" s="51">
        <v>970.6</v>
      </c>
      <c r="N211" s="66">
        <f t="shared" si="15"/>
        <v>10894.320205479451</v>
      </c>
      <c r="O211" s="66">
        <f t="shared" si="16"/>
        <v>8517.679794520549</v>
      </c>
      <c r="P211" s="64">
        <v>0.05</v>
      </c>
      <c r="Q211" s="66">
        <f t="shared" si="19"/>
        <v>8091.7958047945212</v>
      </c>
    </row>
    <row r="212" spans="2:17" x14ac:dyDescent="0.25">
      <c r="B212" s="95">
        <v>209</v>
      </c>
      <c r="C212" s="103" t="s">
        <v>493</v>
      </c>
      <c r="D212" s="97">
        <v>2</v>
      </c>
      <c r="E212" s="95" t="s">
        <v>354</v>
      </c>
      <c r="F212" s="98">
        <v>42661</v>
      </c>
      <c r="G212" s="63">
        <v>44413</v>
      </c>
      <c r="H212" s="6">
        <f t="shared" si="17"/>
        <v>4.8</v>
      </c>
      <c r="I212" s="95">
        <v>8</v>
      </c>
      <c r="J212" s="10">
        <v>0.05</v>
      </c>
      <c r="K212" s="11">
        <f t="shared" si="18"/>
        <v>0.11874999999999999</v>
      </c>
      <c r="L212" s="51">
        <v>1677720</v>
      </c>
      <c r="M212" s="51">
        <v>83886</v>
      </c>
      <c r="N212" s="66">
        <f t="shared" si="15"/>
        <v>956300.39999999991</v>
      </c>
      <c r="O212" s="66">
        <f t="shared" si="16"/>
        <v>721419.60000000009</v>
      </c>
      <c r="P212" s="64">
        <v>0.05</v>
      </c>
      <c r="Q212" s="66">
        <f t="shared" si="19"/>
        <v>685348.62000000011</v>
      </c>
    </row>
    <row r="213" spans="2:17" ht="30" x14ac:dyDescent="0.25">
      <c r="B213" s="95">
        <v>210</v>
      </c>
      <c r="C213" s="103" t="s">
        <v>494</v>
      </c>
      <c r="D213" s="97">
        <v>1</v>
      </c>
      <c r="E213" s="95" t="s">
        <v>158</v>
      </c>
      <c r="F213" s="98">
        <v>42698</v>
      </c>
      <c r="G213" s="63">
        <v>44413</v>
      </c>
      <c r="H213" s="6">
        <f t="shared" si="17"/>
        <v>4.6986301369863011</v>
      </c>
      <c r="I213" s="95">
        <v>5</v>
      </c>
      <c r="J213" s="10">
        <v>0.05</v>
      </c>
      <c r="K213" s="11">
        <f t="shared" si="18"/>
        <v>0.19</v>
      </c>
      <c r="L213" s="51">
        <v>93450</v>
      </c>
      <c r="M213" s="51">
        <v>4672.5</v>
      </c>
      <c r="N213" s="66">
        <f t="shared" si="15"/>
        <v>83426.527397260274</v>
      </c>
      <c r="O213" s="66">
        <f t="shared" si="16"/>
        <v>10023.472602739726</v>
      </c>
      <c r="P213" s="64">
        <v>0.05</v>
      </c>
      <c r="Q213" s="66">
        <f t="shared" si="19"/>
        <v>9522.298972602739</v>
      </c>
    </row>
    <row r="214" spans="2:17" ht="30" x14ac:dyDescent="0.25">
      <c r="B214" s="95">
        <v>211</v>
      </c>
      <c r="C214" s="103" t="s">
        <v>495</v>
      </c>
      <c r="D214" s="97">
        <v>1</v>
      </c>
      <c r="E214" s="95" t="s">
        <v>158</v>
      </c>
      <c r="F214" s="98">
        <v>42766</v>
      </c>
      <c r="G214" s="63">
        <v>44413</v>
      </c>
      <c r="H214" s="6">
        <f t="shared" si="17"/>
        <v>4.5123287671232877</v>
      </c>
      <c r="I214" s="95">
        <v>5</v>
      </c>
      <c r="J214" s="10">
        <v>0.05</v>
      </c>
      <c r="K214" s="11">
        <f t="shared" si="18"/>
        <v>0.19</v>
      </c>
      <c r="L214" s="51">
        <v>46246.97</v>
      </c>
      <c r="M214" s="51">
        <v>2312.35</v>
      </c>
      <c r="N214" s="66">
        <f t="shared" si="15"/>
        <v>39649.49129342466</v>
      </c>
      <c r="O214" s="66">
        <f t="shared" si="16"/>
        <v>6597.4787065753408</v>
      </c>
      <c r="P214" s="64">
        <v>0.05</v>
      </c>
      <c r="Q214" s="66">
        <f t="shared" si="19"/>
        <v>6267.6047712465734</v>
      </c>
    </row>
    <row r="215" spans="2:17" ht="30" x14ac:dyDescent="0.25">
      <c r="B215" s="95">
        <v>212</v>
      </c>
      <c r="C215" s="103" t="s">
        <v>495</v>
      </c>
      <c r="D215" s="97">
        <v>1</v>
      </c>
      <c r="E215" s="95" t="s">
        <v>158</v>
      </c>
      <c r="F215" s="98">
        <v>42766</v>
      </c>
      <c r="G215" s="63">
        <v>44413</v>
      </c>
      <c r="H215" s="6">
        <f t="shared" si="17"/>
        <v>4.5123287671232877</v>
      </c>
      <c r="I215" s="95">
        <v>5</v>
      </c>
      <c r="J215" s="10">
        <v>0.05</v>
      </c>
      <c r="K215" s="11">
        <f t="shared" si="18"/>
        <v>0.19</v>
      </c>
      <c r="L215" s="51">
        <v>90794.43</v>
      </c>
      <c r="M215" s="51">
        <v>4539.72</v>
      </c>
      <c r="N215" s="66">
        <f t="shared" si="15"/>
        <v>77841.920492876699</v>
      </c>
      <c r="O215" s="66">
        <f t="shared" si="16"/>
        <v>12952.509507123294</v>
      </c>
      <c r="P215" s="64">
        <v>0.05</v>
      </c>
      <c r="Q215" s="66">
        <f t="shared" si="19"/>
        <v>12304.884031767127</v>
      </c>
    </row>
    <row r="216" spans="2:17" ht="30" x14ac:dyDescent="0.25">
      <c r="B216" s="95">
        <v>213</v>
      </c>
      <c r="C216" s="103" t="s">
        <v>496</v>
      </c>
      <c r="D216" s="97">
        <v>3</v>
      </c>
      <c r="E216" s="95" t="s">
        <v>158</v>
      </c>
      <c r="F216" s="98">
        <v>42801</v>
      </c>
      <c r="G216" s="63">
        <v>44413</v>
      </c>
      <c r="H216" s="6">
        <f t="shared" si="17"/>
        <v>4.4164383561643836</v>
      </c>
      <c r="I216" s="95">
        <v>5</v>
      </c>
      <c r="J216" s="10">
        <v>0.05</v>
      </c>
      <c r="K216" s="11">
        <f t="shared" si="18"/>
        <v>0.19</v>
      </c>
      <c r="L216" s="51">
        <v>145350</v>
      </c>
      <c r="M216" s="51">
        <v>7267.5</v>
      </c>
      <c r="N216" s="66">
        <f t="shared" si="15"/>
        <v>121966.5698630137</v>
      </c>
      <c r="O216" s="66">
        <f t="shared" si="16"/>
        <v>23383.430136986295</v>
      </c>
      <c r="P216" s="64">
        <v>0.05</v>
      </c>
      <c r="Q216" s="66">
        <f t="shared" si="19"/>
        <v>22214.258630136981</v>
      </c>
    </row>
    <row r="217" spans="2:17" ht="30" x14ac:dyDescent="0.25">
      <c r="B217" s="95">
        <v>214</v>
      </c>
      <c r="C217" s="103" t="s">
        <v>497</v>
      </c>
      <c r="D217" s="100">
        <v>0</v>
      </c>
      <c r="E217" s="95" t="s">
        <v>145</v>
      </c>
      <c r="F217" s="98">
        <v>42809</v>
      </c>
      <c r="G217" s="63">
        <v>44413</v>
      </c>
      <c r="H217" s="6">
        <f t="shared" si="17"/>
        <v>4.3945205479452056</v>
      </c>
      <c r="I217" s="95">
        <v>8</v>
      </c>
      <c r="J217" s="10">
        <v>0.05</v>
      </c>
      <c r="K217" s="11">
        <f t="shared" si="18"/>
        <v>0.11874999999999999</v>
      </c>
      <c r="L217" s="51">
        <v>296878.44</v>
      </c>
      <c r="M217" s="51">
        <v>106666.12</v>
      </c>
      <c r="N217" s="66">
        <f t="shared" si="15"/>
        <v>154925.81057260276</v>
      </c>
      <c r="O217" s="66">
        <f t="shared" si="16"/>
        <v>141952.62942739725</v>
      </c>
      <c r="P217" s="64">
        <v>0.05</v>
      </c>
      <c r="Q217" s="66">
        <f t="shared" si="19"/>
        <v>134854.99795602736</v>
      </c>
    </row>
    <row r="218" spans="2:17" ht="30" x14ac:dyDescent="0.25">
      <c r="B218" s="95">
        <v>215</v>
      </c>
      <c r="C218" s="103" t="s">
        <v>498</v>
      </c>
      <c r="D218" s="97">
        <v>1</v>
      </c>
      <c r="E218" s="95" t="s">
        <v>158</v>
      </c>
      <c r="F218" s="98">
        <v>42859</v>
      </c>
      <c r="G218" s="63">
        <v>44413</v>
      </c>
      <c r="H218" s="6">
        <f t="shared" si="17"/>
        <v>4.2575342465753421</v>
      </c>
      <c r="I218" s="95">
        <v>5</v>
      </c>
      <c r="J218" s="10">
        <v>0.05</v>
      </c>
      <c r="K218" s="11">
        <f t="shared" si="18"/>
        <v>0.19</v>
      </c>
      <c r="L218" s="51">
        <v>77363.070000000007</v>
      </c>
      <c r="M218" s="51">
        <v>3868.15</v>
      </c>
      <c r="N218" s="66">
        <f t="shared" si="15"/>
        <v>62581.424789589044</v>
      </c>
      <c r="O218" s="66">
        <f t="shared" si="16"/>
        <v>14781.645210410963</v>
      </c>
      <c r="P218" s="64">
        <v>0.05</v>
      </c>
      <c r="Q218" s="66">
        <f t="shared" si="19"/>
        <v>14042.562949890415</v>
      </c>
    </row>
    <row r="219" spans="2:17" ht="30" x14ac:dyDescent="0.25">
      <c r="B219" s="95">
        <v>216</v>
      </c>
      <c r="C219" s="103" t="s">
        <v>499</v>
      </c>
      <c r="D219" s="97">
        <v>1</v>
      </c>
      <c r="E219" s="95" t="s">
        <v>158</v>
      </c>
      <c r="F219" s="98">
        <v>42859</v>
      </c>
      <c r="G219" s="63">
        <v>44413</v>
      </c>
      <c r="H219" s="6">
        <f t="shared" si="17"/>
        <v>4.2575342465753421</v>
      </c>
      <c r="I219" s="95">
        <v>5</v>
      </c>
      <c r="J219" s="10">
        <v>0.05</v>
      </c>
      <c r="K219" s="11">
        <f t="shared" si="18"/>
        <v>0.19</v>
      </c>
      <c r="L219" s="51">
        <v>6297.5</v>
      </c>
      <c r="M219" s="51">
        <v>314.88</v>
      </c>
      <c r="N219" s="66">
        <f t="shared" si="15"/>
        <v>5094.2461643835613</v>
      </c>
      <c r="O219" s="66">
        <f t="shared" si="16"/>
        <v>1203.2538356164387</v>
      </c>
      <c r="P219" s="64">
        <v>0.05</v>
      </c>
      <c r="Q219" s="66">
        <f t="shared" si="19"/>
        <v>1143.0911438356168</v>
      </c>
    </row>
    <row r="220" spans="2:17" ht="30" x14ac:dyDescent="0.25">
      <c r="B220" s="95">
        <v>217</v>
      </c>
      <c r="C220" s="103" t="s">
        <v>500</v>
      </c>
      <c r="D220" s="97">
        <v>0</v>
      </c>
      <c r="E220" s="95" t="s">
        <v>158</v>
      </c>
      <c r="F220" s="98">
        <v>42859</v>
      </c>
      <c r="G220" s="63">
        <v>44413</v>
      </c>
      <c r="H220" s="6">
        <f t="shared" si="17"/>
        <v>4.2575342465753421</v>
      </c>
      <c r="I220" s="95">
        <v>3</v>
      </c>
      <c r="J220" s="10">
        <v>0.05</v>
      </c>
      <c r="K220" s="11">
        <f t="shared" si="18"/>
        <v>0.31666666666666665</v>
      </c>
      <c r="L220" s="51">
        <v>386584.74</v>
      </c>
      <c r="M220" s="51">
        <v>19329.240000000002</v>
      </c>
      <c r="N220" s="66">
        <f t="shared" si="15"/>
        <v>521200.96042191767</v>
      </c>
      <c r="O220" s="66">
        <f t="shared" si="16"/>
        <v>0</v>
      </c>
      <c r="P220" s="64">
        <v>0.05</v>
      </c>
      <c r="Q220" s="66">
        <f t="shared" si="19"/>
        <v>19329.237000000001</v>
      </c>
    </row>
    <row r="221" spans="2:17" ht="30" x14ac:dyDescent="0.25">
      <c r="B221" s="95">
        <v>218</v>
      </c>
      <c r="C221" s="103" t="s">
        <v>501</v>
      </c>
      <c r="D221" s="97">
        <v>2</v>
      </c>
      <c r="E221" s="95" t="s">
        <v>158</v>
      </c>
      <c r="F221" s="98">
        <v>43180</v>
      </c>
      <c r="G221" s="63">
        <v>44413</v>
      </c>
      <c r="H221" s="6">
        <f t="shared" si="17"/>
        <v>3.3780821917808219</v>
      </c>
      <c r="I221" s="95">
        <v>5</v>
      </c>
      <c r="J221" s="10">
        <v>0.05</v>
      </c>
      <c r="K221" s="11">
        <f t="shared" si="18"/>
        <v>0.19</v>
      </c>
      <c r="L221" s="51">
        <v>113988</v>
      </c>
      <c r="M221" s="51">
        <v>5699.4</v>
      </c>
      <c r="N221" s="66">
        <f t="shared" si="15"/>
        <v>73161.55824657534</v>
      </c>
      <c r="O221" s="66">
        <f t="shared" si="16"/>
        <v>40826.44175342466</v>
      </c>
      <c r="P221" s="64">
        <v>0.05</v>
      </c>
      <c r="Q221" s="66">
        <f t="shared" si="19"/>
        <v>38785.119665753424</v>
      </c>
    </row>
    <row r="222" spans="2:17" x14ac:dyDescent="0.25">
      <c r="B222" s="95">
        <v>219</v>
      </c>
      <c r="C222" s="103" t="s">
        <v>502</v>
      </c>
      <c r="D222" s="97">
        <v>1</v>
      </c>
      <c r="E222" s="95" t="s">
        <v>380</v>
      </c>
      <c r="F222" s="98">
        <v>43550</v>
      </c>
      <c r="G222" s="63">
        <v>44413</v>
      </c>
      <c r="H222" s="6">
        <f t="shared" si="17"/>
        <v>2.3643835616438356</v>
      </c>
      <c r="I222" s="95">
        <v>3</v>
      </c>
      <c r="J222" s="10">
        <v>0.05</v>
      </c>
      <c r="K222" s="11">
        <f t="shared" si="18"/>
        <v>0.31666666666666665</v>
      </c>
      <c r="L222" s="51">
        <v>699546.48</v>
      </c>
      <c r="M222" s="51">
        <v>476202.68</v>
      </c>
      <c r="N222" s="66">
        <f t="shared" si="15"/>
        <v>523765.46267397259</v>
      </c>
      <c r="O222" s="66">
        <f t="shared" si="16"/>
        <v>175781.01732602739</v>
      </c>
      <c r="P222" s="64">
        <v>0.05</v>
      </c>
      <c r="Q222" s="66">
        <f t="shared" si="19"/>
        <v>166991.96645972601</v>
      </c>
    </row>
    <row r="223" spans="2:17" ht="30" x14ac:dyDescent="0.25">
      <c r="B223" s="95">
        <v>220</v>
      </c>
      <c r="C223" s="103" t="s">
        <v>504</v>
      </c>
      <c r="D223" s="97">
        <v>0</v>
      </c>
      <c r="E223" s="95" t="s">
        <v>380</v>
      </c>
      <c r="F223" s="98">
        <v>43614</v>
      </c>
      <c r="G223" s="63">
        <v>44413</v>
      </c>
      <c r="H223" s="6">
        <f t="shared" si="17"/>
        <v>2.1890410958904107</v>
      </c>
      <c r="I223" s="95">
        <v>3</v>
      </c>
      <c r="J223" s="10">
        <v>0.05</v>
      </c>
      <c r="K223" s="11">
        <f t="shared" si="18"/>
        <v>0.31666666666666665</v>
      </c>
      <c r="L223" s="51">
        <v>103155.6</v>
      </c>
      <c r="M223" s="51">
        <v>72208.399999999994</v>
      </c>
      <c r="N223" s="66">
        <f t="shared" si="15"/>
        <v>71507.085095890405</v>
      </c>
      <c r="O223" s="66">
        <f t="shared" si="16"/>
        <v>31648.514904109601</v>
      </c>
      <c r="P223" s="64">
        <v>0.05</v>
      </c>
      <c r="Q223" s="66">
        <f t="shared" si="19"/>
        <v>30066.08915890412</v>
      </c>
    </row>
    <row r="224" spans="2:17" ht="30" x14ac:dyDescent="0.25">
      <c r="B224" s="95">
        <v>221</v>
      </c>
      <c r="C224" s="103" t="s">
        <v>505</v>
      </c>
      <c r="D224" s="97">
        <v>10</v>
      </c>
      <c r="E224" s="95" t="s">
        <v>161</v>
      </c>
      <c r="F224" s="98">
        <v>43528</v>
      </c>
      <c r="G224" s="63">
        <v>44413</v>
      </c>
      <c r="H224" s="6">
        <f t="shared" si="17"/>
        <v>2.4246575342465753</v>
      </c>
      <c r="I224" s="95">
        <v>5</v>
      </c>
      <c r="J224" s="10">
        <v>0.05</v>
      </c>
      <c r="K224" s="11">
        <f t="shared" si="18"/>
        <v>0.19</v>
      </c>
      <c r="L224" s="51">
        <v>357760</v>
      </c>
      <c r="M224" s="51">
        <v>122487.87</v>
      </c>
      <c r="N224" s="66">
        <f t="shared" si="15"/>
        <v>164814.6410958904</v>
      </c>
      <c r="O224" s="66">
        <f t="shared" si="16"/>
        <v>192945.3589041096</v>
      </c>
      <c r="P224" s="64">
        <v>0.05</v>
      </c>
      <c r="Q224" s="66">
        <f t="shared" si="19"/>
        <v>183298.0909589041</v>
      </c>
    </row>
    <row r="225" spans="2:17" x14ac:dyDescent="0.25">
      <c r="B225" s="95">
        <v>222</v>
      </c>
      <c r="C225" s="103" t="s">
        <v>506</v>
      </c>
      <c r="D225" s="97">
        <v>10</v>
      </c>
      <c r="E225" s="95" t="s">
        <v>161</v>
      </c>
      <c r="F225" s="98">
        <v>43551</v>
      </c>
      <c r="G225" s="63">
        <v>44413</v>
      </c>
      <c r="H225" s="6">
        <f t="shared" si="17"/>
        <v>2.3616438356164382</v>
      </c>
      <c r="I225" s="95">
        <v>1</v>
      </c>
      <c r="J225" s="10">
        <v>0.05</v>
      </c>
      <c r="K225" s="11">
        <f t="shared" si="18"/>
        <v>0.95</v>
      </c>
      <c r="L225" s="51">
        <v>46020</v>
      </c>
      <c r="M225" s="51">
        <v>16674.37</v>
      </c>
      <c r="N225" s="66">
        <f t="shared" si="15"/>
        <v>103248.70684931506</v>
      </c>
      <c r="O225" s="66">
        <f t="shared" si="16"/>
        <v>0</v>
      </c>
      <c r="P225" s="64">
        <v>0.05</v>
      </c>
      <c r="Q225" s="66">
        <f t="shared" si="19"/>
        <v>2301</v>
      </c>
    </row>
    <row r="226" spans="2:17" x14ac:dyDescent="0.25">
      <c r="B226" s="95">
        <v>223</v>
      </c>
      <c r="C226" s="103" t="s">
        <v>507</v>
      </c>
      <c r="D226" s="97">
        <v>12</v>
      </c>
      <c r="E226" s="95" t="s">
        <v>161</v>
      </c>
      <c r="F226" s="98">
        <v>43553</v>
      </c>
      <c r="G226" s="63">
        <v>44413</v>
      </c>
      <c r="H226" s="6">
        <f t="shared" si="17"/>
        <v>2.3561643835616439</v>
      </c>
      <c r="I226" s="95">
        <v>3</v>
      </c>
      <c r="J226" s="10">
        <v>0.05</v>
      </c>
      <c r="K226" s="11">
        <f t="shared" si="18"/>
        <v>0.31666666666666665</v>
      </c>
      <c r="L226" s="51">
        <v>180232.31</v>
      </c>
      <c r="M226" s="51">
        <v>65616.09</v>
      </c>
      <c r="N226" s="66">
        <f t="shared" si="15"/>
        <v>134474.70070319634</v>
      </c>
      <c r="O226" s="66">
        <f t="shared" si="16"/>
        <v>45757.609296803654</v>
      </c>
      <c r="P226" s="64">
        <v>0.05</v>
      </c>
      <c r="Q226" s="66">
        <f t="shared" si="19"/>
        <v>43469.728831963468</v>
      </c>
    </row>
    <row r="227" spans="2:17" ht="30" x14ac:dyDescent="0.25">
      <c r="B227" s="95">
        <v>224</v>
      </c>
      <c r="C227" s="103" t="s">
        <v>508</v>
      </c>
      <c r="D227" s="97">
        <v>3</v>
      </c>
      <c r="E227" s="95" t="s">
        <v>161</v>
      </c>
      <c r="F227" s="98">
        <v>43553</v>
      </c>
      <c r="G227" s="63">
        <v>44413</v>
      </c>
      <c r="H227" s="6">
        <f t="shared" si="17"/>
        <v>2.3561643835616439</v>
      </c>
      <c r="I227" s="95">
        <v>3</v>
      </c>
      <c r="J227" s="10">
        <v>0.05</v>
      </c>
      <c r="K227" s="11">
        <f t="shared" si="18"/>
        <v>0.31666666666666665</v>
      </c>
      <c r="L227" s="51">
        <v>32919.379999999997</v>
      </c>
      <c r="M227" s="51">
        <v>11984.76</v>
      </c>
      <c r="N227" s="66">
        <f t="shared" si="15"/>
        <v>24561.765716894974</v>
      </c>
      <c r="O227" s="66">
        <f t="shared" si="16"/>
        <v>8357.6142831050238</v>
      </c>
      <c r="P227" s="64">
        <v>0.05</v>
      </c>
      <c r="Q227" s="66">
        <f t="shared" si="19"/>
        <v>7939.7335689497722</v>
      </c>
    </row>
    <row r="228" spans="2:17" ht="30" x14ac:dyDescent="0.25">
      <c r="B228" s="95">
        <v>225</v>
      </c>
      <c r="C228" s="103" t="s">
        <v>509</v>
      </c>
      <c r="D228" s="97">
        <v>1</v>
      </c>
      <c r="E228" s="95" t="s">
        <v>161</v>
      </c>
      <c r="F228" s="98">
        <v>43555</v>
      </c>
      <c r="G228" s="63">
        <v>44413</v>
      </c>
      <c r="H228" s="6">
        <f t="shared" si="17"/>
        <v>2.3506849315068492</v>
      </c>
      <c r="I228" s="95">
        <v>3</v>
      </c>
      <c r="J228" s="10">
        <v>0.05</v>
      </c>
      <c r="K228" s="11">
        <f t="shared" si="18"/>
        <v>0.31666666666666665</v>
      </c>
      <c r="L228" s="51">
        <v>194184.67</v>
      </c>
      <c r="M228" s="51">
        <v>71032.570000000007</v>
      </c>
      <c r="N228" s="66">
        <f t="shared" si="15"/>
        <v>144547.87627123288</v>
      </c>
      <c r="O228" s="66">
        <f t="shared" si="16"/>
        <v>49636.793728767138</v>
      </c>
      <c r="P228" s="64">
        <v>0.05</v>
      </c>
      <c r="Q228" s="66">
        <f t="shared" si="19"/>
        <v>47154.954042328776</v>
      </c>
    </row>
    <row r="229" spans="2:17" ht="30" x14ac:dyDescent="0.25">
      <c r="B229" s="95">
        <v>226</v>
      </c>
      <c r="C229" s="103" t="s">
        <v>510</v>
      </c>
      <c r="D229" s="97">
        <v>2</v>
      </c>
      <c r="E229" s="95" t="s">
        <v>161</v>
      </c>
      <c r="F229" s="98">
        <v>43549</v>
      </c>
      <c r="G229" s="63">
        <v>44413</v>
      </c>
      <c r="H229" s="6">
        <f t="shared" si="17"/>
        <v>2.3671232876712329</v>
      </c>
      <c r="I229" s="95">
        <v>3</v>
      </c>
      <c r="J229" s="10">
        <v>0.05</v>
      </c>
      <c r="K229" s="11">
        <f t="shared" si="18"/>
        <v>0.31666666666666665</v>
      </c>
      <c r="L229" s="51">
        <v>197060</v>
      </c>
      <c r="M229" s="51">
        <v>134059.28</v>
      </c>
      <c r="N229" s="66">
        <f t="shared" si="15"/>
        <v>147714.01643835616</v>
      </c>
      <c r="O229" s="66">
        <f t="shared" si="16"/>
        <v>49345.983561643836</v>
      </c>
      <c r="P229" s="64">
        <v>0.05</v>
      </c>
      <c r="Q229" s="66">
        <f t="shared" si="19"/>
        <v>46878.684383561638</v>
      </c>
    </row>
    <row r="230" spans="2:17" ht="30" x14ac:dyDescent="0.25">
      <c r="B230" s="95">
        <v>227</v>
      </c>
      <c r="C230" s="103" t="s">
        <v>511</v>
      </c>
      <c r="D230" s="97">
        <v>5</v>
      </c>
      <c r="E230" s="95" t="s">
        <v>161</v>
      </c>
      <c r="F230" s="98">
        <v>43607</v>
      </c>
      <c r="G230" s="63">
        <v>44413</v>
      </c>
      <c r="H230" s="6">
        <f t="shared" si="17"/>
        <v>2.2082191780821918</v>
      </c>
      <c r="I230" s="95">
        <v>3</v>
      </c>
      <c r="J230" s="10">
        <v>0.05</v>
      </c>
      <c r="K230" s="11">
        <f t="shared" si="18"/>
        <v>0.31666666666666665</v>
      </c>
      <c r="L230" s="51">
        <v>177830.67</v>
      </c>
      <c r="M230" s="51">
        <v>72989.34</v>
      </c>
      <c r="N230" s="66">
        <f t="shared" si="15"/>
        <v>124351.54704931508</v>
      </c>
      <c r="O230" s="66">
        <f t="shared" si="16"/>
        <v>53479.122950684934</v>
      </c>
      <c r="P230" s="64">
        <v>0.05</v>
      </c>
      <c r="Q230" s="66">
        <f t="shared" si="19"/>
        <v>50805.166803150685</v>
      </c>
    </row>
    <row r="231" spans="2:17" ht="30" x14ac:dyDescent="0.25">
      <c r="B231" s="95">
        <v>228</v>
      </c>
      <c r="C231" s="103" t="s">
        <v>512</v>
      </c>
      <c r="D231" s="97">
        <v>6</v>
      </c>
      <c r="E231" s="95" t="s">
        <v>161</v>
      </c>
      <c r="F231" s="98">
        <v>43906</v>
      </c>
      <c r="G231" s="63">
        <v>44413</v>
      </c>
      <c r="H231" s="6">
        <f t="shared" si="17"/>
        <v>1.3890410958904109</v>
      </c>
      <c r="I231" s="95">
        <v>5</v>
      </c>
      <c r="J231" s="10">
        <v>0.05</v>
      </c>
      <c r="K231" s="11">
        <f t="shared" si="18"/>
        <v>0.19</v>
      </c>
      <c r="L231" s="51">
        <v>317184</v>
      </c>
      <c r="M231" s="51">
        <v>212347.44</v>
      </c>
      <c r="N231" s="66">
        <f t="shared" si="15"/>
        <v>83710.506082191787</v>
      </c>
      <c r="O231" s="66">
        <f t="shared" si="16"/>
        <v>233473.49391780823</v>
      </c>
      <c r="P231" s="64">
        <v>0.05</v>
      </c>
      <c r="Q231" s="66">
        <f t="shared" si="19"/>
        <v>221799.8192219178</v>
      </c>
    </row>
    <row r="232" spans="2:17" x14ac:dyDescent="0.25">
      <c r="B232" s="95">
        <v>229</v>
      </c>
      <c r="C232" s="103" t="s">
        <v>513</v>
      </c>
      <c r="D232" s="97">
        <v>6</v>
      </c>
      <c r="E232" s="95" t="s">
        <v>161</v>
      </c>
      <c r="F232" s="98">
        <v>43906</v>
      </c>
      <c r="G232" s="63">
        <v>44413</v>
      </c>
      <c r="H232" s="6">
        <f t="shared" si="17"/>
        <v>1.3890410958904109</v>
      </c>
      <c r="I232" s="95">
        <v>3</v>
      </c>
      <c r="J232" s="10">
        <v>0.05</v>
      </c>
      <c r="K232" s="11">
        <f t="shared" si="18"/>
        <v>0.31666666666666665</v>
      </c>
      <c r="L232" s="51">
        <v>89562</v>
      </c>
      <c r="M232" s="51">
        <v>74761.14</v>
      </c>
      <c r="N232" s="66">
        <f t="shared" si="15"/>
        <v>39395.011232876714</v>
      </c>
      <c r="O232" s="66">
        <f t="shared" si="16"/>
        <v>50166.988767123286</v>
      </c>
      <c r="P232" s="64">
        <v>0.05</v>
      </c>
      <c r="Q232" s="66">
        <f t="shared" si="19"/>
        <v>47658.639328767116</v>
      </c>
    </row>
    <row r="233" spans="2:17" ht="30" x14ac:dyDescent="0.25">
      <c r="B233" s="95">
        <v>230</v>
      </c>
      <c r="C233" s="103" t="s">
        <v>514</v>
      </c>
      <c r="D233" s="97">
        <v>6</v>
      </c>
      <c r="E233" s="95" t="s">
        <v>161</v>
      </c>
      <c r="F233" s="98">
        <v>43906</v>
      </c>
      <c r="G233" s="63">
        <v>44413</v>
      </c>
      <c r="H233" s="6">
        <f t="shared" si="17"/>
        <v>1.3890410958904109</v>
      </c>
      <c r="I233" s="95">
        <v>5</v>
      </c>
      <c r="J233" s="10">
        <v>0.05</v>
      </c>
      <c r="K233" s="11">
        <f t="shared" si="18"/>
        <v>0.19</v>
      </c>
      <c r="L233" s="51">
        <v>237000</v>
      </c>
      <c r="M233" s="51">
        <v>158666.09</v>
      </c>
      <c r="N233" s="66">
        <f t="shared" si="15"/>
        <v>62548.520547945205</v>
      </c>
      <c r="O233" s="66">
        <f t="shared" si="16"/>
        <v>174451.4794520548</v>
      </c>
      <c r="P233" s="64">
        <v>0.05</v>
      </c>
      <c r="Q233" s="66">
        <f t="shared" si="19"/>
        <v>165728.90547945205</v>
      </c>
    </row>
    <row r="234" spans="2:17" ht="30" x14ac:dyDescent="0.25">
      <c r="B234" s="95">
        <v>231</v>
      </c>
      <c r="C234" s="103" t="s">
        <v>515</v>
      </c>
      <c r="D234" s="97">
        <v>0</v>
      </c>
      <c r="E234" s="95" t="s">
        <v>161</v>
      </c>
      <c r="F234" s="98">
        <v>43986</v>
      </c>
      <c r="G234" s="63">
        <v>44413</v>
      </c>
      <c r="H234" s="6">
        <f t="shared" si="17"/>
        <v>1.1698630136986301</v>
      </c>
      <c r="I234" s="95">
        <v>5</v>
      </c>
      <c r="J234" s="10">
        <v>0.05</v>
      </c>
      <c r="K234" s="11">
        <f t="shared" si="18"/>
        <v>0.19</v>
      </c>
      <c r="L234" s="51">
        <v>42660</v>
      </c>
      <c r="M234" s="51">
        <v>30509.97</v>
      </c>
      <c r="N234" s="66">
        <f t="shared" si="15"/>
        <v>9482.2076712328762</v>
      </c>
      <c r="O234" s="66">
        <f t="shared" si="16"/>
        <v>33177.792328767122</v>
      </c>
      <c r="P234" s="64">
        <v>0.05</v>
      </c>
      <c r="Q234" s="66">
        <f t="shared" si="19"/>
        <v>31518.902712328763</v>
      </c>
    </row>
    <row r="235" spans="2:17" x14ac:dyDescent="0.25">
      <c r="B235" s="95">
        <v>232</v>
      </c>
      <c r="C235" s="103" t="s">
        <v>516</v>
      </c>
      <c r="D235" s="97">
        <v>168</v>
      </c>
      <c r="E235" s="95" t="s">
        <v>161</v>
      </c>
      <c r="F235" s="98">
        <v>43908</v>
      </c>
      <c r="G235" s="63">
        <v>44413</v>
      </c>
      <c r="H235" s="6">
        <f t="shared" si="17"/>
        <v>1.3835616438356164</v>
      </c>
      <c r="I235" s="95">
        <v>5</v>
      </c>
      <c r="J235" s="10">
        <v>0.05</v>
      </c>
      <c r="K235" s="11">
        <f t="shared" si="18"/>
        <v>0.19</v>
      </c>
      <c r="L235" s="51">
        <v>6145440</v>
      </c>
      <c r="M235" s="51">
        <v>4124875.84</v>
      </c>
      <c r="N235" s="66">
        <f t="shared" si="15"/>
        <v>1615493.0630136987</v>
      </c>
      <c r="O235" s="66">
        <f t="shared" si="16"/>
        <v>4529946.9369863011</v>
      </c>
      <c r="P235" s="64">
        <v>0.05</v>
      </c>
      <c r="Q235" s="66">
        <f t="shared" si="19"/>
        <v>4303449.5901369862</v>
      </c>
    </row>
    <row r="236" spans="2:17" x14ac:dyDescent="0.25">
      <c r="B236" s="95">
        <v>233</v>
      </c>
      <c r="C236" s="103" t="s">
        <v>517</v>
      </c>
      <c r="D236" s="97">
        <v>168</v>
      </c>
      <c r="E236" s="95" t="s">
        <v>161</v>
      </c>
      <c r="F236" s="98">
        <v>43908</v>
      </c>
      <c r="G236" s="63">
        <v>44413</v>
      </c>
      <c r="H236" s="6">
        <f t="shared" si="17"/>
        <v>1.3835616438356164</v>
      </c>
      <c r="I236" s="95">
        <v>5</v>
      </c>
      <c r="J236" s="10">
        <v>0.05</v>
      </c>
      <c r="K236" s="11">
        <f t="shared" si="18"/>
        <v>0.19</v>
      </c>
      <c r="L236" s="51">
        <v>872256</v>
      </c>
      <c r="M236" s="51">
        <v>585466.25</v>
      </c>
      <c r="N236" s="66">
        <f t="shared" si="15"/>
        <v>229295.78958904112</v>
      </c>
      <c r="O236" s="66">
        <f t="shared" si="16"/>
        <v>642960.21041095885</v>
      </c>
      <c r="P236" s="64">
        <v>0.05</v>
      </c>
      <c r="Q236" s="66">
        <f t="shared" si="19"/>
        <v>610812.19989041088</v>
      </c>
    </row>
    <row r="237" spans="2:17" x14ac:dyDescent="0.25">
      <c r="B237" s="95">
        <v>234</v>
      </c>
      <c r="C237" s="103" t="s">
        <v>518</v>
      </c>
      <c r="D237" s="97">
        <v>14</v>
      </c>
      <c r="E237" s="95" t="s">
        <v>161</v>
      </c>
      <c r="F237" s="98">
        <v>44005</v>
      </c>
      <c r="G237" s="63">
        <v>44413</v>
      </c>
      <c r="H237" s="6">
        <f t="shared" si="17"/>
        <v>1.1178082191780823</v>
      </c>
      <c r="I237" s="95">
        <v>5</v>
      </c>
      <c r="J237" s="10">
        <v>0.05</v>
      </c>
      <c r="K237" s="11">
        <f t="shared" si="18"/>
        <v>0.19</v>
      </c>
      <c r="L237" s="51">
        <v>611240</v>
      </c>
      <c r="M237" s="51">
        <v>461695.53</v>
      </c>
      <c r="N237" s="66">
        <f t="shared" si="15"/>
        <v>129817.32821917809</v>
      </c>
      <c r="O237" s="66">
        <f t="shared" si="16"/>
        <v>481422.67178082193</v>
      </c>
      <c r="P237" s="64">
        <v>0.05</v>
      </c>
      <c r="Q237" s="66">
        <f t="shared" si="19"/>
        <v>457351.5381917808</v>
      </c>
    </row>
    <row r="238" spans="2:17" ht="30" x14ac:dyDescent="0.25">
      <c r="B238" s="95">
        <v>235</v>
      </c>
      <c r="C238" s="103" t="s">
        <v>519</v>
      </c>
      <c r="D238" s="97">
        <v>14</v>
      </c>
      <c r="E238" s="95" t="s">
        <v>161</v>
      </c>
      <c r="F238" s="98">
        <v>44005</v>
      </c>
      <c r="G238" s="63">
        <v>44413</v>
      </c>
      <c r="H238" s="6">
        <f t="shared" si="17"/>
        <v>1.1178082191780823</v>
      </c>
      <c r="I238" s="95">
        <v>5</v>
      </c>
      <c r="J238" s="10">
        <v>0.05</v>
      </c>
      <c r="K238" s="11">
        <f t="shared" si="18"/>
        <v>0.19</v>
      </c>
      <c r="L238" s="51">
        <v>115640</v>
      </c>
      <c r="M238" s="51">
        <v>87347.8</v>
      </c>
      <c r="N238" s="66">
        <f t="shared" si="15"/>
        <v>24560.035068493151</v>
      </c>
      <c r="O238" s="66">
        <f t="shared" si="16"/>
        <v>91079.964931506853</v>
      </c>
      <c r="P238" s="64">
        <v>0.05</v>
      </c>
      <c r="Q238" s="66">
        <f t="shared" si="19"/>
        <v>86525.966684931511</v>
      </c>
    </row>
    <row r="239" spans="2:17" x14ac:dyDescent="0.25">
      <c r="B239" s="95">
        <v>236</v>
      </c>
      <c r="C239" s="103" t="s">
        <v>520</v>
      </c>
      <c r="D239" s="97">
        <v>1</v>
      </c>
      <c r="E239" s="95" t="s">
        <v>161</v>
      </c>
      <c r="F239" s="98">
        <v>43976</v>
      </c>
      <c r="G239" s="63">
        <v>44413</v>
      </c>
      <c r="H239" s="6">
        <f t="shared" si="17"/>
        <v>1.1972602739726028</v>
      </c>
      <c r="I239" s="95">
        <v>8</v>
      </c>
      <c r="J239" s="10">
        <v>0.05</v>
      </c>
      <c r="K239" s="11">
        <f t="shared" si="18"/>
        <v>0.11874999999999999</v>
      </c>
      <c r="L239" s="51">
        <v>469640</v>
      </c>
      <c r="M239" s="51">
        <v>406281.49</v>
      </c>
      <c r="N239" s="66">
        <f t="shared" si="15"/>
        <v>66770.906164383559</v>
      </c>
      <c r="O239" s="66">
        <f t="shared" si="16"/>
        <v>402869.09383561643</v>
      </c>
      <c r="P239" s="64">
        <v>0.05</v>
      </c>
      <c r="Q239" s="66">
        <f t="shared" si="19"/>
        <v>382725.63914383558</v>
      </c>
    </row>
    <row r="240" spans="2:17" x14ac:dyDescent="0.25">
      <c r="B240" s="95">
        <v>237</v>
      </c>
      <c r="C240" s="103" t="s">
        <v>521</v>
      </c>
      <c r="D240" s="97">
        <v>4</v>
      </c>
      <c r="E240" s="95" t="s">
        <v>161</v>
      </c>
      <c r="F240" s="98">
        <v>44069</v>
      </c>
      <c r="G240" s="63">
        <v>44413</v>
      </c>
      <c r="H240" s="6">
        <f t="shared" si="17"/>
        <v>0.94246575342465755</v>
      </c>
      <c r="I240" s="95">
        <v>8</v>
      </c>
      <c r="J240" s="10">
        <v>0.05</v>
      </c>
      <c r="K240" s="11">
        <f t="shared" si="18"/>
        <v>0.11874999999999999</v>
      </c>
      <c r="L240" s="51">
        <v>372039.84</v>
      </c>
      <c r="M240" s="51">
        <v>336857.44</v>
      </c>
      <c r="N240" s="66">
        <f t="shared" si="15"/>
        <v>41637.883463013699</v>
      </c>
      <c r="O240" s="66">
        <f t="shared" si="16"/>
        <v>330401.95653698634</v>
      </c>
      <c r="P240" s="64">
        <v>0.05</v>
      </c>
      <c r="Q240" s="66">
        <f t="shared" si="19"/>
        <v>313881.85871013702</v>
      </c>
    </row>
    <row r="241" spans="2:17" ht="30" x14ac:dyDescent="0.25">
      <c r="B241" s="95">
        <v>238</v>
      </c>
      <c r="C241" s="103" t="s">
        <v>522</v>
      </c>
      <c r="D241" s="97">
        <v>2</v>
      </c>
      <c r="E241" s="95" t="s">
        <v>161</v>
      </c>
      <c r="F241" s="98">
        <v>44099</v>
      </c>
      <c r="G241" s="63">
        <v>44413</v>
      </c>
      <c r="H241" s="6">
        <f t="shared" si="17"/>
        <v>0.86027397260273974</v>
      </c>
      <c r="I241" s="95">
        <v>3</v>
      </c>
      <c r="J241" s="10">
        <v>0.05</v>
      </c>
      <c r="K241" s="11">
        <f t="shared" si="18"/>
        <v>0.31666666666666665</v>
      </c>
      <c r="L241" s="51">
        <v>399732.08</v>
      </c>
      <c r="M241" s="51">
        <v>367132.92</v>
      </c>
      <c r="N241" s="66">
        <f t="shared" si="15"/>
        <v>108895.0497388128</v>
      </c>
      <c r="O241" s="66">
        <f t="shared" si="16"/>
        <v>290837.03026118723</v>
      </c>
      <c r="P241" s="64">
        <v>0.05</v>
      </c>
      <c r="Q241" s="66">
        <f t="shared" si="19"/>
        <v>276295.17874812783</v>
      </c>
    </row>
    <row r="242" spans="2:17" x14ac:dyDescent="0.25">
      <c r="B242" s="95">
        <v>239</v>
      </c>
      <c r="C242" s="103" t="s">
        <v>523</v>
      </c>
      <c r="D242" s="97">
        <v>2</v>
      </c>
      <c r="E242" s="95" t="s">
        <v>161</v>
      </c>
      <c r="F242" s="98">
        <v>44098</v>
      </c>
      <c r="G242" s="63">
        <v>44413</v>
      </c>
      <c r="H242" s="6">
        <f t="shared" si="17"/>
        <v>0.86301369863013699</v>
      </c>
      <c r="I242" s="95">
        <v>5</v>
      </c>
      <c r="J242" s="10">
        <v>0.05</v>
      </c>
      <c r="K242" s="11">
        <f t="shared" si="18"/>
        <v>0.19</v>
      </c>
      <c r="L242" s="51">
        <v>234843.6</v>
      </c>
      <c r="M242" s="51">
        <v>196335.68</v>
      </c>
      <c r="N242" s="66">
        <f t="shared" si="15"/>
        <v>38507.916328767125</v>
      </c>
      <c r="O242" s="66">
        <f t="shared" si="16"/>
        <v>196335.68367123289</v>
      </c>
      <c r="P242" s="64">
        <v>0.05</v>
      </c>
      <c r="Q242" s="66">
        <f t="shared" si="19"/>
        <v>186518.89948767124</v>
      </c>
    </row>
    <row r="243" spans="2:17" ht="30" x14ac:dyDescent="0.25">
      <c r="B243" s="95">
        <v>240</v>
      </c>
      <c r="C243" s="103" t="s">
        <v>524</v>
      </c>
      <c r="D243" s="97">
        <v>1</v>
      </c>
      <c r="E243" s="95" t="s">
        <v>161</v>
      </c>
      <c r="F243" s="98">
        <v>44280</v>
      </c>
      <c r="G243" s="63">
        <v>44413</v>
      </c>
      <c r="H243" s="6">
        <f t="shared" si="17"/>
        <v>0.36438356164383562</v>
      </c>
      <c r="I243" s="95">
        <v>5</v>
      </c>
      <c r="J243" s="10">
        <v>0.05</v>
      </c>
      <c r="K243" s="11">
        <f t="shared" si="18"/>
        <v>0.19</v>
      </c>
      <c r="L243" s="51">
        <v>61552.34</v>
      </c>
      <c r="M243" s="51">
        <v>61178.53</v>
      </c>
      <c r="N243" s="66">
        <f t="shared" si="15"/>
        <v>4261.4455665753421</v>
      </c>
      <c r="O243" s="66">
        <f t="shared" si="16"/>
        <v>57290.894433424655</v>
      </c>
      <c r="P243" s="64">
        <v>0.05</v>
      </c>
      <c r="Q243" s="66">
        <f t="shared" si="19"/>
        <v>54426.349711753421</v>
      </c>
    </row>
    <row r="244" spans="2:17" ht="30" x14ac:dyDescent="0.25">
      <c r="B244" s="95">
        <v>241</v>
      </c>
      <c r="C244" s="103" t="s">
        <v>525</v>
      </c>
      <c r="D244" s="97">
        <v>1</v>
      </c>
      <c r="E244" s="95" t="s">
        <v>161</v>
      </c>
      <c r="F244" s="98">
        <v>44285</v>
      </c>
      <c r="G244" s="63">
        <v>44413</v>
      </c>
      <c r="H244" s="6">
        <f t="shared" si="17"/>
        <v>0.35068493150684932</v>
      </c>
      <c r="I244" s="95">
        <v>3</v>
      </c>
      <c r="J244" s="10">
        <v>0.05</v>
      </c>
      <c r="K244" s="11">
        <f t="shared" si="18"/>
        <v>0.31666666666666665</v>
      </c>
      <c r="L244" s="51">
        <v>74583.08</v>
      </c>
      <c r="M244" s="51">
        <v>74453.67</v>
      </c>
      <c r="N244" s="66">
        <f t="shared" si="15"/>
        <v>8282.4680621004572</v>
      </c>
      <c r="O244" s="66">
        <f t="shared" si="16"/>
        <v>66300.61193789955</v>
      </c>
      <c r="P244" s="64">
        <v>0.05</v>
      </c>
      <c r="Q244" s="66">
        <f t="shared" si="19"/>
        <v>62985.581341004567</v>
      </c>
    </row>
    <row r="245" spans="2:17" s="48" customFormat="1" x14ac:dyDescent="0.25">
      <c r="B245" s="46"/>
      <c r="C245" s="46"/>
      <c r="D245" s="46"/>
      <c r="E245" s="46"/>
      <c r="F245" s="46"/>
      <c r="G245" s="46"/>
      <c r="H245" s="46"/>
      <c r="I245" s="46"/>
      <c r="J245" s="46"/>
      <c r="K245" s="46"/>
      <c r="L245" s="105">
        <f>SUM(L4:L244)</f>
        <v>37592956.850000001</v>
      </c>
      <c r="M245" s="105">
        <f>SUM(M4:M244)</f>
        <v>9826551.3899999969</v>
      </c>
      <c r="N245" s="46"/>
      <c r="O245" s="46"/>
      <c r="P245" s="106"/>
      <c r="Q245" s="105">
        <f>SUM(Q4:Q244)</f>
        <v>10992928.713780317</v>
      </c>
    </row>
  </sheetData>
  <autoFilter ref="B3:Q245"/>
  <mergeCells count="1">
    <mergeCell ref="B2:Q2"/>
  </mergeCells>
  <pageMargins left="0.23622047244094491" right="0.23622047244094491" top="0.62" bottom="0.35433070866141736" header="0.31496062992125984" footer="0.47244094488188981"/>
  <pageSetup paperSize="9" scale="6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T19"/>
  <sheetViews>
    <sheetView topLeftCell="G1" workbookViewId="0">
      <selection activeCell="C3" sqref="C3:T8"/>
    </sheetView>
  </sheetViews>
  <sheetFormatPr defaultRowHeight="15" x14ac:dyDescent="0.25"/>
  <cols>
    <col min="4" max="4" width="32.42578125" bestFit="1" customWidth="1"/>
    <col min="5" max="5" width="8.7109375" hidden="1" customWidth="1"/>
    <col min="6" max="6" width="5.7109375" hidden="1" customWidth="1"/>
    <col min="7" max="7" width="13.28515625" customWidth="1"/>
    <col min="8" max="9" width="10.42578125" bestFit="1" customWidth="1"/>
    <col min="10" max="10" width="12.85546875" customWidth="1"/>
    <col min="11" max="11" width="7.7109375" bestFit="1" customWidth="1"/>
    <col min="12" max="12" width="12.42578125" bestFit="1" customWidth="1"/>
    <col min="13" max="13" width="16.42578125" customWidth="1"/>
    <col min="14" max="14" width="13.140625" customWidth="1"/>
    <col min="16" max="16" width="17.7109375" bestFit="1" customWidth="1"/>
    <col min="17" max="17" width="13.140625" customWidth="1"/>
    <col min="18" max="18" width="12.28515625" bestFit="1" customWidth="1"/>
    <col min="19" max="19" width="10.85546875" hidden="1" customWidth="1"/>
    <col min="20" max="20" width="35.5703125" customWidth="1"/>
  </cols>
  <sheetData>
    <row r="3" spans="3:20" ht="15.75" x14ac:dyDescent="0.25">
      <c r="C3" s="202" t="s">
        <v>2303</v>
      </c>
      <c r="D3" s="202"/>
      <c r="E3" s="202"/>
      <c r="F3" s="202"/>
      <c r="G3" s="202"/>
      <c r="H3" s="202"/>
      <c r="I3" s="202"/>
      <c r="J3" s="202"/>
      <c r="K3" s="202"/>
      <c r="L3" s="202"/>
      <c r="M3" s="202"/>
      <c r="N3" s="202"/>
      <c r="O3" s="202"/>
      <c r="P3" s="202"/>
      <c r="Q3" s="202"/>
      <c r="R3" s="202"/>
      <c r="S3" s="202"/>
      <c r="T3" s="202"/>
    </row>
    <row r="4" spans="3:20" ht="60" x14ac:dyDescent="0.25">
      <c r="C4" s="18" t="s">
        <v>5</v>
      </c>
      <c r="D4" s="18" t="s">
        <v>6</v>
      </c>
      <c r="E4" s="18" t="s">
        <v>72</v>
      </c>
      <c r="F4" s="18" t="s">
        <v>2223</v>
      </c>
      <c r="G4" s="18" t="s">
        <v>7</v>
      </c>
      <c r="H4" s="18" t="s">
        <v>8</v>
      </c>
      <c r="I4" s="18" t="s">
        <v>9</v>
      </c>
      <c r="J4" s="18" t="s">
        <v>16</v>
      </c>
      <c r="K4" s="18" t="s">
        <v>32</v>
      </c>
      <c r="L4" s="18" t="s">
        <v>10</v>
      </c>
      <c r="M4" s="18" t="s">
        <v>11</v>
      </c>
      <c r="N4" s="18" t="s">
        <v>57</v>
      </c>
      <c r="O4" s="18" t="s">
        <v>12</v>
      </c>
      <c r="P4" s="18" t="s">
        <v>2229</v>
      </c>
      <c r="Q4" s="18" t="s">
        <v>13</v>
      </c>
      <c r="R4" s="18" t="s">
        <v>33</v>
      </c>
      <c r="S4" s="18" t="s">
        <v>59</v>
      </c>
      <c r="T4" s="18" t="s">
        <v>14</v>
      </c>
    </row>
    <row r="5" spans="3:20" ht="30" x14ac:dyDescent="0.25">
      <c r="C5" s="95">
        <v>1</v>
      </c>
      <c r="D5" s="103" t="s">
        <v>2220</v>
      </c>
      <c r="E5" s="97">
        <v>24</v>
      </c>
      <c r="F5" s="95" t="s">
        <v>158</v>
      </c>
      <c r="G5" s="98">
        <v>41106</v>
      </c>
      <c r="H5" s="63">
        <v>44413</v>
      </c>
      <c r="I5" s="6">
        <f>(H5-G5)/365</f>
        <v>9.0602739726027401</v>
      </c>
      <c r="J5" s="95">
        <v>6</v>
      </c>
      <c r="K5" s="10">
        <v>0.05</v>
      </c>
      <c r="L5" s="11">
        <f>(1-K5)/J5</f>
        <v>0.15833333333333333</v>
      </c>
      <c r="M5" s="51">
        <v>172800</v>
      </c>
      <c r="N5" s="51">
        <v>77486.91</v>
      </c>
      <c r="O5" s="49">
        <v>0</v>
      </c>
      <c r="P5" s="53">
        <f t="shared" ref="P5" si="0">M5*(1+O5)</f>
        <v>172800</v>
      </c>
      <c r="Q5" s="51">
        <f t="shared" ref="Q5" si="1">P5*L5*I5</f>
        <v>247889.09589041097</v>
      </c>
      <c r="R5" s="51">
        <f t="shared" ref="R5" si="2">MAX(P5-Q5,0)</f>
        <v>0</v>
      </c>
      <c r="S5" s="49">
        <v>0.05</v>
      </c>
      <c r="T5" s="51">
        <f>IF(N5&lt;=0,0,IF(R5&gt;P5*5%,R5*(1-S5),P5*5%))</f>
        <v>8640</v>
      </c>
    </row>
    <row r="6" spans="3:20" ht="30" x14ac:dyDescent="0.25">
      <c r="C6" s="95">
        <v>2</v>
      </c>
      <c r="D6" s="103" t="s">
        <v>2221</v>
      </c>
      <c r="E6" s="97">
        <v>1</v>
      </c>
      <c r="F6" s="95" t="s">
        <v>354</v>
      </c>
      <c r="G6" s="98">
        <v>42277</v>
      </c>
      <c r="H6" s="63">
        <v>44413</v>
      </c>
      <c r="I6" s="6">
        <f t="shared" ref="I6:I7" si="3">(H6-G6)/365</f>
        <v>5.8520547945205479</v>
      </c>
      <c r="J6" s="95">
        <v>6</v>
      </c>
      <c r="K6" s="10">
        <v>0.05</v>
      </c>
      <c r="L6" s="11">
        <f t="shared" ref="L6:L7" si="4">(1-K6)/J6</f>
        <v>0.15833333333333333</v>
      </c>
      <c r="M6" s="51">
        <v>220545.63</v>
      </c>
      <c r="N6" s="51">
        <v>11027.28</v>
      </c>
      <c r="O6" s="49">
        <v>0</v>
      </c>
      <c r="P6" s="53">
        <f t="shared" ref="P6:P7" si="5">M6*(1+O6)</f>
        <v>220545.63</v>
      </c>
      <c r="Q6" s="51">
        <f t="shared" ref="Q6:Q7" si="6">P6*L6*I6</f>
        <v>204352.14264657535</v>
      </c>
      <c r="R6" s="51">
        <f t="shared" ref="R6:R7" si="7">MAX(P6-Q6,0)</f>
        <v>16193.487353424658</v>
      </c>
      <c r="S6" s="49">
        <v>0.05</v>
      </c>
      <c r="T6" s="51">
        <f>IF(N6&lt;=0,0,IF(R6&gt;P6*5%,R6*(1-S6),P6*5%))</f>
        <v>15383.812985753424</v>
      </c>
    </row>
    <row r="7" spans="3:20" x14ac:dyDescent="0.25">
      <c r="C7" s="95">
        <v>3</v>
      </c>
      <c r="D7" s="103" t="s">
        <v>2222</v>
      </c>
      <c r="E7" s="97">
        <v>6</v>
      </c>
      <c r="F7" s="95" t="s">
        <v>161</v>
      </c>
      <c r="G7" s="98">
        <v>44267</v>
      </c>
      <c r="H7" s="63">
        <v>44413</v>
      </c>
      <c r="I7" s="6">
        <f t="shared" si="3"/>
        <v>0.4</v>
      </c>
      <c r="J7" s="95">
        <v>6</v>
      </c>
      <c r="K7" s="10">
        <v>0.05</v>
      </c>
      <c r="L7" s="11">
        <f t="shared" si="4"/>
        <v>0.15833333333333333</v>
      </c>
      <c r="M7" s="51">
        <v>180540</v>
      </c>
      <c r="N7" s="51">
        <v>179600.2</v>
      </c>
      <c r="O7" s="49">
        <v>0</v>
      </c>
      <c r="P7" s="53">
        <f t="shared" si="5"/>
        <v>180540</v>
      </c>
      <c r="Q7" s="51">
        <f t="shared" si="6"/>
        <v>11434.2</v>
      </c>
      <c r="R7" s="51">
        <f t="shared" si="7"/>
        <v>169105.8</v>
      </c>
      <c r="S7" s="49">
        <v>0.05</v>
      </c>
      <c r="T7" s="51">
        <f>IF(N7&lt;=0,0,IF(R7&gt;P7*5%,R7*(1-S7),P7*5%))</f>
        <v>160650.50999999998</v>
      </c>
    </row>
    <row r="8" spans="3:20" s="48" customFormat="1" x14ac:dyDescent="0.25">
      <c r="C8" s="179" t="s">
        <v>2269</v>
      </c>
      <c r="D8" s="180"/>
      <c r="E8" s="180"/>
      <c r="F8" s="180"/>
      <c r="G8" s="180"/>
      <c r="H8" s="180"/>
      <c r="I8" s="180"/>
      <c r="J8" s="180"/>
      <c r="K8" s="180"/>
      <c r="L8" s="181"/>
      <c r="M8" s="68">
        <f>SUM(M5:M7)</f>
        <v>573885.63</v>
      </c>
      <c r="N8" s="68">
        <f>SUM(N5:N7)</f>
        <v>268114.39</v>
      </c>
      <c r="O8" s="46"/>
      <c r="P8" s="68">
        <f>SUM(P5:P7)</f>
        <v>573885.63</v>
      </c>
      <c r="Q8" s="46"/>
      <c r="R8" s="46"/>
      <c r="S8" s="46"/>
      <c r="T8" s="68">
        <f>SUM(T5:T7)</f>
        <v>184674.32298575342</v>
      </c>
    </row>
    <row r="11" spans="3:20" ht="15.75" thickBot="1" x14ac:dyDescent="0.3"/>
    <row r="12" spans="3:20" ht="15.75" thickBot="1" x14ac:dyDescent="0.3">
      <c r="G12" s="107">
        <v>2020</v>
      </c>
      <c r="H12" s="108">
        <v>111.1</v>
      </c>
      <c r="I12" s="58">
        <f>IF((($H$12-H12)/H12)&lt;0,0,($H$12-H12)/H12)</f>
        <v>0</v>
      </c>
    </row>
    <row r="13" spans="3:20" ht="15.75" thickBot="1" x14ac:dyDescent="0.3">
      <c r="G13" s="107">
        <v>2019</v>
      </c>
      <c r="H13" s="108">
        <v>110.5</v>
      </c>
      <c r="I13" s="58">
        <f t="shared" ref="I13:I19" si="8">IF((($H$12-H13)/H13)&lt;0,0,($H$12-H13)/H13)</f>
        <v>5.4298642533936138E-3</v>
      </c>
    </row>
    <row r="14" spans="3:20" ht="15.75" thickBot="1" x14ac:dyDescent="0.3">
      <c r="G14" s="107">
        <v>2018</v>
      </c>
      <c r="H14" s="108">
        <v>108.8</v>
      </c>
      <c r="I14" s="58">
        <f t="shared" si="8"/>
        <v>2.1139705882352915E-2</v>
      </c>
    </row>
    <row r="15" spans="3:20" ht="15.75" thickBot="1" x14ac:dyDescent="0.3">
      <c r="G15" s="107">
        <v>2017</v>
      </c>
      <c r="H15" s="108">
        <v>109</v>
      </c>
      <c r="I15" s="58">
        <f t="shared" si="8"/>
        <v>1.9266055045871509E-2</v>
      </c>
    </row>
    <row r="16" spans="3:20" ht="15.75" thickBot="1" x14ac:dyDescent="0.3">
      <c r="G16" s="107">
        <v>2016</v>
      </c>
      <c r="H16" s="108">
        <v>108.9</v>
      </c>
      <c r="I16" s="58">
        <f t="shared" si="8"/>
        <v>2.0202020202020096E-2</v>
      </c>
    </row>
    <row r="17" spans="7:9" ht="15.75" thickBot="1" x14ac:dyDescent="0.3">
      <c r="G17" s="107">
        <v>2015</v>
      </c>
      <c r="H17" s="108">
        <v>109</v>
      </c>
      <c r="I17" s="58">
        <f t="shared" si="8"/>
        <v>1.9266055045871509E-2</v>
      </c>
    </row>
    <row r="18" spans="7:9" ht="15.75" thickBot="1" x14ac:dyDescent="0.3">
      <c r="G18" s="107">
        <v>2014</v>
      </c>
      <c r="H18" s="108">
        <v>103.9</v>
      </c>
      <c r="I18" s="58">
        <f t="shared" si="8"/>
        <v>6.9297401347449356E-2</v>
      </c>
    </row>
    <row r="19" spans="7:9" ht="15.75" thickBot="1" x14ac:dyDescent="0.3">
      <c r="G19" s="107">
        <v>2013</v>
      </c>
      <c r="H19" s="108">
        <v>100.1</v>
      </c>
      <c r="I19" s="58">
        <f t="shared" si="8"/>
        <v>0.1098901098901099</v>
      </c>
    </row>
  </sheetData>
  <mergeCells count="2">
    <mergeCell ref="C3:T3"/>
    <mergeCell ref="C8:L8"/>
  </mergeCells>
  <pageMargins left="0.25" right="0.25" top="0.75" bottom="0.75" header="0.3" footer="0.3"/>
  <pageSetup paperSize="9" scale="58" fitToHeight="0"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S36"/>
  <sheetViews>
    <sheetView topLeftCell="F6" zoomScaleNormal="100" workbookViewId="0">
      <selection activeCell="C4" sqref="C4:R20"/>
    </sheetView>
  </sheetViews>
  <sheetFormatPr defaultRowHeight="15" x14ac:dyDescent="0.25"/>
  <cols>
    <col min="4" max="4" width="33" style="104" customWidth="1"/>
    <col min="5" max="5" width="13.42578125" customWidth="1"/>
    <col min="6" max="6" width="12.5703125" customWidth="1"/>
    <col min="7" max="7" width="10.85546875" customWidth="1"/>
    <col min="8" max="8" width="13" customWidth="1"/>
    <col min="9" max="9" width="8.7109375" customWidth="1"/>
    <col min="10" max="10" width="13" customWidth="1"/>
    <col min="11" max="11" width="14.42578125" customWidth="1"/>
    <col min="12" max="12" width="16.85546875" bestFit="1" customWidth="1"/>
    <col min="14" max="14" width="20.140625" customWidth="1"/>
    <col min="15" max="15" width="20.5703125" customWidth="1"/>
    <col min="16" max="16" width="16.85546875" customWidth="1"/>
    <col min="17" max="17" width="10.85546875" hidden="1" customWidth="1"/>
    <col min="18" max="18" width="14" customWidth="1"/>
    <col min="19" max="19" width="14.28515625" bestFit="1" customWidth="1"/>
  </cols>
  <sheetData>
    <row r="4" spans="3:19" ht="15.75" x14ac:dyDescent="0.25">
      <c r="C4" s="202" t="s">
        <v>2302</v>
      </c>
      <c r="D4" s="202"/>
      <c r="E4" s="202"/>
      <c r="F4" s="202"/>
      <c r="G4" s="202"/>
      <c r="H4" s="202"/>
      <c r="I4" s="202"/>
      <c r="J4" s="202"/>
      <c r="K4" s="202"/>
      <c r="L4" s="202"/>
      <c r="M4" s="202"/>
      <c r="N4" s="202"/>
      <c r="O4" s="202"/>
      <c r="P4" s="202"/>
      <c r="Q4" s="202"/>
      <c r="R4" s="202"/>
    </row>
    <row r="5" spans="3:19" ht="60" x14ac:dyDescent="0.25">
      <c r="C5" s="18" t="s">
        <v>5</v>
      </c>
      <c r="D5" s="18" t="s">
        <v>6</v>
      </c>
      <c r="E5" s="18" t="s">
        <v>7</v>
      </c>
      <c r="F5" s="18" t="s">
        <v>8</v>
      </c>
      <c r="G5" s="18" t="s">
        <v>9</v>
      </c>
      <c r="H5" s="18" t="s">
        <v>16</v>
      </c>
      <c r="I5" s="18" t="s">
        <v>32</v>
      </c>
      <c r="J5" s="18" t="s">
        <v>10</v>
      </c>
      <c r="K5" s="18" t="s">
        <v>11</v>
      </c>
      <c r="L5" s="18" t="s">
        <v>57</v>
      </c>
      <c r="M5" s="18" t="s">
        <v>12</v>
      </c>
      <c r="N5" s="18" t="s">
        <v>2229</v>
      </c>
      <c r="O5" s="18" t="s">
        <v>13</v>
      </c>
      <c r="P5" s="18" t="s">
        <v>33</v>
      </c>
      <c r="Q5" s="18" t="s">
        <v>59</v>
      </c>
      <c r="R5" s="18" t="s">
        <v>14</v>
      </c>
    </row>
    <row r="6" spans="3:19" x14ac:dyDescent="0.25">
      <c r="C6" s="95">
        <v>1</v>
      </c>
      <c r="D6" s="103" t="s">
        <v>1669</v>
      </c>
      <c r="E6" s="98">
        <v>41425</v>
      </c>
      <c r="F6" s="98">
        <v>44413</v>
      </c>
      <c r="G6" s="6">
        <f>(F6-E6)/365</f>
        <v>8.1863013698630134</v>
      </c>
      <c r="H6" s="95">
        <v>15</v>
      </c>
      <c r="I6" s="10">
        <v>0.05</v>
      </c>
      <c r="J6" s="11">
        <f>(1-I6)/H6</f>
        <v>6.3333333333333325E-2</v>
      </c>
      <c r="K6" s="51">
        <v>361129847.01999998</v>
      </c>
      <c r="L6" s="51">
        <v>183524844.81</v>
      </c>
      <c r="M6" s="49">
        <v>0</v>
      </c>
      <c r="N6" s="53">
        <f t="shared" ref="N6" si="0">K6*(1+M6)</f>
        <v>361129847.01999998</v>
      </c>
      <c r="O6" s="51">
        <f t="shared" ref="O6" si="1">N6*J6*G6</f>
        <v>187233458.21935558</v>
      </c>
      <c r="P6" s="51">
        <f t="shared" ref="P6" si="2">MAX(N6-O6,0)</f>
        <v>173896388.8006444</v>
      </c>
      <c r="Q6" s="49">
        <v>0.05</v>
      </c>
      <c r="R6" s="51">
        <f>IF(L6&lt;=0,0,IF(P6&gt;N6*5%,P6*(1-Q6),N6*5%))</f>
        <v>165201569.36061218</v>
      </c>
      <c r="S6" s="52"/>
    </row>
    <row r="7" spans="3:19" x14ac:dyDescent="0.25">
      <c r="C7" s="95">
        <v>2</v>
      </c>
      <c r="D7" s="103" t="s">
        <v>1670</v>
      </c>
      <c r="E7" s="98">
        <v>41425</v>
      </c>
      <c r="F7" s="98">
        <v>44413</v>
      </c>
      <c r="G7" s="6">
        <f t="shared" ref="G7:G19" si="3">(F7-E7)/365</f>
        <v>8.1863013698630134</v>
      </c>
      <c r="H7" s="95">
        <v>15</v>
      </c>
      <c r="I7" s="10">
        <v>0.05</v>
      </c>
      <c r="J7" s="11">
        <f t="shared" ref="J7:J19" si="4">(1-I7)/H7</f>
        <v>6.3333333333333325E-2</v>
      </c>
      <c r="K7" s="51">
        <v>5749024</v>
      </c>
      <c r="L7" s="51">
        <v>2921632.6</v>
      </c>
      <c r="M7" s="49">
        <v>0</v>
      </c>
      <c r="N7" s="53">
        <f t="shared" ref="N7:N19" si="5">K7*(1+M7)</f>
        <v>5749024</v>
      </c>
      <c r="O7" s="51">
        <f t="shared" ref="O7:O19" si="6">N7*J7*G7</f>
        <v>2980672.0596164376</v>
      </c>
      <c r="P7" s="51">
        <f t="shared" ref="P7:P19" si="7">MAX(N7-O7,0)</f>
        <v>2768351.9403835624</v>
      </c>
      <c r="Q7" s="49">
        <v>0.05</v>
      </c>
      <c r="R7" s="51">
        <f t="shared" ref="R7:R19" si="8">IF(L7&lt;=0,0,IF(P7&gt;N7*5%,P7*(1-Q7),N7*5%))</f>
        <v>2629934.343364384</v>
      </c>
      <c r="S7" s="52"/>
    </row>
    <row r="8" spans="3:19" x14ac:dyDescent="0.25">
      <c r="C8" s="95">
        <v>3</v>
      </c>
      <c r="D8" s="103" t="s">
        <v>1671</v>
      </c>
      <c r="E8" s="98">
        <v>41425</v>
      </c>
      <c r="F8" s="98">
        <v>44413</v>
      </c>
      <c r="G8" s="6">
        <f t="shared" si="3"/>
        <v>8.1863013698630134</v>
      </c>
      <c r="H8" s="95">
        <v>15</v>
      </c>
      <c r="I8" s="10">
        <v>0.05</v>
      </c>
      <c r="J8" s="11">
        <f t="shared" si="4"/>
        <v>6.3333333333333325E-2</v>
      </c>
      <c r="K8" s="51">
        <v>30515214</v>
      </c>
      <c r="L8" s="51">
        <v>15507718.25</v>
      </c>
      <c r="M8" s="49">
        <v>0</v>
      </c>
      <c r="N8" s="53">
        <f t="shared" si="5"/>
        <v>30515214</v>
      </c>
      <c r="O8" s="51">
        <f t="shared" si="6"/>
        <v>15821093.417424655</v>
      </c>
      <c r="P8" s="51">
        <f t="shared" si="7"/>
        <v>14694120.582575345</v>
      </c>
      <c r="Q8" s="49">
        <v>0.05</v>
      </c>
      <c r="R8" s="51">
        <f t="shared" si="8"/>
        <v>13959414.553446578</v>
      </c>
      <c r="S8" s="52"/>
    </row>
    <row r="9" spans="3:19" x14ac:dyDescent="0.25">
      <c r="C9" s="95">
        <v>4</v>
      </c>
      <c r="D9" s="103" t="s">
        <v>1672</v>
      </c>
      <c r="E9" s="98">
        <v>41639</v>
      </c>
      <c r="F9" s="98">
        <v>44413</v>
      </c>
      <c r="G9" s="6">
        <f t="shared" si="3"/>
        <v>7.6</v>
      </c>
      <c r="H9" s="95">
        <v>15</v>
      </c>
      <c r="I9" s="10">
        <v>0.05</v>
      </c>
      <c r="J9" s="11">
        <f t="shared" si="4"/>
        <v>6.3333333333333325E-2</v>
      </c>
      <c r="K9" s="51">
        <v>361129847</v>
      </c>
      <c r="L9" s="51">
        <v>194757972.28</v>
      </c>
      <c r="M9" s="49">
        <v>0</v>
      </c>
      <c r="N9" s="53">
        <f t="shared" si="5"/>
        <v>361129847</v>
      </c>
      <c r="O9" s="51">
        <f t="shared" si="6"/>
        <v>173823833.02266663</v>
      </c>
      <c r="P9" s="51">
        <f t="shared" si="7"/>
        <v>187306013.97733337</v>
      </c>
      <c r="Q9" s="49">
        <v>0.05</v>
      </c>
      <c r="R9" s="51">
        <f t="shared" si="8"/>
        <v>177940713.2784667</v>
      </c>
    </row>
    <row r="10" spans="3:19" ht="30" x14ac:dyDescent="0.25">
      <c r="C10" s="95">
        <v>5</v>
      </c>
      <c r="D10" s="103" t="s">
        <v>1673</v>
      </c>
      <c r="E10" s="98">
        <v>41730</v>
      </c>
      <c r="F10" s="98">
        <v>44413</v>
      </c>
      <c r="G10" s="6">
        <f t="shared" si="3"/>
        <v>7.3506849315068497</v>
      </c>
      <c r="H10" s="95">
        <v>15</v>
      </c>
      <c r="I10" s="10">
        <v>0.05</v>
      </c>
      <c r="J10" s="11">
        <f t="shared" si="4"/>
        <v>6.3333333333333325E-2</v>
      </c>
      <c r="K10" s="51">
        <v>-23733972.370000001</v>
      </c>
      <c r="L10" s="51">
        <v>-13211911.300000001</v>
      </c>
      <c r="M10" s="49">
        <v>3.8423645320197097E-2</v>
      </c>
      <c r="N10" s="53">
        <f t="shared" si="5"/>
        <v>-24645918.10638424</v>
      </c>
      <c r="O10" s="51">
        <f t="shared" si="6"/>
        <v>-11473743.993690861</v>
      </c>
      <c r="P10" s="51">
        <f t="shared" si="7"/>
        <v>0</v>
      </c>
      <c r="Q10" s="49">
        <v>0.05</v>
      </c>
      <c r="R10" s="51">
        <f t="shared" si="8"/>
        <v>0</v>
      </c>
    </row>
    <row r="11" spans="3:19" ht="30" x14ac:dyDescent="0.25">
      <c r="C11" s="95">
        <v>6</v>
      </c>
      <c r="D11" s="103" t="s">
        <v>1675</v>
      </c>
      <c r="E11" s="98">
        <v>42186</v>
      </c>
      <c r="F11" s="98">
        <v>44413</v>
      </c>
      <c r="G11" s="6">
        <f t="shared" si="3"/>
        <v>6.1013698630136988</v>
      </c>
      <c r="H11" s="95">
        <v>15</v>
      </c>
      <c r="I11" s="10">
        <v>0.05</v>
      </c>
      <c r="J11" s="11">
        <f t="shared" si="4"/>
        <v>6.3333333333333325E-2</v>
      </c>
      <c r="K11" s="51">
        <v>49058732.350000001</v>
      </c>
      <c r="L11" s="51">
        <v>29202626.879999999</v>
      </c>
      <c r="M11" s="49">
        <v>9.9061522419186643E-2</v>
      </c>
      <c r="N11" s="53">
        <f t="shared" si="5"/>
        <v>53918565.064546406</v>
      </c>
      <c r="O11" s="51">
        <f t="shared" si="6"/>
        <v>20835216.836311888</v>
      </c>
      <c r="P11" s="51">
        <f t="shared" si="7"/>
        <v>33083348.228234518</v>
      </c>
      <c r="Q11" s="49">
        <v>0.05</v>
      </c>
      <c r="R11" s="51">
        <f t="shared" si="8"/>
        <v>31429180.81682279</v>
      </c>
    </row>
    <row r="12" spans="3:19" ht="30" x14ac:dyDescent="0.25">
      <c r="C12" s="95">
        <v>7</v>
      </c>
      <c r="D12" s="103" t="s">
        <v>1676</v>
      </c>
      <c r="E12" s="98">
        <v>42411</v>
      </c>
      <c r="F12" s="98">
        <v>44413</v>
      </c>
      <c r="G12" s="6">
        <f t="shared" si="3"/>
        <v>5.484931506849315</v>
      </c>
      <c r="H12" s="95">
        <v>15</v>
      </c>
      <c r="I12" s="10">
        <v>0.05</v>
      </c>
      <c r="J12" s="11">
        <f t="shared" si="4"/>
        <v>6.3333333333333325E-2</v>
      </c>
      <c r="K12" s="51">
        <v>-1539165.96</v>
      </c>
      <c r="L12" s="51">
        <v>-982852.18</v>
      </c>
      <c r="M12" s="49">
        <v>6.3572149344096995E-2</v>
      </c>
      <c r="N12" s="53">
        <f t="shared" si="5"/>
        <v>-1637014.0482744705</v>
      </c>
      <c r="O12" s="51">
        <f t="shared" si="6"/>
        <v>-568664.29560058715</v>
      </c>
      <c r="P12" s="51">
        <f t="shared" si="7"/>
        <v>0</v>
      </c>
      <c r="Q12" s="49">
        <v>0.05</v>
      </c>
      <c r="R12" s="51">
        <f t="shared" si="8"/>
        <v>0</v>
      </c>
    </row>
    <row r="13" spans="3:19" ht="30" x14ac:dyDescent="0.25">
      <c r="C13" s="95">
        <v>8</v>
      </c>
      <c r="D13" s="103" t="s">
        <v>1677</v>
      </c>
      <c r="E13" s="98">
        <v>42461</v>
      </c>
      <c r="F13" s="98">
        <v>44413</v>
      </c>
      <c r="G13" s="6">
        <f t="shared" si="3"/>
        <v>5.3479452054794523</v>
      </c>
      <c r="H13" s="95">
        <v>15</v>
      </c>
      <c r="I13" s="10">
        <v>0.05</v>
      </c>
      <c r="J13" s="11">
        <f t="shared" si="4"/>
        <v>6.3333333333333325E-2</v>
      </c>
      <c r="K13" s="51">
        <v>-3797711</v>
      </c>
      <c r="L13" s="51">
        <v>-2382953.5</v>
      </c>
      <c r="M13" s="49">
        <v>6.3572149344096995E-2</v>
      </c>
      <c r="N13" s="53">
        <f t="shared" si="5"/>
        <v>-4039139.6508577201</v>
      </c>
      <c r="O13" s="51">
        <f t="shared" si="6"/>
        <v>-1368069.5102375443</v>
      </c>
      <c r="P13" s="51">
        <f t="shared" si="7"/>
        <v>0</v>
      </c>
      <c r="Q13" s="49">
        <v>0.05</v>
      </c>
      <c r="R13" s="51">
        <f t="shared" si="8"/>
        <v>0</v>
      </c>
    </row>
    <row r="14" spans="3:19" ht="30" x14ac:dyDescent="0.25">
      <c r="C14" s="95">
        <v>9</v>
      </c>
      <c r="D14" s="103" t="s">
        <v>1678</v>
      </c>
      <c r="E14" s="98">
        <v>42725</v>
      </c>
      <c r="F14" s="98">
        <v>44413</v>
      </c>
      <c r="G14" s="6">
        <f t="shared" si="3"/>
        <v>4.624657534246575</v>
      </c>
      <c r="H14" s="95">
        <v>15</v>
      </c>
      <c r="I14" s="10">
        <v>0.05</v>
      </c>
      <c r="J14" s="11">
        <f t="shared" si="4"/>
        <v>6.3333333333333325E-2</v>
      </c>
      <c r="K14" s="51">
        <v>2579850.79</v>
      </c>
      <c r="L14" s="51">
        <v>1706382.81</v>
      </c>
      <c r="M14" s="49">
        <v>6.3572149344096995E-2</v>
      </c>
      <c r="N14" s="53">
        <f t="shared" si="5"/>
        <v>2743857.449707367</v>
      </c>
      <c r="O14" s="51">
        <f t="shared" si="6"/>
        <v>803662.06508689187</v>
      </c>
      <c r="P14" s="51">
        <f t="shared" si="7"/>
        <v>1940195.3846204751</v>
      </c>
      <c r="Q14" s="49">
        <v>0.05</v>
      </c>
      <c r="R14" s="51">
        <f t="shared" si="8"/>
        <v>1843185.6153894514</v>
      </c>
    </row>
    <row r="15" spans="3:19" ht="30" x14ac:dyDescent="0.25">
      <c r="C15" s="95">
        <v>10</v>
      </c>
      <c r="D15" s="103" t="s">
        <v>1677</v>
      </c>
      <c r="E15" s="98">
        <v>42461</v>
      </c>
      <c r="F15" s="98">
        <v>44413</v>
      </c>
      <c r="G15" s="6">
        <f t="shared" si="3"/>
        <v>5.3479452054794523</v>
      </c>
      <c r="H15" s="95">
        <v>15</v>
      </c>
      <c r="I15" s="10">
        <v>0.05</v>
      </c>
      <c r="J15" s="11">
        <f t="shared" si="4"/>
        <v>6.3333333333333325E-2</v>
      </c>
      <c r="K15" s="51">
        <v>-1894304.18</v>
      </c>
      <c r="L15" s="51">
        <v>-1188620.93</v>
      </c>
      <c r="M15" s="49">
        <v>6.3572149344096995E-2</v>
      </c>
      <c r="N15" s="53">
        <f t="shared" si="5"/>
        <v>-2014729.1682341073</v>
      </c>
      <c r="O15" s="51">
        <f t="shared" si="6"/>
        <v>-682395.20905448915</v>
      </c>
      <c r="P15" s="51">
        <f t="shared" si="7"/>
        <v>0</v>
      </c>
      <c r="Q15" s="49">
        <v>0.05</v>
      </c>
      <c r="R15" s="51">
        <f t="shared" si="8"/>
        <v>0</v>
      </c>
    </row>
    <row r="16" spans="3:19" x14ac:dyDescent="0.25">
      <c r="C16" s="95">
        <v>11</v>
      </c>
      <c r="D16" s="103" t="s">
        <v>1679</v>
      </c>
      <c r="E16" s="98">
        <v>41639</v>
      </c>
      <c r="F16" s="98">
        <v>44413</v>
      </c>
      <c r="G16" s="6">
        <f t="shared" si="3"/>
        <v>7.6</v>
      </c>
      <c r="H16" s="95">
        <v>15</v>
      </c>
      <c r="I16" s="10">
        <v>0.05</v>
      </c>
      <c r="J16" s="11">
        <f t="shared" si="4"/>
        <v>6.3333333333333325E-2</v>
      </c>
      <c r="K16" s="51">
        <v>6790859.0499999998</v>
      </c>
      <c r="L16" s="51">
        <v>3682388.12</v>
      </c>
      <c r="M16" s="49">
        <v>0</v>
      </c>
      <c r="N16" s="53">
        <f t="shared" si="5"/>
        <v>6790859.0499999998</v>
      </c>
      <c r="O16" s="51">
        <f t="shared" si="6"/>
        <v>3268666.8227333324</v>
      </c>
      <c r="P16" s="51">
        <f t="shared" si="7"/>
        <v>3522192.2272666674</v>
      </c>
      <c r="Q16" s="49">
        <v>0.05</v>
      </c>
      <c r="R16" s="51">
        <f t="shared" si="8"/>
        <v>3346082.6159033338</v>
      </c>
    </row>
    <row r="17" spans="3:18" x14ac:dyDescent="0.25">
      <c r="C17" s="95">
        <v>12</v>
      </c>
      <c r="D17" s="103" t="s">
        <v>1680</v>
      </c>
      <c r="E17" s="98">
        <v>41639</v>
      </c>
      <c r="F17" s="98">
        <v>44413</v>
      </c>
      <c r="G17" s="6">
        <f t="shared" si="3"/>
        <v>7.6</v>
      </c>
      <c r="H17" s="95">
        <v>15</v>
      </c>
      <c r="I17" s="10">
        <v>0.05</v>
      </c>
      <c r="J17" s="11">
        <f t="shared" si="4"/>
        <v>6.3333333333333325E-2</v>
      </c>
      <c r="K17" s="51">
        <v>44219839</v>
      </c>
      <c r="L17" s="51">
        <v>23978499.350000001</v>
      </c>
      <c r="M17" s="49">
        <v>0</v>
      </c>
      <c r="N17" s="53">
        <f t="shared" si="5"/>
        <v>44219839</v>
      </c>
      <c r="O17" s="51">
        <f t="shared" si="6"/>
        <v>21284482.505333327</v>
      </c>
      <c r="P17" s="51">
        <f t="shared" si="7"/>
        <v>22935356.494666673</v>
      </c>
      <c r="Q17" s="49">
        <v>0.05</v>
      </c>
      <c r="R17" s="51">
        <f t="shared" si="8"/>
        <v>21788588.669933338</v>
      </c>
    </row>
    <row r="18" spans="3:18" ht="30" x14ac:dyDescent="0.25">
      <c r="C18" s="95">
        <v>13</v>
      </c>
      <c r="D18" s="103" t="s">
        <v>1682</v>
      </c>
      <c r="E18" s="98">
        <v>42095</v>
      </c>
      <c r="F18" s="98">
        <v>44413</v>
      </c>
      <c r="G18" s="6">
        <f t="shared" si="3"/>
        <v>6.3506849315068497</v>
      </c>
      <c r="H18" s="95">
        <v>15</v>
      </c>
      <c r="I18" s="10">
        <v>0.05</v>
      </c>
      <c r="J18" s="11">
        <f t="shared" si="4"/>
        <v>6.3333333333333325E-2</v>
      </c>
      <c r="K18" s="51">
        <v>20478091.27</v>
      </c>
      <c r="L18" s="51">
        <v>10139230.4</v>
      </c>
      <c r="M18" s="49">
        <v>9.9061522419186643E-2</v>
      </c>
      <c r="N18" s="53">
        <f t="shared" si="5"/>
        <v>22506682.167445254</v>
      </c>
      <c r="O18" s="51">
        <f t="shared" si="6"/>
        <v>9052413.6622705366</v>
      </c>
      <c r="P18" s="51">
        <f t="shared" si="7"/>
        <v>13454268.505174717</v>
      </c>
      <c r="Q18" s="49">
        <v>0.05</v>
      </c>
      <c r="R18" s="51">
        <f t="shared" si="8"/>
        <v>12781555.07991598</v>
      </c>
    </row>
    <row r="19" spans="3:18" ht="30" x14ac:dyDescent="0.25">
      <c r="C19" s="95">
        <v>14</v>
      </c>
      <c r="D19" s="103" t="s">
        <v>1683</v>
      </c>
      <c r="E19" s="98">
        <v>42095</v>
      </c>
      <c r="F19" s="98">
        <v>44413</v>
      </c>
      <c r="G19" s="6">
        <f t="shared" si="3"/>
        <v>6.3506849315068497</v>
      </c>
      <c r="H19" s="95">
        <v>15</v>
      </c>
      <c r="I19" s="10">
        <v>0.05</v>
      </c>
      <c r="J19" s="11">
        <f t="shared" si="4"/>
        <v>6.3333333333333325E-2</v>
      </c>
      <c r="K19" s="51">
        <v>0</v>
      </c>
      <c r="L19" s="51">
        <v>0</v>
      </c>
      <c r="M19" s="49">
        <v>9.9061522419186643E-2</v>
      </c>
      <c r="N19" s="53">
        <f t="shared" si="5"/>
        <v>0</v>
      </c>
      <c r="O19" s="51">
        <f t="shared" si="6"/>
        <v>0</v>
      </c>
      <c r="P19" s="51">
        <f t="shared" si="7"/>
        <v>0</v>
      </c>
      <c r="Q19" s="49">
        <v>0.05</v>
      </c>
      <c r="R19" s="51">
        <f t="shared" si="8"/>
        <v>0</v>
      </c>
    </row>
    <row r="20" spans="3:18" s="48" customFormat="1" x14ac:dyDescent="0.25">
      <c r="C20" s="179" t="s">
        <v>2269</v>
      </c>
      <c r="D20" s="180"/>
      <c r="E20" s="180"/>
      <c r="F20" s="180"/>
      <c r="G20" s="180"/>
      <c r="H20" s="180"/>
      <c r="I20" s="180"/>
      <c r="J20" s="181"/>
      <c r="K20" s="68">
        <f>SUM(K6:K19)</f>
        <v>850686150.96999991</v>
      </c>
      <c r="L20" s="68">
        <f>SUM(L6:L19)</f>
        <v>447654957.58999997</v>
      </c>
      <c r="M20" s="46"/>
      <c r="N20" s="68">
        <f>SUM(N6:N19)</f>
        <v>856366933.77794838</v>
      </c>
      <c r="O20" s="46"/>
      <c r="P20" s="46"/>
      <c r="Q20" s="46"/>
      <c r="R20" s="68">
        <f>SUM(R6:R19)</f>
        <v>430920224.33385473</v>
      </c>
    </row>
    <row r="28" spans="3:18" ht="15.75" thickBot="1" x14ac:dyDescent="0.3"/>
    <row r="29" spans="3:18" ht="15.75" thickBot="1" x14ac:dyDescent="0.3">
      <c r="G29" s="107">
        <v>2020</v>
      </c>
      <c r="H29" s="108">
        <v>105.4</v>
      </c>
      <c r="J29" s="58">
        <f t="shared" ref="J29" si="9">IF((($H$29-H29)/H29)&lt;0,0,($H$29-H29)/H29)</f>
        <v>0</v>
      </c>
    </row>
    <row r="30" spans="3:18" ht="15.75" thickBot="1" x14ac:dyDescent="0.3">
      <c r="G30" s="107">
        <v>2019</v>
      </c>
      <c r="H30" s="108">
        <v>106.3</v>
      </c>
      <c r="J30" s="58">
        <f>IF((($H$29-H30)/H30)&lt;0,0,($H$29-H30)/H30)</f>
        <v>0</v>
      </c>
    </row>
    <row r="31" spans="3:18" ht="15.75" thickBot="1" x14ac:dyDescent="0.3">
      <c r="G31" s="107">
        <v>2018</v>
      </c>
      <c r="H31" s="108">
        <v>104.6</v>
      </c>
      <c r="J31" s="58">
        <f t="shared" ref="J31:J36" si="10">IF((($H$29-H31)/H31)&lt;0,0,($H$29-H31)/H31)</f>
        <v>7.6481835564054627E-3</v>
      </c>
    </row>
    <row r="32" spans="3:18" ht="15.75" thickBot="1" x14ac:dyDescent="0.3">
      <c r="G32" s="107">
        <v>2017</v>
      </c>
      <c r="H32" s="108">
        <v>103.4</v>
      </c>
      <c r="J32" s="58">
        <f t="shared" si="10"/>
        <v>1.9342359767891681E-2</v>
      </c>
    </row>
    <row r="33" spans="7:10" ht="15.75" thickBot="1" x14ac:dyDescent="0.3">
      <c r="G33" s="107">
        <v>2016</v>
      </c>
      <c r="H33" s="108">
        <v>99.1</v>
      </c>
      <c r="J33" s="58">
        <f t="shared" si="10"/>
        <v>6.3572149344096995E-2</v>
      </c>
    </row>
    <row r="34" spans="7:10" ht="15.75" thickBot="1" x14ac:dyDescent="0.3">
      <c r="G34" s="107">
        <v>2015</v>
      </c>
      <c r="H34" s="108">
        <v>95.9</v>
      </c>
      <c r="J34" s="58">
        <f t="shared" si="10"/>
        <v>9.9061522419186643E-2</v>
      </c>
    </row>
    <row r="35" spans="7:10" ht="15.75" thickBot="1" x14ac:dyDescent="0.3">
      <c r="G35" s="107">
        <v>2014</v>
      </c>
      <c r="H35" s="108">
        <v>101.5</v>
      </c>
      <c r="J35" s="58">
        <f t="shared" si="10"/>
        <v>3.8423645320197097E-2</v>
      </c>
    </row>
    <row r="36" spans="7:10" ht="15.75" thickBot="1" x14ac:dyDescent="0.3">
      <c r="G36" s="107">
        <v>2013</v>
      </c>
      <c r="H36" s="108">
        <v>105.9</v>
      </c>
      <c r="J36" s="58">
        <f t="shared" si="10"/>
        <v>0</v>
      </c>
    </row>
  </sheetData>
  <mergeCells count="2">
    <mergeCell ref="C4:R4"/>
    <mergeCell ref="C20:J20"/>
  </mergeCells>
  <pageMargins left="0.25" right="0.25" top="0.75" bottom="0.75" header="0.3" footer="0.3"/>
  <pageSetup paperSize="9" scale="58" fitToHeight="0"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7:N29"/>
  <sheetViews>
    <sheetView tabSelected="1" topLeftCell="A4" zoomScaleNormal="100" workbookViewId="0">
      <selection activeCell="F24" sqref="F24:L24"/>
    </sheetView>
  </sheetViews>
  <sheetFormatPr defaultRowHeight="15" x14ac:dyDescent="0.25"/>
  <cols>
    <col min="6" max="6" width="6.5703125" style="8" customWidth="1"/>
    <col min="7" max="7" width="27.7109375" style="19" customWidth="1"/>
    <col min="8" max="8" width="9.7109375" style="23" bestFit="1" customWidth="1"/>
    <col min="9" max="9" width="20.42578125" style="20" bestFit="1" customWidth="1"/>
    <col min="10" max="10" width="19" style="20" bestFit="1" customWidth="1"/>
    <col min="11" max="11" width="19.5703125" style="20" customWidth="1"/>
    <col min="12" max="12" width="18.85546875" style="8" customWidth="1"/>
    <col min="13" max="13" width="16.5703125" bestFit="1" customWidth="1"/>
    <col min="14" max="14" width="16.85546875" bestFit="1" customWidth="1"/>
  </cols>
  <sheetData>
    <row r="7" spans="6:13" ht="39.75" customHeight="1" x14ac:dyDescent="0.25">
      <c r="F7" s="207" t="s">
        <v>2284</v>
      </c>
      <c r="G7" s="207"/>
      <c r="H7" s="207"/>
      <c r="I7" s="207"/>
      <c r="J7" s="207"/>
      <c r="K7" s="207"/>
      <c r="L7" s="207"/>
    </row>
    <row r="8" spans="6:13" ht="47.25" customHeight="1" x14ac:dyDescent="0.25">
      <c r="F8" s="17" t="s">
        <v>5</v>
      </c>
      <c r="G8" s="17" t="s">
        <v>17</v>
      </c>
      <c r="H8" s="17" t="s">
        <v>36</v>
      </c>
      <c r="I8" s="18" t="s">
        <v>11</v>
      </c>
      <c r="J8" s="18" t="s">
        <v>57</v>
      </c>
      <c r="K8" s="18" t="s">
        <v>67</v>
      </c>
      <c r="L8" s="17" t="s">
        <v>14</v>
      </c>
    </row>
    <row r="9" spans="6:13" x14ac:dyDescent="0.25">
      <c r="F9" s="27">
        <v>1</v>
      </c>
      <c r="G9" s="37" t="s">
        <v>983</v>
      </c>
      <c r="H9" s="38" t="s">
        <v>62</v>
      </c>
      <c r="I9" s="65">
        <f>'Plant &amp; Machinery'!K1537</f>
        <v>90563252853.820145</v>
      </c>
      <c r="J9" s="65">
        <f>'Plant &amp; Machinery'!L1537</f>
        <v>64218923059.899979</v>
      </c>
      <c r="K9" s="65">
        <f>'Plant &amp; Machinery'!N1537</f>
        <v>94058802392.826828</v>
      </c>
      <c r="L9" s="65">
        <f>'Plant &amp; Machinery'!R1537</f>
        <v>63441298401.771927</v>
      </c>
      <c r="M9" s="52"/>
    </row>
    <row r="10" spans="6:13" x14ac:dyDescent="0.25">
      <c r="F10" s="27">
        <v>2</v>
      </c>
      <c r="G10" s="37" t="s">
        <v>2</v>
      </c>
      <c r="H10" s="39" t="s">
        <v>38</v>
      </c>
      <c r="I10" s="65">
        <f>'Furniture &amp; Fixture'!L581</f>
        <v>77745891.790000051</v>
      </c>
      <c r="J10" s="65">
        <f>'Furniture &amp; Fixture'!M581</f>
        <v>25199214.680000007</v>
      </c>
      <c r="K10" s="65">
        <f>I10</f>
        <v>77745891.790000051</v>
      </c>
      <c r="L10" s="65">
        <f>'Furniture &amp; Fixture'!Q581</f>
        <v>10705418.919362042</v>
      </c>
      <c r="M10" s="52"/>
    </row>
    <row r="11" spans="6:13" x14ac:dyDescent="0.25">
      <c r="F11" s="27">
        <v>3</v>
      </c>
      <c r="G11" s="37" t="s">
        <v>41</v>
      </c>
      <c r="H11" s="39" t="s">
        <v>63</v>
      </c>
      <c r="I11" s="65">
        <f>'Intagible Assets'!J11</f>
        <v>11457735.02</v>
      </c>
      <c r="J11" s="65">
        <f>'Intagible Assets'!K11</f>
        <v>8522534.0499999989</v>
      </c>
      <c r="K11" s="65">
        <f>I11</f>
        <v>11457735.02</v>
      </c>
      <c r="L11" s="65">
        <f>'Intagible Assets'!N11</f>
        <v>7823794.9411141556</v>
      </c>
      <c r="M11" s="52"/>
    </row>
    <row r="12" spans="6:13" x14ac:dyDescent="0.25">
      <c r="F12" s="27">
        <v>4</v>
      </c>
      <c r="G12" s="37" t="s">
        <v>0</v>
      </c>
      <c r="H12" s="38" t="s">
        <v>39</v>
      </c>
      <c r="I12" s="65">
        <f>'Office Equipment'!L486</f>
        <v>187619985.16999996</v>
      </c>
      <c r="J12" s="65">
        <f>'Office Equipment'!M486</f>
        <v>24891651.360000007</v>
      </c>
      <c r="K12" s="65">
        <f>I12</f>
        <v>187619985.16999996</v>
      </c>
      <c r="L12" s="65">
        <f>'Office Equipment'!Q486</f>
        <v>21925084.267573498</v>
      </c>
      <c r="M12" s="52"/>
    </row>
    <row r="13" spans="6:13" x14ac:dyDescent="0.25">
      <c r="F13" s="27">
        <v>5</v>
      </c>
      <c r="G13" s="37" t="s">
        <v>3</v>
      </c>
      <c r="H13" s="38" t="s">
        <v>2227</v>
      </c>
      <c r="I13" s="65">
        <f>Vehicles!L72</f>
        <v>29433441.77</v>
      </c>
      <c r="J13" s="65">
        <f>Vehicles!M72</f>
        <v>5537115.7500000009</v>
      </c>
      <c r="K13" s="65">
        <f>I13</f>
        <v>29433441.77</v>
      </c>
      <c r="L13" s="65">
        <f>Vehicles!Q72</f>
        <v>5859936.5341161173</v>
      </c>
      <c r="M13" s="52"/>
    </row>
    <row r="14" spans="6:13" x14ac:dyDescent="0.25">
      <c r="F14" s="27">
        <v>6</v>
      </c>
      <c r="G14" s="37" t="s">
        <v>4</v>
      </c>
      <c r="H14" s="38" t="s">
        <v>2228</v>
      </c>
      <c r="I14" s="65">
        <f>Computers!L245</f>
        <v>37592956.850000001</v>
      </c>
      <c r="J14" s="65">
        <f>Computers!M245</f>
        <v>9826551.3899999969</v>
      </c>
      <c r="K14" s="65">
        <f>I14</f>
        <v>37592956.850000001</v>
      </c>
      <c r="L14" s="65">
        <f>Computers!Q245</f>
        <v>10992928.713780317</v>
      </c>
      <c r="M14" s="52"/>
    </row>
    <row r="15" spans="6:13" x14ac:dyDescent="0.25">
      <c r="F15" s="27">
        <v>7</v>
      </c>
      <c r="G15" s="37" t="s">
        <v>2225</v>
      </c>
      <c r="H15" s="38" t="s">
        <v>2298</v>
      </c>
      <c r="I15" s="65">
        <f>'Electrical Installation'!M8</f>
        <v>573885.63</v>
      </c>
      <c r="J15" s="65">
        <f>'Electrical Installation'!N8</f>
        <v>268114.39</v>
      </c>
      <c r="K15" s="65">
        <f>'Electrical Installation'!P8</f>
        <v>573885.63</v>
      </c>
      <c r="L15" s="65">
        <f>'Electrical Installation'!T8</f>
        <v>184674.32298575342</v>
      </c>
      <c r="M15" s="52"/>
    </row>
    <row r="16" spans="6:13" x14ac:dyDescent="0.25">
      <c r="F16" s="27">
        <v>8</v>
      </c>
      <c r="G16" s="37" t="s">
        <v>2226</v>
      </c>
      <c r="H16" s="38" t="s">
        <v>2299</v>
      </c>
      <c r="I16" s="65">
        <f>'Railway Sidings'!K20</f>
        <v>850686150.96999991</v>
      </c>
      <c r="J16" s="65">
        <f>'Railway Sidings'!L20</f>
        <v>447654957.58999997</v>
      </c>
      <c r="K16" s="65">
        <f>'Railway Sidings'!N20</f>
        <v>856366933.77794838</v>
      </c>
      <c r="L16" s="65">
        <f>'Railway Sidings'!R20</f>
        <v>430920224.33385473</v>
      </c>
      <c r="M16" s="52"/>
    </row>
    <row r="17" spans="6:14" ht="15.75" customHeight="1" x14ac:dyDescent="0.25">
      <c r="F17" s="27">
        <v>10</v>
      </c>
      <c r="G17" s="208" t="s">
        <v>15</v>
      </c>
      <c r="H17" s="208"/>
      <c r="I17" s="69">
        <f>SUM(I9:I16)</f>
        <v>91758362901.020157</v>
      </c>
      <c r="J17" s="69">
        <f t="shared" ref="J17:L17" si="0">SUM(J9:J16)</f>
        <v>64740823199.109978</v>
      </c>
      <c r="K17" s="69">
        <f t="shared" si="0"/>
        <v>95259593222.834793</v>
      </c>
      <c r="L17" s="69">
        <f t="shared" si="0"/>
        <v>63929710463.804718</v>
      </c>
      <c r="N17" s="52"/>
    </row>
    <row r="18" spans="6:14" ht="15.75" customHeight="1" x14ac:dyDescent="0.25">
      <c r="F18" s="27">
        <v>11</v>
      </c>
      <c r="G18" s="208" t="s">
        <v>24</v>
      </c>
      <c r="H18" s="208"/>
      <c r="I18" s="21">
        <f>(I17/1320/10^7)</f>
        <v>6.9513911288651631</v>
      </c>
      <c r="J18" s="21">
        <f t="shared" ref="J18:L18" si="1">(J17/1320/10^7)</f>
        <v>4.9046078181143926</v>
      </c>
      <c r="K18" s="21">
        <f t="shared" si="1"/>
        <v>7.2166358502147574</v>
      </c>
      <c r="L18" s="21">
        <f t="shared" si="1"/>
        <v>4.8431598836215697</v>
      </c>
    </row>
    <row r="19" spans="6:14" x14ac:dyDescent="0.25">
      <c r="F19" s="178" t="s">
        <v>18</v>
      </c>
      <c r="G19" s="178"/>
      <c r="H19" s="178"/>
      <c r="I19" s="178"/>
      <c r="J19" s="178"/>
      <c r="K19" s="178"/>
      <c r="L19" s="178"/>
    </row>
    <row r="20" spans="6:14" ht="31.5" customHeight="1" x14ac:dyDescent="0.25">
      <c r="F20" s="203" t="s">
        <v>2280</v>
      </c>
      <c r="G20" s="203"/>
      <c r="H20" s="203"/>
      <c r="I20" s="203"/>
      <c r="J20" s="203"/>
      <c r="K20" s="203"/>
      <c r="L20" s="203"/>
    </row>
    <row r="21" spans="6:14" ht="35.25" customHeight="1" x14ac:dyDescent="0.25">
      <c r="F21" s="203" t="s">
        <v>19</v>
      </c>
      <c r="G21" s="203"/>
      <c r="H21" s="203"/>
      <c r="I21" s="203"/>
      <c r="J21" s="203"/>
      <c r="K21" s="203"/>
      <c r="L21" s="203"/>
    </row>
    <row r="22" spans="6:14" ht="42.75" customHeight="1" x14ac:dyDescent="0.25">
      <c r="F22" s="204" t="s">
        <v>2281</v>
      </c>
      <c r="G22" s="205"/>
      <c r="H22" s="205"/>
      <c r="I22" s="205"/>
      <c r="J22" s="205"/>
      <c r="K22" s="205"/>
      <c r="L22" s="206"/>
    </row>
    <row r="23" spans="6:14" ht="31.5" customHeight="1" x14ac:dyDescent="0.25">
      <c r="F23" s="204" t="s">
        <v>20</v>
      </c>
      <c r="G23" s="205"/>
      <c r="H23" s="205"/>
      <c r="I23" s="205"/>
      <c r="J23" s="205"/>
      <c r="K23" s="205"/>
      <c r="L23" s="206"/>
    </row>
    <row r="24" spans="6:14" ht="30" customHeight="1" x14ac:dyDescent="0.25">
      <c r="F24" s="204" t="s">
        <v>21</v>
      </c>
      <c r="G24" s="205"/>
      <c r="H24" s="205"/>
      <c r="I24" s="205"/>
      <c r="J24" s="205"/>
      <c r="K24" s="205"/>
      <c r="L24" s="206"/>
    </row>
    <row r="25" spans="6:14" ht="34.5" customHeight="1" x14ac:dyDescent="0.25">
      <c r="F25" s="203" t="s">
        <v>68</v>
      </c>
      <c r="G25" s="203"/>
      <c r="H25" s="203"/>
      <c r="I25" s="203"/>
      <c r="J25" s="203"/>
      <c r="K25" s="203"/>
      <c r="L25" s="203"/>
    </row>
    <row r="26" spans="6:14" ht="30.75" customHeight="1" x14ac:dyDescent="0.25">
      <c r="F26" s="203" t="s">
        <v>22</v>
      </c>
      <c r="G26" s="203"/>
      <c r="H26" s="203"/>
      <c r="I26" s="203"/>
      <c r="J26" s="203"/>
      <c r="K26" s="203"/>
      <c r="L26" s="203"/>
    </row>
    <row r="27" spans="6:14" ht="45" customHeight="1" x14ac:dyDescent="0.25">
      <c r="F27" s="203" t="s">
        <v>23</v>
      </c>
      <c r="G27" s="203"/>
      <c r="H27" s="203"/>
      <c r="I27" s="203"/>
      <c r="J27" s="203"/>
      <c r="K27" s="203"/>
      <c r="L27" s="203"/>
    </row>
    <row r="28" spans="6:14" ht="32.25" customHeight="1" x14ac:dyDescent="0.25">
      <c r="F28" s="203" t="s">
        <v>2282</v>
      </c>
      <c r="G28" s="203"/>
      <c r="H28" s="203"/>
      <c r="I28" s="203"/>
      <c r="J28" s="203"/>
      <c r="K28" s="203"/>
      <c r="L28" s="203"/>
    </row>
    <row r="29" spans="6:14" x14ac:dyDescent="0.25">
      <c r="F29" s="204" t="s">
        <v>31</v>
      </c>
      <c r="G29" s="205"/>
      <c r="H29" s="205"/>
      <c r="I29" s="205"/>
      <c r="J29" s="205"/>
      <c r="K29" s="205"/>
      <c r="L29" s="206"/>
    </row>
  </sheetData>
  <mergeCells count="14">
    <mergeCell ref="F27:L27"/>
    <mergeCell ref="F29:L29"/>
    <mergeCell ref="F28:L28"/>
    <mergeCell ref="F26:L26"/>
    <mergeCell ref="F7:L7"/>
    <mergeCell ref="F19:L19"/>
    <mergeCell ref="F20:L20"/>
    <mergeCell ref="F24:L24"/>
    <mergeCell ref="F25:L25"/>
    <mergeCell ref="F21:L21"/>
    <mergeCell ref="F22:L22"/>
    <mergeCell ref="F23:L23"/>
    <mergeCell ref="G17:H17"/>
    <mergeCell ref="G18:H18"/>
  </mergeCells>
  <pageMargins left="0.7" right="0.7" top="0.75" bottom="0.75" header="0.3" footer="0.3"/>
  <pageSetup paperSize="9"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Q24"/>
  <sheetViews>
    <sheetView topLeftCell="E1" workbookViewId="0">
      <selection activeCell="M10" sqref="M10"/>
    </sheetView>
  </sheetViews>
  <sheetFormatPr defaultRowHeight="15" x14ac:dyDescent="0.25"/>
  <cols>
    <col min="4" max="4" width="12" bestFit="1" customWidth="1"/>
    <col min="6" max="6" width="7" style="8" customWidth="1"/>
    <col min="7" max="7" width="30.85546875" customWidth="1"/>
    <col min="8" max="8" width="18.42578125" customWidth="1"/>
    <col min="9" max="9" width="17.85546875" customWidth="1"/>
    <col min="10" max="10" width="19.7109375" customWidth="1"/>
    <col min="11" max="11" width="19" customWidth="1"/>
    <col min="12" max="12" width="21" bestFit="1" customWidth="1"/>
    <col min="13" max="13" width="22" bestFit="1" customWidth="1"/>
    <col min="14" max="14" width="15.85546875" bestFit="1" customWidth="1"/>
    <col min="16" max="16" width="12" bestFit="1" customWidth="1"/>
  </cols>
  <sheetData>
    <row r="6" spans="6:17" ht="15.75" x14ac:dyDescent="0.25">
      <c r="F6" s="209" t="s">
        <v>42</v>
      </c>
      <c r="G6" s="210"/>
      <c r="H6" s="210"/>
      <c r="I6" s="210"/>
      <c r="J6" s="210"/>
      <c r="K6" s="211"/>
    </row>
    <row r="7" spans="6:17" x14ac:dyDescent="0.25">
      <c r="F7" s="212"/>
      <c r="G7" s="212"/>
      <c r="H7" s="212"/>
      <c r="I7" s="212"/>
      <c r="J7" s="212"/>
      <c r="K7" s="212"/>
    </row>
    <row r="8" spans="6:17" s="8" customFormat="1" ht="60" x14ac:dyDescent="0.25">
      <c r="F8" s="28" t="s">
        <v>43</v>
      </c>
      <c r="G8" s="28" t="s">
        <v>44</v>
      </c>
      <c r="H8" s="29" t="s">
        <v>45</v>
      </c>
      <c r="I8" s="29" t="s">
        <v>57</v>
      </c>
      <c r="J8" s="29" t="s">
        <v>66</v>
      </c>
      <c r="K8" s="29" t="s">
        <v>46</v>
      </c>
    </row>
    <row r="9" spans="6:17" x14ac:dyDescent="0.25">
      <c r="F9" s="7">
        <v>1</v>
      </c>
      <c r="G9" s="25" t="s">
        <v>47</v>
      </c>
      <c r="H9" s="60" t="s">
        <v>2283</v>
      </c>
      <c r="I9" s="60" t="str">
        <f>H9</f>
        <v>-</v>
      </c>
      <c r="J9" s="60">
        <f>Land!O9</f>
        <v>727756919.05972195</v>
      </c>
      <c r="K9" s="60">
        <f>J9</f>
        <v>727756919.05972195</v>
      </c>
      <c r="L9" s="3"/>
    </row>
    <row r="10" spans="6:17" x14ac:dyDescent="0.25">
      <c r="F10" s="7">
        <v>2</v>
      </c>
      <c r="G10" s="25" t="s">
        <v>48</v>
      </c>
      <c r="H10" s="60">
        <f>'Building-Summary'!G5</f>
        <v>3397121234.5000014</v>
      </c>
      <c r="I10" s="60">
        <f>'Building-Summary'!H5</f>
        <v>2134999965.9399998</v>
      </c>
      <c r="J10" s="60">
        <f>'Building-Summary'!I5</f>
        <v>3483040771.1293149</v>
      </c>
      <c r="K10" s="60">
        <f>'Building-Summary'!J5</f>
        <v>2467378289.6866436</v>
      </c>
      <c r="L10" s="3"/>
      <c r="M10" s="3"/>
    </row>
    <row r="11" spans="6:17" x14ac:dyDescent="0.25">
      <c r="F11" s="7">
        <v>3</v>
      </c>
      <c r="G11" s="25" t="s">
        <v>49</v>
      </c>
      <c r="H11" s="60">
        <f>'P&amp;M-Summary'!I17</f>
        <v>91758362901.020157</v>
      </c>
      <c r="I11" s="60">
        <f>'P&amp;M-Summary'!J17</f>
        <v>64740823199.109978</v>
      </c>
      <c r="J11" s="60">
        <f>'P&amp;M-Summary'!K17</f>
        <v>95259593222.834793</v>
      </c>
      <c r="K11" s="60">
        <f>'P&amp;M-Summary'!L17</f>
        <v>63929710463.804718</v>
      </c>
      <c r="L11" s="3"/>
      <c r="M11" s="3"/>
    </row>
    <row r="12" spans="6:17" x14ac:dyDescent="0.25">
      <c r="F12" s="213"/>
      <c r="G12" s="213"/>
      <c r="H12" s="213"/>
      <c r="I12" s="213"/>
      <c r="J12" s="213"/>
      <c r="K12" s="213"/>
    </row>
    <row r="13" spans="6:17" ht="30" x14ac:dyDescent="0.25">
      <c r="F13" s="31">
        <v>4</v>
      </c>
      <c r="G13" s="32" t="s">
        <v>50</v>
      </c>
      <c r="H13" s="61">
        <f>SUM(H9:H11)</f>
        <v>95155484135.520157</v>
      </c>
      <c r="I13" s="61">
        <f>SUM(I9:I11)</f>
        <v>66875823165.04998</v>
      </c>
      <c r="J13" s="61">
        <f>SUM(J9:J11)</f>
        <v>99470390913.023834</v>
      </c>
      <c r="K13" s="61">
        <f>SUM(K9:K11)</f>
        <v>67124845672.551086</v>
      </c>
      <c r="L13" s="34"/>
      <c r="M13" s="33"/>
      <c r="N13" s="33"/>
    </row>
    <row r="14" spans="6:17" x14ac:dyDescent="0.25">
      <c r="F14" s="43"/>
      <c r="G14" s="44" t="s">
        <v>54</v>
      </c>
      <c r="H14" s="33">
        <f>H13/1320/10^7</f>
        <v>7.208748798145467</v>
      </c>
      <c r="I14" s="33">
        <f t="shared" ref="I14:K14" si="0">I13/1320/10^7</f>
        <v>5.0663502397765141</v>
      </c>
      <c r="J14" s="33">
        <f t="shared" si="0"/>
        <v>7.535635675229079</v>
      </c>
      <c r="K14" s="33">
        <f t="shared" si="0"/>
        <v>5.0852155812538697</v>
      </c>
      <c r="L14" s="74"/>
      <c r="M14" s="42"/>
      <c r="N14" s="42"/>
    </row>
    <row r="15" spans="6:17" ht="15" customHeight="1" x14ac:dyDescent="0.25">
      <c r="F15" s="214"/>
      <c r="G15" s="215"/>
      <c r="H15" s="215"/>
      <c r="I15" s="215"/>
      <c r="J15" s="215"/>
      <c r="K15" s="216"/>
      <c r="M15" s="224">
        <v>1320</v>
      </c>
      <c r="N15" s="224"/>
    </row>
    <row r="16" spans="6:17" x14ac:dyDescent="0.25">
      <c r="F16" s="7">
        <v>5</v>
      </c>
      <c r="G16" s="217" t="s">
        <v>51</v>
      </c>
      <c r="H16" s="218"/>
      <c r="I16" s="59"/>
      <c r="J16" s="219" t="str">
        <f>"INR  "&amp;ROUND(M16/10^7,2)&amp;" Crores  (Rs."&amp;ROUND(N16/10^7,2)&amp;" Cr./ MW)"</f>
        <v>INR  6712.48 Crores  (Rs.5.09 Cr./ MW)</v>
      </c>
      <c r="K16" s="220"/>
      <c r="M16" s="30">
        <f>ROUND(K13,-5)</f>
        <v>67124800000</v>
      </c>
      <c r="N16" s="30">
        <f>M16/$M$15</f>
        <v>50852121.212121211</v>
      </c>
      <c r="P16">
        <f>M16*(1-Q16)</f>
        <v>33562400000</v>
      </c>
      <c r="Q16" s="72">
        <v>0.5</v>
      </c>
    </row>
    <row r="17" spans="6:16" x14ac:dyDescent="0.25">
      <c r="F17" s="7">
        <v>6</v>
      </c>
      <c r="G17" s="217" t="s">
        <v>2267</v>
      </c>
      <c r="H17" s="218" t="s">
        <v>52</v>
      </c>
      <c r="I17" s="59"/>
      <c r="J17" s="219" t="str">
        <f>"INR  "&amp;ROUND(M17/10^7,2)&amp;" Crores  (Rs."&amp;ROUND(N17/10^7,2)&amp;" Cr./ MW)"</f>
        <v>INR  5873.4 Crores  (Rs.4.45 Cr./ MW)</v>
      </c>
      <c r="K17" s="220"/>
      <c r="M17" s="45">
        <f>ROUND(K13*(1-12.5%),-6)</f>
        <v>58734000000</v>
      </c>
      <c r="N17" s="30">
        <f>M17/$M$15</f>
        <v>44495454.545454547</v>
      </c>
      <c r="P17">
        <f>P16/1200</f>
        <v>27968666.666666668</v>
      </c>
    </row>
    <row r="18" spans="6:16" x14ac:dyDescent="0.25">
      <c r="F18" s="7">
        <v>7</v>
      </c>
      <c r="G18" s="217" t="s">
        <v>2268</v>
      </c>
      <c r="H18" s="218" t="s">
        <v>52</v>
      </c>
      <c r="I18" s="59"/>
      <c r="J18" s="219" t="str">
        <f t="shared" ref="J18" si="1">"INR  "&amp;ROUND(M18/10^7,2)&amp;" Crores  (Rs."&amp;ROUND(N18/10^7,2)&amp;" Cr./ MW)"</f>
        <v>INR  5034.4 Crores  (Rs.3.81 Cr./ MW)</v>
      </c>
      <c r="K18" s="220"/>
      <c r="M18" s="30">
        <f>ROUND(K13*(1-25%),-6)</f>
        <v>50344000000</v>
      </c>
      <c r="N18" s="30">
        <f>M18/$M$15</f>
        <v>38139393.939393938</v>
      </c>
    </row>
    <row r="19" spans="6:16" x14ac:dyDescent="0.25">
      <c r="F19" s="221"/>
      <c r="G19" s="222"/>
      <c r="H19" s="222"/>
      <c r="I19" s="222"/>
      <c r="J19" s="222"/>
      <c r="K19" s="223"/>
      <c r="M19" s="225"/>
      <c r="N19" s="225"/>
      <c r="P19">
        <v>1425700000</v>
      </c>
    </row>
    <row r="20" spans="6:16" x14ac:dyDescent="0.25">
      <c r="M20" s="9">
        <f>SUM(M19:M19)</f>
        <v>0</v>
      </c>
      <c r="N20" s="30">
        <f>M20/$M$15</f>
        <v>0</v>
      </c>
      <c r="P20" t="e">
        <f>P19+#REF!</f>
        <v>#REF!</v>
      </c>
    </row>
    <row r="21" spans="6:16" x14ac:dyDescent="0.25">
      <c r="J21" s="36">
        <f>J13/M15</f>
        <v>75356356.752290785</v>
      </c>
      <c r="M21" s="212"/>
      <c r="N21" s="212"/>
      <c r="P21" t="e">
        <f>P20/1200</f>
        <v>#REF!</v>
      </c>
    </row>
    <row r="22" spans="6:16" x14ac:dyDescent="0.25">
      <c r="L22" t="s">
        <v>53</v>
      </c>
      <c r="M22" s="41">
        <f>2338*10^7</f>
        <v>23380000000</v>
      </c>
    </row>
    <row r="24" spans="6:16" x14ac:dyDescent="0.25">
      <c r="M24" s="40" t="e">
        <f>(M22-M20)/M20</f>
        <v>#DIV/0!</v>
      </c>
    </row>
  </sheetData>
  <mergeCells count="14">
    <mergeCell ref="F19:K19"/>
    <mergeCell ref="M15:N15"/>
    <mergeCell ref="M19:N19"/>
    <mergeCell ref="M21:N21"/>
    <mergeCell ref="G17:H17"/>
    <mergeCell ref="J17:K17"/>
    <mergeCell ref="G18:H18"/>
    <mergeCell ref="J18:K18"/>
    <mergeCell ref="F6:K6"/>
    <mergeCell ref="F7:K7"/>
    <mergeCell ref="F12:K12"/>
    <mergeCell ref="F15:K15"/>
    <mergeCell ref="G16:H16"/>
    <mergeCell ref="J16:K1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P17"/>
  <sheetViews>
    <sheetView zoomScale="85" zoomScaleNormal="85" workbookViewId="0">
      <selection activeCell="J18" sqref="J18"/>
    </sheetView>
  </sheetViews>
  <sheetFormatPr defaultRowHeight="15" x14ac:dyDescent="0.25"/>
  <cols>
    <col min="3" max="3" width="5.85546875" bestFit="1" customWidth="1"/>
    <col min="4" max="4" width="17" customWidth="1"/>
    <col min="5" max="5" width="10.7109375" customWidth="1"/>
    <col min="6" max="6" width="7.5703125" customWidth="1"/>
    <col min="7" max="7" width="7.85546875" customWidth="1"/>
    <col min="8" max="8" width="12.42578125" customWidth="1"/>
    <col min="9" max="9" width="11.140625" customWidth="1"/>
    <col min="10" max="10" width="14.28515625" customWidth="1"/>
    <col min="11" max="11" width="15.7109375" customWidth="1"/>
    <col min="12" max="12" width="16" customWidth="1"/>
    <col min="13" max="13" width="13.5703125" customWidth="1"/>
    <col min="14" max="14" width="14.28515625" customWidth="1"/>
    <col min="15" max="15" width="16.140625" customWidth="1"/>
    <col min="16" max="16" width="15.140625" customWidth="1"/>
  </cols>
  <sheetData>
    <row r="4" spans="3:16" ht="21" x14ac:dyDescent="0.25">
      <c r="C4" s="170" t="s">
        <v>2271</v>
      </c>
      <c r="D4" s="170"/>
      <c r="E4" s="170"/>
      <c r="F4" s="170"/>
      <c r="G4" s="170"/>
      <c r="H4" s="170"/>
      <c r="I4" s="170"/>
      <c r="J4" s="170"/>
      <c r="K4" s="170"/>
      <c r="L4" s="170"/>
      <c r="M4" s="170"/>
      <c r="N4" s="170"/>
      <c r="O4" s="170"/>
      <c r="P4" s="123"/>
    </row>
    <row r="5" spans="3:16" ht="91.5" customHeight="1" x14ac:dyDescent="0.25">
      <c r="C5" s="29" t="s">
        <v>25</v>
      </c>
      <c r="D5" s="29" t="s">
        <v>2272</v>
      </c>
      <c r="E5" s="29" t="s">
        <v>2287</v>
      </c>
      <c r="F5" s="29" t="s">
        <v>2288</v>
      </c>
      <c r="G5" s="145" t="s">
        <v>2289</v>
      </c>
      <c r="H5" s="145" t="s">
        <v>2290</v>
      </c>
      <c r="I5" s="29" t="s">
        <v>2291</v>
      </c>
      <c r="J5" s="29" t="s">
        <v>2292</v>
      </c>
      <c r="K5" s="29" t="s">
        <v>2293</v>
      </c>
      <c r="L5" s="29" t="s">
        <v>2294</v>
      </c>
      <c r="M5" s="29" t="s">
        <v>2295</v>
      </c>
      <c r="N5" s="29" t="s">
        <v>2296</v>
      </c>
      <c r="O5" s="29" t="s">
        <v>2273</v>
      </c>
      <c r="P5" s="124"/>
    </row>
    <row r="6" spans="3:16" s="16" customFormat="1" ht="42" customHeight="1" x14ac:dyDescent="0.25">
      <c r="C6" s="125">
        <v>1</v>
      </c>
      <c r="D6" s="126" t="s">
        <v>2274</v>
      </c>
      <c r="E6" s="126">
        <v>2009</v>
      </c>
      <c r="F6" s="125">
        <f>G6*4</f>
        <v>1400</v>
      </c>
      <c r="G6" s="125">
        <v>350</v>
      </c>
      <c r="H6" s="138">
        <f>1879703</f>
        <v>1879703</v>
      </c>
      <c r="I6" s="138">
        <f>6*10^5</f>
        <v>600000</v>
      </c>
      <c r="J6" s="138">
        <f>I6*F6</f>
        <v>840000000</v>
      </c>
      <c r="K6" s="138">
        <f>J6*7%</f>
        <v>58800000.000000007</v>
      </c>
      <c r="L6" s="138">
        <f>K6*0.15</f>
        <v>8820000</v>
      </c>
      <c r="M6" s="138">
        <f>K6-L6</f>
        <v>49980000.000000007</v>
      </c>
      <c r="N6" s="143">
        <f>(1-1/(1+0.08)^(30-12))/0.08</f>
        <v>9.3718871360488567</v>
      </c>
      <c r="O6" s="138">
        <f>N6*M6</f>
        <v>468406919.05972195</v>
      </c>
      <c r="P6" s="127"/>
    </row>
    <row r="7" spans="3:16" ht="18" customHeight="1" x14ac:dyDescent="0.25">
      <c r="C7" s="171" t="s">
        <v>15</v>
      </c>
      <c r="D7" s="172"/>
      <c r="E7" s="173"/>
      <c r="F7" s="5">
        <f>SUM(F6:F6)</f>
        <v>1400</v>
      </c>
      <c r="G7" s="5">
        <f>SUM(G6:G6)</f>
        <v>350</v>
      </c>
      <c r="H7" s="139">
        <f>SUM(H6:H6)</f>
        <v>1879703</v>
      </c>
      <c r="I7" s="140"/>
      <c r="J7" s="139">
        <f>SUM(J6:J6)</f>
        <v>840000000</v>
      </c>
      <c r="K7" s="139">
        <f>SUM(K6:K6)</f>
        <v>58800000.000000007</v>
      </c>
      <c r="L7" s="139">
        <f t="shared" ref="L7" si="0">K7*0.15</f>
        <v>8820000</v>
      </c>
      <c r="M7" s="139">
        <f t="shared" ref="M7" si="1">K7-L7</f>
        <v>49980000.000000007</v>
      </c>
      <c r="N7" s="141"/>
      <c r="O7" s="142">
        <f>SUM(O6:O6)</f>
        <v>468406919.05972195</v>
      </c>
      <c r="P7" s="128"/>
    </row>
    <row r="8" spans="3:16" ht="18" customHeight="1" x14ac:dyDescent="0.25">
      <c r="C8" s="174" t="s">
        <v>2275</v>
      </c>
      <c r="D8" s="175"/>
      <c r="E8" s="175"/>
      <c r="F8" s="175"/>
      <c r="G8" s="175"/>
      <c r="H8" s="175"/>
      <c r="I8" s="175"/>
      <c r="J8" s="175"/>
      <c r="K8" s="175"/>
      <c r="L8" s="175"/>
      <c r="M8" s="175"/>
      <c r="N8" s="176"/>
      <c r="O8" s="144">
        <f>300000*350*2.47</f>
        <v>259350000.00000003</v>
      </c>
      <c r="P8" s="128"/>
    </row>
    <row r="9" spans="3:16" ht="18" customHeight="1" x14ac:dyDescent="0.25">
      <c r="C9" s="177" t="s">
        <v>2276</v>
      </c>
      <c r="D9" s="177"/>
      <c r="E9" s="177"/>
      <c r="F9" s="177"/>
      <c r="G9" s="177"/>
      <c r="H9" s="177"/>
      <c r="I9" s="177"/>
      <c r="J9" s="177"/>
      <c r="K9" s="177"/>
      <c r="L9" s="177"/>
      <c r="M9" s="177"/>
      <c r="N9" s="177"/>
      <c r="O9" s="142">
        <f>SUM(O7:O8)</f>
        <v>727756919.05972195</v>
      </c>
      <c r="P9" s="128"/>
    </row>
    <row r="10" spans="3:16" x14ac:dyDescent="0.25">
      <c r="C10" s="178" t="s">
        <v>2277</v>
      </c>
      <c r="D10" s="178"/>
      <c r="E10" s="178"/>
      <c r="F10" s="178"/>
      <c r="G10" s="178"/>
      <c r="H10" s="178"/>
      <c r="I10" s="178"/>
      <c r="J10" s="178"/>
      <c r="K10" s="178"/>
      <c r="L10" s="178"/>
      <c r="M10" s="178"/>
      <c r="N10" s="178"/>
      <c r="O10" s="178"/>
      <c r="P10" s="129"/>
    </row>
    <row r="11" spans="3:16" ht="36.75" customHeight="1" x14ac:dyDescent="0.25">
      <c r="C11" s="169" t="s">
        <v>2285</v>
      </c>
      <c r="D11" s="169"/>
      <c r="E11" s="169"/>
      <c r="F11" s="169"/>
      <c r="G11" s="169"/>
      <c r="H11" s="169"/>
      <c r="I11" s="169"/>
      <c r="J11" s="169"/>
      <c r="K11" s="169"/>
      <c r="L11" s="169"/>
      <c r="M11" s="169"/>
      <c r="N11" s="169"/>
      <c r="O11" s="169"/>
      <c r="P11" s="130"/>
    </row>
    <row r="12" spans="3:16" x14ac:dyDescent="0.25">
      <c r="C12" s="169" t="s">
        <v>2286</v>
      </c>
      <c r="D12" s="169"/>
      <c r="E12" s="169"/>
      <c r="F12" s="169"/>
      <c r="G12" s="169"/>
      <c r="H12" s="169"/>
      <c r="I12" s="169"/>
      <c r="J12" s="169"/>
      <c r="K12" s="169"/>
      <c r="L12" s="169"/>
      <c r="M12" s="169"/>
      <c r="N12" s="169"/>
      <c r="O12" s="169"/>
      <c r="P12" s="131"/>
    </row>
    <row r="13" spans="3:16" ht="15.75" customHeight="1" x14ac:dyDescent="0.25">
      <c r="C13" s="131"/>
      <c r="D13" s="131"/>
      <c r="E13" s="131"/>
      <c r="F13" s="131"/>
      <c r="G13" s="131"/>
      <c r="H13" s="131"/>
      <c r="I13" s="131"/>
      <c r="J13" s="131"/>
      <c r="K13" s="131"/>
      <c r="L13" s="131"/>
      <c r="M13" s="131"/>
      <c r="N13" s="131"/>
      <c r="O13" s="131"/>
      <c r="P13" s="131"/>
    </row>
    <row r="14" spans="3:16" ht="15.75" customHeight="1" x14ac:dyDescent="0.25">
      <c r="C14" s="131"/>
      <c r="D14" s="131"/>
      <c r="E14" s="131"/>
      <c r="F14" s="131"/>
      <c r="G14" s="131"/>
      <c r="H14" s="131"/>
      <c r="I14" s="131"/>
      <c r="J14" s="131"/>
      <c r="K14" s="131"/>
      <c r="L14" s="131"/>
      <c r="M14" s="131"/>
      <c r="N14" s="131"/>
      <c r="O14" s="131"/>
      <c r="P14" s="131"/>
    </row>
    <row r="17" spans="8:8" x14ac:dyDescent="0.25">
      <c r="H17" s="73"/>
    </row>
  </sheetData>
  <mergeCells count="7">
    <mergeCell ref="C11:O11"/>
    <mergeCell ref="C12:O12"/>
    <mergeCell ref="C4:O4"/>
    <mergeCell ref="C7:E7"/>
    <mergeCell ref="C8:N8"/>
    <mergeCell ref="C9:N9"/>
    <mergeCell ref="C10:O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V195"/>
  <sheetViews>
    <sheetView workbookViewId="0">
      <pane ySplit="4" topLeftCell="A188" activePane="bottomLeft" state="frozen"/>
      <selection pane="bottomLeft" activeCell="B3" sqref="B3:R195"/>
    </sheetView>
  </sheetViews>
  <sheetFormatPr defaultRowHeight="15" x14ac:dyDescent="0.25"/>
  <cols>
    <col min="2" max="2" width="4.85546875" customWidth="1"/>
    <col min="3" max="3" width="33.140625" style="26" customWidth="1"/>
    <col min="4" max="4" width="13.28515625" style="26" hidden="1" customWidth="1"/>
    <col min="5" max="5" width="13.140625" style="8" customWidth="1"/>
    <col min="6" max="6" width="11.28515625" customWidth="1"/>
    <col min="7" max="7" width="10.85546875" customWidth="1"/>
    <col min="8" max="8" width="13.85546875" customWidth="1"/>
    <col min="10" max="10" width="12.5703125" customWidth="1"/>
    <col min="11" max="11" width="16.42578125" style="54" customWidth="1"/>
    <col min="12" max="12" width="16.28515625" style="54" customWidth="1"/>
    <col min="13" max="13" width="0" hidden="1" customWidth="1"/>
    <col min="14" max="14" width="16.42578125" style="52" customWidth="1"/>
    <col min="15" max="15" width="14" style="52" customWidth="1"/>
    <col min="16" max="16" width="16" style="52" customWidth="1"/>
    <col min="17" max="17" width="15.28515625" hidden="1" customWidth="1"/>
    <col min="18" max="18" width="16" style="52" customWidth="1"/>
    <col min="19" max="20" width="11.5703125" bestFit="1" customWidth="1"/>
    <col min="21" max="22" width="14.28515625" bestFit="1" customWidth="1"/>
  </cols>
  <sheetData>
    <row r="3" spans="2:20" s="4" customFormat="1" ht="32.25" customHeight="1" x14ac:dyDescent="0.25">
      <c r="B3" s="170" t="s">
        <v>2270</v>
      </c>
      <c r="C3" s="170"/>
      <c r="D3" s="170"/>
      <c r="E3" s="170"/>
      <c r="F3" s="170"/>
      <c r="G3" s="170"/>
      <c r="H3" s="170"/>
      <c r="I3" s="170"/>
      <c r="J3" s="170"/>
      <c r="K3" s="170"/>
      <c r="L3" s="170"/>
      <c r="M3" s="170"/>
      <c r="N3" s="170"/>
      <c r="O3" s="170"/>
      <c r="P3" s="170"/>
      <c r="Q3" s="170"/>
      <c r="R3" s="170"/>
    </row>
    <row r="4" spans="2:20" s="4" customFormat="1" ht="61.5" customHeight="1" x14ac:dyDescent="0.25">
      <c r="B4" s="163" t="s">
        <v>5</v>
      </c>
      <c r="C4" s="163" t="s">
        <v>6</v>
      </c>
      <c r="D4" s="163" t="s">
        <v>72</v>
      </c>
      <c r="E4" s="163" t="s">
        <v>7</v>
      </c>
      <c r="F4" s="163" t="s">
        <v>8</v>
      </c>
      <c r="G4" s="163" t="s">
        <v>9</v>
      </c>
      <c r="H4" s="163" t="s">
        <v>16</v>
      </c>
      <c r="I4" s="163" t="s">
        <v>32</v>
      </c>
      <c r="J4" s="163" t="s">
        <v>10</v>
      </c>
      <c r="K4" s="164" t="s">
        <v>11</v>
      </c>
      <c r="L4" s="165" t="s">
        <v>2278</v>
      </c>
      <c r="M4" s="166" t="s">
        <v>12</v>
      </c>
      <c r="N4" s="164" t="s">
        <v>2307</v>
      </c>
      <c r="O4" s="164" t="s">
        <v>13</v>
      </c>
      <c r="P4" s="164" t="s">
        <v>33</v>
      </c>
      <c r="Q4" s="166" t="s">
        <v>65</v>
      </c>
      <c r="R4" s="164" t="s">
        <v>14</v>
      </c>
    </row>
    <row r="5" spans="2:20" ht="30" x14ac:dyDescent="0.25">
      <c r="B5" s="101">
        <v>1</v>
      </c>
      <c r="C5" s="103" t="s">
        <v>159</v>
      </c>
      <c r="D5" s="97">
        <v>1</v>
      </c>
      <c r="E5" s="98">
        <v>40359</v>
      </c>
      <c r="F5" s="98">
        <v>44413</v>
      </c>
      <c r="G5" s="6">
        <f>(F5-E5)/(EDATE(F5,12)-F5)</f>
        <v>11.106849315068493</v>
      </c>
      <c r="H5" s="101">
        <v>10</v>
      </c>
      <c r="I5" s="10">
        <v>0.05</v>
      </c>
      <c r="J5" s="11">
        <f t="shared" ref="J5" si="0">(1-I5)/H5</f>
        <v>9.5000000000000001E-2</v>
      </c>
      <c r="K5" s="51">
        <v>520000</v>
      </c>
      <c r="L5" s="51">
        <v>0</v>
      </c>
      <c r="M5" s="49">
        <v>0.25712558300224575</v>
      </c>
      <c r="N5" s="53">
        <f t="shared" ref="N5" si="1">K5*(1+M5)</f>
        <v>653705.30316116789</v>
      </c>
      <c r="O5" s="51">
        <f t="shared" ref="O5" si="2">N5*J5*G5</f>
        <v>689757.59837386466</v>
      </c>
      <c r="P5" s="51">
        <f t="shared" ref="P5" si="3">MAX(N5-O5,0)</f>
        <v>0</v>
      </c>
      <c r="Q5" s="49">
        <v>0.05</v>
      </c>
      <c r="R5" s="51">
        <f t="shared" ref="R5" si="4">IF(L5&lt;=0,0,IF(P5&lt;=I5*N5,I5*N5,P5*(1-Q5)))</f>
        <v>0</v>
      </c>
    </row>
    <row r="6" spans="2:20" ht="30" x14ac:dyDescent="0.25">
      <c r="B6" s="101">
        <v>2</v>
      </c>
      <c r="C6" s="103" t="s">
        <v>159</v>
      </c>
      <c r="D6" s="97">
        <v>1</v>
      </c>
      <c r="E6" s="98">
        <v>40359</v>
      </c>
      <c r="F6" s="98">
        <v>44413</v>
      </c>
      <c r="G6" s="6">
        <f t="shared" ref="G6:G69" si="5">(F6-E6)/(EDATE(F6,12)-F6)</f>
        <v>11.106849315068493</v>
      </c>
      <c r="H6" s="112">
        <v>10</v>
      </c>
      <c r="I6" s="10">
        <v>0.05</v>
      </c>
      <c r="J6" s="11">
        <f t="shared" ref="J6:J69" si="6">(1-I6)/H6</f>
        <v>9.5000000000000001E-2</v>
      </c>
      <c r="K6" s="51">
        <v>139594</v>
      </c>
      <c r="L6" s="51">
        <v>0</v>
      </c>
      <c r="M6" s="49">
        <v>0.25712558300224575</v>
      </c>
      <c r="N6" s="53">
        <f t="shared" ref="N6:N69" si="7">K6*(1+M6)</f>
        <v>175487.1886336155</v>
      </c>
      <c r="O6" s="51">
        <f t="shared" ref="O6:O69" si="8">N6*J6*G6</f>
        <v>185165.42728346394</v>
      </c>
      <c r="P6" s="51">
        <f t="shared" ref="P6:P69" si="9">MAX(N6-O6,0)</f>
        <v>0</v>
      </c>
      <c r="Q6" s="49">
        <v>0.05</v>
      </c>
      <c r="R6" s="51">
        <f t="shared" ref="R6:R69" si="10">IF(L6&lt;=0,0,IF(P6&lt;=I6*N6,I6*N6,P6*(1-Q6)))</f>
        <v>0</v>
      </c>
      <c r="S6" s="3"/>
      <c r="T6" s="3"/>
    </row>
    <row r="7" spans="2:20" ht="30" x14ac:dyDescent="0.25">
      <c r="B7" s="101">
        <v>3</v>
      </c>
      <c r="C7" s="103" t="s">
        <v>162</v>
      </c>
      <c r="D7" s="97">
        <v>1</v>
      </c>
      <c r="E7" s="98">
        <v>40302</v>
      </c>
      <c r="F7" s="98">
        <v>44413</v>
      </c>
      <c r="G7" s="6">
        <f t="shared" si="5"/>
        <v>11.263013698630138</v>
      </c>
      <c r="H7" s="101">
        <v>35</v>
      </c>
      <c r="I7" s="10">
        <v>0.05</v>
      </c>
      <c r="J7" s="11">
        <f t="shared" si="6"/>
        <v>2.7142857142857142E-2</v>
      </c>
      <c r="K7" s="51">
        <v>7405970</v>
      </c>
      <c r="L7" s="51">
        <v>5681544.4199999999</v>
      </c>
      <c r="M7" s="49">
        <v>0.26345486111111116</v>
      </c>
      <c r="N7" s="53">
        <f t="shared" si="7"/>
        <v>9357108.797743056</v>
      </c>
      <c r="O7" s="51">
        <f t="shared" si="8"/>
        <v>2860565.2097178567</v>
      </c>
      <c r="P7" s="51">
        <f t="shared" si="9"/>
        <v>6496543.5880251992</v>
      </c>
      <c r="Q7" s="49">
        <v>0.05</v>
      </c>
      <c r="R7" s="51">
        <f t="shared" si="10"/>
        <v>6171716.4086239394</v>
      </c>
    </row>
    <row r="8" spans="2:20" ht="30" x14ac:dyDescent="0.25">
      <c r="B8" s="101">
        <v>4</v>
      </c>
      <c r="C8" s="103" t="s">
        <v>163</v>
      </c>
      <c r="D8" s="97">
        <v>2</v>
      </c>
      <c r="E8" s="98">
        <v>40448</v>
      </c>
      <c r="F8" s="98">
        <v>44413</v>
      </c>
      <c r="G8" s="6">
        <f t="shared" si="5"/>
        <v>10.863013698630137</v>
      </c>
      <c r="H8" s="121">
        <v>10</v>
      </c>
      <c r="I8" s="10">
        <v>0.05</v>
      </c>
      <c r="J8" s="11">
        <f t="shared" si="6"/>
        <v>9.5000000000000001E-2</v>
      </c>
      <c r="K8" s="51">
        <v>709594</v>
      </c>
      <c r="L8" s="51">
        <v>0</v>
      </c>
      <c r="M8" s="49">
        <v>0.23851259360108931</v>
      </c>
      <c r="N8" s="53">
        <f t="shared" si="7"/>
        <v>878841.10534377128</v>
      </c>
      <c r="O8" s="51">
        <f t="shared" si="8"/>
        <v>906951.98179552075</v>
      </c>
      <c r="P8" s="51">
        <f t="shared" si="9"/>
        <v>0</v>
      </c>
      <c r="Q8" s="49">
        <v>0.05</v>
      </c>
      <c r="R8" s="51">
        <f t="shared" si="10"/>
        <v>0</v>
      </c>
    </row>
    <row r="9" spans="2:20" ht="30" x14ac:dyDescent="0.25">
      <c r="B9" s="101">
        <v>5</v>
      </c>
      <c r="C9" s="103" t="s">
        <v>164</v>
      </c>
      <c r="D9" s="97">
        <v>1</v>
      </c>
      <c r="E9" s="98">
        <v>40634</v>
      </c>
      <c r="F9" s="98">
        <v>44413</v>
      </c>
      <c r="G9" s="6">
        <f t="shared" si="5"/>
        <v>10.353424657534246</v>
      </c>
      <c r="H9" s="121">
        <v>10</v>
      </c>
      <c r="I9" s="10">
        <v>0.05</v>
      </c>
      <c r="J9" s="11">
        <f t="shared" si="6"/>
        <v>9.5000000000000001E-2</v>
      </c>
      <c r="K9" s="51">
        <v>349797.01</v>
      </c>
      <c r="L9" s="51">
        <v>0</v>
      </c>
      <c r="M9" s="49">
        <v>0.21019373077242884</v>
      </c>
      <c r="N9" s="53">
        <f t="shared" si="7"/>
        <v>423322.14854494063</v>
      </c>
      <c r="O9" s="51">
        <f t="shared" si="8"/>
        <v>416369.22722842853</v>
      </c>
      <c r="P9" s="51">
        <f t="shared" si="9"/>
        <v>6952.9213165121037</v>
      </c>
      <c r="Q9" s="49">
        <v>0.05</v>
      </c>
      <c r="R9" s="51">
        <f t="shared" si="10"/>
        <v>0</v>
      </c>
    </row>
    <row r="10" spans="2:20" ht="45" x14ac:dyDescent="0.25">
      <c r="B10" s="101">
        <v>6</v>
      </c>
      <c r="C10" s="103" t="s">
        <v>165</v>
      </c>
      <c r="D10" s="97">
        <v>6</v>
      </c>
      <c r="E10" s="98">
        <v>40760</v>
      </c>
      <c r="F10" s="98">
        <v>44413</v>
      </c>
      <c r="G10" s="6">
        <f t="shared" si="5"/>
        <v>10.008219178082191</v>
      </c>
      <c r="H10" s="112">
        <v>25</v>
      </c>
      <c r="I10" s="10">
        <v>0.05</v>
      </c>
      <c r="J10" s="11">
        <f t="shared" si="6"/>
        <v>3.7999999999999999E-2</v>
      </c>
      <c r="K10" s="51">
        <v>345360</v>
      </c>
      <c r="L10" s="51">
        <v>0</v>
      </c>
      <c r="M10" s="49">
        <v>0.19361981302279821</v>
      </c>
      <c r="N10" s="53">
        <f t="shared" si="7"/>
        <v>412228.5386255536</v>
      </c>
      <c r="O10" s="51">
        <f t="shared" si="8"/>
        <v>156775.5955089523</v>
      </c>
      <c r="P10" s="51">
        <f t="shared" si="9"/>
        <v>255452.94311660129</v>
      </c>
      <c r="Q10" s="49">
        <v>0.05</v>
      </c>
      <c r="R10" s="51">
        <f t="shared" si="10"/>
        <v>0</v>
      </c>
    </row>
    <row r="11" spans="2:20" x14ac:dyDescent="0.25">
      <c r="B11" s="101">
        <v>7</v>
      </c>
      <c r="C11" s="103" t="s">
        <v>166</v>
      </c>
      <c r="D11" s="97">
        <v>2</v>
      </c>
      <c r="E11" s="98">
        <v>40907</v>
      </c>
      <c r="F11" s="98">
        <v>44413</v>
      </c>
      <c r="G11" s="6">
        <f t="shared" si="5"/>
        <v>9.6054794520547944</v>
      </c>
      <c r="H11" s="112">
        <v>10</v>
      </c>
      <c r="I11" s="10">
        <v>0.05</v>
      </c>
      <c r="J11" s="11">
        <f t="shared" si="6"/>
        <v>9.5000000000000001E-2</v>
      </c>
      <c r="K11" s="51">
        <v>92500</v>
      </c>
      <c r="L11" s="51">
        <v>4625</v>
      </c>
      <c r="M11" s="49">
        <v>0.17739847921048379</v>
      </c>
      <c r="N11" s="53">
        <f t="shared" si="7"/>
        <v>108909.35932696976</v>
      </c>
      <c r="O11" s="51">
        <f t="shared" si="8"/>
        <v>99382.028249407726</v>
      </c>
      <c r="P11" s="51">
        <f t="shared" si="9"/>
        <v>9527.3310775620339</v>
      </c>
      <c r="Q11" s="49">
        <v>0.05</v>
      </c>
      <c r="R11" s="51">
        <f t="shared" si="10"/>
        <v>9050.9645236839315</v>
      </c>
    </row>
    <row r="12" spans="2:20" ht="45" x14ac:dyDescent="0.25">
      <c r="B12" s="101">
        <v>8</v>
      </c>
      <c r="C12" s="103" t="s">
        <v>167</v>
      </c>
      <c r="D12" s="97">
        <v>6</v>
      </c>
      <c r="E12" s="98">
        <v>40834</v>
      </c>
      <c r="F12" s="98">
        <v>44413</v>
      </c>
      <c r="G12" s="6">
        <f t="shared" si="5"/>
        <v>9.8054794520547937</v>
      </c>
      <c r="H12" s="112">
        <v>35</v>
      </c>
      <c r="I12" s="10">
        <v>0.05</v>
      </c>
      <c r="J12" s="11">
        <f t="shared" si="6"/>
        <v>2.7142857142857142E-2</v>
      </c>
      <c r="K12" s="51">
        <v>345360</v>
      </c>
      <c r="L12" s="51">
        <v>0</v>
      </c>
      <c r="M12" s="49">
        <v>0.18545365694738564</v>
      </c>
      <c r="N12" s="53">
        <f t="shared" si="7"/>
        <v>409408.2749633491</v>
      </c>
      <c r="O12" s="51">
        <f t="shared" si="8"/>
        <v>108963.49160776008</v>
      </c>
      <c r="P12" s="51">
        <f t="shared" si="9"/>
        <v>300444.78335558902</v>
      </c>
      <c r="Q12" s="49">
        <v>0.05</v>
      </c>
      <c r="R12" s="51">
        <f t="shared" si="10"/>
        <v>0</v>
      </c>
    </row>
    <row r="13" spans="2:20" ht="30" x14ac:dyDescent="0.25">
      <c r="B13" s="101">
        <v>9</v>
      </c>
      <c r="C13" s="103" t="s">
        <v>168</v>
      </c>
      <c r="D13" s="97">
        <v>1</v>
      </c>
      <c r="E13" s="98">
        <v>40829</v>
      </c>
      <c r="F13" s="98">
        <v>44413</v>
      </c>
      <c r="G13" s="6">
        <f t="shared" si="5"/>
        <v>9.8191780821917813</v>
      </c>
      <c r="H13" s="121">
        <v>10</v>
      </c>
      <c r="I13" s="10">
        <v>0.05</v>
      </c>
      <c r="J13" s="11">
        <f t="shared" si="6"/>
        <v>9.5000000000000001E-2</v>
      </c>
      <c r="K13" s="51">
        <v>220800</v>
      </c>
      <c r="L13" s="51">
        <v>0</v>
      </c>
      <c r="M13" s="49">
        <v>0.18545365694738564</v>
      </c>
      <c r="N13" s="53">
        <f t="shared" si="7"/>
        <v>261748.16745398275</v>
      </c>
      <c r="O13" s="51">
        <f t="shared" si="8"/>
        <v>244164.42754721109</v>
      </c>
      <c r="P13" s="51">
        <f t="shared" si="9"/>
        <v>17583.739906771661</v>
      </c>
      <c r="Q13" s="49">
        <v>0.05</v>
      </c>
      <c r="R13" s="51">
        <f t="shared" si="10"/>
        <v>0</v>
      </c>
    </row>
    <row r="14" spans="2:20" ht="30" x14ac:dyDescent="0.25">
      <c r="B14" s="101">
        <v>10</v>
      </c>
      <c r="C14" s="103" t="s">
        <v>170</v>
      </c>
      <c r="D14" s="97">
        <v>3</v>
      </c>
      <c r="E14" s="98">
        <v>41730</v>
      </c>
      <c r="F14" s="98">
        <v>44413</v>
      </c>
      <c r="G14" s="6">
        <f t="shared" si="5"/>
        <v>7.3506849315068497</v>
      </c>
      <c r="H14" s="121">
        <v>10</v>
      </c>
      <c r="I14" s="10">
        <v>0.05</v>
      </c>
      <c r="J14" s="11">
        <f t="shared" si="6"/>
        <v>9.5000000000000001E-2</v>
      </c>
      <c r="K14" s="51">
        <v>74100</v>
      </c>
      <c r="L14" s="51">
        <v>3705</v>
      </c>
      <c r="M14" s="49">
        <v>1.925770308123249E-2</v>
      </c>
      <c r="N14" s="53">
        <f t="shared" si="7"/>
        <v>75526.995798319316</v>
      </c>
      <c r="O14" s="51">
        <f t="shared" si="8"/>
        <v>52741.639243985264</v>
      </c>
      <c r="P14" s="51">
        <f t="shared" si="9"/>
        <v>22785.356554334052</v>
      </c>
      <c r="Q14" s="49">
        <v>0.05</v>
      </c>
      <c r="R14" s="51">
        <f t="shared" si="10"/>
        <v>21646.088726617349</v>
      </c>
      <c r="S14" s="3"/>
    </row>
    <row r="15" spans="2:20" ht="30" x14ac:dyDescent="0.25">
      <c r="B15" s="101">
        <v>11</v>
      </c>
      <c r="C15" s="103" t="s">
        <v>168</v>
      </c>
      <c r="D15" s="97">
        <v>1</v>
      </c>
      <c r="E15" s="98">
        <v>40829</v>
      </c>
      <c r="F15" s="98">
        <v>44413</v>
      </c>
      <c r="G15" s="6">
        <f t="shared" si="5"/>
        <v>9.8191780821917813</v>
      </c>
      <c r="H15" s="121">
        <v>10</v>
      </c>
      <c r="I15" s="10">
        <v>0.05</v>
      </c>
      <c r="J15" s="11">
        <f t="shared" si="6"/>
        <v>9.5000000000000001E-2</v>
      </c>
      <c r="K15" s="51">
        <v>220800</v>
      </c>
      <c r="L15" s="51">
        <v>0</v>
      </c>
      <c r="M15" s="49">
        <v>0.18545365694738564</v>
      </c>
      <c r="N15" s="53">
        <f t="shared" si="7"/>
        <v>261748.16745398275</v>
      </c>
      <c r="O15" s="51">
        <f t="shared" si="8"/>
        <v>244164.42754721109</v>
      </c>
      <c r="P15" s="51">
        <f t="shared" si="9"/>
        <v>17583.739906771661</v>
      </c>
      <c r="Q15" s="49">
        <v>0.05</v>
      </c>
      <c r="R15" s="51">
        <f t="shared" si="10"/>
        <v>0</v>
      </c>
      <c r="T15" s="3"/>
    </row>
    <row r="16" spans="2:20" ht="30" x14ac:dyDescent="0.25">
      <c r="B16" s="101">
        <v>12</v>
      </c>
      <c r="C16" s="103" t="s">
        <v>168</v>
      </c>
      <c r="D16" s="97">
        <v>1</v>
      </c>
      <c r="E16" s="98">
        <v>40829</v>
      </c>
      <c r="F16" s="98">
        <v>44413</v>
      </c>
      <c r="G16" s="6">
        <f t="shared" si="5"/>
        <v>9.8191780821917813</v>
      </c>
      <c r="H16" s="121">
        <v>10</v>
      </c>
      <c r="I16" s="10">
        <v>0.05</v>
      </c>
      <c r="J16" s="11">
        <f t="shared" si="6"/>
        <v>9.5000000000000001E-2</v>
      </c>
      <c r="K16" s="51">
        <v>220800</v>
      </c>
      <c r="L16" s="51">
        <v>0</v>
      </c>
      <c r="M16" s="49">
        <v>0.18545365694738564</v>
      </c>
      <c r="N16" s="53">
        <f t="shared" si="7"/>
        <v>261748.16745398275</v>
      </c>
      <c r="O16" s="51">
        <f t="shared" si="8"/>
        <v>244164.42754721109</v>
      </c>
      <c r="P16" s="51">
        <f t="shared" si="9"/>
        <v>17583.739906771661</v>
      </c>
      <c r="Q16" s="49">
        <v>0.05</v>
      </c>
      <c r="R16" s="51">
        <f t="shared" si="10"/>
        <v>0</v>
      </c>
    </row>
    <row r="17" spans="2:18" ht="30" x14ac:dyDescent="0.25">
      <c r="B17" s="101">
        <v>13</v>
      </c>
      <c r="C17" s="103" t="s">
        <v>171</v>
      </c>
      <c r="D17" s="97">
        <v>1</v>
      </c>
      <c r="E17" s="98">
        <v>40884</v>
      </c>
      <c r="F17" s="98">
        <v>44413</v>
      </c>
      <c r="G17" s="6">
        <f t="shared" si="5"/>
        <v>9.668493150684931</v>
      </c>
      <c r="H17" s="121">
        <v>10</v>
      </c>
      <c r="I17" s="10">
        <v>0.05</v>
      </c>
      <c r="J17" s="11">
        <f t="shared" si="6"/>
        <v>9.5000000000000001E-2</v>
      </c>
      <c r="K17" s="51">
        <v>259500</v>
      </c>
      <c r="L17" s="51">
        <v>0</v>
      </c>
      <c r="M17" s="49">
        <v>0.17739847921048379</v>
      </c>
      <c r="N17" s="53">
        <f t="shared" si="7"/>
        <v>305534.9053551206</v>
      </c>
      <c r="O17" s="51">
        <f t="shared" si="8"/>
        <v>280635.90327350947</v>
      </c>
      <c r="P17" s="51">
        <f t="shared" si="9"/>
        <v>24899.002081611136</v>
      </c>
      <c r="Q17" s="49">
        <v>0.05</v>
      </c>
      <c r="R17" s="51">
        <f t="shared" si="10"/>
        <v>0</v>
      </c>
    </row>
    <row r="18" spans="2:18" ht="30" x14ac:dyDescent="0.25">
      <c r="B18" s="101">
        <v>14</v>
      </c>
      <c r="C18" s="103" t="s">
        <v>172</v>
      </c>
      <c r="D18" s="97">
        <v>1</v>
      </c>
      <c r="E18" s="98">
        <v>41730</v>
      </c>
      <c r="F18" s="98">
        <v>44413</v>
      </c>
      <c r="G18" s="6">
        <f t="shared" si="5"/>
        <v>7.3506849315068497</v>
      </c>
      <c r="H18" s="121">
        <v>10</v>
      </c>
      <c r="I18" s="10">
        <v>0.05</v>
      </c>
      <c r="J18" s="11">
        <f t="shared" si="6"/>
        <v>9.5000000000000001E-2</v>
      </c>
      <c r="K18" s="51">
        <v>29250</v>
      </c>
      <c r="L18" s="51">
        <v>1462.5</v>
      </c>
      <c r="M18" s="49">
        <v>1.925770308123249E-2</v>
      </c>
      <c r="N18" s="53">
        <f t="shared" si="7"/>
        <v>29813.287815126048</v>
      </c>
      <c r="O18" s="51">
        <f t="shared" si="8"/>
        <v>20819.068122625762</v>
      </c>
      <c r="P18" s="51">
        <f t="shared" si="9"/>
        <v>8994.2196925002863</v>
      </c>
      <c r="Q18" s="49">
        <v>0.05</v>
      </c>
      <c r="R18" s="51">
        <f t="shared" si="10"/>
        <v>8544.5087078752713</v>
      </c>
    </row>
    <row r="19" spans="2:18" ht="30" x14ac:dyDescent="0.25">
      <c r="B19" s="101">
        <v>15</v>
      </c>
      <c r="C19" s="103" t="s">
        <v>173</v>
      </c>
      <c r="D19" s="97">
        <v>1</v>
      </c>
      <c r="E19" s="98">
        <v>40877</v>
      </c>
      <c r="F19" s="98">
        <v>44413</v>
      </c>
      <c r="G19" s="6">
        <f t="shared" si="5"/>
        <v>9.6876712328767116</v>
      </c>
      <c r="H19" s="112">
        <v>10</v>
      </c>
      <c r="I19" s="10">
        <v>0.05</v>
      </c>
      <c r="J19" s="11">
        <f t="shared" si="6"/>
        <v>9.5000000000000001E-2</v>
      </c>
      <c r="K19" s="51">
        <v>64050</v>
      </c>
      <c r="L19" s="51">
        <v>44919.94</v>
      </c>
      <c r="M19" s="49">
        <v>0.18141233766233772</v>
      </c>
      <c r="N19" s="53">
        <f t="shared" si="7"/>
        <v>75669.460227272735</v>
      </c>
      <c r="O19" s="51">
        <f t="shared" si="8"/>
        <v>69640.781039850568</v>
      </c>
      <c r="P19" s="51">
        <f t="shared" si="9"/>
        <v>6028.6791874221672</v>
      </c>
      <c r="Q19" s="49">
        <v>0.05</v>
      </c>
      <c r="R19" s="51">
        <f t="shared" si="10"/>
        <v>5727.2452280510588</v>
      </c>
    </row>
    <row r="20" spans="2:18" ht="45" x14ac:dyDescent="0.25">
      <c r="B20" s="101">
        <v>16</v>
      </c>
      <c r="C20" s="103" t="s">
        <v>174</v>
      </c>
      <c r="D20" s="97">
        <v>4</v>
      </c>
      <c r="E20" s="98">
        <v>40905</v>
      </c>
      <c r="F20" s="98">
        <v>44413</v>
      </c>
      <c r="G20" s="6">
        <f t="shared" si="5"/>
        <v>9.6109589041095891</v>
      </c>
      <c r="H20" s="121">
        <v>10</v>
      </c>
      <c r="I20" s="10">
        <v>0.05</v>
      </c>
      <c r="J20" s="11">
        <f t="shared" si="6"/>
        <v>9.5000000000000001E-2</v>
      </c>
      <c r="K20" s="51">
        <v>1026000</v>
      </c>
      <c r="L20" s="51">
        <v>0</v>
      </c>
      <c r="M20" s="49">
        <v>0.17739847921048379</v>
      </c>
      <c r="N20" s="53">
        <f t="shared" si="7"/>
        <v>1208010.8396699566</v>
      </c>
      <c r="O20" s="51">
        <f t="shared" si="8"/>
        <v>1102963.5408997526</v>
      </c>
      <c r="P20" s="51">
        <f t="shared" si="9"/>
        <v>105047.29877020395</v>
      </c>
      <c r="Q20" s="49">
        <v>0.05</v>
      </c>
      <c r="R20" s="51">
        <f t="shared" si="10"/>
        <v>0</v>
      </c>
    </row>
    <row r="21" spans="2:18" ht="30" x14ac:dyDescent="0.25">
      <c r="B21" s="101">
        <v>17</v>
      </c>
      <c r="C21" s="103" t="s">
        <v>175</v>
      </c>
      <c r="D21" s="97">
        <v>7</v>
      </c>
      <c r="E21" s="98">
        <v>41730</v>
      </c>
      <c r="F21" s="98">
        <v>44413</v>
      </c>
      <c r="G21" s="6">
        <f t="shared" si="5"/>
        <v>7.3506849315068497</v>
      </c>
      <c r="H21" s="121">
        <v>10</v>
      </c>
      <c r="I21" s="10">
        <v>0.05</v>
      </c>
      <c r="J21" s="11">
        <f t="shared" si="6"/>
        <v>9.5000000000000001E-2</v>
      </c>
      <c r="K21" s="51">
        <v>117000</v>
      </c>
      <c r="L21" s="51">
        <v>5850</v>
      </c>
      <c r="M21" s="49">
        <v>1.925770308123249E-2</v>
      </c>
      <c r="N21" s="53">
        <f t="shared" si="7"/>
        <v>119253.15126050419</v>
      </c>
      <c r="O21" s="51">
        <f t="shared" si="8"/>
        <v>83276.272490503048</v>
      </c>
      <c r="P21" s="51">
        <f t="shared" si="9"/>
        <v>35976.878770001145</v>
      </c>
      <c r="Q21" s="49">
        <v>0.05</v>
      </c>
      <c r="R21" s="51">
        <f t="shared" si="10"/>
        <v>34178.034831501085</v>
      </c>
    </row>
    <row r="22" spans="2:18" ht="45" x14ac:dyDescent="0.25">
      <c r="B22" s="101">
        <v>18</v>
      </c>
      <c r="C22" s="103" t="s">
        <v>176</v>
      </c>
      <c r="D22" s="97">
        <v>3</v>
      </c>
      <c r="E22" s="98">
        <v>40939</v>
      </c>
      <c r="F22" s="98">
        <v>44413</v>
      </c>
      <c r="G22" s="6">
        <f t="shared" si="5"/>
        <v>9.5178082191780824</v>
      </c>
      <c r="H22" s="121">
        <v>10</v>
      </c>
      <c r="I22" s="10">
        <v>0.05</v>
      </c>
      <c r="J22" s="11">
        <f t="shared" si="6"/>
        <v>9.5000000000000001E-2</v>
      </c>
      <c r="K22" s="51">
        <v>769500</v>
      </c>
      <c r="L22" s="51">
        <v>0</v>
      </c>
      <c r="M22" s="49">
        <v>0.17322263420925366</v>
      </c>
      <c r="N22" s="53">
        <f t="shared" si="7"/>
        <v>902794.81702402059</v>
      </c>
      <c r="O22" s="51">
        <f t="shared" si="8"/>
        <v>816299.65332174662</v>
      </c>
      <c r="P22" s="51">
        <f t="shared" si="9"/>
        <v>86495.163702273974</v>
      </c>
      <c r="Q22" s="49">
        <v>0.05</v>
      </c>
      <c r="R22" s="51">
        <f t="shared" si="10"/>
        <v>0</v>
      </c>
    </row>
    <row r="23" spans="2:18" x14ac:dyDescent="0.25">
      <c r="B23" s="101">
        <v>19</v>
      </c>
      <c r="C23" s="103" t="s">
        <v>177</v>
      </c>
      <c r="D23" s="97">
        <v>0</v>
      </c>
      <c r="E23" s="98">
        <v>40674</v>
      </c>
      <c r="F23" s="98">
        <v>44413</v>
      </c>
      <c r="G23" s="6">
        <f t="shared" si="5"/>
        <v>10.243835616438357</v>
      </c>
      <c r="H23" s="112">
        <v>35</v>
      </c>
      <c r="I23" s="10">
        <v>0.05</v>
      </c>
      <c r="J23" s="11">
        <f t="shared" si="6"/>
        <v>2.7142857142857142E-2</v>
      </c>
      <c r="K23" s="51">
        <v>1009205</v>
      </c>
      <c r="L23" s="51">
        <v>806190.01</v>
      </c>
      <c r="M23" s="49">
        <v>0.20598226862208976</v>
      </c>
      <c r="N23" s="53">
        <f t="shared" si="7"/>
        <v>1217083.335404756</v>
      </c>
      <c r="O23" s="51">
        <f t="shared" si="8"/>
        <v>338406.32966923394</v>
      </c>
      <c r="P23" s="51">
        <f t="shared" si="9"/>
        <v>878677.00573552214</v>
      </c>
      <c r="Q23" s="49">
        <v>0.05</v>
      </c>
      <c r="R23" s="51">
        <f t="shared" si="10"/>
        <v>834743.15544874594</v>
      </c>
    </row>
    <row r="24" spans="2:18" ht="30" x14ac:dyDescent="0.25">
      <c r="B24" s="101">
        <v>20</v>
      </c>
      <c r="C24" s="103" t="s">
        <v>178</v>
      </c>
      <c r="D24" s="97">
        <v>1</v>
      </c>
      <c r="E24" s="98">
        <v>40988</v>
      </c>
      <c r="F24" s="98">
        <v>44413</v>
      </c>
      <c r="G24" s="6">
        <f t="shared" si="5"/>
        <v>9.3835616438356162</v>
      </c>
      <c r="H24" s="112">
        <v>10</v>
      </c>
      <c r="I24" s="10">
        <v>0.05</v>
      </c>
      <c r="J24" s="11">
        <f t="shared" si="6"/>
        <v>9.5000000000000001E-2</v>
      </c>
      <c r="K24" s="51">
        <v>65100</v>
      </c>
      <c r="L24" s="51">
        <v>46306.9</v>
      </c>
      <c r="M24" s="49">
        <v>0.16542557450556497</v>
      </c>
      <c r="N24" s="53">
        <f t="shared" si="7"/>
        <v>75869.204900312281</v>
      </c>
      <c r="O24" s="51">
        <f t="shared" si="8"/>
        <v>67632.719299833174</v>
      </c>
      <c r="P24" s="51">
        <f t="shared" si="9"/>
        <v>8236.4856004791072</v>
      </c>
      <c r="Q24" s="49">
        <v>0.05</v>
      </c>
      <c r="R24" s="51">
        <f t="shared" si="10"/>
        <v>7824.6613204551513</v>
      </c>
    </row>
    <row r="25" spans="2:18" x14ac:dyDescent="0.25">
      <c r="B25" s="101">
        <v>21</v>
      </c>
      <c r="C25" s="103" t="s">
        <v>179</v>
      </c>
      <c r="D25" s="97">
        <v>3</v>
      </c>
      <c r="E25" s="98">
        <v>40988</v>
      </c>
      <c r="F25" s="98">
        <v>44413</v>
      </c>
      <c r="G25" s="6">
        <f t="shared" si="5"/>
        <v>9.3835616438356162</v>
      </c>
      <c r="H25" s="112">
        <v>10</v>
      </c>
      <c r="I25" s="10">
        <v>0.05</v>
      </c>
      <c r="J25" s="11">
        <f t="shared" si="6"/>
        <v>9.5000000000000001E-2</v>
      </c>
      <c r="K25" s="51">
        <v>81900</v>
      </c>
      <c r="L25" s="51">
        <v>58257.06</v>
      </c>
      <c r="M25" s="49">
        <v>0.16542557450556497</v>
      </c>
      <c r="N25" s="53">
        <f t="shared" si="7"/>
        <v>95448.354552005781</v>
      </c>
      <c r="O25" s="51">
        <f t="shared" si="8"/>
        <v>85086.324280435292</v>
      </c>
      <c r="P25" s="51">
        <f t="shared" si="9"/>
        <v>10362.030271570489</v>
      </c>
      <c r="Q25" s="49">
        <v>0.05</v>
      </c>
      <c r="R25" s="51">
        <f t="shared" si="10"/>
        <v>9843.9287579919637</v>
      </c>
    </row>
    <row r="26" spans="2:18" ht="30" x14ac:dyDescent="0.25">
      <c r="B26" s="101">
        <v>22</v>
      </c>
      <c r="C26" s="103" t="s">
        <v>180</v>
      </c>
      <c r="D26" s="97">
        <v>1</v>
      </c>
      <c r="E26" s="98">
        <v>40974</v>
      </c>
      <c r="F26" s="98">
        <v>44413</v>
      </c>
      <c r="G26" s="6">
        <f t="shared" si="5"/>
        <v>9.4219178082191775</v>
      </c>
      <c r="H26" s="112">
        <v>30</v>
      </c>
      <c r="I26" s="10">
        <v>0.05</v>
      </c>
      <c r="J26" s="11">
        <f t="shared" si="6"/>
        <v>3.1666666666666662E-2</v>
      </c>
      <c r="K26" s="51">
        <v>560625</v>
      </c>
      <c r="L26" s="51">
        <v>0</v>
      </c>
      <c r="M26" s="49">
        <v>0.16542557450556497</v>
      </c>
      <c r="N26" s="53">
        <f t="shared" si="7"/>
        <v>653366.71270718239</v>
      </c>
      <c r="O26" s="51">
        <f t="shared" si="8"/>
        <v>194938.96974885842</v>
      </c>
      <c r="P26" s="51">
        <f t="shared" si="9"/>
        <v>458427.74295832397</v>
      </c>
      <c r="Q26" s="49">
        <v>0.05</v>
      </c>
      <c r="R26" s="51">
        <f t="shared" si="10"/>
        <v>0</v>
      </c>
    </row>
    <row r="27" spans="2:18" ht="30" x14ac:dyDescent="0.25">
      <c r="B27" s="101">
        <v>23</v>
      </c>
      <c r="C27" s="103" t="s">
        <v>180</v>
      </c>
      <c r="D27" s="97">
        <v>1</v>
      </c>
      <c r="E27" s="98">
        <v>40974</v>
      </c>
      <c r="F27" s="98">
        <v>44413</v>
      </c>
      <c r="G27" s="6">
        <f t="shared" si="5"/>
        <v>9.4219178082191775</v>
      </c>
      <c r="H27" s="121">
        <v>30</v>
      </c>
      <c r="I27" s="10">
        <v>0.05</v>
      </c>
      <c r="J27" s="11">
        <f t="shared" si="6"/>
        <v>3.1666666666666662E-2</v>
      </c>
      <c r="K27" s="51">
        <v>485875</v>
      </c>
      <c r="L27" s="51">
        <v>0</v>
      </c>
      <c r="M27" s="49">
        <v>0.16542557450556497</v>
      </c>
      <c r="N27" s="53">
        <f t="shared" si="7"/>
        <v>566251.15101289144</v>
      </c>
      <c r="O27" s="51">
        <f t="shared" si="8"/>
        <v>168947.10711567733</v>
      </c>
      <c r="P27" s="51">
        <f t="shared" si="9"/>
        <v>397304.04389721411</v>
      </c>
      <c r="Q27" s="49">
        <v>0.05</v>
      </c>
      <c r="R27" s="51">
        <f t="shared" si="10"/>
        <v>0</v>
      </c>
    </row>
    <row r="28" spans="2:18" ht="30" x14ac:dyDescent="0.25">
      <c r="B28" s="101">
        <v>24</v>
      </c>
      <c r="C28" s="103" t="s">
        <v>181</v>
      </c>
      <c r="D28" s="97">
        <v>1</v>
      </c>
      <c r="E28" s="98">
        <v>41000</v>
      </c>
      <c r="F28" s="98">
        <v>44413</v>
      </c>
      <c r="G28" s="6">
        <f t="shared" si="5"/>
        <v>9.3506849315068497</v>
      </c>
      <c r="H28" s="121">
        <v>30</v>
      </c>
      <c r="I28" s="10">
        <v>0.05</v>
      </c>
      <c r="J28" s="11">
        <f t="shared" si="6"/>
        <v>3.1666666666666662E-2</v>
      </c>
      <c r="K28" s="51">
        <v>944500</v>
      </c>
      <c r="L28" s="51">
        <v>0</v>
      </c>
      <c r="M28" s="49">
        <v>0.16151943180911346</v>
      </c>
      <c r="N28" s="53">
        <f t="shared" si="7"/>
        <v>1097055.1033437077</v>
      </c>
      <c r="O28" s="51">
        <f t="shared" si="8"/>
        <v>324843.5264225087</v>
      </c>
      <c r="P28" s="51">
        <f t="shared" si="9"/>
        <v>772211.57692119898</v>
      </c>
      <c r="Q28" s="49">
        <v>0.05</v>
      </c>
      <c r="R28" s="51">
        <f t="shared" si="10"/>
        <v>0</v>
      </c>
    </row>
    <row r="29" spans="2:18" ht="30" x14ac:dyDescent="0.25">
      <c r="B29" s="101">
        <v>25</v>
      </c>
      <c r="C29" s="103" t="s">
        <v>181</v>
      </c>
      <c r="D29" s="97">
        <v>1</v>
      </c>
      <c r="E29" s="98">
        <v>41000</v>
      </c>
      <c r="F29" s="98">
        <v>44413</v>
      </c>
      <c r="G29" s="6">
        <f t="shared" si="5"/>
        <v>9.3506849315068497</v>
      </c>
      <c r="H29" s="121">
        <v>30</v>
      </c>
      <c r="I29" s="10">
        <v>0.05</v>
      </c>
      <c r="J29" s="11">
        <f t="shared" si="6"/>
        <v>3.1666666666666662E-2</v>
      </c>
      <c r="K29" s="51">
        <v>944500</v>
      </c>
      <c r="L29" s="51">
        <v>0</v>
      </c>
      <c r="M29" s="49">
        <v>0.16151943180911346</v>
      </c>
      <c r="N29" s="53">
        <f t="shared" si="7"/>
        <v>1097055.1033437077</v>
      </c>
      <c r="O29" s="51">
        <f t="shared" si="8"/>
        <v>324843.5264225087</v>
      </c>
      <c r="P29" s="51">
        <f t="shared" si="9"/>
        <v>772211.57692119898</v>
      </c>
      <c r="Q29" s="49">
        <v>0.05</v>
      </c>
      <c r="R29" s="51">
        <f t="shared" si="10"/>
        <v>0</v>
      </c>
    </row>
    <row r="30" spans="2:18" ht="30" x14ac:dyDescent="0.25">
      <c r="B30" s="101">
        <v>26</v>
      </c>
      <c r="C30" s="103" t="s">
        <v>181</v>
      </c>
      <c r="D30" s="97">
        <v>1</v>
      </c>
      <c r="E30" s="98">
        <v>41000</v>
      </c>
      <c r="F30" s="98">
        <v>44413</v>
      </c>
      <c r="G30" s="6">
        <f t="shared" si="5"/>
        <v>9.3506849315068497</v>
      </c>
      <c r="H30" s="121">
        <v>30</v>
      </c>
      <c r="I30" s="10">
        <v>0.05</v>
      </c>
      <c r="J30" s="11">
        <f t="shared" si="6"/>
        <v>3.1666666666666662E-2</v>
      </c>
      <c r="K30" s="51">
        <v>829500</v>
      </c>
      <c r="L30" s="51">
        <v>0</v>
      </c>
      <c r="M30" s="49">
        <v>0.16151943180911346</v>
      </c>
      <c r="N30" s="53">
        <f t="shared" si="7"/>
        <v>963480.36868565972</v>
      </c>
      <c r="O30" s="51">
        <f t="shared" si="8"/>
        <v>285291.37656693597</v>
      </c>
      <c r="P30" s="51">
        <f t="shared" si="9"/>
        <v>678188.99211872369</v>
      </c>
      <c r="Q30" s="49">
        <v>0.05</v>
      </c>
      <c r="R30" s="51">
        <f t="shared" si="10"/>
        <v>0</v>
      </c>
    </row>
    <row r="31" spans="2:18" ht="30" x14ac:dyDescent="0.25">
      <c r="B31" s="101">
        <v>27</v>
      </c>
      <c r="C31" s="103" t="s">
        <v>181</v>
      </c>
      <c r="D31" s="97">
        <v>1</v>
      </c>
      <c r="E31" s="98">
        <v>41030</v>
      </c>
      <c r="F31" s="98">
        <v>44413</v>
      </c>
      <c r="G31" s="6">
        <f t="shared" si="5"/>
        <v>9.2684931506849306</v>
      </c>
      <c r="H31" s="121">
        <v>30</v>
      </c>
      <c r="I31" s="10">
        <v>0.05</v>
      </c>
      <c r="J31" s="11">
        <f t="shared" si="6"/>
        <v>3.1666666666666662E-2</v>
      </c>
      <c r="K31" s="51">
        <v>571500</v>
      </c>
      <c r="L31" s="51">
        <v>0</v>
      </c>
      <c r="M31" s="49">
        <v>0.15819209039548029</v>
      </c>
      <c r="N31" s="53">
        <f t="shared" si="7"/>
        <v>661906.779661017</v>
      </c>
      <c r="O31" s="51">
        <f t="shared" si="8"/>
        <v>194271.15103320172</v>
      </c>
      <c r="P31" s="51">
        <f t="shared" si="9"/>
        <v>467635.62862781528</v>
      </c>
      <c r="Q31" s="49">
        <v>0.05</v>
      </c>
      <c r="R31" s="51">
        <f t="shared" si="10"/>
        <v>0</v>
      </c>
    </row>
    <row r="32" spans="2:18" ht="30" x14ac:dyDescent="0.25">
      <c r="B32" s="101">
        <v>28</v>
      </c>
      <c r="C32" s="103" t="s">
        <v>182</v>
      </c>
      <c r="D32" s="97">
        <v>1</v>
      </c>
      <c r="E32" s="98">
        <v>41048</v>
      </c>
      <c r="F32" s="98">
        <v>44413</v>
      </c>
      <c r="G32" s="6">
        <f t="shared" si="5"/>
        <v>9.2191780821917817</v>
      </c>
      <c r="H32" s="121">
        <v>30</v>
      </c>
      <c r="I32" s="10">
        <v>0.05</v>
      </c>
      <c r="J32" s="11">
        <f t="shared" si="6"/>
        <v>3.1666666666666662E-2</v>
      </c>
      <c r="K32" s="51">
        <v>944500</v>
      </c>
      <c r="L32" s="51">
        <v>0</v>
      </c>
      <c r="M32" s="49">
        <v>0.15819209039548029</v>
      </c>
      <c r="N32" s="53">
        <f t="shared" si="7"/>
        <v>1093912.4293785312</v>
      </c>
      <c r="O32" s="51">
        <f t="shared" si="8"/>
        <v>319357.49393751775</v>
      </c>
      <c r="P32" s="51">
        <f t="shared" si="9"/>
        <v>774554.93544101343</v>
      </c>
      <c r="Q32" s="49">
        <v>0.05</v>
      </c>
      <c r="R32" s="51">
        <f t="shared" si="10"/>
        <v>0</v>
      </c>
    </row>
    <row r="33" spans="2:22" ht="30" x14ac:dyDescent="0.25">
      <c r="B33" s="101">
        <v>29</v>
      </c>
      <c r="C33" s="103" t="s">
        <v>182</v>
      </c>
      <c r="D33" s="97">
        <v>1</v>
      </c>
      <c r="E33" s="98">
        <v>41052</v>
      </c>
      <c r="F33" s="98">
        <v>44413</v>
      </c>
      <c r="G33" s="6">
        <f t="shared" si="5"/>
        <v>9.2082191780821923</v>
      </c>
      <c r="H33" s="121">
        <v>30</v>
      </c>
      <c r="I33" s="10">
        <v>0.05</v>
      </c>
      <c r="J33" s="11">
        <f t="shared" si="6"/>
        <v>3.1666666666666662E-2</v>
      </c>
      <c r="K33" s="51">
        <v>944500</v>
      </c>
      <c r="L33" s="51">
        <v>0</v>
      </c>
      <c r="M33" s="49">
        <v>0.15819209039548029</v>
      </c>
      <c r="N33" s="53">
        <f t="shared" si="7"/>
        <v>1093912.4293785312</v>
      </c>
      <c r="O33" s="51">
        <f t="shared" si="8"/>
        <v>318977.8713592859</v>
      </c>
      <c r="P33" s="51">
        <f t="shared" si="9"/>
        <v>774934.55801924528</v>
      </c>
      <c r="Q33" s="49">
        <v>0.05</v>
      </c>
      <c r="R33" s="51">
        <f t="shared" si="10"/>
        <v>0</v>
      </c>
    </row>
    <row r="34" spans="2:22" ht="30" x14ac:dyDescent="0.25">
      <c r="B34" s="101">
        <v>30</v>
      </c>
      <c r="C34" s="103" t="s">
        <v>182</v>
      </c>
      <c r="D34" s="97">
        <v>1</v>
      </c>
      <c r="E34" s="98">
        <v>41048</v>
      </c>
      <c r="F34" s="98">
        <v>44413</v>
      </c>
      <c r="G34" s="6">
        <f t="shared" si="5"/>
        <v>9.2191780821917817</v>
      </c>
      <c r="H34" s="121">
        <v>30</v>
      </c>
      <c r="I34" s="10">
        <v>0.05</v>
      </c>
      <c r="J34" s="11">
        <f t="shared" si="6"/>
        <v>3.1666666666666662E-2</v>
      </c>
      <c r="K34" s="51">
        <v>944500</v>
      </c>
      <c r="L34" s="51">
        <v>0</v>
      </c>
      <c r="M34" s="49">
        <v>0.15819209039548029</v>
      </c>
      <c r="N34" s="53">
        <f t="shared" si="7"/>
        <v>1093912.4293785312</v>
      </c>
      <c r="O34" s="51">
        <f t="shared" si="8"/>
        <v>319357.49393751775</v>
      </c>
      <c r="P34" s="51">
        <f t="shared" si="9"/>
        <v>774554.93544101343</v>
      </c>
      <c r="Q34" s="49">
        <v>0.05</v>
      </c>
      <c r="R34" s="51">
        <f t="shared" si="10"/>
        <v>0</v>
      </c>
    </row>
    <row r="35" spans="2:22" ht="30" x14ac:dyDescent="0.25">
      <c r="B35" s="101">
        <v>31</v>
      </c>
      <c r="C35" s="103" t="s">
        <v>183</v>
      </c>
      <c r="D35" s="97">
        <v>1</v>
      </c>
      <c r="E35" s="98">
        <v>41009</v>
      </c>
      <c r="F35" s="98">
        <v>44413</v>
      </c>
      <c r="G35" s="6">
        <f t="shared" si="5"/>
        <v>9.3260273972602743</v>
      </c>
      <c r="H35" s="112">
        <v>25</v>
      </c>
      <c r="I35" s="10">
        <v>0.05</v>
      </c>
      <c r="J35" s="11">
        <f t="shared" si="6"/>
        <v>3.7999999999999999E-2</v>
      </c>
      <c r="K35" s="51">
        <v>131250</v>
      </c>
      <c r="L35" s="51">
        <v>93609.1</v>
      </c>
      <c r="M35" s="49">
        <v>0.16151943180911346</v>
      </c>
      <c r="N35" s="53">
        <f t="shared" si="7"/>
        <v>152449.42542494615</v>
      </c>
      <c r="O35" s="51">
        <f t="shared" si="8"/>
        <v>54026.405691966116</v>
      </c>
      <c r="P35" s="51">
        <f t="shared" si="9"/>
        <v>98423.019732980028</v>
      </c>
      <c r="Q35" s="49">
        <v>0.05</v>
      </c>
      <c r="R35" s="51">
        <f t="shared" si="10"/>
        <v>93501.86874633102</v>
      </c>
    </row>
    <row r="36" spans="2:22" s="48" customFormat="1" ht="30" x14ac:dyDescent="0.25">
      <c r="B36" s="101">
        <v>32</v>
      </c>
      <c r="C36" s="103" t="s">
        <v>184</v>
      </c>
      <c r="D36" s="97">
        <v>1</v>
      </c>
      <c r="E36" s="98">
        <v>41069</v>
      </c>
      <c r="F36" s="98">
        <v>44413</v>
      </c>
      <c r="G36" s="6">
        <f t="shared" si="5"/>
        <v>9.161643835616438</v>
      </c>
      <c r="H36" s="121">
        <v>30</v>
      </c>
      <c r="I36" s="10">
        <v>0.05</v>
      </c>
      <c r="J36" s="11">
        <f t="shared" si="6"/>
        <v>3.1666666666666662E-2</v>
      </c>
      <c r="K36" s="51">
        <v>944500</v>
      </c>
      <c r="L36" s="51">
        <v>0</v>
      </c>
      <c r="M36" s="49">
        <v>0.11234237676729093</v>
      </c>
      <c r="N36" s="53">
        <f t="shared" si="7"/>
        <v>1050607.3748567062</v>
      </c>
      <c r="O36" s="51">
        <f t="shared" si="8"/>
        <v>304800.86835112178</v>
      </c>
      <c r="P36" s="51">
        <f t="shared" si="9"/>
        <v>745806.50650558446</v>
      </c>
      <c r="Q36" s="49">
        <v>0.05</v>
      </c>
      <c r="R36" s="51">
        <f t="shared" si="10"/>
        <v>0</v>
      </c>
      <c r="T36" s="62"/>
      <c r="U36" s="62"/>
      <c r="V36" s="62"/>
    </row>
    <row r="37" spans="2:22" ht="30" x14ac:dyDescent="0.25">
      <c r="B37" s="101">
        <v>33</v>
      </c>
      <c r="C37" s="103" t="s">
        <v>184</v>
      </c>
      <c r="D37" s="97">
        <v>1</v>
      </c>
      <c r="E37" s="98">
        <v>41069</v>
      </c>
      <c r="F37" s="98">
        <v>44413</v>
      </c>
      <c r="G37" s="6">
        <f t="shared" si="5"/>
        <v>9.161643835616438</v>
      </c>
      <c r="H37" s="121">
        <v>30</v>
      </c>
      <c r="I37" s="10">
        <v>0.05</v>
      </c>
      <c r="J37" s="11">
        <f t="shared" si="6"/>
        <v>3.1666666666666662E-2</v>
      </c>
      <c r="K37" s="51">
        <v>944500</v>
      </c>
      <c r="L37" s="51">
        <v>0</v>
      </c>
      <c r="M37" s="49">
        <v>0.11234237676729093</v>
      </c>
      <c r="N37" s="53">
        <f t="shared" si="7"/>
        <v>1050607.3748567062</v>
      </c>
      <c r="O37" s="51">
        <f t="shared" si="8"/>
        <v>304800.86835112178</v>
      </c>
      <c r="P37" s="51">
        <f t="shared" si="9"/>
        <v>745806.50650558446</v>
      </c>
      <c r="Q37" s="49">
        <v>0.05</v>
      </c>
      <c r="R37" s="51">
        <f t="shared" si="10"/>
        <v>0</v>
      </c>
    </row>
    <row r="38" spans="2:22" ht="30" x14ac:dyDescent="0.25">
      <c r="B38" s="101">
        <v>34</v>
      </c>
      <c r="C38" s="103" t="s">
        <v>185</v>
      </c>
      <c r="D38" s="97">
        <v>1</v>
      </c>
      <c r="E38" s="98">
        <v>41052</v>
      </c>
      <c r="F38" s="98">
        <v>44413</v>
      </c>
      <c r="G38" s="6">
        <f t="shared" si="5"/>
        <v>9.2082191780821923</v>
      </c>
      <c r="H38" s="121">
        <v>30</v>
      </c>
      <c r="I38" s="10">
        <v>0.05</v>
      </c>
      <c r="J38" s="11">
        <f t="shared" si="6"/>
        <v>3.1666666666666662E-2</v>
      </c>
      <c r="K38" s="51">
        <v>632684</v>
      </c>
      <c r="L38" s="51">
        <v>0</v>
      </c>
      <c r="M38" s="49">
        <v>0.15819209039548029</v>
      </c>
      <c r="N38" s="53">
        <f t="shared" si="7"/>
        <v>732769.60451977409</v>
      </c>
      <c r="O38" s="51">
        <f t="shared" si="8"/>
        <v>213670.93230606508</v>
      </c>
      <c r="P38" s="51">
        <f t="shared" si="9"/>
        <v>519098.67221370898</v>
      </c>
      <c r="Q38" s="49">
        <v>0.05</v>
      </c>
      <c r="R38" s="51">
        <f t="shared" si="10"/>
        <v>0</v>
      </c>
    </row>
    <row r="39" spans="2:22" ht="30" x14ac:dyDescent="0.25">
      <c r="B39" s="101">
        <v>35</v>
      </c>
      <c r="C39" s="103" t="s">
        <v>185</v>
      </c>
      <c r="D39" s="97">
        <v>1</v>
      </c>
      <c r="E39" s="98">
        <v>41052</v>
      </c>
      <c r="F39" s="98">
        <v>44413</v>
      </c>
      <c r="G39" s="6">
        <f t="shared" si="5"/>
        <v>9.2082191780821923</v>
      </c>
      <c r="H39" s="121">
        <v>30</v>
      </c>
      <c r="I39" s="10">
        <v>0.05</v>
      </c>
      <c r="J39" s="11">
        <f t="shared" si="6"/>
        <v>3.1666666666666662E-2</v>
      </c>
      <c r="K39" s="51">
        <v>598000</v>
      </c>
      <c r="L39" s="51">
        <v>0</v>
      </c>
      <c r="M39" s="49">
        <v>0.15819209039548029</v>
      </c>
      <c r="N39" s="53">
        <f t="shared" si="7"/>
        <v>692598.87005649728</v>
      </c>
      <c r="O39" s="51">
        <f t="shared" si="8"/>
        <v>201957.40293578929</v>
      </c>
      <c r="P39" s="51">
        <f t="shared" si="9"/>
        <v>490641.46712070797</v>
      </c>
      <c r="Q39" s="49">
        <v>0.05</v>
      </c>
      <c r="R39" s="51">
        <f t="shared" si="10"/>
        <v>0</v>
      </c>
    </row>
    <row r="40" spans="2:22" ht="30" x14ac:dyDescent="0.25">
      <c r="B40" s="101">
        <v>36</v>
      </c>
      <c r="C40" s="103" t="s">
        <v>186</v>
      </c>
      <c r="D40" s="97">
        <v>2</v>
      </c>
      <c r="E40" s="98">
        <v>41000</v>
      </c>
      <c r="F40" s="98">
        <v>44413</v>
      </c>
      <c r="G40" s="6">
        <f t="shared" si="5"/>
        <v>9.3506849315068497</v>
      </c>
      <c r="H40" s="121">
        <v>30</v>
      </c>
      <c r="I40" s="10">
        <v>0.05</v>
      </c>
      <c r="J40" s="11">
        <f t="shared" si="6"/>
        <v>3.1666666666666662E-2</v>
      </c>
      <c r="K40" s="51">
        <v>650887.5</v>
      </c>
      <c r="L40" s="51">
        <v>0</v>
      </c>
      <c r="M40" s="49">
        <v>0.16151943180911346</v>
      </c>
      <c r="N40" s="53">
        <f t="shared" si="7"/>
        <v>756018.47917165444</v>
      </c>
      <c r="O40" s="51">
        <f t="shared" si="8"/>
        <v>223860.86903581858</v>
      </c>
      <c r="P40" s="51">
        <f t="shared" si="9"/>
        <v>532157.61013583583</v>
      </c>
      <c r="Q40" s="49">
        <v>0.05</v>
      </c>
      <c r="R40" s="51">
        <f t="shared" si="10"/>
        <v>0</v>
      </c>
    </row>
    <row r="41" spans="2:22" ht="30" x14ac:dyDescent="0.25">
      <c r="B41" s="101">
        <v>37</v>
      </c>
      <c r="C41" s="103" t="s">
        <v>187</v>
      </c>
      <c r="D41" s="97">
        <v>1</v>
      </c>
      <c r="E41" s="98">
        <v>41097</v>
      </c>
      <c r="F41" s="98">
        <v>44413</v>
      </c>
      <c r="G41" s="6">
        <f t="shared" si="5"/>
        <v>9.0849315068493155</v>
      </c>
      <c r="H41" s="121">
        <v>30</v>
      </c>
      <c r="I41" s="10">
        <v>0.05</v>
      </c>
      <c r="J41" s="11">
        <f t="shared" si="6"/>
        <v>3.1666666666666662E-2</v>
      </c>
      <c r="K41" s="51">
        <v>571500</v>
      </c>
      <c r="L41" s="51">
        <v>0</v>
      </c>
      <c r="M41" s="49">
        <v>9.0670663169726662E-2</v>
      </c>
      <c r="N41" s="53">
        <f t="shared" si="7"/>
        <v>623318.28400149883</v>
      </c>
      <c r="O41" s="51">
        <f t="shared" si="8"/>
        <v>179322.12404214806</v>
      </c>
      <c r="P41" s="51">
        <f t="shared" si="9"/>
        <v>443996.15995935077</v>
      </c>
      <c r="Q41" s="49">
        <v>0.05</v>
      </c>
      <c r="R41" s="51">
        <f t="shared" si="10"/>
        <v>0</v>
      </c>
    </row>
    <row r="42" spans="2:22" ht="30" x14ac:dyDescent="0.25">
      <c r="B42" s="101">
        <v>38</v>
      </c>
      <c r="C42" s="103" t="s">
        <v>184</v>
      </c>
      <c r="D42" s="97">
        <v>1</v>
      </c>
      <c r="E42" s="98">
        <v>41085</v>
      </c>
      <c r="F42" s="98">
        <v>44413</v>
      </c>
      <c r="G42" s="6">
        <f t="shared" si="5"/>
        <v>9.117808219178082</v>
      </c>
      <c r="H42" s="121">
        <v>30</v>
      </c>
      <c r="I42" s="10">
        <v>0.05</v>
      </c>
      <c r="J42" s="11">
        <f t="shared" si="6"/>
        <v>3.1666666666666662E-2</v>
      </c>
      <c r="K42" s="51">
        <v>944500</v>
      </c>
      <c r="L42" s="51">
        <v>0</v>
      </c>
      <c r="M42" s="49">
        <v>0.11234237676729093</v>
      </c>
      <c r="N42" s="53">
        <f t="shared" si="7"/>
        <v>1050607.3748567062</v>
      </c>
      <c r="O42" s="51">
        <f t="shared" si="8"/>
        <v>303342.49099059013</v>
      </c>
      <c r="P42" s="51">
        <f t="shared" si="9"/>
        <v>747264.88386611617</v>
      </c>
      <c r="Q42" s="49">
        <v>0.05</v>
      </c>
      <c r="R42" s="51">
        <f t="shared" si="10"/>
        <v>0</v>
      </c>
    </row>
    <row r="43" spans="2:22" ht="30" x14ac:dyDescent="0.25">
      <c r="B43" s="101">
        <v>39</v>
      </c>
      <c r="C43" s="103" t="s">
        <v>184</v>
      </c>
      <c r="D43" s="97">
        <v>1</v>
      </c>
      <c r="E43" s="98">
        <v>41085</v>
      </c>
      <c r="F43" s="98">
        <v>44413</v>
      </c>
      <c r="G43" s="6">
        <f t="shared" si="5"/>
        <v>9.117808219178082</v>
      </c>
      <c r="H43" s="121">
        <v>30</v>
      </c>
      <c r="I43" s="10">
        <v>0.05</v>
      </c>
      <c r="J43" s="11">
        <f t="shared" si="6"/>
        <v>3.1666666666666662E-2</v>
      </c>
      <c r="K43" s="51">
        <v>944500</v>
      </c>
      <c r="L43" s="51">
        <v>0</v>
      </c>
      <c r="M43" s="49">
        <v>0.11234237676729093</v>
      </c>
      <c r="N43" s="53">
        <f t="shared" si="7"/>
        <v>1050607.3748567062</v>
      </c>
      <c r="O43" s="51">
        <f t="shared" si="8"/>
        <v>303342.49099059013</v>
      </c>
      <c r="P43" s="51">
        <f t="shared" si="9"/>
        <v>747264.88386611617</v>
      </c>
      <c r="Q43" s="49">
        <v>0.05</v>
      </c>
      <c r="R43" s="51">
        <f t="shared" si="10"/>
        <v>0</v>
      </c>
    </row>
    <row r="44" spans="2:22" x14ac:dyDescent="0.25">
      <c r="B44" s="101">
        <v>40</v>
      </c>
      <c r="C44" s="103" t="s">
        <v>188</v>
      </c>
      <c r="D44" s="97">
        <v>2</v>
      </c>
      <c r="E44" s="98">
        <v>41220</v>
      </c>
      <c r="F44" s="98">
        <v>44413</v>
      </c>
      <c r="G44" s="6">
        <f t="shared" si="5"/>
        <v>8.7479452054794518</v>
      </c>
      <c r="H44" s="112">
        <v>25</v>
      </c>
      <c r="I44" s="10">
        <v>0.05</v>
      </c>
      <c r="J44" s="11">
        <f t="shared" si="6"/>
        <v>3.7999999999999999E-2</v>
      </c>
      <c r="K44" s="51">
        <v>110160</v>
      </c>
      <c r="L44" s="51">
        <v>0</v>
      </c>
      <c r="M44" s="49">
        <v>4.6670501941608003E-2</v>
      </c>
      <c r="N44" s="53">
        <f t="shared" si="7"/>
        <v>115301.22249388754</v>
      </c>
      <c r="O44" s="51">
        <f t="shared" si="8"/>
        <v>38328.653507050272</v>
      </c>
      <c r="P44" s="51">
        <f t="shared" si="9"/>
        <v>76972.568986837272</v>
      </c>
      <c r="Q44" s="49">
        <v>0.05</v>
      </c>
      <c r="R44" s="51">
        <f t="shared" si="10"/>
        <v>0</v>
      </c>
    </row>
    <row r="45" spans="2:22" x14ac:dyDescent="0.25">
      <c r="B45" s="101">
        <v>41</v>
      </c>
      <c r="C45" s="103" t="s">
        <v>189</v>
      </c>
      <c r="D45" s="97">
        <v>4</v>
      </c>
      <c r="E45" s="98">
        <v>41220</v>
      </c>
      <c r="F45" s="98">
        <v>44413</v>
      </c>
      <c r="G45" s="6">
        <f t="shared" si="5"/>
        <v>8.7479452054794518</v>
      </c>
      <c r="H45" s="112">
        <v>25</v>
      </c>
      <c r="I45" s="10">
        <v>0.05</v>
      </c>
      <c r="J45" s="11">
        <f t="shared" si="6"/>
        <v>3.7999999999999999E-2</v>
      </c>
      <c r="K45" s="51">
        <v>326400</v>
      </c>
      <c r="L45" s="51">
        <v>0</v>
      </c>
      <c r="M45" s="49">
        <v>4.6670501941608003E-2</v>
      </c>
      <c r="N45" s="53">
        <f t="shared" si="7"/>
        <v>341633.25183374085</v>
      </c>
      <c r="O45" s="51">
        <f t="shared" si="8"/>
        <v>113566.38076163044</v>
      </c>
      <c r="P45" s="51">
        <f t="shared" si="9"/>
        <v>228066.87107211043</v>
      </c>
      <c r="Q45" s="49">
        <v>0.05</v>
      </c>
      <c r="R45" s="51">
        <f t="shared" si="10"/>
        <v>0</v>
      </c>
    </row>
    <row r="46" spans="2:22" ht="30" x14ac:dyDescent="0.25">
      <c r="B46" s="101">
        <v>42</v>
      </c>
      <c r="C46" s="103" t="s">
        <v>190</v>
      </c>
      <c r="D46" s="97">
        <v>0</v>
      </c>
      <c r="E46" s="98">
        <v>41425</v>
      </c>
      <c r="F46" s="98">
        <v>44413</v>
      </c>
      <c r="G46" s="6">
        <f t="shared" si="5"/>
        <v>8.1863013698630134</v>
      </c>
      <c r="H46" s="112">
        <v>25</v>
      </c>
      <c r="I46" s="10">
        <v>0.05</v>
      </c>
      <c r="J46" s="11">
        <f t="shared" si="6"/>
        <v>3.7999999999999999E-2</v>
      </c>
      <c r="K46" s="51">
        <v>4152121.08</v>
      </c>
      <c r="L46" s="51">
        <v>3117293.68</v>
      </c>
      <c r="M46" s="49">
        <v>2.8040683712388745E-2</v>
      </c>
      <c r="N46" s="53">
        <f t="shared" si="7"/>
        <v>4268549.393939822</v>
      </c>
      <c r="O46" s="51">
        <f t="shared" si="8"/>
        <v>1327858.0065356249</v>
      </c>
      <c r="P46" s="51">
        <f t="shared" si="9"/>
        <v>2940691.3874041969</v>
      </c>
      <c r="Q46" s="49">
        <v>0.05</v>
      </c>
      <c r="R46" s="51">
        <f t="shared" si="10"/>
        <v>2793656.8180339867</v>
      </c>
    </row>
    <row r="47" spans="2:22" ht="30" x14ac:dyDescent="0.25">
      <c r="B47" s="101">
        <v>43</v>
      </c>
      <c r="C47" s="103" t="s">
        <v>191</v>
      </c>
      <c r="D47" s="97">
        <v>0</v>
      </c>
      <c r="E47" s="98">
        <v>41425</v>
      </c>
      <c r="F47" s="98">
        <v>44413</v>
      </c>
      <c r="G47" s="6">
        <f t="shared" si="5"/>
        <v>8.1863013698630134</v>
      </c>
      <c r="H47" s="112">
        <v>35</v>
      </c>
      <c r="I47" s="10">
        <v>0.05</v>
      </c>
      <c r="J47" s="11">
        <f t="shared" si="6"/>
        <v>2.7142857142857142E-2</v>
      </c>
      <c r="K47" s="51">
        <v>121539621.39</v>
      </c>
      <c r="L47" s="51">
        <v>91248470.239999995</v>
      </c>
      <c r="M47" s="49">
        <v>2.8040683712388745E-2</v>
      </c>
      <c r="N47" s="53">
        <f t="shared" si="7"/>
        <v>124947675.47192048</v>
      </c>
      <c r="O47" s="51">
        <f t="shared" si="8"/>
        <v>27763324.586660933</v>
      </c>
      <c r="P47" s="51">
        <f t="shared" si="9"/>
        <v>97184350.885259539</v>
      </c>
      <c r="Q47" s="49">
        <v>0.05</v>
      </c>
      <c r="R47" s="51">
        <f t="shared" si="10"/>
        <v>92325133.340996563</v>
      </c>
    </row>
    <row r="48" spans="2:22" ht="30" x14ac:dyDescent="0.25">
      <c r="B48" s="101">
        <v>44</v>
      </c>
      <c r="C48" s="103" t="s">
        <v>192</v>
      </c>
      <c r="D48" s="97">
        <v>0</v>
      </c>
      <c r="E48" s="98">
        <v>41425</v>
      </c>
      <c r="F48" s="98">
        <v>44413</v>
      </c>
      <c r="G48" s="6">
        <f t="shared" si="5"/>
        <v>8.1863013698630134</v>
      </c>
      <c r="H48" s="112">
        <v>25</v>
      </c>
      <c r="I48" s="10">
        <v>0.05</v>
      </c>
      <c r="J48" s="11">
        <f t="shared" si="6"/>
        <v>3.7999999999999999E-2</v>
      </c>
      <c r="K48" s="51">
        <v>1882376.93</v>
      </c>
      <c r="L48" s="51">
        <v>1413234.72</v>
      </c>
      <c r="M48" s="49">
        <v>2.8040683712388745E-2</v>
      </c>
      <c r="N48" s="53">
        <f t="shared" si="7"/>
        <v>1935160.0661216273</v>
      </c>
      <c r="O48" s="51">
        <f t="shared" si="8"/>
        <v>601988.53300743573</v>
      </c>
      <c r="P48" s="51">
        <f t="shared" si="9"/>
        <v>1333171.5331141916</v>
      </c>
      <c r="Q48" s="49">
        <v>0.05</v>
      </c>
      <c r="R48" s="51">
        <f t="shared" si="10"/>
        <v>1266512.956458482</v>
      </c>
    </row>
    <row r="49" spans="2:18" ht="30" x14ac:dyDescent="0.25">
      <c r="B49" s="101">
        <v>45</v>
      </c>
      <c r="C49" s="103" t="s">
        <v>193</v>
      </c>
      <c r="D49" s="97">
        <v>0</v>
      </c>
      <c r="E49" s="98">
        <v>41425</v>
      </c>
      <c r="F49" s="98">
        <v>44413</v>
      </c>
      <c r="G49" s="6">
        <f t="shared" si="5"/>
        <v>8.1863013698630134</v>
      </c>
      <c r="H49" s="112">
        <v>35</v>
      </c>
      <c r="I49" s="10">
        <v>0.05</v>
      </c>
      <c r="J49" s="11">
        <f t="shared" si="6"/>
        <v>2.7142857142857142E-2</v>
      </c>
      <c r="K49" s="51">
        <v>91734082.980000004</v>
      </c>
      <c r="L49" s="51">
        <v>79165946.219999999</v>
      </c>
      <c r="M49" s="49">
        <v>2.8040683712388745E-2</v>
      </c>
      <c r="N49" s="53">
        <f t="shared" si="7"/>
        <v>94306369.386488214</v>
      </c>
      <c r="O49" s="51">
        <f t="shared" si="8"/>
        <v>20954838.367161285</v>
      </c>
      <c r="P49" s="51">
        <f t="shared" si="9"/>
        <v>73351531.019326925</v>
      </c>
      <c r="Q49" s="49">
        <v>0.05</v>
      </c>
      <c r="R49" s="51">
        <f t="shared" si="10"/>
        <v>69683954.468360573</v>
      </c>
    </row>
    <row r="50" spans="2:18" ht="30" x14ac:dyDescent="0.25">
      <c r="B50" s="101">
        <v>46</v>
      </c>
      <c r="C50" s="103" t="s">
        <v>194</v>
      </c>
      <c r="D50" s="97">
        <v>0</v>
      </c>
      <c r="E50" s="98">
        <v>41425</v>
      </c>
      <c r="F50" s="98">
        <v>44413</v>
      </c>
      <c r="G50" s="6">
        <f t="shared" si="5"/>
        <v>8.1863013698630134</v>
      </c>
      <c r="H50" s="122">
        <v>35</v>
      </c>
      <c r="I50" s="10">
        <v>0.05</v>
      </c>
      <c r="J50" s="11">
        <f t="shared" si="6"/>
        <v>2.7142857142857142E-2</v>
      </c>
      <c r="K50" s="51">
        <v>903077.39</v>
      </c>
      <c r="L50" s="51">
        <v>779350.18</v>
      </c>
      <c r="M50" s="49">
        <v>2.8040683712388745E-2</v>
      </c>
      <c r="N50" s="53">
        <f t="shared" si="7"/>
        <v>928400.29746079957</v>
      </c>
      <c r="O50" s="51">
        <f t="shared" si="8"/>
        <v>206290.18272972413</v>
      </c>
      <c r="P50" s="51">
        <f t="shared" si="9"/>
        <v>722110.11473107547</v>
      </c>
      <c r="Q50" s="49">
        <v>0.05</v>
      </c>
      <c r="R50" s="51">
        <f t="shared" si="10"/>
        <v>686004.60899452167</v>
      </c>
    </row>
    <row r="51" spans="2:18" ht="30" x14ac:dyDescent="0.25">
      <c r="B51" s="101">
        <v>47</v>
      </c>
      <c r="C51" s="103" t="s">
        <v>195</v>
      </c>
      <c r="D51" s="97">
        <v>0</v>
      </c>
      <c r="E51" s="98">
        <v>41425</v>
      </c>
      <c r="F51" s="98">
        <v>44413</v>
      </c>
      <c r="G51" s="6">
        <f t="shared" si="5"/>
        <v>8.1863013698630134</v>
      </c>
      <c r="H51" s="122">
        <v>35</v>
      </c>
      <c r="I51" s="10">
        <v>0.05</v>
      </c>
      <c r="J51" s="11">
        <f t="shared" si="6"/>
        <v>2.7142857142857142E-2</v>
      </c>
      <c r="K51" s="51">
        <v>46686375.030000001</v>
      </c>
      <c r="L51" s="51">
        <v>40290052.890000001</v>
      </c>
      <c r="M51" s="49">
        <v>2.8040683712388745E-2</v>
      </c>
      <c r="N51" s="53">
        <f t="shared" si="7"/>
        <v>47995492.905894198</v>
      </c>
      <c r="O51" s="51">
        <f t="shared" si="8"/>
        <v>10664579.738760959</v>
      </c>
      <c r="P51" s="51">
        <f t="shared" si="9"/>
        <v>37330913.167133242</v>
      </c>
      <c r="Q51" s="49">
        <v>0.05</v>
      </c>
      <c r="R51" s="51">
        <f t="shared" si="10"/>
        <v>35464367.508776575</v>
      </c>
    </row>
    <row r="52" spans="2:18" ht="30" x14ac:dyDescent="0.25">
      <c r="B52" s="101">
        <v>48</v>
      </c>
      <c r="C52" s="103" t="s">
        <v>197</v>
      </c>
      <c r="D52" s="97">
        <v>0</v>
      </c>
      <c r="E52" s="98">
        <v>42186</v>
      </c>
      <c r="F52" s="98">
        <v>44413</v>
      </c>
      <c r="G52" s="6">
        <f t="shared" si="5"/>
        <v>6.1013698630136988</v>
      </c>
      <c r="H52" s="122">
        <v>35</v>
      </c>
      <c r="I52" s="10">
        <v>0.05</v>
      </c>
      <c r="J52" s="11">
        <f t="shared" si="6"/>
        <v>2.7142857142857142E-2</v>
      </c>
      <c r="K52" s="51">
        <v>233031.13</v>
      </c>
      <c r="L52" s="51">
        <v>211046.98</v>
      </c>
      <c r="M52" s="49">
        <v>1.0132556041363093E-2</v>
      </c>
      <c r="N52" s="53">
        <f t="shared" si="7"/>
        <v>235392.33098410716</v>
      </c>
      <c r="O52" s="51">
        <f t="shared" si="8"/>
        <v>38982.996872526521</v>
      </c>
      <c r="P52" s="51">
        <f t="shared" si="9"/>
        <v>196409.33411158063</v>
      </c>
      <c r="Q52" s="49">
        <v>0.05</v>
      </c>
      <c r="R52" s="51">
        <f t="shared" si="10"/>
        <v>186588.86740600158</v>
      </c>
    </row>
    <row r="53" spans="2:18" ht="30" x14ac:dyDescent="0.25">
      <c r="B53" s="101">
        <v>49</v>
      </c>
      <c r="C53" s="103" t="s">
        <v>198</v>
      </c>
      <c r="D53" s="97">
        <v>0</v>
      </c>
      <c r="E53" s="98">
        <v>41425</v>
      </c>
      <c r="F53" s="98">
        <v>44413</v>
      </c>
      <c r="G53" s="6">
        <f t="shared" si="5"/>
        <v>8.1863013698630134</v>
      </c>
      <c r="H53" s="101">
        <v>20</v>
      </c>
      <c r="I53" s="10">
        <v>0.05</v>
      </c>
      <c r="J53" s="11">
        <f t="shared" si="6"/>
        <v>4.7500000000000001E-2</v>
      </c>
      <c r="K53" s="51">
        <v>385168442.91000003</v>
      </c>
      <c r="L53" s="51">
        <v>19258422.149999999</v>
      </c>
      <c r="M53" s="49">
        <v>0.04</v>
      </c>
      <c r="N53" s="53">
        <f t="shared" si="7"/>
        <v>400575180.62640005</v>
      </c>
      <c r="O53" s="51">
        <f t="shared" si="8"/>
        <v>155763384.62001359</v>
      </c>
      <c r="P53" s="51">
        <f t="shared" si="9"/>
        <v>244811796.00638646</v>
      </c>
      <c r="Q53" s="49">
        <v>0.05</v>
      </c>
      <c r="R53" s="51">
        <f t="shared" si="10"/>
        <v>232571206.20606712</v>
      </c>
    </row>
    <row r="54" spans="2:18" ht="30" x14ac:dyDescent="0.25">
      <c r="B54" s="101">
        <v>50</v>
      </c>
      <c r="C54" s="103" t="s">
        <v>199</v>
      </c>
      <c r="D54" s="97">
        <v>0</v>
      </c>
      <c r="E54" s="98">
        <v>41425</v>
      </c>
      <c r="F54" s="98">
        <v>44413</v>
      </c>
      <c r="G54" s="6">
        <f t="shared" si="5"/>
        <v>8.1863013698630134</v>
      </c>
      <c r="H54" s="112">
        <v>35</v>
      </c>
      <c r="I54" s="10">
        <v>0.05</v>
      </c>
      <c r="J54" s="11">
        <f t="shared" si="6"/>
        <v>2.7142857142857142E-2</v>
      </c>
      <c r="K54" s="51">
        <v>12652111.33</v>
      </c>
      <c r="L54" s="51">
        <v>9498843.1799999997</v>
      </c>
      <c r="M54" s="49">
        <v>2.8040683712388745E-2</v>
      </c>
      <c r="N54" s="53">
        <f t="shared" si="7"/>
        <v>13006885.182098461</v>
      </c>
      <c r="O54" s="51">
        <f t="shared" si="8"/>
        <v>2890124.7967048679</v>
      </c>
      <c r="P54" s="51">
        <f t="shared" si="9"/>
        <v>10116760.385393593</v>
      </c>
      <c r="Q54" s="49">
        <v>0.05</v>
      </c>
      <c r="R54" s="51">
        <f t="shared" si="10"/>
        <v>9610922.3661239129</v>
      </c>
    </row>
    <row r="55" spans="2:18" ht="30" x14ac:dyDescent="0.25">
      <c r="B55" s="101">
        <v>51</v>
      </c>
      <c r="C55" s="103" t="s">
        <v>200</v>
      </c>
      <c r="D55" s="97">
        <v>0</v>
      </c>
      <c r="E55" s="98">
        <v>41425</v>
      </c>
      <c r="F55" s="98">
        <v>44413</v>
      </c>
      <c r="G55" s="6">
        <f t="shared" si="5"/>
        <v>8.1863013698630134</v>
      </c>
      <c r="H55" s="112">
        <v>35</v>
      </c>
      <c r="I55" s="10">
        <v>0.05</v>
      </c>
      <c r="J55" s="11">
        <f t="shared" si="6"/>
        <v>2.7142857142857142E-2</v>
      </c>
      <c r="K55" s="51">
        <v>11295336.380000001</v>
      </c>
      <c r="L55" s="51">
        <v>8480215.3499999996</v>
      </c>
      <c r="M55" s="49">
        <v>2.8040683712388745E-2</v>
      </c>
      <c r="N55" s="53">
        <f t="shared" si="7"/>
        <v>11612065.33485662</v>
      </c>
      <c r="O55" s="51">
        <f t="shared" si="8"/>
        <v>2580196.3725654795</v>
      </c>
      <c r="P55" s="51">
        <f t="shared" si="9"/>
        <v>9031868.9622911401</v>
      </c>
      <c r="Q55" s="49">
        <v>0.05</v>
      </c>
      <c r="R55" s="51">
        <f t="shared" si="10"/>
        <v>8580275.5141765829</v>
      </c>
    </row>
    <row r="56" spans="2:18" ht="30" x14ac:dyDescent="0.25">
      <c r="B56" s="101">
        <v>52</v>
      </c>
      <c r="C56" s="103" t="s">
        <v>201</v>
      </c>
      <c r="D56" s="97">
        <v>0</v>
      </c>
      <c r="E56" s="98">
        <v>41425</v>
      </c>
      <c r="F56" s="98">
        <v>44413</v>
      </c>
      <c r="G56" s="6">
        <f t="shared" si="5"/>
        <v>8.1863013698630134</v>
      </c>
      <c r="H56" s="112">
        <v>35</v>
      </c>
      <c r="I56" s="10">
        <v>0.05</v>
      </c>
      <c r="J56" s="11">
        <f t="shared" si="6"/>
        <v>2.7142857142857142E-2</v>
      </c>
      <c r="K56" s="51">
        <v>6660602.8200000003</v>
      </c>
      <c r="L56" s="51">
        <v>5000590.03</v>
      </c>
      <c r="M56" s="49">
        <v>2.8040683712388745E-2</v>
      </c>
      <c r="N56" s="53">
        <f t="shared" si="7"/>
        <v>6847370.6770094652</v>
      </c>
      <c r="O56" s="51">
        <f t="shared" si="8"/>
        <v>1521483.0844429799</v>
      </c>
      <c r="P56" s="51">
        <f t="shared" si="9"/>
        <v>5325887.5925664855</v>
      </c>
      <c r="Q56" s="49">
        <v>0.05</v>
      </c>
      <c r="R56" s="51">
        <f t="shared" si="10"/>
        <v>5059593.2129381606</v>
      </c>
    </row>
    <row r="57" spans="2:18" ht="30" x14ac:dyDescent="0.25">
      <c r="B57" s="101">
        <v>53</v>
      </c>
      <c r="C57" s="103" t="s">
        <v>202</v>
      </c>
      <c r="D57" s="97">
        <v>0</v>
      </c>
      <c r="E57" s="98">
        <v>41425</v>
      </c>
      <c r="F57" s="98">
        <v>44413</v>
      </c>
      <c r="G57" s="6">
        <f t="shared" si="5"/>
        <v>8.1863013698630134</v>
      </c>
      <c r="H57" s="112">
        <v>10</v>
      </c>
      <c r="I57" s="10">
        <v>0.05</v>
      </c>
      <c r="J57" s="11">
        <f t="shared" si="6"/>
        <v>9.5000000000000001E-2</v>
      </c>
      <c r="K57" s="51">
        <v>8124780.8600000003</v>
      </c>
      <c r="L57" s="51">
        <v>6099853.0300000003</v>
      </c>
      <c r="M57" s="49">
        <v>2.8040683712388745E-2</v>
      </c>
      <c r="N57" s="53">
        <f t="shared" si="7"/>
        <v>8352605.2703277301</v>
      </c>
      <c r="O57" s="51">
        <f t="shared" si="8"/>
        <v>6495809.676808848</v>
      </c>
      <c r="P57" s="51">
        <f t="shared" si="9"/>
        <v>1856795.5935188821</v>
      </c>
      <c r="Q57" s="49">
        <v>0.05</v>
      </c>
      <c r="R57" s="51">
        <f t="shared" si="10"/>
        <v>1763955.8138429378</v>
      </c>
    </row>
    <row r="58" spans="2:18" ht="30" x14ac:dyDescent="0.25">
      <c r="B58" s="101">
        <v>54</v>
      </c>
      <c r="C58" s="103" t="s">
        <v>203</v>
      </c>
      <c r="D58" s="97">
        <v>0</v>
      </c>
      <c r="E58" s="98">
        <v>41425</v>
      </c>
      <c r="F58" s="98">
        <v>44413</v>
      </c>
      <c r="G58" s="6">
        <f t="shared" si="5"/>
        <v>8.1863013698630134</v>
      </c>
      <c r="H58" s="112">
        <v>30</v>
      </c>
      <c r="I58" s="10">
        <v>0.05</v>
      </c>
      <c r="J58" s="11">
        <f t="shared" si="6"/>
        <v>3.1666666666666662E-2</v>
      </c>
      <c r="K58" s="51">
        <v>8119401.9699999997</v>
      </c>
      <c r="L58" s="51">
        <v>6095814.6799999997</v>
      </c>
      <c r="M58" s="49">
        <v>2.8040683712388745E-2</v>
      </c>
      <c r="N58" s="53">
        <f t="shared" si="7"/>
        <v>8347075.5525745163</v>
      </c>
      <c r="O58" s="51">
        <f t="shared" si="8"/>
        <v>2163836.4076290429</v>
      </c>
      <c r="P58" s="51">
        <f t="shared" si="9"/>
        <v>6183239.1449454734</v>
      </c>
      <c r="Q58" s="49">
        <v>0.05</v>
      </c>
      <c r="R58" s="51">
        <f t="shared" si="10"/>
        <v>5874077.1876981994</v>
      </c>
    </row>
    <row r="59" spans="2:18" x14ac:dyDescent="0.25">
      <c r="B59" s="101">
        <v>55</v>
      </c>
      <c r="C59" s="103" t="s">
        <v>204</v>
      </c>
      <c r="D59" s="97">
        <v>0</v>
      </c>
      <c r="E59" s="98">
        <v>41425</v>
      </c>
      <c r="F59" s="98">
        <v>44413</v>
      </c>
      <c r="G59" s="6">
        <f t="shared" si="5"/>
        <v>8.1863013698630134</v>
      </c>
      <c r="H59" s="112">
        <v>35</v>
      </c>
      <c r="I59" s="10">
        <v>0.05</v>
      </c>
      <c r="J59" s="11">
        <f t="shared" si="6"/>
        <v>2.7142857142857142E-2</v>
      </c>
      <c r="K59" s="51">
        <v>24214706.710000001</v>
      </c>
      <c r="L59" s="51">
        <v>18179708.98</v>
      </c>
      <c r="M59" s="49">
        <v>2.8040683712388745E-2</v>
      </c>
      <c r="N59" s="53">
        <f t="shared" si="7"/>
        <v>24893703.642043371</v>
      </c>
      <c r="O59" s="51">
        <f t="shared" si="8"/>
        <v>5531371.206129496</v>
      </c>
      <c r="P59" s="51">
        <f t="shared" si="9"/>
        <v>19362332.435913876</v>
      </c>
      <c r="Q59" s="49">
        <v>0.05</v>
      </c>
      <c r="R59" s="51">
        <f t="shared" si="10"/>
        <v>18394215.81411818</v>
      </c>
    </row>
    <row r="60" spans="2:18" ht="30" x14ac:dyDescent="0.25">
      <c r="B60" s="101">
        <v>56</v>
      </c>
      <c r="C60" s="103" t="s">
        <v>205</v>
      </c>
      <c r="D60" s="97">
        <v>0</v>
      </c>
      <c r="E60" s="98">
        <v>41730</v>
      </c>
      <c r="F60" s="98">
        <v>44413</v>
      </c>
      <c r="G60" s="6">
        <f t="shared" si="5"/>
        <v>7.3506849315068497</v>
      </c>
      <c r="H60" s="112">
        <v>30</v>
      </c>
      <c r="I60" s="10">
        <v>0.05</v>
      </c>
      <c r="J60" s="11">
        <f t="shared" si="6"/>
        <v>3.1666666666666662E-2</v>
      </c>
      <c r="K60" s="51">
        <v>6195217.5199999996</v>
      </c>
      <c r="L60" s="51">
        <v>309760.88</v>
      </c>
      <c r="M60" s="49">
        <v>1.925770308123249E-2</v>
      </c>
      <c r="N60" s="53">
        <f t="shared" si="7"/>
        <v>6314523.1795238089</v>
      </c>
      <c r="O60" s="51">
        <f t="shared" si="8"/>
        <v>1469842.2288702519</v>
      </c>
      <c r="P60" s="51">
        <f t="shared" si="9"/>
        <v>4844680.9506535567</v>
      </c>
      <c r="Q60" s="49">
        <v>0.05</v>
      </c>
      <c r="R60" s="51">
        <f t="shared" si="10"/>
        <v>4602446.9031208791</v>
      </c>
    </row>
    <row r="61" spans="2:18" ht="30" x14ac:dyDescent="0.25">
      <c r="B61" s="101">
        <v>57</v>
      </c>
      <c r="C61" s="103" t="s">
        <v>206</v>
      </c>
      <c r="D61" s="97">
        <v>0</v>
      </c>
      <c r="E61" s="98">
        <v>41730</v>
      </c>
      <c r="F61" s="98">
        <v>44413</v>
      </c>
      <c r="G61" s="6">
        <f t="shared" si="5"/>
        <v>7.3506849315068497</v>
      </c>
      <c r="H61" s="112">
        <v>30</v>
      </c>
      <c r="I61" s="10">
        <v>0.05</v>
      </c>
      <c r="J61" s="11">
        <f t="shared" si="6"/>
        <v>3.1666666666666662E-2</v>
      </c>
      <c r="K61" s="51">
        <v>2812638.04</v>
      </c>
      <c r="L61" s="51">
        <v>2189169.9500000002</v>
      </c>
      <c r="M61" s="49">
        <v>1.925770308123249E-2</v>
      </c>
      <c r="N61" s="53">
        <f t="shared" si="7"/>
        <v>2866802.9882492996</v>
      </c>
      <c r="O61" s="51">
        <f t="shared" si="8"/>
        <v>667310.57503189286</v>
      </c>
      <c r="P61" s="51">
        <f t="shared" si="9"/>
        <v>2199492.4132174067</v>
      </c>
      <c r="Q61" s="49">
        <v>0.05</v>
      </c>
      <c r="R61" s="51">
        <f t="shared" si="10"/>
        <v>2089517.7925565364</v>
      </c>
    </row>
    <row r="62" spans="2:18" ht="30" x14ac:dyDescent="0.25">
      <c r="B62" s="101">
        <v>58</v>
      </c>
      <c r="C62" s="103" t="s">
        <v>208</v>
      </c>
      <c r="D62" s="97">
        <v>0</v>
      </c>
      <c r="E62" s="98">
        <v>42461</v>
      </c>
      <c r="F62" s="98">
        <v>44413</v>
      </c>
      <c r="G62" s="6">
        <f t="shared" si="5"/>
        <v>5.3479452054794523</v>
      </c>
      <c r="H62" s="112">
        <v>30</v>
      </c>
      <c r="I62" s="10">
        <v>0.05</v>
      </c>
      <c r="J62" s="11">
        <f t="shared" si="6"/>
        <v>3.1666666666666662E-2</v>
      </c>
      <c r="K62" s="51">
        <v>-10000</v>
      </c>
      <c r="L62" s="51">
        <v>-8251.5499999999993</v>
      </c>
      <c r="M62" s="49">
        <v>8.8023288051012633E-3</v>
      </c>
      <c r="N62" s="53">
        <f t="shared" si="7"/>
        <v>-10088.023288051014</v>
      </c>
      <c r="O62" s="51">
        <f t="shared" si="8"/>
        <v>-1708.4228662430867</v>
      </c>
      <c r="P62" s="51">
        <f>N62-O62</f>
        <v>-8379.600421807927</v>
      </c>
      <c r="Q62" s="49">
        <v>0.05</v>
      </c>
      <c r="R62" s="51">
        <f>P62*(1-Q62)</f>
        <v>-7960.6204007175302</v>
      </c>
    </row>
    <row r="63" spans="2:18" x14ac:dyDescent="0.25">
      <c r="B63" s="101">
        <v>59</v>
      </c>
      <c r="C63" s="103" t="s">
        <v>209</v>
      </c>
      <c r="D63" s="97">
        <v>0</v>
      </c>
      <c r="E63" s="98">
        <v>41425</v>
      </c>
      <c r="F63" s="98">
        <v>44413</v>
      </c>
      <c r="G63" s="6">
        <f t="shared" si="5"/>
        <v>8.1863013698630134</v>
      </c>
      <c r="H63" s="112">
        <v>30</v>
      </c>
      <c r="I63" s="10">
        <v>0.05</v>
      </c>
      <c r="J63" s="11">
        <f t="shared" si="6"/>
        <v>3.1666666666666662E-2</v>
      </c>
      <c r="K63" s="51">
        <v>26717998.07</v>
      </c>
      <c r="L63" s="51">
        <v>20059108.510000002</v>
      </c>
      <c r="M63" s="49">
        <v>2.8040683712388745E-2</v>
      </c>
      <c r="N63" s="53">
        <f t="shared" si="7"/>
        <v>27467189.003309082</v>
      </c>
      <c r="O63" s="51">
        <f t="shared" si="8"/>
        <v>7120398.4205290545</v>
      </c>
      <c r="P63" s="51">
        <f t="shared" si="9"/>
        <v>20346790.582780026</v>
      </c>
      <c r="Q63" s="49">
        <v>0.05</v>
      </c>
      <c r="R63" s="51">
        <f t="shared" si="10"/>
        <v>19329451.053641025</v>
      </c>
    </row>
    <row r="64" spans="2:18" ht="30" x14ac:dyDescent="0.25">
      <c r="B64" s="101">
        <v>60</v>
      </c>
      <c r="C64" s="103" t="s">
        <v>210</v>
      </c>
      <c r="D64" s="97">
        <v>0</v>
      </c>
      <c r="E64" s="98">
        <v>41730</v>
      </c>
      <c r="F64" s="98">
        <v>44413</v>
      </c>
      <c r="G64" s="6">
        <f t="shared" si="5"/>
        <v>7.3506849315068497</v>
      </c>
      <c r="H64" s="112">
        <v>30</v>
      </c>
      <c r="I64" s="10">
        <v>0.05</v>
      </c>
      <c r="J64" s="11">
        <f t="shared" si="6"/>
        <v>3.1666666666666662E-2</v>
      </c>
      <c r="K64" s="51">
        <v>1654231.42</v>
      </c>
      <c r="L64" s="51">
        <v>1287543.45</v>
      </c>
      <c r="M64" s="49">
        <v>1.925770308123249E-2</v>
      </c>
      <c r="N64" s="53">
        <f t="shared" si="7"/>
        <v>1686088.1175140054</v>
      </c>
      <c r="O64" s="51">
        <f t="shared" si="8"/>
        <v>392473.57975576003</v>
      </c>
      <c r="P64" s="51">
        <f t="shared" si="9"/>
        <v>1293614.5377582454</v>
      </c>
      <c r="Q64" s="49">
        <v>0.05</v>
      </c>
      <c r="R64" s="51">
        <f t="shared" si="10"/>
        <v>1228933.8108703331</v>
      </c>
    </row>
    <row r="65" spans="2:18" ht="30" x14ac:dyDescent="0.25">
      <c r="B65" s="101">
        <v>61</v>
      </c>
      <c r="C65" s="103" t="s">
        <v>211</v>
      </c>
      <c r="D65" s="97">
        <v>0</v>
      </c>
      <c r="E65" s="98">
        <v>41730</v>
      </c>
      <c r="F65" s="98">
        <v>44413</v>
      </c>
      <c r="G65" s="6">
        <f t="shared" si="5"/>
        <v>7.3506849315068497</v>
      </c>
      <c r="H65" s="112">
        <v>30</v>
      </c>
      <c r="I65" s="10">
        <v>0.05</v>
      </c>
      <c r="J65" s="11">
        <f t="shared" si="6"/>
        <v>3.1666666666666662E-2</v>
      </c>
      <c r="K65" s="51">
        <v>1016085.59</v>
      </c>
      <c r="L65" s="51">
        <v>790853.31</v>
      </c>
      <c r="M65" s="49">
        <v>1.925770308123249E-2</v>
      </c>
      <c r="N65" s="53">
        <f t="shared" si="7"/>
        <v>1035653.0645973388</v>
      </c>
      <c r="O65" s="51">
        <f t="shared" si="8"/>
        <v>241070.71357981069</v>
      </c>
      <c r="P65" s="51">
        <f t="shared" si="9"/>
        <v>794582.3510175281</v>
      </c>
      <c r="Q65" s="49">
        <v>0.05</v>
      </c>
      <c r="R65" s="51">
        <f t="shared" si="10"/>
        <v>754853.23346665164</v>
      </c>
    </row>
    <row r="66" spans="2:18" ht="30" x14ac:dyDescent="0.25">
      <c r="B66" s="101">
        <v>62</v>
      </c>
      <c r="C66" s="103" t="s">
        <v>212</v>
      </c>
      <c r="D66" s="97">
        <v>0</v>
      </c>
      <c r="E66" s="98">
        <v>41425</v>
      </c>
      <c r="F66" s="98">
        <v>44413</v>
      </c>
      <c r="G66" s="6">
        <f t="shared" si="5"/>
        <v>8.1863013698630134</v>
      </c>
      <c r="H66" s="112">
        <v>30</v>
      </c>
      <c r="I66" s="10">
        <v>0.05</v>
      </c>
      <c r="J66" s="11">
        <f t="shared" si="6"/>
        <v>3.1666666666666662E-2</v>
      </c>
      <c r="K66" s="51">
        <v>1283109.05</v>
      </c>
      <c r="L66" s="51">
        <v>64155.45</v>
      </c>
      <c r="M66" s="49">
        <v>2.8040683712388745E-2</v>
      </c>
      <c r="N66" s="53">
        <f t="shared" si="7"/>
        <v>1319088.3050395537</v>
      </c>
      <c r="O66" s="51">
        <f t="shared" si="8"/>
        <v>341951.05595299328</v>
      </c>
      <c r="P66" s="51">
        <f t="shared" si="9"/>
        <v>977137.24908656045</v>
      </c>
      <c r="Q66" s="49">
        <v>0.05</v>
      </c>
      <c r="R66" s="51">
        <f t="shared" si="10"/>
        <v>928280.38663223234</v>
      </c>
    </row>
    <row r="67" spans="2:18" ht="30" x14ac:dyDescent="0.25">
      <c r="B67" s="101">
        <v>63</v>
      </c>
      <c r="C67" s="103" t="s">
        <v>213</v>
      </c>
      <c r="D67" s="97">
        <v>0</v>
      </c>
      <c r="E67" s="98">
        <v>41730</v>
      </c>
      <c r="F67" s="98">
        <v>44413</v>
      </c>
      <c r="G67" s="6">
        <f t="shared" si="5"/>
        <v>7.3506849315068497</v>
      </c>
      <c r="H67" s="112">
        <v>30</v>
      </c>
      <c r="I67" s="10">
        <v>0.05</v>
      </c>
      <c r="J67" s="11">
        <f t="shared" si="6"/>
        <v>3.1666666666666662E-2</v>
      </c>
      <c r="K67" s="51">
        <v>240552.95</v>
      </c>
      <c r="L67" s="51">
        <v>12027.65</v>
      </c>
      <c r="M67" s="49">
        <v>1.925770308123249E-2</v>
      </c>
      <c r="N67" s="53">
        <f t="shared" si="7"/>
        <v>245185.44728641456</v>
      </c>
      <c r="O67" s="51">
        <f t="shared" si="8"/>
        <v>57072.230805112122</v>
      </c>
      <c r="P67" s="51">
        <f t="shared" si="9"/>
        <v>188113.21648130246</v>
      </c>
      <c r="Q67" s="49">
        <v>0.05</v>
      </c>
      <c r="R67" s="51">
        <f t="shared" si="10"/>
        <v>178707.55565723733</v>
      </c>
    </row>
    <row r="68" spans="2:18" ht="30" x14ac:dyDescent="0.25">
      <c r="B68" s="101">
        <v>64</v>
      </c>
      <c r="C68" s="103" t="s">
        <v>214</v>
      </c>
      <c r="D68" s="97">
        <v>0</v>
      </c>
      <c r="E68" s="98">
        <v>41425</v>
      </c>
      <c r="F68" s="98">
        <v>44413</v>
      </c>
      <c r="G68" s="6">
        <f t="shared" si="5"/>
        <v>8.1863013698630134</v>
      </c>
      <c r="H68" s="101">
        <v>35</v>
      </c>
      <c r="I68" s="10">
        <v>0.05</v>
      </c>
      <c r="J68" s="11">
        <f t="shared" si="6"/>
        <v>2.7142857142857142E-2</v>
      </c>
      <c r="K68" s="51">
        <v>86530626.829999998</v>
      </c>
      <c r="L68" s="51">
        <v>4326531.34</v>
      </c>
      <c r="M68" s="49">
        <v>2.8040683712388745E-2</v>
      </c>
      <c r="N68" s="53">
        <f t="shared" si="7"/>
        <v>88957004.768374771</v>
      </c>
      <c r="O68" s="51">
        <f t="shared" si="8"/>
        <v>19766211.642701261</v>
      </c>
      <c r="P68" s="51">
        <f t="shared" si="9"/>
        <v>69190793.125673503</v>
      </c>
      <c r="Q68" s="49">
        <v>0.05</v>
      </c>
      <c r="R68" s="51">
        <f t="shared" si="10"/>
        <v>65731253.469389826</v>
      </c>
    </row>
    <row r="69" spans="2:18" ht="30" x14ac:dyDescent="0.25">
      <c r="B69" s="101">
        <v>65</v>
      </c>
      <c r="C69" s="103" t="s">
        <v>215</v>
      </c>
      <c r="D69" s="97">
        <v>0</v>
      </c>
      <c r="E69" s="98">
        <v>41425</v>
      </c>
      <c r="F69" s="98">
        <v>44413</v>
      </c>
      <c r="G69" s="6">
        <f t="shared" si="5"/>
        <v>8.1863013698630134</v>
      </c>
      <c r="H69" s="112">
        <v>25</v>
      </c>
      <c r="I69" s="10">
        <v>0.05</v>
      </c>
      <c r="J69" s="11">
        <f t="shared" si="6"/>
        <v>3.7999999999999999E-2</v>
      </c>
      <c r="K69" s="51">
        <v>1633656</v>
      </c>
      <c r="L69" s="51">
        <v>81682.8</v>
      </c>
      <c r="M69" s="49">
        <v>2.8040683712388745E-2</v>
      </c>
      <c r="N69" s="53">
        <f t="shared" si="7"/>
        <v>1679464.8311908462</v>
      </c>
      <c r="O69" s="51">
        <f t="shared" si="8"/>
        <v>522446.99943214637</v>
      </c>
      <c r="P69" s="51">
        <f t="shared" si="9"/>
        <v>1157017.8317586998</v>
      </c>
      <c r="Q69" s="49">
        <v>0.05</v>
      </c>
      <c r="R69" s="51">
        <f t="shared" si="10"/>
        <v>1099166.9401707647</v>
      </c>
    </row>
    <row r="70" spans="2:18" x14ac:dyDescent="0.25">
      <c r="B70" s="101">
        <v>66</v>
      </c>
      <c r="C70" s="103" t="s">
        <v>216</v>
      </c>
      <c r="D70" s="97">
        <v>0</v>
      </c>
      <c r="E70" s="98">
        <v>41425</v>
      </c>
      <c r="F70" s="98">
        <v>44413</v>
      </c>
      <c r="G70" s="6">
        <f t="shared" ref="G70:G133" si="11">(F70-E70)/(EDATE(F70,12)-F70)</f>
        <v>8.1863013698630134</v>
      </c>
      <c r="H70" s="112">
        <v>35</v>
      </c>
      <c r="I70" s="10">
        <v>0.05</v>
      </c>
      <c r="J70" s="11">
        <f t="shared" ref="J70:J133" si="12">(1-I70)/H70</f>
        <v>2.7142857142857142E-2</v>
      </c>
      <c r="K70" s="51">
        <v>31500925.48</v>
      </c>
      <c r="L70" s="51">
        <v>27185103.829999998</v>
      </c>
      <c r="M70" s="49">
        <v>2.8040683712388745E-2</v>
      </c>
      <c r="N70" s="53">
        <f t="shared" ref="N70:N133" si="13">K70*(1+M70)</f>
        <v>32384232.968032207</v>
      </c>
      <c r="O70" s="51">
        <f t="shared" ref="O70:O133" si="14">N70*J70*G70</f>
        <v>7195763.8906501923</v>
      </c>
      <c r="P70" s="51">
        <f t="shared" ref="P70:P133" si="15">MAX(N70-O70,0)</f>
        <v>25188469.077382013</v>
      </c>
      <c r="Q70" s="49">
        <v>0.05</v>
      </c>
      <c r="R70" s="51">
        <f t="shared" ref="R70:R133" si="16">IF(L70&lt;=0,0,IF(P70&lt;=I70*N70,I70*N70,P70*(1-Q70)))</f>
        <v>23929045.623512913</v>
      </c>
    </row>
    <row r="71" spans="2:18" ht="30" x14ac:dyDescent="0.25">
      <c r="B71" s="101">
        <v>67</v>
      </c>
      <c r="C71" s="103" t="s">
        <v>217</v>
      </c>
      <c r="D71" s="97">
        <v>0</v>
      </c>
      <c r="E71" s="98">
        <v>42186</v>
      </c>
      <c r="F71" s="98">
        <v>44413</v>
      </c>
      <c r="G71" s="6">
        <f t="shared" si="11"/>
        <v>6.1013698630136988</v>
      </c>
      <c r="H71" s="112">
        <v>35</v>
      </c>
      <c r="I71" s="10">
        <v>0.05</v>
      </c>
      <c r="J71" s="11">
        <f t="shared" si="12"/>
        <v>2.7142857142857142E-2</v>
      </c>
      <c r="K71" s="51">
        <v>3446179.14</v>
      </c>
      <c r="L71" s="51">
        <v>3121066.41</v>
      </c>
      <c r="M71" s="49">
        <v>1.0132556041363093E-2</v>
      </c>
      <c r="N71" s="53">
        <f t="shared" si="13"/>
        <v>3481097.7432646262</v>
      </c>
      <c r="O71" s="51">
        <f t="shared" si="14"/>
        <v>576499.76051176572</v>
      </c>
      <c r="P71" s="51">
        <f t="shared" si="15"/>
        <v>2904597.9827528605</v>
      </c>
      <c r="Q71" s="49">
        <v>0.05</v>
      </c>
      <c r="R71" s="51">
        <f t="shared" si="16"/>
        <v>2759368.0836152174</v>
      </c>
    </row>
    <row r="72" spans="2:18" ht="30" x14ac:dyDescent="0.25">
      <c r="B72" s="101">
        <v>68</v>
      </c>
      <c r="C72" s="103" t="s">
        <v>219</v>
      </c>
      <c r="D72" s="97">
        <v>0</v>
      </c>
      <c r="E72" s="98">
        <v>42461</v>
      </c>
      <c r="F72" s="98">
        <v>44413</v>
      </c>
      <c r="G72" s="6">
        <f t="shared" si="11"/>
        <v>5.3479452054794523</v>
      </c>
      <c r="H72" s="112">
        <v>35</v>
      </c>
      <c r="I72" s="10">
        <v>0.05</v>
      </c>
      <c r="J72" s="11">
        <f t="shared" si="12"/>
        <v>2.7142857142857142E-2</v>
      </c>
      <c r="K72" s="51">
        <v>-10000</v>
      </c>
      <c r="L72" s="51">
        <v>-9169.1</v>
      </c>
      <c r="M72" s="49">
        <v>8.8023288051012633E-3</v>
      </c>
      <c r="N72" s="53">
        <f t="shared" si="13"/>
        <v>-10088.023288051014</v>
      </c>
      <c r="O72" s="51">
        <f t="shared" si="14"/>
        <v>-1464.3624567797888</v>
      </c>
      <c r="P72" s="51">
        <f>N72-O72</f>
        <v>-8623.6608312712251</v>
      </c>
      <c r="Q72" s="49">
        <v>0.05</v>
      </c>
      <c r="R72" s="51">
        <f>P72*(1-Q72)</f>
        <v>-8192.4777897076638</v>
      </c>
    </row>
    <row r="73" spans="2:18" ht="30" x14ac:dyDescent="0.25">
      <c r="B73" s="101">
        <v>69</v>
      </c>
      <c r="C73" s="103" t="s">
        <v>220</v>
      </c>
      <c r="D73" s="97">
        <v>0</v>
      </c>
      <c r="E73" s="98">
        <v>41425</v>
      </c>
      <c r="F73" s="98">
        <v>44413</v>
      </c>
      <c r="G73" s="6">
        <f t="shared" si="11"/>
        <v>8.1863013698630134</v>
      </c>
      <c r="H73" s="112">
        <v>25</v>
      </c>
      <c r="I73" s="10">
        <v>0.05</v>
      </c>
      <c r="J73" s="11">
        <f t="shared" si="12"/>
        <v>3.7999999999999999E-2</v>
      </c>
      <c r="K73" s="51">
        <v>7105562.6299999999</v>
      </c>
      <c r="L73" s="51">
        <v>355278.13</v>
      </c>
      <c r="M73" s="49">
        <v>2.8040683712388745E-2</v>
      </c>
      <c r="N73" s="53">
        <f t="shared" si="13"/>
        <v>7304807.4643063992</v>
      </c>
      <c r="O73" s="51">
        <f t="shared" si="14"/>
        <v>2272375.5033622077</v>
      </c>
      <c r="P73" s="51">
        <f t="shared" si="15"/>
        <v>5032431.9609441916</v>
      </c>
      <c r="Q73" s="49">
        <v>0.05</v>
      </c>
      <c r="R73" s="51">
        <f t="shared" si="16"/>
        <v>4780810.3628969816</v>
      </c>
    </row>
    <row r="74" spans="2:18" ht="30" x14ac:dyDescent="0.25">
      <c r="B74" s="101">
        <v>70</v>
      </c>
      <c r="C74" s="103" t="s">
        <v>222</v>
      </c>
      <c r="D74" s="97">
        <v>0</v>
      </c>
      <c r="E74" s="98">
        <v>42461</v>
      </c>
      <c r="F74" s="98">
        <v>44413</v>
      </c>
      <c r="G74" s="6">
        <f t="shared" si="11"/>
        <v>5.3479452054794523</v>
      </c>
      <c r="H74" s="112">
        <v>25</v>
      </c>
      <c r="I74" s="10">
        <v>0.05</v>
      </c>
      <c r="J74" s="11">
        <f t="shared" si="12"/>
        <v>3.7999999999999999E-2</v>
      </c>
      <c r="K74" s="51">
        <v>-48487</v>
      </c>
      <c r="L74" s="51">
        <v>-2424.35</v>
      </c>
      <c r="M74" s="49">
        <v>8.8023288051012633E-3</v>
      </c>
      <c r="N74" s="53">
        <f t="shared" si="13"/>
        <v>-48913.798516772949</v>
      </c>
      <c r="O74" s="51">
        <f t="shared" si="14"/>
        <v>-9940.355941863425</v>
      </c>
      <c r="P74" s="51">
        <f>N74-O74</f>
        <v>-38973.442574909524</v>
      </c>
      <c r="Q74" s="49">
        <v>0.05</v>
      </c>
      <c r="R74" s="51">
        <f>P74*(1-Q74)</f>
        <v>-37024.770446164046</v>
      </c>
    </row>
    <row r="75" spans="2:18" x14ac:dyDescent="0.25">
      <c r="B75" s="101">
        <v>71</v>
      </c>
      <c r="C75" s="103" t="s">
        <v>223</v>
      </c>
      <c r="D75" s="97">
        <v>0</v>
      </c>
      <c r="E75" s="98">
        <v>41425</v>
      </c>
      <c r="F75" s="98">
        <v>44413</v>
      </c>
      <c r="G75" s="6">
        <f t="shared" si="11"/>
        <v>8.1863013698630134</v>
      </c>
      <c r="H75" s="112">
        <v>35</v>
      </c>
      <c r="I75" s="10">
        <v>0.05</v>
      </c>
      <c r="J75" s="11">
        <f t="shared" si="12"/>
        <v>2.7142857142857142E-2</v>
      </c>
      <c r="K75" s="51">
        <v>19833148</v>
      </c>
      <c r="L75" s="51">
        <v>14890160.039999999</v>
      </c>
      <c r="M75" s="49">
        <v>0.44</v>
      </c>
      <c r="N75" s="53">
        <f t="shared" si="13"/>
        <v>28559733.119999997</v>
      </c>
      <c r="O75" s="51">
        <f t="shared" si="14"/>
        <v>6345961.5212862613</v>
      </c>
      <c r="P75" s="51">
        <f t="shared" si="15"/>
        <v>22213771.598713737</v>
      </c>
      <c r="Q75" s="49">
        <v>0.05</v>
      </c>
      <c r="R75" s="51">
        <f t="shared" si="16"/>
        <v>21103083.018778048</v>
      </c>
    </row>
    <row r="76" spans="2:18" x14ac:dyDescent="0.25">
      <c r="B76" s="101">
        <v>72</v>
      </c>
      <c r="C76" s="103" t="s">
        <v>224</v>
      </c>
      <c r="D76" s="97">
        <v>0</v>
      </c>
      <c r="E76" s="98">
        <v>41425</v>
      </c>
      <c r="F76" s="98">
        <v>44413</v>
      </c>
      <c r="G76" s="6">
        <f t="shared" si="11"/>
        <v>8.1863013698630134</v>
      </c>
      <c r="H76" s="112">
        <v>35</v>
      </c>
      <c r="I76" s="10">
        <v>0.05</v>
      </c>
      <c r="J76" s="11">
        <f t="shared" si="12"/>
        <v>2.7142857142857142E-2</v>
      </c>
      <c r="K76" s="51">
        <v>105272244</v>
      </c>
      <c r="L76" s="51">
        <v>79035388.75</v>
      </c>
      <c r="M76" s="49">
        <v>2.8040683712388745E-2</v>
      </c>
      <c r="N76" s="53">
        <f t="shared" si="13"/>
        <v>108224149.69769742</v>
      </c>
      <c r="O76" s="51">
        <f t="shared" si="14"/>
        <v>24047363.705039833</v>
      </c>
      <c r="P76" s="51">
        <f t="shared" si="15"/>
        <v>84176785.992657587</v>
      </c>
      <c r="Q76" s="49">
        <v>0.05</v>
      </c>
      <c r="R76" s="51">
        <f t="shared" si="16"/>
        <v>79967946.69302471</v>
      </c>
    </row>
    <row r="77" spans="2:18" ht="30" x14ac:dyDescent="0.25">
      <c r="B77" s="101">
        <v>73</v>
      </c>
      <c r="C77" s="103" t="s">
        <v>225</v>
      </c>
      <c r="D77" s="97">
        <v>0</v>
      </c>
      <c r="E77" s="98">
        <v>41425</v>
      </c>
      <c r="F77" s="98">
        <v>44413</v>
      </c>
      <c r="G77" s="6">
        <f t="shared" si="11"/>
        <v>8.1863013698630134</v>
      </c>
      <c r="H77" s="112">
        <v>25</v>
      </c>
      <c r="I77" s="10">
        <v>0.05</v>
      </c>
      <c r="J77" s="11">
        <f t="shared" si="12"/>
        <v>3.7999999999999999E-2</v>
      </c>
      <c r="K77" s="51">
        <v>1738283</v>
      </c>
      <c r="L77" s="51">
        <v>86914.15</v>
      </c>
      <c r="M77" s="49">
        <v>2.8040683712388745E-2</v>
      </c>
      <c r="N77" s="53">
        <f t="shared" si="13"/>
        <v>1787025.6438056224</v>
      </c>
      <c r="O77" s="51">
        <f t="shared" si="14"/>
        <v>555906.95808291947</v>
      </c>
      <c r="P77" s="51">
        <f t="shared" si="15"/>
        <v>1231118.6857227029</v>
      </c>
      <c r="Q77" s="49">
        <v>0.05</v>
      </c>
      <c r="R77" s="51">
        <f t="shared" si="16"/>
        <v>1169562.7514365676</v>
      </c>
    </row>
    <row r="78" spans="2:18" ht="30" x14ac:dyDescent="0.25">
      <c r="B78" s="101">
        <v>74</v>
      </c>
      <c r="C78" s="103" t="s">
        <v>226</v>
      </c>
      <c r="D78" s="97">
        <v>0</v>
      </c>
      <c r="E78" s="98">
        <v>41425</v>
      </c>
      <c r="F78" s="98">
        <v>44413</v>
      </c>
      <c r="G78" s="6">
        <f t="shared" si="11"/>
        <v>8.1863013698630134</v>
      </c>
      <c r="H78" s="112">
        <v>25</v>
      </c>
      <c r="I78" s="10">
        <v>0.05</v>
      </c>
      <c r="J78" s="11">
        <f t="shared" si="12"/>
        <v>3.7999999999999999E-2</v>
      </c>
      <c r="K78" s="51">
        <v>2214632.58</v>
      </c>
      <c r="L78" s="51">
        <v>110731.63</v>
      </c>
      <c r="M78" s="49">
        <v>2.8040683712388745E-2</v>
      </c>
      <c r="N78" s="53">
        <f t="shared" si="13"/>
        <v>2276732.3917149315</v>
      </c>
      <c r="O78" s="51">
        <f t="shared" si="14"/>
        <v>708244.66489008267</v>
      </c>
      <c r="P78" s="51">
        <f t="shared" si="15"/>
        <v>1568487.7268248489</v>
      </c>
      <c r="Q78" s="49">
        <v>0.05</v>
      </c>
      <c r="R78" s="51">
        <f t="shared" si="16"/>
        <v>1490063.3404836063</v>
      </c>
    </row>
    <row r="79" spans="2:18" ht="30" x14ac:dyDescent="0.25">
      <c r="B79" s="101">
        <v>75</v>
      </c>
      <c r="C79" s="103" t="s">
        <v>227</v>
      </c>
      <c r="D79" s="97">
        <v>0</v>
      </c>
      <c r="E79" s="98">
        <v>41425</v>
      </c>
      <c r="F79" s="98">
        <v>44413</v>
      </c>
      <c r="G79" s="6">
        <f t="shared" si="11"/>
        <v>8.1863013698630134</v>
      </c>
      <c r="H79" s="112">
        <v>25</v>
      </c>
      <c r="I79" s="10">
        <v>0.05</v>
      </c>
      <c r="J79" s="11">
        <f t="shared" si="12"/>
        <v>3.7999999999999999E-2</v>
      </c>
      <c r="K79" s="51">
        <v>1216429</v>
      </c>
      <c r="L79" s="51">
        <v>913260.09</v>
      </c>
      <c r="M79" s="49">
        <v>2.8040683712388745E-2</v>
      </c>
      <c r="N79" s="53">
        <f t="shared" si="13"/>
        <v>1250538.5008475774</v>
      </c>
      <c r="O79" s="51">
        <f t="shared" si="14"/>
        <v>389016.83161708852</v>
      </c>
      <c r="P79" s="51">
        <f t="shared" si="15"/>
        <v>861521.66923048883</v>
      </c>
      <c r="Q79" s="49">
        <v>0.05</v>
      </c>
      <c r="R79" s="51">
        <f t="shared" si="16"/>
        <v>818445.58576896437</v>
      </c>
    </row>
    <row r="80" spans="2:18" ht="30" x14ac:dyDescent="0.25">
      <c r="B80" s="101">
        <v>76</v>
      </c>
      <c r="C80" s="103" t="s">
        <v>228</v>
      </c>
      <c r="D80" s="97">
        <v>0</v>
      </c>
      <c r="E80" s="98">
        <v>41425</v>
      </c>
      <c r="F80" s="98">
        <v>44413</v>
      </c>
      <c r="G80" s="6">
        <f t="shared" si="11"/>
        <v>8.1863013698630134</v>
      </c>
      <c r="H80" s="112">
        <v>25</v>
      </c>
      <c r="I80" s="10">
        <v>0.05</v>
      </c>
      <c r="J80" s="11">
        <f t="shared" si="12"/>
        <v>3.7999999999999999E-2</v>
      </c>
      <c r="K80" s="51">
        <v>247797806.09999999</v>
      </c>
      <c r="L80" s="51">
        <v>186039502.81999999</v>
      </c>
      <c r="M80" s="49">
        <v>2.8040683712388745E-2</v>
      </c>
      <c r="N80" s="53">
        <f t="shared" si="13"/>
        <v>254746226.00547394</v>
      </c>
      <c r="O80" s="51">
        <f t="shared" si="14"/>
        <v>79246316.398809686</v>
      </c>
      <c r="P80" s="51">
        <f t="shared" si="15"/>
        <v>175499909.60666424</v>
      </c>
      <c r="Q80" s="49">
        <v>0.05</v>
      </c>
      <c r="R80" s="51">
        <f t="shared" si="16"/>
        <v>166724914.12633103</v>
      </c>
    </row>
    <row r="81" spans="2:18" x14ac:dyDescent="0.25">
      <c r="B81" s="101">
        <v>77</v>
      </c>
      <c r="C81" s="103" t="s">
        <v>229</v>
      </c>
      <c r="D81" s="97">
        <v>10</v>
      </c>
      <c r="E81" s="98">
        <v>41430</v>
      </c>
      <c r="F81" s="98">
        <v>44413</v>
      </c>
      <c r="G81" s="6">
        <f t="shared" si="11"/>
        <v>8.1726027397260275</v>
      </c>
      <c r="H81" s="121">
        <v>10</v>
      </c>
      <c r="I81" s="10">
        <v>0.05</v>
      </c>
      <c r="J81" s="11">
        <f t="shared" si="12"/>
        <v>9.5000000000000001E-2</v>
      </c>
      <c r="K81" s="51">
        <v>641250</v>
      </c>
      <c r="L81" s="51">
        <v>0</v>
      </c>
      <c r="M81" s="49">
        <v>2.5144386533314706E-2</v>
      </c>
      <c r="N81" s="53">
        <f t="shared" si="13"/>
        <v>657373.83786448813</v>
      </c>
      <c r="O81" s="51">
        <f t="shared" si="14"/>
        <v>510383.24669377523</v>
      </c>
      <c r="P81" s="51">
        <f t="shared" si="15"/>
        <v>146990.5911707129</v>
      </c>
      <c r="Q81" s="49">
        <v>0.05</v>
      </c>
      <c r="R81" s="51">
        <f t="shared" si="16"/>
        <v>0</v>
      </c>
    </row>
    <row r="82" spans="2:18" x14ac:dyDescent="0.25">
      <c r="B82" s="101">
        <v>78</v>
      </c>
      <c r="C82" s="103" t="s">
        <v>230</v>
      </c>
      <c r="D82" s="97">
        <v>6</v>
      </c>
      <c r="E82" s="98">
        <v>41491</v>
      </c>
      <c r="F82" s="98">
        <v>44413</v>
      </c>
      <c r="G82" s="6">
        <f t="shared" si="11"/>
        <v>8.0054794520547947</v>
      </c>
      <c r="H82" s="121">
        <v>10</v>
      </c>
      <c r="I82" s="10">
        <v>0.05</v>
      </c>
      <c r="J82" s="11">
        <f t="shared" si="12"/>
        <v>9.5000000000000001E-2</v>
      </c>
      <c r="K82" s="51">
        <v>384750</v>
      </c>
      <c r="L82" s="51">
        <v>0</v>
      </c>
      <c r="M82" s="49">
        <v>2.3270528683914524E-2</v>
      </c>
      <c r="N82" s="53">
        <f t="shared" si="13"/>
        <v>393703.33591113612</v>
      </c>
      <c r="O82" s="51">
        <f t="shared" si="14"/>
        <v>299419.4767549925</v>
      </c>
      <c r="P82" s="51">
        <f t="shared" si="15"/>
        <v>94283.859156143619</v>
      </c>
      <c r="Q82" s="49">
        <v>0.05</v>
      </c>
      <c r="R82" s="51">
        <f t="shared" si="16"/>
        <v>0</v>
      </c>
    </row>
    <row r="83" spans="2:18" x14ac:dyDescent="0.25">
      <c r="B83" s="101">
        <v>79</v>
      </c>
      <c r="C83" s="103" t="s">
        <v>231</v>
      </c>
      <c r="D83" s="97">
        <v>6</v>
      </c>
      <c r="E83" s="98">
        <v>41545</v>
      </c>
      <c r="F83" s="98">
        <v>44413</v>
      </c>
      <c r="G83" s="6">
        <f t="shared" si="11"/>
        <v>7.8575342465753426</v>
      </c>
      <c r="H83" s="121">
        <v>10</v>
      </c>
      <c r="I83" s="10">
        <v>0.05</v>
      </c>
      <c r="J83" s="11">
        <f t="shared" si="12"/>
        <v>9.5000000000000001E-2</v>
      </c>
      <c r="K83" s="51">
        <v>384750</v>
      </c>
      <c r="L83" s="51">
        <v>0</v>
      </c>
      <c r="M83" s="49">
        <v>2.3270528683914524E-2</v>
      </c>
      <c r="N83" s="53">
        <f t="shared" si="13"/>
        <v>393703.33591113612</v>
      </c>
      <c r="O83" s="51">
        <f t="shared" si="14"/>
        <v>293886.05726670724</v>
      </c>
      <c r="P83" s="51">
        <f t="shared" si="15"/>
        <v>99817.278644428879</v>
      </c>
      <c r="Q83" s="49">
        <v>0.05</v>
      </c>
      <c r="R83" s="51">
        <f t="shared" si="16"/>
        <v>0</v>
      </c>
    </row>
    <row r="84" spans="2:18" ht="30" x14ac:dyDescent="0.25">
      <c r="B84" s="101">
        <v>80</v>
      </c>
      <c r="C84" s="103" t="s">
        <v>232</v>
      </c>
      <c r="D84" s="97">
        <v>0</v>
      </c>
      <c r="E84" s="98">
        <v>41639</v>
      </c>
      <c r="F84" s="98">
        <v>44413</v>
      </c>
      <c r="G84" s="6">
        <f t="shared" si="11"/>
        <v>7.6</v>
      </c>
      <c r="H84" s="112">
        <v>35</v>
      </c>
      <c r="I84" s="10">
        <v>0.05</v>
      </c>
      <c r="J84" s="11">
        <f t="shared" si="12"/>
        <v>2.7142857142857142E-2</v>
      </c>
      <c r="K84" s="51">
        <v>121539621.39</v>
      </c>
      <c r="L84" s="51">
        <v>92955506.900000006</v>
      </c>
      <c r="M84" s="49">
        <v>2.0615665100624063E-2</v>
      </c>
      <c r="N84" s="53">
        <f t="shared" si="13"/>
        <v>124045241.52103287</v>
      </c>
      <c r="O84" s="51">
        <f t="shared" si="14"/>
        <v>25588761.250910208</v>
      </c>
      <c r="P84" s="51">
        <f t="shared" si="15"/>
        <v>98456480.270122662</v>
      </c>
      <c r="Q84" s="49">
        <v>0.05</v>
      </c>
      <c r="R84" s="51">
        <f t="shared" si="16"/>
        <v>93533656.256616518</v>
      </c>
    </row>
    <row r="85" spans="2:18" ht="30" x14ac:dyDescent="0.25">
      <c r="B85" s="101">
        <v>81</v>
      </c>
      <c r="C85" s="103" t="s">
        <v>233</v>
      </c>
      <c r="D85" s="97">
        <v>0</v>
      </c>
      <c r="E85" s="98">
        <v>41730</v>
      </c>
      <c r="F85" s="98">
        <v>44413</v>
      </c>
      <c r="G85" s="6">
        <f t="shared" si="11"/>
        <v>7.3506849315068497</v>
      </c>
      <c r="H85" s="112">
        <v>35</v>
      </c>
      <c r="I85" s="10">
        <v>0.05</v>
      </c>
      <c r="J85" s="11">
        <f t="shared" si="12"/>
        <v>2.7142857142857142E-2</v>
      </c>
      <c r="K85" s="51">
        <v>1580391.82</v>
      </c>
      <c r="L85" s="51">
        <v>1230071.6399999999</v>
      </c>
      <c r="M85" s="49">
        <v>1.925770308123249E-2</v>
      </c>
      <c r="N85" s="53">
        <f t="shared" si="13"/>
        <v>1610826.5364215686</v>
      </c>
      <c r="O85" s="51">
        <f t="shared" si="14"/>
        <v>321389.84088908922</v>
      </c>
      <c r="P85" s="51">
        <f t="shared" si="15"/>
        <v>1289436.6955324793</v>
      </c>
      <c r="Q85" s="49">
        <v>0.05</v>
      </c>
      <c r="R85" s="51">
        <f t="shared" si="16"/>
        <v>1224964.8607558552</v>
      </c>
    </row>
    <row r="86" spans="2:18" ht="30" x14ac:dyDescent="0.25">
      <c r="B86" s="101">
        <v>82</v>
      </c>
      <c r="C86" s="103" t="s">
        <v>234</v>
      </c>
      <c r="D86" s="97">
        <v>0</v>
      </c>
      <c r="E86" s="98">
        <v>41730</v>
      </c>
      <c r="F86" s="98">
        <v>44413</v>
      </c>
      <c r="G86" s="6">
        <f t="shared" si="11"/>
        <v>7.3506849315068497</v>
      </c>
      <c r="H86" s="112">
        <v>35</v>
      </c>
      <c r="I86" s="10">
        <v>0.05</v>
      </c>
      <c r="J86" s="11">
        <f t="shared" si="12"/>
        <v>2.7142857142857142E-2</v>
      </c>
      <c r="K86" s="51">
        <v>1598073.13</v>
      </c>
      <c r="L86" s="51">
        <v>1243833.58</v>
      </c>
      <c r="M86" s="49">
        <v>1.925770308123249E-2</v>
      </c>
      <c r="N86" s="53">
        <f t="shared" si="13"/>
        <v>1628848.3478396356</v>
      </c>
      <c r="O86" s="51">
        <f t="shared" si="14"/>
        <v>324985.5273104544</v>
      </c>
      <c r="P86" s="51">
        <f t="shared" si="15"/>
        <v>1303862.820529181</v>
      </c>
      <c r="Q86" s="49">
        <v>0.05</v>
      </c>
      <c r="R86" s="51">
        <f t="shared" si="16"/>
        <v>1238669.6795027219</v>
      </c>
    </row>
    <row r="87" spans="2:18" ht="30" x14ac:dyDescent="0.25">
      <c r="B87" s="101">
        <v>83</v>
      </c>
      <c r="C87" s="103" t="s">
        <v>235</v>
      </c>
      <c r="D87" s="97">
        <v>0</v>
      </c>
      <c r="E87" s="98">
        <v>41639</v>
      </c>
      <c r="F87" s="98">
        <v>44413</v>
      </c>
      <c r="G87" s="6">
        <f t="shared" si="11"/>
        <v>7.6</v>
      </c>
      <c r="H87" s="112">
        <v>25</v>
      </c>
      <c r="I87" s="10">
        <v>0.05</v>
      </c>
      <c r="J87" s="11">
        <f t="shared" si="12"/>
        <v>3.7999999999999999E-2</v>
      </c>
      <c r="K87" s="51">
        <v>247797806.06999999</v>
      </c>
      <c r="L87" s="51">
        <v>187483927.00999999</v>
      </c>
      <c r="M87" s="49">
        <v>2.0615665100624063E-2</v>
      </c>
      <c r="N87" s="53">
        <f t="shared" si="13"/>
        <v>252906322.65260848</v>
      </c>
      <c r="O87" s="51">
        <f t="shared" si="14"/>
        <v>73039345.982073337</v>
      </c>
      <c r="P87" s="51">
        <f t="shared" si="15"/>
        <v>179866976.67053515</v>
      </c>
      <c r="Q87" s="49">
        <v>0.05</v>
      </c>
      <c r="R87" s="51">
        <f t="shared" si="16"/>
        <v>170873627.83700839</v>
      </c>
    </row>
    <row r="88" spans="2:18" ht="30" x14ac:dyDescent="0.25">
      <c r="B88" s="101">
        <v>84</v>
      </c>
      <c r="C88" s="103" t="s">
        <v>236</v>
      </c>
      <c r="D88" s="97">
        <v>0</v>
      </c>
      <c r="E88" s="98">
        <v>41730</v>
      </c>
      <c r="F88" s="98">
        <v>44413</v>
      </c>
      <c r="G88" s="6">
        <f t="shared" si="11"/>
        <v>7.3506849315068497</v>
      </c>
      <c r="H88" s="112">
        <v>25</v>
      </c>
      <c r="I88" s="10">
        <v>0.05</v>
      </c>
      <c r="J88" s="11">
        <f t="shared" si="12"/>
        <v>3.7999999999999999E-2</v>
      </c>
      <c r="K88" s="51">
        <v>4245333.99</v>
      </c>
      <c r="L88" s="51">
        <v>3304284.93</v>
      </c>
      <c r="M88" s="49">
        <v>1.925770308123249E-2</v>
      </c>
      <c r="N88" s="53">
        <f t="shared" si="13"/>
        <v>4327089.3714600839</v>
      </c>
      <c r="O88" s="51">
        <f t="shared" si="14"/>
        <v>1208668.6843228531</v>
      </c>
      <c r="P88" s="51">
        <f t="shared" si="15"/>
        <v>3118420.6871372308</v>
      </c>
      <c r="Q88" s="49">
        <v>0.05</v>
      </c>
      <c r="R88" s="51">
        <f t="shared" si="16"/>
        <v>2962499.6527803689</v>
      </c>
    </row>
    <row r="89" spans="2:18" ht="30" x14ac:dyDescent="0.25">
      <c r="B89" s="101">
        <v>85</v>
      </c>
      <c r="C89" s="103" t="s">
        <v>238</v>
      </c>
      <c r="D89" s="97">
        <v>0</v>
      </c>
      <c r="E89" s="98">
        <v>42411</v>
      </c>
      <c r="F89" s="98">
        <v>44413</v>
      </c>
      <c r="G89" s="6">
        <f t="shared" si="11"/>
        <v>5.484931506849315</v>
      </c>
      <c r="H89" s="112">
        <v>25</v>
      </c>
      <c r="I89" s="10">
        <v>0.05</v>
      </c>
      <c r="J89" s="11">
        <f t="shared" si="12"/>
        <v>3.7999999999999999E-2</v>
      </c>
      <c r="K89" s="51">
        <v>812890.28</v>
      </c>
      <c r="L89" s="51">
        <v>674918.72</v>
      </c>
      <c r="M89" s="49">
        <v>8.8722534137381376E-3</v>
      </c>
      <c r="N89" s="53">
        <f t="shared" si="13"/>
        <v>820102.44856172462</v>
      </c>
      <c r="O89" s="51">
        <f t="shared" si="14"/>
        <v>170931.81884049799</v>
      </c>
      <c r="P89" s="51">
        <f t="shared" si="15"/>
        <v>649170.62972122664</v>
      </c>
      <c r="Q89" s="49">
        <v>0.05</v>
      </c>
      <c r="R89" s="51">
        <f t="shared" si="16"/>
        <v>616712.09823516523</v>
      </c>
    </row>
    <row r="90" spans="2:18" ht="30" x14ac:dyDescent="0.25">
      <c r="B90" s="101">
        <v>86</v>
      </c>
      <c r="C90" s="103" t="s">
        <v>239</v>
      </c>
      <c r="D90" s="97">
        <v>0</v>
      </c>
      <c r="E90" s="98">
        <v>41639</v>
      </c>
      <c r="F90" s="98">
        <v>44413</v>
      </c>
      <c r="G90" s="6">
        <f t="shared" si="11"/>
        <v>7.6</v>
      </c>
      <c r="H90" s="112">
        <v>25</v>
      </c>
      <c r="I90" s="10">
        <v>0.05</v>
      </c>
      <c r="J90" s="11">
        <f t="shared" si="12"/>
        <v>3.7999999999999999E-2</v>
      </c>
      <c r="K90" s="51">
        <v>1885616.13</v>
      </c>
      <c r="L90" s="51">
        <v>1452127.84</v>
      </c>
      <c r="M90" s="49">
        <v>2.0615665100624063E-2</v>
      </c>
      <c r="N90" s="53">
        <f t="shared" si="13"/>
        <v>1924489.3606444146</v>
      </c>
      <c r="O90" s="51">
        <f t="shared" si="14"/>
        <v>555792.52735410689</v>
      </c>
      <c r="P90" s="51">
        <f t="shared" si="15"/>
        <v>1368696.8332903078</v>
      </c>
      <c r="Q90" s="49">
        <v>0.05</v>
      </c>
      <c r="R90" s="51">
        <f t="shared" si="16"/>
        <v>1300261.9916257923</v>
      </c>
    </row>
    <row r="91" spans="2:18" ht="30" x14ac:dyDescent="0.25">
      <c r="B91" s="101">
        <v>87</v>
      </c>
      <c r="C91" s="103" t="s">
        <v>241</v>
      </c>
      <c r="D91" s="97">
        <v>0</v>
      </c>
      <c r="E91" s="98">
        <v>42461</v>
      </c>
      <c r="F91" s="98">
        <v>44413</v>
      </c>
      <c r="G91" s="6">
        <f t="shared" si="11"/>
        <v>5.3479452054794523</v>
      </c>
      <c r="H91" s="112">
        <v>25</v>
      </c>
      <c r="I91" s="10">
        <v>0.05</v>
      </c>
      <c r="J91" s="11">
        <f t="shared" si="12"/>
        <v>3.7999999999999999E-2</v>
      </c>
      <c r="K91" s="51">
        <v>-4000</v>
      </c>
      <c r="L91" s="51">
        <v>-3315.35</v>
      </c>
      <c r="M91" s="49">
        <v>8.8023288051012633E-3</v>
      </c>
      <c r="N91" s="53">
        <f t="shared" si="13"/>
        <v>-4035.2093152204052</v>
      </c>
      <c r="O91" s="51">
        <f t="shared" si="14"/>
        <v>-820.04297579668162</v>
      </c>
      <c r="P91" s="51">
        <f>N91-O91</f>
        <v>-3215.1663394237235</v>
      </c>
      <c r="Q91" s="49">
        <v>0.05</v>
      </c>
      <c r="R91" s="51">
        <f>P91*(1-Q91)</f>
        <v>-3054.4080224525374</v>
      </c>
    </row>
    <row r="92" spans="2:18" ht="30" x14ac:dyDescent="0.25">
      <c r="B92" s="101">
        <v>88</v>
      </c>
      <c r="C92" s="103" t="s">
        <v>242</v>
      </c>
      <c r="D92" s="97">
        <v>0</v>
      </c>
      <c r="E92" s="98">
        <v>41639</v>
      </c>
      <c r="F92" s="98">
        <v>44413</v>
      </c>
      <c r="G92" s="6">
        <f t="shared" si="11"/>
        <v>7.6</v>
      </c>
      <c r="H92" s="112">
        <v>35</v>
      </c>
      <c r="I92" s="10">
        <v>0.05</v>
      </c>
      <c r="J92" s="11">
        <f t="shared" si="12"/>
        <v>2.7142857142857142E-2</v>
      </c>
      <c r="K92" s="51">
        <v>869573.74</v>
      </c>
      <c r="L92" s="51">
        <v>766401.12</v>
      </c>
      <c r="M92" s="49">
        <v>2.0615665100624063E-2</v>
      </c>
      <c r="N92" s="53">
        <f t="shared" si="13"/>
        <v>887500.58100413706</v>
      </c>
      <c r="O92" s="51">
        <f t="shared" si="14"/>
        <v>183078.69128142484</v>
      </c>
      <c r="P92" s="51">
        <f t="shared" si="15"/>
        <v>704421.88972271222</v>
      </c>
      <c r="Q92" s="49">
        <v>0.05</v>
      </c>
      <c r="R92" s="51">
        <f t="shared" si="16"/>
        <v>669200.79523657658</v>
      </c>
    </row>
    <row r="93" spans="2:18" ht="30" x14ac:dyDescent="0.25">
      <c r="B93" s="101">
        <v>89</v>
      </c>
      <c r="C93" s="103" t="s">
        <v>244</v>
      </c>
      <c r="D93" s="97">
        <v>0</v>
      </c>
      <c r="E93" s="98">
        <v>42461</v>
      </c>
      <c r="F93" s="98">
        <v>44413</v>
      </c>
      <c r="G93" s="6">
        <f t="shared" si="11"/>
        <v>5.3479452054794523</v>
      </c>
      <c r="H93" s="112">
        <v>35</v>
      </c>
      <c r="I93" s="10">
        <v>0.05</v>
      </c>
      <c r="J93" s="11">
        <f t="shared" si="12"/>
        <v>2.7142857142857142E-2</v>
      </c>
      <c r="K93" s="51">
        <v>-91503</v>
      </c>
      <c r="L93" s="51">
        <v>-83976.85</v>
      </c>
      <c r="M93" s="49">
        <v>8.8023288051012633E-3</v>
      </c>
      <c r="N93" s="53">
        <f t="shared" si="13"/>
        <v>-92308.439492653182</v>
      </c>
      <c r="O93" s="51">
        <f t="shared" si="14"/>
        <v>-13399.3557882721</v>
      </c>
      <c r="P93" s="51">
        <f>N93-O93</f>
        <v>-78909.083704381075</v>
      </c>
      <c r="Q93" s="49">
        <v>0.05</v>
      </c>
      <c r="R93" s="51">
        <f>P93*(1-Q93)</f>
        <v>-74963.629519162016</v>
      </c>
    </row>
    <row r="94" spans="2:18" ht="30" x14ac:dyDescent="0.25">
      <c r="B94" s="101">
        <v>90</v>
      </c>
      <c r="C94" s="103" t="s">
        <v>245</v>
      </c>
      <c r="D94" s="97">
        <v>0</v>
      </c>
      <c r="E94" s="98">
        <v>41639</v>
      </c>
      <c r="F94" s="98">
        <v>44413</v>
      </c>
      <c r="G94" s="6">
        <f t="shared" si="11"/>
        <v>7.6</v>
      </c>
      <c r="H94" s="112">
        <v>20</v>
      </c>
      <c r="I94" s="10">
        <v>0.05</v>
      </c>
      <c r="J94" s="11">
        <f t="shared" si="12"/>
        <v>4.7500000000000001E-2</v>
      </c>
      <c r="K94" s="51">
        <v>113812352.56</v>
      </c>
      <c r="L94" s="51">
        <v>5690617.6299999999</v>
      </c>
      <c r="M94" s="49">
        <v>0.02</v>
      </c>
      <c r="N94" s="53">
        <f t="shared" si="13"/>
        <v>116088599.6112</v>
      </c>
      <c r="O94" s="51">
        <f t="shared" si="14"/>
        <v>41907984.4596432</v>
      </c>
      <c r="P94" s="51">
        <f t="shared" si="15"/>
        <v>74180615.151556805</v>
      </c>
      <c r="Q94" s="49">
        <v>0.05</v>
      </c>
      <c r="R94" s="51">
        <f t="shared" si="16"/>
        <v>70471584.393978968</v>
      </c>
    </row>
    <row r="95" spans="2:18" ht="30" x14ac:dyDescent="0.25">
      <c r="B95" s="101">
        <v>91</v>
      </c>
      <c r="C95" s="103" t="s">
        <v>246</v>
      </c>
      <c r="D95" s="97">
        <v>0</v>
      </c>
      <c r="E95" s="98">
        <v>41730</v>
      </c>
      <c r="F95" s="98">
        <v>44413</v>
      </c>
      <c r="G95" s="6">
        <f t="shared" si="11"/>
        <v>7.3506849315068497</v>
      </c>
      <c r="H95" s="112">
        <v>20</v>
      </c>
      <c r="I95" s="10">
        <v>0.05</v>
      </c>
      <c r="J95" s="11">
        <f t="shared" si="12"/>
        <v>4.7500000000000001E-2</v>
      </c>
      <c r="K95" s="51">
        <v>115192041.8</v>
      </c>
      <c r="L95" s="51">
        <v>5759602.0899999999</v>
      </c>
      <c r="M95" s="49">
        <v>0.02</v>
      </c>
      <c r="N95" s="53">
        <f t="shared" si="13"/>
        <v>117495882.63599999</v>
      </c>
      <c r="O95" s="51">
        <f t="shared" si="14"/>
        <v>41024572.66531077</v>
      </c>
      <c r="P95" s="51">
        <f t="shared" si="15"/>
        <v>76471309.970689222</v>
      </c>
      <c r="Q95" s="49">
        <v>0.05</v>
      </c>
      <c r="R95" s="51">
        <f t="shared" si="16"/>
        <v>72647744.472154751</v>
      </c>
    </row>
    <row r="96" spans="2:18" ht="30" x14ac:dyDescent="0.25">
      <c r="B96" s="101">
        <v>92</v>
      </c>
      <c r="C96" s="103" t="s">
        <v>248</v>
      </c>
      <c r="D96" s="97">
        <v>0</v>
      </c>
      <c r="E96" s="98">
        <v>41730</v>
      </c>
      <c r="F96" s="98">
        <v>44413</v>
      </c>
      <c r="G96" s="6">
        <f t="shared" si="11"/>
        <v>7.3506849315068497</v>
      </c>
      <c r="H96" s="112">
        <v>20</v>
      </c>
      <c r="I96" s="10">
        <v>0.05</v>
      </c>
      <c r="J96" s="11">
        <f t="shared" si="12"/>
        <v>4.7500000000000001E-2</v>
      </c>
      <c r="K96" s="51">
        <v>64460018.210000001</v>
      </c>
      <c r="L96" s="51">
        <v>21594106.100000001</v>
      </c>
      <c r="M96" s="49">
        <v>0.02</v>
      </c>
      <c r="N96" s="53">
        <f t="shared" si="13"/>
        <v>65749218.574200004</v>
      </c>
      <c r="O96" s="51">
        <f t="shared" si="14"/>
        <v>22956835.036006805</v>
      </c>
      <c r="P96" s="51">
        <f t="shared" si="15"/>
        <v>42792383.538193196</v>
      </c>
      <c r="Q96" s="49">
        <v>0.05</v>
      </c>
      <c r="R96" s="51">
        <f t="shared" si="16"/>
        <v>40652764.361283533</v>
      </c>
    </row>
    <row r="97" spans="2:18" ht="30" x14ac:dyDescent="0.25">
      <c r="B97" s="101">
        <v>93</v>
      </c>
      <c r="C97" s="103" t="s">
        <v>249</v>
      </c>
      <c r="D97" s="97">
        <v>0</v>
      </c>
      <c r="E97" s="98">
        <v>42186</v>
      </c>
      <c r="F97" s="98">
        <v>44413</v>
      </c>
      <c r="G97" s="6">
        <f t="shared" si="11"/>
        <v>6.1013698630136988</v>
      </c>
      <c r="H97" s="112">
        <v>20</v>
      </c>
      <c r="I97" s="10">
        <v>0.05</v>
      </c>
      <c r="J97" s="11">
        <f t="shared" si="12"/>
        <v>4.7500000000000001E-2</v>
      </c>
      <c r="K97" s="51">
        <v>26218686.280000001</v>
      </c>
      <c r="L97" s="51">
        <v>1310934.31</v>
      </c>
      <c r="M97" s="49">
        <v>0.01</v>
      </c>
      <c r="N97" s="53">
        <f t="shared" si="13"/>
        <v>26480873.142800003</v>
      </c>
      <c r="O97" s="51">
        <f t="shared" si="14"/>
        <v>7674556.0636390178</v>
      </c>
      <c r="P97" s="51">
        <f t="shared" si="15"/>
        <v>18806317.079160985</v>
      </c>
      <c r="Q97" s="49">
        <v>0.05</v>
      </c>
      <c r="R97" s="51">
        <f t="shared" si="16"/>
        <v>17866001.225202933</v>
      </c>
    </row>
    <row r="98" spans="2:18" ht="30" x14ac:dyDescent="0.25">
      <c r="B98" s="101">
        <v>94</v>
      </c>
      <c r="C98" s="103" t="s">
        <v>250</v>
      </c>
      <c r="D98" s="97">
        <v>0</v>
      </c>
      <c r="E98" s="98">
        <v>42451</v>
      </c>
      <c r="F98" s="98">
        <v>44413</v>
      </c>
      <c r="G98" s="6">
        <f t="shared" si="11"/>
        <v>5.375342465753425</v>
      </c>
      <c r="H98" s="112">
        <v>20</v>
      </c>
      <c r="I98" s="10">
        <v>0.05</v>
      </c>
      <c r="J98" s="11">
        <f t="shared" si="12"/>
        <v>4.7500000000000001E-2</v>
      </c>
      <c r="K98" s="51">
        <v>18671292.690000001</v>
      </c>
      <c r="L98" s="51">
        <v>933564.63</v>
      </c>
      <c r="M98" s="49">
        <v>0.01</v>
      </c>
      <c r="N98" s="53">
        <f t="shared" si="13"/>
        <v>18858005.616900001</v>
      </c>
      <c r="O98" s="51">
        <f t="shared" si="14"/>
        <v>4814991.3245671112</v>
      </c>
      <c r="P98" s="51">
        <f t="shared" si="15"/>
        <v>14043014.29233289</v>
      </c>
      <c r="Q98" s="49">
        <v>0.05</v>
      </c>
      <c r="R98" s="51">
        <f t="shared" si="16"/>
        <v>13340863.577716244</v>
      </c>
    </row>
    <row r="99" spans="2:18" ht="30" x14ac:dyDescent="0.25">
      <c r="B99" s="101">
        <v>95</v>
      </c>
      <c r="C99" s="103" t="s">
        <v>251</v>
      </c>
      <c r="D99" s="97">
        <v>0</v>
      </c>
      <c r="E99" s="98">
        <v>41639</v>
      </c>
      <c r="F99" s="98">
        <v>44413</v>
      </c>
      <c r="G99" s="6">
        <f t="shared" si="11"/>
        <v>7.6</v>
      </c>
      <c r="H99" s="112">
        <v>25</v>
      </c>
      <c r="I99" s="10">
        <v>0.05</v>
      </c>
      <c r="J99" s="11">
        <f t="shared" si="12"/>
        <v>3.7999999999999999E-2</v>
      </c>
      <c r="K99" s="51">
        <v>18472442.510000002</v>
      </c>
      <c r="L99" s="51">
        <v>14225773.68</v>
      </c>
      <c r="M99" s="49">
        <v>2.0615665100624063E-2</v>
      </c>
      <c r="N99" s="53">
        <f t="shared" si="13"/>
        <v>18853264.198376693</v>
      </c>
      <c r="O99" s="51">
        <f t="shared" si="14"/>
        <v>5444822.700491189</v>
      </c>
      <c r="P99" s="51">
        <f t="shared" si="15"/>
        <v>13408441.497885503</v>
      </c>
      <c r="Q99" s="49">
        <v>0.05</v>
      </c>
      <c r="R99" s="51">
        <f t="shared" si="16"/>
        <v>12738019.422991227</v>
      </c>
    </row>
    <row r="100" spans="2:18" ht="30" x14ac:dyDescent="0.25">
      <c r="B100" s="101">
        <v>96</v>
      </c>
      <c r="C100" s="103" t="s">
        <v>252</v>
      </c>
      <c r="D100" s="97">
        <v>0</v>
      </c>
      <c r="E100" s="98">
        <v>41730</v>
      </c>
      <c r="F100" s="98">
        <v>44413</v>
      </c>
      <c r="G100" s="6">
        <f t="shared" si="11"/>
        <v>7.3506849315068497</v>
      </c>
      <c r="H100" s="112">
        <v>25</v>
      </c>
      <c r="I100" s="10">
        <v>0.05</v>
      </c>
      <c r="J100" s="11">
        <f t="shared" si="12"/>
        <v>3.7999999999999999E-2</v>
      </c>
      <c r="K100" s="51">
        <v>11448151.74</v>
      </c>
      <c r="L100" s="51">
        <v>8910478.0999999996</v>
      </c>
      <c r="M100" s="49">
        <v>1.925770308123249E-2</v>
      </c>
      <c r="N100" s="53">
        <f t="shared" si="13"/>
        <v>11668616.847037815</v>
      </c>
      <c r="O100" s="51">
        <f t="shared" si="14"/>
        <v>3259348.3891038173</v>
      </c>
      <c r="P100" s="51">
        <f t="shared" si="15"/>
        <v>8409268.4579339977</v>
      </c>
      <c r="Q100" s="49">
        <v>0.05</v>
      </c>
      <c r="R100" s="51">
        <f t="shared" si="16"/>
        <v>7988805.0350372978</v>
      </c>
    </row>
    <row r="101" spans="2:18" ht="30" x14ac:dyDescent="0.25">
      <c r="B101" s="101">
        <v>97</v>
      </c>
      <c r="C101" s="103" t="s">
        <v>253</v>
      </c>
      <c r="D101" s="97">
        <v>0</v>
      </c>
      <c r="E101" s="98">
        <v>41730</v>
      </c>
      <c r="F101" s="98">
        <v>44413</v>
      </c>
      <c r="G101" s="6">
        <f t="shared" si="11"/>
        <v>7.3506849315068497</v>
      </c>
      <c r="H101" s="112">
        <v>25</v>
      </c>
      <c r="I101" s="10">
        <v>0.05</v>
      </c>
      <c r="J101" s="11">
        <f t="shared" si="12"/>
        <v>3.7999999999999999E-2</v>
      </c>
      <c r="K101" s="51">
        <v>11588464.75</v>
      </c>
      <c r="L101" s="51">
        <v>9019688.4000000004</v>
      </c>
      <c r="M101" s="49">
        <v>1.925770308123249E-2</v>
      </c>
      <c r="N101" s="53">
        <f t="shared" si="13"/>
        <v>11811631.963322828</v>
      </c>
      <c r="O101" s="51">
        <f t="shared" si="14"/>
        <v>3299296.2333934675</v>
      </c>
      <c r="P101" s="51">
        <f t="shared" si="15"/>
        <v>8512335.7299293596</v>
      </c>
      <c r="Q101" s="49">
        <v>0.05</v>
      </c>
      <c r="R101" s="51">
        <f t="shared" si="16"/>
        <v>8086718.9434328908</v>
      </c>
    </row>
    <row r="102" spans="2:18" ht="30" x14ac:dyDescent="0.25">
      <c r="B102" s="101">
        <v>98</v>
      </c>
      <c r="C102" s="103" t="s">
        <v>255</v>
      </c>
      <c r="D102" s="97">
        <v>0</v>
      </c>
      <c r="E102" s="98">
        <v>42429</v>
      </c>
      <c r="F102" s="98">
        <v>44413</v>
      </c>
      <c r="G102" s="6">
        <f t="shared" si="11"/>
        <v>5.4356164383561643</v>
      </c>
      <c r="H102" s="112">
        <v>25</v>
      </c>
      <c r="I102" s="10">
        <v>0.05</v>
      </c>
      <c r="J102" s="11">
        <f t="shared" si="12"/>
        <v>3.7999999999999999E-2</v>
      </c>
      <c r="K102" s="51">
        <v>14936446.369999999</v>
      </c>
      <c r="L102" s="51">
        <v>12423083.810000001</v>
      </c>
      <c r="M102" s="49">
        <v>8.8722534137381376E-3</v>
      </c>
      <c r="N102" s="53">
        <f t="shared" si="13"/>
        <v>15068966.307295348</v>
      </c>
      <c r="O102" s="51">
        <f t="shared" si="14"/>
        <v>3112546.5968208518</v>
      </c>
      <c r="P102" s="51">
        <f t="shared" si="15"/>
        <v>11956419.710474497</v>
      </c>
      <c r="Q102" s="49">
        <v>0.05</v>
      </c>
      <c r="R102" s="51">
        <f t="shared" si="16"/>
        <v>11358598.724950772</v>
      </c>
    </row>
    <row r="103" spans="2:18" ht="30" x14ac:dyDescent="0.25">
      <c r="B103" s="101">
        <v>99</v>
      </c>
      <c r="C103" s="103" t="s">
        <v>256</v>
      </c>
      <c r="D103" s="97">
        <v>0</v>
      </c>
      <c r="E103" s="98">
        <v>42461</v>
      </c>
      <c r="F103" s="98">
        <v>44413</v>
      </c>
      <c r="G103" s="6">
        <f t="shared" si="11"/>
        <v>5.3479452054794523</v>
      </c>
      <c r="H103" s="112">
        <v>25</v>
      </c>
      <c r="I103" s="10">
        <v>0.05</v>
      </c>
      <c r="J103" s="11">
        <f t="shared" si="12"/>
        <v>3.7999999999999999E-2</v>
      </c>
      <c r="K103" s="51">
        <v>-24638</v>
      </c>
      <c r="L103" s="51">
        <v>-20420.8</v>
      </c>
      <c r="M103" s="49">
        <v>8.8023288051012633E-3</v>
      </c>
      <c r="N103" s="53">
        <f t="shared" si="13"/>
        <v>-24854.871777100088</v>
      </c>
      <c r="O103" s="51">
        <f t="shared" si="14"/>
        <v>-5051.0547094196609</v>
      </c>
      <c r="P103" s="51">
        <f>N103-O103</f>
        <v>-19803.817067680429</v>
      </c>
      <c r="Q103" s="49">
        <v>0.05</v>
      </c>
      <c r="R103" s="51">
        <f>P103*(1-Q103)</f>
        <v>-18813.626214296408</v>
      </c>
    </row>
    <row r="104" spans="2:18" ht="30" x14ac:dyDescent="0.25">
      <c r="B104" s="101">
        <v>100</v>
      </c>
      <c r="C104" s="103" t="s">
        <v>251</v>
      </c>
      <c r="D104" s="97">
        <v>0</v>
      </c>
      <c r="E104" s="98">
        <v>42642</v>
      </c>
      <c r="F104" s="98">
        <v>44413</v>
      </c>
      <c r="G104" s="6">
        <f t="shared" si="11"/>
        <v>4.8520547945205479</v>
      </c>
      <c r="H104" s="112">
        <v>25</v>
      </c>
      <c r="I104" s="10">
        <v>0.05</v>
      </c>
      <c r="J104" s="11">
        <f t="shared" si="12"/>
        <v>3.7999999999999999E-2</v>
      </c>
      <c r="K104" s="51">
        <v>247357.43</v>
      </c>
      <c r="L104" s="51">
        <v>209329.77</v>
      </c>
      <c r="M104" s="49">
        <v>2.3414365401832065E-3</v>
      </c>
      <c r="N104" s="53">
        <f t="shared" si="13"/>
        <v>247936.60172508782</v>
      </c>
      <c r="O104" s="51">
        <f t="shared" si="14"/>
        <v>45714.07513121907</v>
      </c>
      <c r="P104" s="51">
        <f t="shared" si="15"/>
        <v>202222.52659386874</v>
      </c>
      <c r="Q104" s="49">
        <v>0.05</v>
      </c>
      <c r="R104" s="51">
        <f t="shared" si="16"/>
        <v>192111.40026417529</v>
      </c>
    </row>
    <row r="105" spans="2:18" ht="30" x14ac:dyDescent="0.25">
      <c r="B105" s="101">
        <v>101</v>
      </c>
      <c r="C105" s="103" t="s">
        <v>258</v>
      </c>
      <c r="D105" s="97">
        <v>0</v>
      </c>
      <c r="E105" s="98">
        <v>41639</v>
      </c>
      <c r="F105" s="98">
        <v>44413</v>
      </c>
      <c r="G105" s="6">
        <f t="shared" si="11"/>
        <v>7.6</v>
      </c>
      <c r="H105" s="112">
        <v>35</v>
      </c>
      <c r="I105" s="10">
        <v>0.05</v>
      </c>
      <c r="J105" s="11">
        <f t="shared" si="12"/>
        <v>2.7142857142857142E-2</v>
      </c>
      <c r="K105" s="51">
        <v>3214859.79</v>
      </c>
      <c r="L105" s="51">
        <v>160742.99</v>
      </c>
      <c r="M105" s="49">
        <v>2.0615665100624063E-2</v>
      </c>
      <c r="N105" s="53">
        <f t="shared" si="13"/>
        <v>3281136.2627761024</v>
      </c>
      <c r="O105" s="51">
        <f t="shared" si="14"/>
        <v>676851.53763552732</v>
      </c>
      <c r="P105" s="51">
        <f t="shared" si="15"/>
        <v>2604284.7251405753</v>
      </c>
      <c r="Q105" s="49">
        <v>0.05</v>
      </c>
      <c r="R105" s="51">
        <f t="shared" si="16"/>
        <v>2474070.4888835466</v>
      </c>
    </row>
    <row r="106" spans="2:18" ht="30" x14ac:dyDescent="0.25">
      <c r="B106" s="101">
        <v>102</v>
      </c>
      <c r="C106" s="103" t="s">
        <v>259</v>
      </c>
      <c r="D106" s="97">
        <v>0</v>
      </c>
      <c r="E106" s="98">
        <v>41730</v>
      </c>
      <c r="F106" s="98">
        <v>44413</v>
      </c>
      <c r="G106" s="6">
        <f t="shared" si="11"/>
        <v>7.3506849315068497</v>
      </c>
      <c r="H106" s="112">
        <v>35</v>
      </c>
      <c r="I106" s="10">
        <v>0.05</v>
      </c>
      <c r="J106" s="11">
        <f t="shared" si="12"/>
        <v>2.7142857142857142E-2</v>
      </c>
      <c r="K106" s="51">
        <v>5708728.1699999999</v>
      </c>
      <c r="L106" s="51">
        <v>285436.40999999997</v>
      </c>
      <c r="M106" s="49">
        <v>1.925770308123249E-2</v>
      </c>
      <c r="N106" s="53">
        <f t="shared" si="13"/>
        <v>5818665.1620693272</v>
      </c>
      <c r="O106" s="51">
        <f t="shared" si="14"/>
        <v>1160931.8746254721</v>
      </c>
      <c r="P106" s="51">
        <f t="shared" si="15"/>
        <v>4657733.2874438548</v>
      </c>
      <c r="Q106" s="49">
        <v>0.05</v>
      </c>
      <c r="R106" s="51">
        <f t="shared" si="16"/>
        <v>4424846.6230716622</v>
      </c>
    </row>
    <row r="107" spans="2:18" ht="30" x14ac:dyDescent="0.25">
      <c r="B107" s="101">
        <v>103</v>
      </c>
      <c r="C107" s="103" t="s">
        <v>260</v>
      </c>
      <c r="D107" s="97">
        <v>0</v>
      </c>
      <c r="E107" s="98">
        <v>41730</v>
      </c>
      <c r="F107" s="98">
        <v>44413</v>
      </c>
      <c r="G107" s="6">
        <f t="shared" si="11"/>
        <v>7.3506849315068497</v>
      </c>
      <c r="H107" s="112">
        <v>35</v>
      </c>
      <c r="I107" s="10">
        <v>0.05</v>
      </c>
      <c r="J107" s="11">
        <f t="shared" si="12"/>
        <v>2.7142857142857142E-2</v>
      </c>
      <c r="K107" s="51">
        <v>4549430.67</v>
      </c>
      <c r="L107" s="51">
        <v>227471.53</v>
      </c>
      <c r="M107" s="49">
        <v>1.925770308123249E-2</v>
      </c>
      <c r="N107" s="53">
        <f t="shared" si="13"/>
        <v>4637042.2550315121</v>
      </c>
      <c r="O107" s="51">
        <f t="shared" si="14"/>
        <v>925176.13712227554</v>
      </c>
      <c r="P107" s="51">
        <f t="shared" si="15"/>
        <v>3711866.1179092368</v>
      </c>
      <c r="Q107" s="49">
        <v>0.05</v>
      </c>
      <c r="R107" s="51">
        <f t="shared" si="16"/>
        <v>3526272.8120137746</v>
      </c>
    </row>
    <row r="108" spans="2:18" ht="30" x14ac:dyDescent="0.25">
      <c r="B108" s="101">
        <v>104</v>
      </c>
      <c r="C108" s="103" t="s">
        <v>262</v>
      </c>
      <c r="D108" s="97">
        <v>0</v>
      </c>
      <c r="E108" s="98">
        <v>42186</v>
      </c>
      <c r="F108" s="98">
        <v>44413</v>
      </c>
      <c r="G108" s="6">
        <f t="shared" si="11"/>
        <v>6.1013698630136988</v>
      </c>
      <c r="H108" s="112">
        <v>35</v>
      </c>
      <c r="I108" s="10">
        <v>0.05</v>
      </c>
      <c r="J108" s="11">
        <f t="shared" si="12"/>
        <v>2.7142857142857142E-2</v>
      </c>
      <c r="K108" s="51">
        <v>8483440.2899999991</v>
      </c>
      <c r="L108" s="51">
        <v>424172.01</v>
      </c>
      <c r="M108" s="49">
        <v>1.0132556041363093E-2</v>
      </c>
      <c r="N108" s="53">
        <f t="shared" si="13"/>
        <v>8569399.2241619807</v>
      </c>
      <c r="O108" s="51">
        <f t="shared" si="14"/>
        <v>1419166.2989118039</v>
      </c>
      <c r="P108" s="51">
        <f t="shared" si="15"/>
        <v>7150232.9252501763</v>
      </c>
      <c r="Q108" s="49">
        <v>0.05</v>
      </c>
      <c r="R108" s="51">
        <f t="shared" si="16"/>
        <v>6792721.2789876675</v>
      </c>
    </row>
    <row r="109" spans="2:18" ht="30" x14ac:dyDescent="0.25">
      <c r="B109" s="101">
        <v>105</v>
      </c>
      <c r="C109" s="103" t="s">
        <v>263</v>
      </c>
      <c r="D109" s="97">
        <v>0</v>
      </c>
      <c r="E109" s="98">
        <v>42451</v>
      </c>
      <c r="F109" s="98">
        <v>44413</v>
      </c>
      <c r="G109" s="6">
        <f t="shared" si="11"/>
        <v>5.375342465753425</v>
      </c>
      <c r="H109" s="112">
        <v>35</v>
      </c>
      <c r="I109" s="10">
        <v>0.05</v>
      </c>
      <c r="J109" s="11">
        <f t="shared" si="12"/>
        <v>2.7142857142857142E-2</v>
      </c>
      <c r="K109" s="51">
        <v>20068605.210000001</v>
      </c>
      <c r="L109" s="51">
        <v>1003430.26</v>
      </c>
      <c r="M109" s="49">
        <v>8.8023288051012633E-3</v>
      </c>
      <c r="N109" s="53">
        <f t="shared" si="13"/>
        <v>20245255.671718191</v>
      </c>
      <c r="O109" s="51">
        <f t="shared" si="14"/>
        <v>2953826.3832888878</v>
      </c>
      <c r="P109" s="51">
        <f t="shared" si="15"/>
        <v>17291429.288429305</v>
      </c>
      <c r="Q109" s="49">
        <v>0.05</v>
      </c>
      <c r="R109" s="51">
        <f t="shared" si="16"/>
        <v>16426857.824007839</v>
      </c>
    </row>
    <row r="110" spans="2:18" ht="30" x14ac:dyDescent="0.25">
      <c r="B110" s="101">
        <v>106</v>
      </c>
      <c r="C110" s="103" t="s">
        <v>265</v>
      </c>
      <c r="D110" s="97">
        <v>0</v>
      </c>
      <c r="E110" s="98">
        <v>42461</v>
      </c>
      <c r="F110" s="98">
        <v>44413</v>
      </c>
      <c r="G110" s="6">
        <f t="shared" si="11"/>
        <v>5.3479452054794523</v>
      </c>
      <c r="H110" s="112">
        <v>35</v>
      </c>
      <c r="I110" s="10">
        <v>0.05</v>
      </c>
      <c r="J110" s="11">
        <f t="shared" si="12"/>
        <v>2.7142857142857142E-2</v>
      </c>
      <c r="K110" s="51">
        <v>-67427.009999999995</v>
      </c>
      <c r="L110" s="51">
        <v>-3371.35</v>
      </c>
      <c r="M110" s="49">
        <v>8.8023288051012633E-3</v>
      </c>
      <c r="N110" s="53">
        <f t="shared" si="13"/>
        <v>-68020.524712364844</v>
      </c>
      <c r="O110" s="51">
        <f t="shared" si="14"/>
        <v>-9873.7582016915349</v>
      </c>
      <c r="P110" s="51">
        <f t="shared" ref="P110:P111" si="17">N110-O110</f>
        <v>-58146.766510673311</v>
      </c>
      <c r="Q110" s="49">
        <v>0.05</v>
      </c>
      <c r="R110" s="51">
        <f t="shared" ref="R110:R111" si="18">P110*(1-Q110)</f>
        <v>-55239.428185139644</v>
      </c>
    </row>
    <row r="111" spans="2:18" ht="30" x14ac:dyDescent="0.25">
      <c r="B111" s="101">
        <v>107</v>
      </c>
      <c r="C111" s="103" t="s">
        <v>266</v>
      </c>
      <c r="D111" s="97">
        <v>0</v>
      </c>
      <c r="E111" s="98">
        <v>42826</v>
      </c>
      <c r="F111" s="98">
        <v>44413</v>
      </c>
      <c r="G111" s="6">
        <f t="shared" si="11"/>
        <v>4.3479452054794523</v>
      </c>
      <c r="H111" s="112">
        <v>35</v>
      </c>
      <c r="I111" s="10">
        <v>0.05</v>
      </c>
      <c r="J111" s="11">
        <f t="shared" si="12"/>
        <v>2.7142857142857142E-2</v>
      </c>
      <c r="K111" s="51">
        <v>-22674</v>
      </c>
      <c r="L111" s="51">
        <v>-1133.7</v>
      </c>
      <c r="M111" s="49">
        <v>1.651641318560382E-3</v>
      </c>
      <c r="N111" s="53">
        <f t="shared" si="13"/>
        <v>-22711.449315257036</v>
      </c>
      <c r="O111" s="51">
        <f t="shared" si="14"/>
        <v>-2680.306580050667</v>
      </c>
      <c r="P111" s="51">
        <f t="shared" si="17"/>
        <v>-20031.142735206369</v>
      </c>
      <c r="Q111" s="49">
        <v>0.05</v>
      </c>
      <c r="R111" s="51">
        <f t="shared" si="18"/>
        <v>-19029.58559844605</v>
      </c>
    </row>
    <row r="112" spans="2:18" x14ac:dyDescent="0.25">
      <c r="B112" s="101">
        <v>108</v>
      </c>
      <c r="C112" s="103" t="s">
        <v>267</v>
      </c>
      <c r="D112" s="97">
        <v>0</v>
      </c>
      <c r="E112" s="98">
        <v>41639</v>
      </c>
      <c r="F112" s="98">
        <v>44413</v>
      </c>
      <c r="G112" s="6">
        <f t="shared" si="11"/>
        <v>7.6</v>
      </c>
      <c r="H112" s="112">
        <v>25</v>
      </c>
      <c r="I112" s="10">
        <v>0.05</v>
      </c>
      <c r="J112" s="11">
        <f t="shared" si="12"/>
        <v>3.7999999999999999E-2</v>
      </c>
      <c r="K112" s="51">
        <v>7339385.7999999998</v>
      </c>
      <c r="L112" s="51">
        <v>5652118.9100000001</v>
      </c>
      <c r="M112" s="49">
        <v>0.44</v>
      </c>
      <c r="N112" s="53">
        <f t="shared" si="13"/>
        <v>10568715.551999999</v>
      </c>
      <c r="O112" s="51">
        <f t="shared" si="14"/>
        <v>3052245.0514175999</v>
      </c>
      <c r="P112" s="51">
        <f t="shared" si="15"/>
        <v>7516470.5005823988</v>
      </c>
      <c r="Q112" s="49">
        <v>0.05</v>
      </c>
      <c r="R112" s="51">
        <f t="shared" si="16"/>
        <v>7140646.9755532788</v>
      </c>
    </row>
    <row r="113" spans="2:18" x14ac:dyDescent="0.25">
      <c r="B113" s="101">
        <v>109</v>
      </c>
      <c r="C113" s="103" t="s">
        <v>268</v>
      </c>
      <c r="D113" s="97">
        <v>0</v>
      </c>
      <c r="E113" s="98">
        <v>41639</v>
      </c>
      <c r="F113" s="98">
        <v>44413</v>
      </c>
      <c r="G113" s="6">
        <f t="shared" si="11"/>
        <v>7.6</v>
      </c>
      <c r="H113" s="112">
        <v>25</v>
      </c>
      <c r="I113" s="10">
        <v>0.05</v>
      </c>
      <c r="J113" s="11">
        <f t="shared" si="12"/>
        <v>3.7999999999999999E-2</v>
      </c>
      <c r="K113" s="51">
        <v>47791657</v>
      </c>
      <c r="L113" s="51">
        <v>36804732.090000004</v>
      </c>
      <c r="M113" s="49">
        <v>2.0615665100624063E-2</v>
      </c>
      <c r="N113" s="53">
        <f t="shared" si="13"/>
        <v>48776913.795315892</v>
      </c>
      <c r="O113" s="51">
        <f t="shared" si="14"/>
        <v>14086772.704087228</v>
      </c>
      <c r="P113" s="51">
        <f t="shared" si="15"/>
        <v>34690141.091228664</v>
      </c>
      <c r="Q113" s="49">
        <v>0.05</v>
      </c>
      <c r="R113" s="51">
        <f t="shared" si="16"/>
        <v>32955634.036667228</v>
      </c>
    </row>
    <row r="114" spans="2:18" ht="30" x14ac:dyDescent="0.25">
      <c r="B114" s="101">
        <v>110</v>
      </c>
      <c r="C114" s="103" t="s">
        <v>269</v>
      </c>
      <c r="D114" s="97">
        <v>0</v>
      </c>
      <c r="E114" s="98">
        <v>41730</v>
      </c>
      <c r="F114" s="98">
        <v>44413</v>
      </c>
      <c r="G114" s="6">
        <f t="shared" si="11"/>
        <v>7.3506849315068497</v>
      </c>
      <c r="H114" s="112">
        <v>35</v>
      </c>
      <c r="I114" s="10">
        <v>0.05</v>
      </c>
      <c r="J114" s="11">
        <f t="shared" si="12"/>
        <v>2.7142857142857142E-2</v>
      </c>
      <c r="K114" s="51">
        <v>1714532.54</v>
      </c>
      <c r="L114" s="51">
        <v>1524505.17</v>
      </c>
      <c r="M114" s="49">
        <v>1.925770308123249E-2</v>
      </c>
      <c r="N114" s="53">
        <f t="shared" si="13"/>
        <v>1747550.4985784313</v>
      </c>
      <c r="O114" s="51">
        <f t="shared" si="14"/>
        <v>348668.81317429629</v>
      </c>
      <c r="P114" s="51">
        <f t="shared" si="15"/>
        <v>1398881.6854041349</v>
      </c>
      <c r="Q114" s="49">
        <v>0.05</v>
      </c>
      <c r="R114" s="51">
        <f t="shared" si="16"/>
        <v>1328937.6011339282</v>
      </c>
    </row>
    <row r="115" spans="2:18" ht="30" x14ac:dyDescent="0.25">
      <c r="B115" s="101">
        <v>111</v>
      </c>
      <c r="C115" s="103" t="s">
        <v>270</v>
      </c>
      <c r="D115" s="97">
        <v>0</v>
      </c>
      <c r="E115" s="98">
        <v>41730</v>
      </c>
      <c r="F115" s="98">
        <v>44413</v>
      </c>
      <c r="G115" s="6">
        <f t="shared" si="11"/>
        <v>7.3506849315068497</v>
      </c>
      <c r="H115" s="112">
        <v>35</v>
      </c>
      <c r="I115" s="10">
        <v>0.05</v>
      </c>
      <c r="J115" s="11">
        <f t="shared" si="12"/>
        <v>2.7142857142857142E-2</v>
      </c>
      <c r="K115" s="51">
        <v>931946.82</v>
      </c>
      <c r="L115" s="51">
        <v>828656.06</v>
      </c>
      <c r="M115" s="49">
        <v>1.925770308123249E-2</v>
      </c>
      <c r="N115" s="53">
        <f t="shared" si="13"/>
        <v>949893.97514705872</v>
      </c>
      <c r="O115" s="51">
        <f t="shared" si="14"/>
        <v>189521.50751887128</v>
      </c>
      <c r="P115" s="51">
        <f t="shared" si="15"/>
        <v>760372.4676281875</v>
      </c>
      <c r="Q115" s="49">
        <v>0.05</v>
      </c>
      <c r="R115" s="51">
        <f t="shared" si="16"/>
        <v>722353.84424677806</v>
      </c>
    </row>
    <row r="116" spans="2:18" ht="30" x14ac:dyDescent="0.25">
      <c r="B116" s="101">
        <v>112</v>
      </c>
      <c r="C116" s="103" t="s">
        <v>271</v>
      </c>
      <c r="D116" s="97">
        <v>0</v>
      </c>
      <c r="E116" s="98">
        <v>41730</v>
      </c>
      <c r="F116" s="98">
        <v>44413</v>
      </c>
      <c r="G116" s="6">
        <f t="shared" si="11"/>
        <v>7.3506849315068497</v>
      </c>
      <c r="H116" s="112">
        <v>35</v>
      </c>
      <c r="I116" s="10">
        <v>0.05</v>
      </c>
      <c r="J116" s="11">
        <f t="shared" si="12"/>
        <v>2.7142857142857142E-2</v>
      </c>
      <c r="K116" s="51">
        <v>329921.96000000002</v>
      </c>
      <c r="L116" s="51">
        <v>293355.64</v>
      </c>
      <c r="M116" s="49">
        <v>1.925770308123249E-2</v>
      </c>
      <c r="N116" s="53">
        <f t="shared" si="13"/>
        <v>336275.49914565828</v>
      </c>
      <c r="O116" s="51">
        <f t="shared" si="14"/>
        <v>67093.213776705379</v>
      </c>
      <c r="P116" s="51">
        <f t="shared" si="15"/>
        <v>269182.2853689529</v>
      </c>
      <c r="Q116" s="49">
        <v>0.05</v>
      </c>
      <c r="R116" s="51">
        <f t="shared" si="16"/>
        <v>255723.17110050525</v>
      </c>
    </row>
    <row r="117" spans="2:18" ht="30" x14ac:dyDescent="0.25">
      <c r="B117" s="101">
        <v>113</v>
      </c>
      <c r="C117" s="103" t="s">
        <v>272</v>
      </c>
      <c r="D117" s="97">
        <v>0</v>
      </c>
      <c r="E117" s="98">
        <v>42055</v>
      </c>
      <c r="F117" s="98">
        <v>44413</v>
      </c>
      <c r="G117" s="6">
        <f t="shared" si="11"/>
        <v>6.4602739726027396</v>
      </c>
      <c r="H117" s="112">
        <v>20</v>
      </c>
      <c r="I117" s="10">
        <v>0.05</v>
      </c>
      <c r="J117" s="11">
        <f t="shared" si="12"/>
        <v>4.7500000000000001E-2</v>
      </c>
      <c r="K117" s="51">
        <v>199056.36</v>
      </c>
      <c r="L117" s="51">
        <v>179800.59</v>
      </c>
      <c r="M117" s="49">
        <v>1.1888209121245883E-2</v>
      </c>
      <c r="N117" s="53">
        <f t="shared" si="13"/>
        <v>201422.78363459397</v>
      </c>
      <c r="O117" s="51">
        <f t="shared" si="14"/>
        <v>61809.20241367862</v>
      </c>
      <c r="P117" s="51">
        <f t="shared" si="15"/>
        <v>139613.58122091537</v>
      </c>
      <c r="Q117" s="49">
        <v>0.05</v>
      </c>
      <c r="R117" s="51">
        <f t="shared" si="16"/>
        <v>132632.90215986958</v>
      </c>
    </row>
    <row r="118" spans="2:18" x14ac:dyDescent="0.25">
      <c r="B118" s="101">
        <v>114</v>
      </c>
      <c r="C118" s="103" t="s">
        <v>273</v>
      </c>
      <c r="D118" s="97">
        <v>0</v>
      </c>
      <c r="E118" s="98">
        <v>42078</v>
      </c>
      <c r="F118" s="98">
        <v>44413</v>
      </c>
      <c r="G118" s="6">
        <f t="shared" si="11"/>
        <v>6.397260273972603</v>
      </c>
      <c r="H118" s="112">
        <v>35</v>
      </c>
      <c r="I118" s="10">
        <v>0.05</v>
      </c>
      <c r="J118" s="11">
        <f t="shared" si="12"/>
        <v>2.7142857142857142E-2</v>
      </c>
      <c r="K118" s="51">
        <v>766458197.70000005</v>
      </c>
      <c r="L118" s="51">
        <v>693079449.75</v>
      </c>
      <c r="M118" s="49">
        <v>1.1817865832464492E-2</v>
      </c>
      <c r="N118" s="53">
        <f t="shared" si="13"/>
        <v>775516097.84661126</v>
      </c>
      <c r="O118" s="51">
        <f t="shared" si="14"/>
        <v>134660554.52432448</v>
      </c>
      <c r="P118" s="51">
        <f t="shared" si="15"/>
        <v>640855543.32228684</v>
      </c>
      <c r="Q118" s="49">
        <v>0.05</v>
      </c>
      <c r="R118" s="51">
        <f t="shared" si="16"/>
        <v>608812766.15617251</v>
      </c>
    </row>
    <row r="119" spans="2:18" x14ac:dyDescent="0.25">
      <c r="B119" s="101">
        <v>115</v>
      </c>
      <c r="C119" s="103" t="s">
        <v>275</v>
      </c>
      <c r="D119" s="97">
        <v>0</v>
      </c>
      <c r="E119" s="98">
        <v>42411</v>
      </c>
      <c r="F119" s="98">
        <v>44413</v>
      </c>
      <c r="G119" s="6">
        <f t="shared" si="11"/>
        <v>5.484931506849315</v>
      </c>
      <c r="H119" s="112">
        <v>35</v>
      </c>
      <c r="I119" s="10">
        <v>0.05</v>
      </c>
      <c r="J119" s="11">
        <f t="shared" si="12"/>
        <v>2.7142857142857142E-2</v>
      </c>
      <c r="K119" s="51">
        <v>114615559.84999999</v>
      </c>
      <c r="L119" s="51">
        <v>105281068.05</v>
      </c>
      <c r="M119" s="49">
        <v>8.8722534137381376E-3</v>
      </c>
      <c r="N119" s="53">
        <f t="shared" si="13"/>
        <v>115632458.14214668</v>
      </c>
      <c r="O119" s="51">
        <f t="shared" si="14"/>
        <v>17214980.206696574</v>
      </c>
      <c r="P119" s="51">
        <f t="shared" si="15"/>
        <v>98417477.935450107</v>
      </c>
      <c r="Q119" s="49">
        <v>0.05</v>
      </c>
      <c r="R119" s="51">
        <f t="shared" si="16"/>
        <v>93496604.038677603</v>
      </c>
    </row>
    <row r="120" spans="2:18" ht="30" x14ac:dyDescent="0.25">
      <c r="B120" s="101">
        <v>116</v>
      </c>
      <c r="C120" s="103" t="s">
        <v>277</v>
      </c>
      <c r="D120" s="97">
        <v>0</v>
      </c>
      <c r="E120" s="98">
        <v>42461</v>
      </c>
      <c r="F120" s="98">
        <v>44413</v>
      </c>
      <c r="G120" s="6">
        <f t="shared" si="11"/>
        <v>5.3479452054794523</v>
      </c>
      <c r="H120" s="122">
        <v>35</v>
      </c>
      <c r="I120" s="10">
        <v>0.05</v>
      </c>
      <c r="J120" s="11">
        <f t="shared" si="12"/>
        <v>2.7142857142857142E-2</v>
      </c>
      <c r="K120" s="51">
        <v>-15789961</v>
      </c>
      <c r="L120" s="51">
        <v>-14498647.550000001</v>
      </c>
      <c r="M120" s="49">
        <v>8.8023288051012633E-3</v>
      </c>
      <c r="N120" s="53">
        <f t="shared" si="13"/>
        <v>-15928949.428541727</v>
      </c>
      <c r="O120" s="51">
        <f t="shared" si="14"/>
        <v>-2312222.6082417048</v>
      </c>
      <c r="P120" s="51">
        <f>N120-O120</f>
        <v>-13616726.820300022</v>
      </c>
      <c r="Q120" s="49">
        <v>0.05</v>
      </c>
      <c r="R120" s="51">
        <f>P120*(1-Q120)</f>
        <v>-12935890.47928502</v>
      </c>
    </row>
    <row r="121" spans="2:18" x14ac:dyDescent="0.25">
      <c r="B121" s="101">
        <v>117</v>
      </c>
      <c r="C121" s="103" t="s">
        <v>279</v>
      </c>
      <c r="D121" s="97">
        <v>0</v>
      </c>
      <c r="E121" s="98">
        <v>42642</v>
      </c>
      <c r="F121" s="98">
        <v>44413</v>
      </c>
      <c r="G121" s="6">
        <f t="shared" si="11"/>
        <v>4.8520547945205479</v>
      </c>
      <c r="H121" s="122">
        <v>35</v>
      </c>
      <c r="I121" s="10">
        <v>0.05</v>
      </c>
      <c r="J121" s="11">
        <f t="shared" si="12"/>
        <v>2.7142857142857142E-2</v>
      </c>
      <c r="K121" s="51">
        <v>152100.81</v>
      </c>
      <c r="L121" s="51">
        <v>141069.88</v>
      </c>
      <c r="M121" s="49">
        <v>2.3414365401832065E-3</v>
      </c>
      <c r="N121" s="53">
        <f t="shared" si="13"/>
        <v>152456.94439432546</v>
      </c>
      <c r="O121" s="51">
        <f t="shared" si="14"/>
        <v>20078.370731603354</v>
      </c>
      <c r="P121" s="51">
        <f t="shared" si="15"/>
        <v>132378.5736627221</v>
      </c>
      <c r="Q121" s="49">
        <v>0.05</v>
      </c>
      <c r="R121" s="51">
        <f t="shared" si="16"/>
        <v>125759.644979586</v>
      </c>
    </row>
    <row r="122" spans="2:18" x14ac:dyDescent="0.25">
      <c r="B122" s="101">
        <v>118</v>
      </c>
      <c r="C122" s="103" t="s">
        <v>281</v>
      </c>
      <c r="D122" s="97">
        <v>0</v>
      </c>
      <c r="E122" s="98">
        <v>42725</v>
      </c>
      <c r="F122" s="98">
        <v>44413</v>
      </c>
      <c r="G122" s="6">
        <f t="shared" si="11"/>
        <v>4.624657534246575</v>
      </c>
      <c r="H122" s="122">
        <v>35</v>
      </c>
      <c r="I122" s="10">
        <v>0.05</v>
      </c>
      <c r="J122" s="11">
        <f t="shared" si="12"/>
        <v>2.7142857142857142E-2</v>
      </c>
      <c r="K122" s="51">
        <v>345456.16</v>
      </c>
      <c r="L122" s="51">
        <v>321360.65999999997</v>
      </c>
      <c r="M122" s="49">
        <v>1.9964202120337361E-3</v>
      </c>
      <c r="N122" s="53">
        <f t="shared" si="13"/>
        <v>346145.8356601955</v>
      </c>
      <c r="O122" s="51">
        <f t="shared" si="14"/>
        <v>43450.447128351429</v>
      </c>
      <c r="P122" s="51">
        <f t="shared" si="15"/>
        <v>302695.38853184407</v>
      </c>
      <c r="Q122" s="49">
        <v>0.05</v>
      </c>
      <c r="R122" s="51">
        <f t="shared" si="16"/>
        <v>287560.61910525186</v>
      </c>
    </row>
    <row r="123" spans="2:18" ht="30" x14ac:dyDescent="0.25">
      <c r="B123" s="101">
        <v>119</v>
      </c>
      <c r="C123" s="103" t="s">
        <v>282</v>
      </c>
      <c r="D123" s="97">
        <v>0</v>
      </c>
      <c r="E123" s="98">
        <v>42087</v>
      </c>
      <c r="F123" s="98">
        <v>44413</v>
      </c>
      <c r="G123" s="6">
        <f t="shared" si="11"/>
        <v>6.3726027397260276</v>
      </c>
      <c r="H123" s="122">
        <v>35</v>
      </c>
      <c r="I123" s="10">
        <v>0.05</v>
      </c>
      <c r="J123" s="11">
        <f t="shared" si="12"/>
        <v>2.7142857142857142E-2</v>
      </c>
      <c r="K123" s="51">
        <v>48642034.100000001</v>
      </c>
      <c r="L123" s="51">
        <v>44004160.520000003</v>
      </c>
      <c r="M123" s="49">
        <v>1.1817865832464492E-2</v>
      </c>
      <c r="N123" s="53">
        <f t="shared" si="13"/>
        <v>49216879.132811971</v>
      </c>
      <c r="O123" s="51">
        <f t="shared" si="14"/>
        <v>8513075.3674970344</v>
      </c>
      <c r="P123" s="51">
        <f t="shared" si="15"/>
        <v>40703803.765314937</v>
      </c>
      <c r="Q123" s="49">
        <v>0.05</v>
      </c>
      <c r="R123" s="51">
        <f t="shared" si="16"/>
        <v>38668613.577049188</v>
      </c>
    </row>
    <row r="124" spans="2:18" ht="30" x14ac:dyDescent="0.25">
      <c r="B124" s="101">
        <v>120</v>
      </c>
      <c r="C124" s="103" t="s">
        <v>284</v>
      </c>
      <c r="D124" s="97">
        <v>0</v>
      </c>
      <c r="E124" s="98">
        <v>42411</v>
      </c>
      <c r="F124" s="98">
        <v>44413</v>
      </c>
      <c r="G124" s="6">
        <f t="shared" si="11"/>
        <v>5.484931506849315</v>
      </c>
      <c r="H124" s="122">
        <v>35</v>
      </c>
      <c r="I124" s="10">
        <v>0.05</v>
      </c>
      <c r="J124" s="11">
        <f t="shared" si="12"/>
        <v>2.7142857142857142E-2</v>
      </c>
      <c r="K124" s="51">
        <v>3538713.75</v>
      </c>
      <c r="L124" s="51">
        <v>3246438.62</v>
      </c>
      <c r="M124" s="49">
        <v>8.8722534137381376E-3</v>
      </c>
      <c r="N124" s="53">
        <f t="shared" si="13"/>
        <v>3570110.1151486798</v>
      </c>
      <c r="O124" s="51">
        <f t="shared" si="14"/>
        <v>531506.25659501157</v>
      </c>
      <c r="P124" s="51">
        <f t="shared" si="15"/>
        <v>3038603.8585536685</v>
      </c>
      <c r="Q124" s="49">
        <v>0.05</v>
      </c>
      <c r="R124" s="51">
        <f t="shared" si="16"/>
        <v>2886673.6656259848</v>
      </c>
    </row>
    <row r="125" spans="2:18" ht="30" x14ac:dyDescent="0.25">
      <c r="B125" s="101">
        <v>121</v>
      </c>
      <c r="C125" s="103" t="s">
        <v>286</v>
      </c>
      <c r="D125" s="97">
        <v>0</v>
      </c>
      <c r="E125" s="98">
        <v>42461</v>
      </c>
      <c r="F125" s="98">
        <v>44413</v>
      </c>
      <c r="G125" s="6">
        <f t="shared" si="11"/>
        <v>5.3479452054794523</v>
      </c>
      <c r="H125" s="122">
        <v>35</v>
      </c>
      <c r="I125" s="10">
        <v>0.05</v>
      </c>
      <c r="J125" s="11">
        <f t="shared" si="12"/>
        <v>2.7142857142857142E-2</v>
      </c>
      <c r="K125" s="51">
        <v>-136000</v>
      </c>
      <c r="L125" s="51">
        <v>-125035.55</v>
      </c>
      <c r="M125" s="49">
        <v>8.8023288051012633E-3</v>
      </c>
      <c r="N125" s="53">
        <f t="shared" si="13"/>
        <v>-137197.11671749377</v>
      </c>
      <c r="O125" s="51">
        <f t="shared" si="14"/>
        <v>-19915.329412205123</v>
      </c>
      <c r="P125" s="51">
        <f>N125-O125</f>
        <v>-117281.78730528866</v>
      </c>
      <c r="Q125" s="49">
        <v>0.05</v>
      </c>
      <c r="R125" s="51">
        <f>P125*(1-Q125)</f>
        <v>-111417.69794002421</v>
      </c>
    </row>
    <row r="126" spans="2:18" ht="30" x14ac:dyDescent="0.25">
      <c r="B126" s="101">
        <v>122</v>
      </c>
      <c r="C126" s="103" t="s">
        <v>287</v>
      </c>
      <c r="D126" s="97">
        <v>0</v>
      </c>
      <c r="E126" s="98">
        <v>42642</v>
      </c>
      <c r="F126" s="98">
        <v>44413</v>
      </c>
      <c r="G126" s="6">
        <f t="shared" si="11"/>
        <v>4.8520547945205479</v>
      </c>
      <c r="H126" s="122">
        <v>35</v>
      </c>
      <c r="I126" s="10">
        <v>0.05</v>
      </c>
      <c r="J126" s="11">
        <f t="shared" si="12"/>
        <v>2.7142857142857142E-2</v>
      </c>
      <c r="K126" s="51">
        <v>820975.9</v>
      </c>
      <c r="L126" s="51">
        <v>761435.62</v>
      </c>
      <c r="M126" s="49">
        <v>2.3414365401832065E-3</v>
      </c>
      <c r="N126" s="53">
        <f t="shared" si="13"/>
        <v>822898.16297086992</v>
      </c>
      <c r="O126" s="51">
        <f t="shared" si="14"/>
        <v>108374.56080550607</v>
      </c>
      <c r="P126" s="51">
        <f t="shared" si="15"/>
        <v>714523.60216536385</v>
      </c>
      <c r="Q126" s="49">
        <v>0.05</v>
      </c>
      <c r="R126" s="51">
        <f t="shared" si="16"/>
        <v>678797.42205709557</v>
      </c>
    </row>
    <row r="127" spans="2:18" ht="30" x14ac:dyDescent="0.25">
      <c r="B127" s="101">
        <v>123</v>
      </c>
      <c r="C127" s="103" t="s">
        <v>288</v>
      </c>
      <c r="D127" s="97">
        <v>0</v>
      </c>
      <c r="E127" s="98">
        <v>42087</v>
      </c>
      <c r="F127" s="98">
        <v>44413</v>
      </c>
      <c r="G127" s="6">
        <f t="shared" si="11"/>
        <v>6.3726027397260276</v>
      </c>
      <c r="H127" s="122">
        <v>35</v>
      </c>
      <c r="I127" s="10">
        <v>0.05</v>
      </c>
      <c r="J127" s="11">
        <f t="shared" si="12"/>
        <v>2.7142857142857142E-2</v>
      </c>
      <c r="K127" s="51">
        <v>640378.47</v>
      </c>
      <c r="L127" s="51">
        <v>518262.11</v>
      </c>
      <c r="M127" s="49">
        <v>1.1817865832464492E-2</v>
      </c>
      <c r="N127" s="53">
        <f t="shared" si="13"/>
        <v>647946.37684045895</v>
      </c>
      <c r="O127" s="51">
        <f t="shared" si="14"/>
        <v>112075.70324104595</v>
      </c>
      <c r="P127" s="51">
        <f t="shared" si="15"/>
        <v>535870.67359941301</v>
      </c>
      <c r="Q127" s="49">
        <v>0.05</v>
      </c>
      <c r="R127" s="51">
        <f t="shared" si="16"/>
        <v>509077.13991944236</v>
      </c>
    </row>
    <row r="128" spans="2:18" ht="30" x14ac:dyDescent="0.25">
      <c r="B128" s="101">
        <v>124</v>
      </c>
      <c r="C128" s="103" t="s">
        <v>289</v>
      </c>
      <c r="D128" s="97">
        <v>0</v>
      </c>
      <c r="E128" s="98">
        <v>42093</v>
      </c>
      <c r="F128" s="98">
        <v>44413</v>
      </c>
      <c r="G128" s="6">
        <f t="shared" si="11"/>
        <v>6.3561643835616435</v>
      </c>
      <c r="H128" s="122">
        <v>35</v>
      </c>
      <c r="I128" s="10">
        <v>0.05</v>
      </c>
      <c r="J128" s="11">
        <f t="shared" si="12"/>
        <v>2.7142857142857142E-2</v>
      </c>
      <c r="K128" s="51">
        <v>44257038.700000003</v>
      </c>
      <c r="L128" s="51">
        <v>35840522.060000002</v>
      </c>
      <c r="M128" s="49">
        <v>1.1817865832464492E-2</v>
      </c>
      <c r="N128" s="53">
        <f t="shared" si="13"/>
        <v>44780062.445498794</v>
      </c>
      <c r="O128" s="51">
        <f t="shared" si="14"/>
        <v>7725656.1745502409</v>
      </c>
      <c r="P128" s="51">
        <f t="shared" si="15"/>
        <v>37054406.270948552</v>
      </c>
      <c r="Q128" s="49">
        <v>0.05</v>
      </c>
      <c r="R128" s="51">
        <f t="shared" si="16"/>
        <v>35201685.957401119</v>
      </c>
    </row>
    <row r="129" spans="2:18" ht="30" x14ac:dyDescent="0.25">
      <c r="B129" s="101">
        <v>125</v>
      </c>
      <c r="C129" s="103" t="s">
        <v>290</v>
      </c>
      <c r="D129" s="97">
        <v>0</v>
      </c>
      <c r="E129" s="98">
        <v>42460</v>
      </c>
      <c r="F129" s="98">
        <v>44413</v>
      </c>
      <c r="G129" s="6">
        <f t="shared" si="11"/>
        <v>5.3506849315068497</v>
      </c>
      <c r="H129" s="122">
        <v>35</v>
      </c>
      <c r="I129" s="10">
        <v>0.05</v>
      </c>
      <c r="J129" s="11">
        <f t="shared" si="12"/>
        <v>2.7142857142857142E-2</v>
      </c>
      <c r="K129" s="51">
        <v>48053774.579999998</v>
      </c>
      <c r="L129" s="51">
        <v>40441100.719999999</v>
      </c>
      <c r="M129" s="49">
        <v>8.8023288051012633E-3</v>
      </c>
      <c r="N129" s="53">
        <f t="shared" si="13"/>
        <v>48476759.704179376</v>
      </c>
      <c r="O129" s="51">
        <f t="shared" si="14"/>
        <v>7040419.2655302705</v>
      </c>
      <c r="P129" s="51">
        <f t="shared" si="15"/>
        <v>41436340.438649103</v>
      </c>
      <c r="Q129" s="49">
        <v>0.05</v>
      </c>
      <c r="R129" s="51">
        <f t="shared" si="16"/>
        <v>39364523.416716643</v>
      </c>
    </row>
    <row r="130" spans="2:18" ht="30" x14ac:dyDescent="0.25">
      <c r="B130" s="101">
        <v>126</v>
      </c>
      <c r="C130" s="103" t="s">
        <v>289</v>
      </c>
      <c r="D130" s="97">
        <v>0</v>
      </c>
      <c r="E130" s="98">
        <v>42643</v>
      </c>
      <c r="F130" s="98">
        <v>44413</v>
      </c>
      <c r="G130" s="6">
        <f t="shared" si="11"/>
        <v>4.8493150684931505</v>
      </c>
      <c r="H130" s="122">
        <v>35</v>
      </c>
      <c r="I130" s="10">
        <v>0.05</v>
      </c>
      <c r="J130" s="11">
        <f t="shared" si="12"/>
        <v>2.7142857142857142E-2</v>
      </c>
      <c r="K130" s="51">
        <v>117536.63</v>
      </c>
      <c r="L130" s="51">
        <v>100204.83</v>
      </c>
      <c r="M130" s="49">
        <v>2.3414365401832065E-3</v>
      </c>
      <c r="N130" s="53">
        <f t="shared" si="13"/>
        <v>117811.834560292</v>
      </c>
      <c r="O130" s="51">
        <f t="shared" si="14"/>
        <v>15506.89626717268</v>
      </c>
      <c r="P130" s="51">
        <f t="shared" si="15"/>
        <v>102304.93829311932</v>
      </c>
      <c r="Q130" s="49">
        <v>0.05</v>
      </c>
      <c r="R130" s="51">
        <f t="shared" si="16"/>
        <v>97189.691378463351</v>
      </c>
    </row>
    <row r="131" spans="2:18" ht="30" x14ac:dyDescent="0.25">
      <c r="B131" s="101">
        <v>127</v>
      </c>
      <c r="C131" s="103" t="s">
        <v>292</v>
      </c>
      <c r="D131" s="97">
        <v>0</v>
      </c>
      <c r="E131" s="98">
        <v>42735</v>
      </c>
      <c r="F131" s="98">
        <v>44413</v>
      </c>
      <c r="G131" s="6">
        <f t="shared" si="11"/>
        <v>4.5972602739726032</v>
      </c>
      <c r="H131" s="122">
        <v>35</v>
      </c>
      <c r="I131" s="10">
        <v>0.05</v>
      </c>
      <c r="J131" s="11">
        <f t="shared" si="12"/>
        <v>2.7142857142857142E-2</v>
      </c>
      <c r="K131" s="51">
        <v>13889.04</v>
      </c>
      <c r="L131" s="51">
        <v>11898.49</v>
      </c>
      <c r="M131" s="49">
        <v>1.9964202120337361E-3</v>
      </c>
      <c r="N131" s="53">
        <f t="shared" si="13"/>
        <v>13916.768360181746</v>
      </c>
      <c r="O131" s="51">
        <f t="shared" si="14"/>
        <v>1736.5730288035791</v>
      </c>
      <c r="P131" s="51">
        <f t="shared" si="15"/>
        <v>12180.195331378167</v>
      </c>
      <c r="Q131" s="49">
        <v>0.05</v>
      </c>
      <c r="R131" s="51">
        <f t="shared" si="16"/>
        <v>11571.185564809259</v>
      </c>
    </row>
    <row r="132" spans="2:18" ht="30" x14ac:dyDescent="0.25">
      <c r="B132" s="101">
        <v>128</v>
      </c>
      <c r="C132" s="103" t="s">
        <v>289</v>
      </c>
      <c r="D132" s="97">
        <v>0</v>
      </c>
      <c r="E132" s="98">
        <v>42735</v>
      </c>
      <c r="F132" s="98">
        <v>44413</v>
      </c>
      <c r="G132" s="6">
        <f t="shared" si="11"/>
        <v>4.5972602739726032</v>
      </c>
      <c r="H132" s="122">
        <v>35</v>
      </c>
      <c r="I132" s="10">
        <v>0.05</v>
      </c>
      <c r="J132" s="11">
        <f t="shared" si="12"/>
        <v>2.7142857142857142E-2</v>
      </c>
      <c r="K132" s="51">
        <v>9483.89</v>
      </c>
      <c r="L132" s="51">
        <v>8124.66</v>
      </c>
      <c r="M132" s="49">
        <v>1.9964202120337361E-3</v>
      </c>
      <c r="N132" s="53">
        <f t="shared" si="13"/>
        <v>9502.823829684703</v>
      </c>
      <c r="O132" s="51">
        <f t="shared" si="14"/>
        <v>1185.7887645323196</v>
      </c>
      <c r="P132" s="51">
        <f t="shared" si="15"/>
        <v>8317.035065152384</v>
      </c>
      <c r="Q132" s="49">
        <v>0.05</v>
      </c>
      <c r="R132" s="51">
        <f t="shared" si="16"/>
        <v>7901.1833118947643</v>
      </c>
    </row>
    <row r="133" spans="2:18" ht="30" x14ac:dyDescent="0.25">
      <c r="B133" s="101">
        <v>129</v>
      </c>
      <c r="C133" s="103" t="s">
        <v>294</v>
      </c>
      <c r="D133" s="97">
        <v>0</v>
      </c>
      <c r="E133" s="98">
        <v>42825</v>
      </c>
      <c r="F133" s="98">
        <v>44413</v>
      </c>
      <c r="G133" s="6">
        <f t="shared" si="11"/>
        <v>4.3506849315068497</v>
      </c>
      <c r="H133" s="122">
        <v>35</v>
      </c>
      <c r="I133" s="10">
        <v>0.05</v>
      </c>
      <c r="J133" s="11">
        <f t="shared" si="12"/>
        <v>2.7142857142857142E-2</v>
      </c>
      <c r="K133" s="51">
        <v>293494.63</v>
      </c>
      <c r="L133" s="51">
        <v>253635.95</v>
      </c>
      <c r="M133" s="49">
        <v>1.8584801762115241E-3</v>
      </c>
      <c r="N133" s="53">
        <f t="shared" si="13"/>
        <v>294040.08395167958</v>
      </c>
      <c r="O133" s="51">
        <f t="shared" si="14"/>
        <v>34723.199268062919</v>
      </c>
      <c r="P133" s="51">
        <f t="shared" si="15"/>
        <v>259316.88468361666</v>
      </c>
      <c r="Q133" s="49">
        <v>0.05</v>
      </c>
      <c r="R133" s="51">
        <f t="shared" si="16"/>
        <v>246351.04044943582</v>
      </c>
    </row>
    <row r="134" spans="2:18" ht="30" x14ac:dyDescent="0.25">
      <c r="B134" s="101">
        <v>130</v>
      </c>
      <c r="C134" s="103" t="s">
        <v>289</v>
      </c>
      <c r="D134" s="97">
        <v>0</v>
      </c>
      <c r="E134" s="98">
        <v>42826</v>
      </c>
      <c r="F134" s="98">
        <v>44413</v>
      </c>
      <c r="G134" s="6">
        <f t="shared" ref="G134:G194" si="19">(F134-E134)/(EDATE(F134,12)-F134)</f>
        <v>4.3479452054794523</v>
      </c>
      <c r="H134" s="122">
        <v>35</v>
      </c>
      <c r="I134" s="10">
        <v>0.05</v>
      </c>
      <c r="J134" s="11">
        <f t="shared" ref="J134:J194" si="20">(1-I134)/H134</f>
        <v>2.7142857142857142E-2</v>
      </c>
      <c r="K134" s="51">
        <v>246.41</v>
      </c>
      <c r="L134" s="51">
        <v>212.97</v>
      </c>
      <c r="M134" s="49">
        <v>1.651641318560382E-3</v>
      </c>
      <c r="N134" s="53">
        <f t="shared" ref="N134:N194" si="21">K134*(1+M134)</f>
        <v>246.81698093730645</v>
      </c>
      <c r="O134" s="51">
        <f t="shared" ref="O134:O194" si="22">N134*J134*G134</f>
        <v>29.128267812926033</v>
      </c>
      <c r="P134" s="51">
        <f t="shared" ref="P134:P194" si="23">MAX(N134-O134,0)</f>
        <v>217.68871312438043</v>
      </c>
      <c r="Q134" s="49">
        <v>0.05</v>
      </c>
      <c r="R134" s="51">
        <f t="shared" ref="R134:R194" si="24">IF(L134&lt;=0,0,IF(P134&lt;=I134*N134,I134*N134,P134*(1-Q134)))</f>
        <v>206.80427746816139</v>
      </c>
    </row>
    <row r="135" spans="2:18" ht="30" x14ac:dyDescent="0.25">
      <c r="B135" s="101">
        <v>131</v>
      </c>
      <c r="C135" s="103" t="s">
        <v>295</v>
      </c>
      <c r="D135" s="97">
        <v>0</v>
      </c>
      <c r="E135" s="98">
        <v>42093</v>
      </c>
      <c r="F135" s="98">
        <v>44413</v>
      </c>
      <c r="G135" s="6">
        <f t="shared" si="19"/>
        <v>6.3561643835616435</v>
      </c>
      <c r="H135" s="122">
        <v>20</v>
      </c>
      <c r="I135" s="10">
        <v>0.05</v>
      </c>
      <c r="J135" s="11">
        <f t="shared" si="20"/>
        <v>4.7500000000000001E-2</v>
      </c>
      <c r="K135" s="51">
        <v>2843905.09</v>
      </c>
      <c r="L135" s="51">
        <v>142195.25</v>
      </c>
      <c r="M135" s="49">
        <v>1.1817865832464492E-2</v>
      </c>
      <c r="N135" s="53">
        <f t="shared" si="21"/>
        <v>2877513.9787938828</v>
      </c>
      <c r="O135" s="51">
        <f t="shared" si="22"/>
        <v>868772.71359749546</v>
      </c>
      <c r="P135" s="51">
        <f t="shared" si="23"/>
        <v>2008741.2651963872</v>
      </c>
      <c r="Q135" s="49">
        <v>0.05</v>
      </c>
      <c r="R135" s="51">
        <f t="shared" si="24"/>
        <v>1908304.2019365677</v>
      </c>
    </row>
    <row r="136" spans="2:18" ht="30" x14ac:dyDescent="0.25">
      <c r="B136" s="101">
        <v>132</v>
      </c>
      <c r="C136" s="103" t="s">
        <v>296</v>
      </c>
      <c r="D136" s="97">
        <v>0</v>
      </c>
      <c r="E136" s="98">
        <v>42093</v>
      </c>
      <c r="F136" s="98">
        <v>44413</v>
      </c>
      <c r="G136" s="6">
        <f t="shared" si="19"/>
        <v>6.3561643835616435</v>
      </c>
      <c r="H136" s="112">
        <v>10</v>
      </c>
      <c r="I136" s="10">
        <v>0.05</v>
      </c>
      <c r="J136" s="11">
        <f t="shared" si="20"/>
        <v>9.5000000000000001E-2</v>
      </c>
      <c r="K136" s="51">
        <v>4129461.75</v>
      </c>
      <c r="L136" s="51">
        <v>206473.09</v>
      </c>
      <c r="M136" s="49">
        <v>1.1817865832464492E-2</v>
      </c>
      <c r="N136" s="53">
        <f t="shared" si="21"/>
        <v>4178263.1749217943</v>
      </c>
      <c r="O136" s="51">
        <f t="shared" si="22"/>
        <v>2522984.1198705849</v>
      </c>
      <c r="P136" s="51">
        <f t="shared" si="23"/>
        <v>1655279.0550512094</v>
      </c>
      <c r="Q136" s="49">
        <v>0.05</v>
      </c>
      <c r="R136" s="51">
        <f t="shared" si="24"/>
        <v>1572515.1022986488</v>
      </c>
    </row>
    <row r="137" spans="2:18" ht="30" x14ac:dyDescent="0.25">
      <c r="B137" s="101">
        <v>133</v>
      </c>
      <c r="C137" s="103" t="s">
        <v>297</v>
      </c>
      <c r="D137" s="97">
        <v>0</v>
      </c>
      <c r="E137" s="98">
        <v>42093</v>
      </c>
      <c r="F137" s="98">
        <v>44413</v>
      </c>
      <c r="G137" s="6">
        <f t="shared" si="19"/>
        <v>6.3561643835616435</v>
      </c>
      <c r="H137" s="112">
        <v>35</v>
      </c>
      <c r="I137" s="10">
        <v>0.05</v>
      </c>
      <c r="J137" s="11">
        <f t="shared" si="20"/>
        <v>2.7142857142857142E-2</v>
      </c>
      <c r="K137" s="51">
        <v>1156498.57</v>
      </c>
      <c r="L137" s="51">
        <v>57824.93</v>
      </c>
      <c r="M137" s="49">
        <v>1.1817865832464492E-2</v>
      </c>
      <c r="N137" s="53">
        <f t="shared" si="21"/>
        <v>1170165.9149356971</v>
      </c>
      <c r="O137" s="51">
        <f t="shared" si="22"/>
        <v>201882.24473724276</v>
      </c>
      <c r="P137" s="51">
        <f t="shared" si="23"/>
        <v>968283.67019845429</v>
      </c>
      <c r="Q137" s="49">
        <v>0.05</v>
      </c>
      <c r="R137" s="51">
        <f t="shared" si="24"/>
        <v>919869.48668853159</v>
      </c>
    </row>
    <row r="138" spans="2:18" ht="30" x14ac:dyDescent="0.25">
      <c r="B138" s="101">
        <v>134</v>
      </c>
      <c r="C138" s="103" t="s">
        <v>298</v>
      </c>
      <c r="D138" s="97">
        <v>0</v>
      </c>
      <c r="E138" s="98">
        <v>42093</v>
      </c>
      <c r="F138" s="98">
        <v>44413</v>
      </c>
      <c r="G138" s="6">
        <f t="shared" si="19"/>
        <v>6.3561643835616435</v>
      </c>
      <c r="H138" s="112">
        <v>25</v>
      </c>
      <c r="I138" s="10">
        <v>0.05</v>
      </c>
      <c r="J138" s="11">
        <f t="shared" si="20"/>
        <v>3.7999999999999999E-2</v>
      </c>
      <c r="K138" s="51">
        <v>751837.77</v>
      </c>
      <c r="L138" s="51">
        <v>37591.89</v>
      </c>
      <c r="M138" s="49">
        <v>1.1817865832464492E-2</v>
      </c>
      <c r="N138" s="53">
        <f t="shared" si="21"/>
        <v>760722.88789363939</v>
      </c>
      <c r="O138" s="51">
        <f t="shared" si="22"/>
        <v>183740.62958000888</v>
      </c>
      <c r="P138" s="51">
        <f t="shared" si="23"/>
        <v>576982.25831363047</v>
      </c>
      <c r="Q138" s="49">
        <v>0.05</v>
      </c>
      <c r="R138" s="51">
        <f t="shared" si="24"/>
        <v>548133.14539794892</v>
      </c>
    </row>
    <row r="139" spans="2:18" ht="30" x14ac:dyDescent="0.25">
      <c r="B139" s="101">
        <v>135</v>
      </c>
      <c r="C139" s="103" t="s">
        <v>299</v>
      </c>
      <c r="D139" s="97">
        <v>1</v>
      </c>
      <c r="E139" s="98">
        <v>42132</v>
      </c>
      <c r="F139" s="98">
        <v>44413</v>
      </c>
      <c r="G139" s="6">
        <f t="shared" si="19"/>
        <v>6.2493150684931509</v>
      </c>
      <c r="H139" s="112">
        <v>25</v>
      </c>
      <c r="I139" s="10">
        <v>0.05</v>
      </c>
      <c r="J139" s="11">
        <f t="shared" si="20"/>
        <v>3.7999999999999999E-2</v>
      </c>
      <c r="K139" s="51">
        <v>89888</v>
      </c>
      <c r="L139" s="51">
        <v>0</v>
      </c>
      <c r="M139" s="49">
        <v>1.0974508578176096E-2</v>
      </c>
      <c r="N139" s="53">
        <f t="shared" si="21"/>
        <v>90874.476627075084</v>
      </c>
      <c r="O139" s="51">
        <f t="shared" si="22"/>
        <v>21580.322972826343</v>
      </c>
      <c r="P139" s="51">
        <f t="shared" si="23"/>
        <v>69294.153654248745</v>
      </c>
      <c r="Q139" s="49">
        <v>0.05</v>
      </c>
      <c r="R139" s="51">
        <f t="shared" si="24"/>
        <v>0</v>
      </c>
    </row>
    <row r="140" spans="2:18" ht="30" x14ac:dyDescent="0.25">
      <c r="B140" s="101">
        <v>136</v>
      </c>
      <c r="C140" s="103" t="s">
        <v>300</v>
      </c>
      <c r="D140" s="97">
        <v>0</v>
      </c>
      <c r="E140" s="98">
        <v>42300</v>
      </c>
      <c r="F140" s="98">
        <v>44413</v>
      </c>
      <c r="G140" s="6">
        <f t="shared" si="19"/>
        <v>5.7890410958904113</v>
      </c>
      <c r="H140" s="112">
        <v>25</v>
      </c>
      <c r="I140" s="10">
        <v>0.05</v>
      </c>
      <c r="J140" s="11">
        <f t="shared" si="20"/>
        <v>3.7999999999999999E-2</v>
      </c>
      <c r="K140" s="51">
        <v>4908432.22</v>
      </c>
      <c r="L140" s="51">
        <v>4485653.2</v>
      </c>
      <c r="M140" s="49">
        <v>9.2920047153456989E-3</v>
      </c>
      <c r="N140" s="53">
        <f t="shared" si="21"/>
        <v>4954041.3953331951</v>
      </c>
      <c r="O140" s="51">
        <f t="shared" si="22"/>
        <v>1089807.6706763934</v>
      </c>
      <c r="P140" s="51">
        <f t="shared" si="23"/>
        <v>3864233.7246568017</v>
      </c>
      <c r="Q140" s="49">
        <v>0.05</v>
      </c>
      <c r="R140" s="51">
        <f t="shared" si="24"/>
        <v>3671022.0384239615</v>
      </c>
    </row>
    <row r="141" spans="2:18" ht="30" x14ac:dyDescent="0.25">
      <c r="B141" s="101">
        <v>137</v>
      </c>
      <c r="C141" s="103" t="s">
        <v>301</v>
      </c>
      <c r="D141" s="97">
        <v>0</v>
      </c>
      <c r="E141" s="98">
        <v>42429</v>
      </c>
      <c r="F141" s="98">
        <v>44413</v>
      </c>
      <c r="G141" s="6">
        <f t="shared" si="19"/>
        <v>5.4356164383561643</v>
      </c>
      <c r="H141" s="112">
        <v>25</v>
      </c>
      <c r="I141" s="10">
        <v>0.05</v>
      </c>
      <c r="J141" s="11">
        <f t="shared" si="20"/>
        <v>3.7999999999999999E-2</v>
      </c>
      <c r="K141" s="51">
        <v>6668651.3399999999</v>
      </c>
      <c r="L141" s="51">
        <v>5594309.79</v>
      </c>
      <c r="M141" s="49">
        <v>8.8722534137381376E-3</v>
      </c>
      <c r="N141" s="53">
        <f t="shared" si="21"/>
        <v>6727817.3046163451</v>
      </c>
      <c r="O141" s="51">
        <f t="shared" si="22"/>
        <v>1389653.7047387273</v>
      </c>
      <c r="P141" s="51">
        <f t="shared" si="23"/>
        <v>5338163.5998776183</v>
      </c>
      <c r="Q141" s="49">
        <v>0.05</v>
      </c>
      <c r="R141" s="51">
        <f t="shared" si="24"/>
        <v>5071255.4198837373</v>
      </c>
    </row>
    <row r="142" spans="2:18" ht="30" x14ac:dyDescent="0.25">
      <c r="B142" s="101">
        <v>138</v>
      </c>
      <c r="C142" s="103" t="s">
        <v>303</v>
      </c>
      <c r="D142" s="97">
        <v>0</v>
      </c>
      <c r="E142" s="98">
        <v>42674</v>
      </c>
      <c r="F142" s="98">
        <v>44413</v>
      </c>
      <c r="G142" s="6">
        <f t="shared" si="19"/>
        <v>4.7643835616438359</v>
      </c>
      <c r="H142" s="112">
        <v>25</v>
      </c>
      <c r="I142" s="10">
        <v>0.05</v>
      </c>
      <c r="J142" s="11">
        <f t="shared" si="20"/>
        <v>3.7999999999999999E-2</v>
      </c>
      <c r="K142" s="51">
        <v>52825.08</v>
      </c>
      <c r="L142" s="51">
        <v>45312.41</v>
      </c>
      <c r="M142" s="49">
        <v>2.2724142680072478E-3</v>
      </c>
      <c r="N142" s="53">
        <f t="shared" si="21"/>
        <v>52945.12046550063</v>
      </c>
      <c r="O142" s="51">
        <f t="shared" si="22"/>
        <v>9585.5327413731848</v>
      </c>
      <c r="P142" s="51">
        <f t="shared" si="23"/>
        <v>43359.587724127443</v>
      </c>
      <c r="Q142" s="49">
        <v>0.05</v>
      </c>
      <c r="R142" s="51">
        <f t="shared" si="24"/>
        <v>41191.608337921069</v>
      </c>
    </row>
    <row r="143" spans="2:18" x14ac:dyDescent="0.25">
      <c r="B143" s="101">
        <v>139</v>
      </c>
      <c r="C143" s="103" t="s">
        <v>304</v>
      </c>
      <c r="D143" s="97">
        <v>0</v>
      </c>
      <c r="E143" s="98">
        <v>42460</v>
      </c>
      <c r="F143" s="98">
        <v>44413</v>
      </c>
      <c r="G143" s="6">
        <f t="shared" si="19"/>
        <v>5.3506849315068497</v>
      </c>
      <c r="H143" s="112">
        <v>25</v>
      </c>
      <c r="I143" s="10">
        <v>0.05</v>
      </c>
      <c r="J143" s="11">
        <f t="shared" si="20"/>
        <v>3.7999999999999999E-2</v>
      </c>
      <c r="K143" s="51">
        <v>2783032.56</v>
      </c>
      <c r="L143" s="51">
        <v>139151.63</v>
      </c>
      <c r="M143" s="49">
        <v>8.8023288051012633E-3</v>
      </c>
      <c r="N143" s="53">
        <f t="shared" si="21"/>
        <v>2807529.7276684232</v>
      </c>
      <c r="O143" s="51">
        <f t="shared" si="22"/>
        <v>570843.86632653256</v>
      </c>
      <c r="P143" s="51">
        <f t="shared" si="23"/>
        <v>2236685.8613418909</v>
      </c>
      <c r="Q143" s="49">
        <v>0.05</v>
      </c>
      <c r="R143" s="51">
        <f t="shared" si="24"/>
        <v>2124851.568274796</v>
      </c>
    </row>
    <row r="144" spans="2:18" ht="30" x14ac:dyDescent="0.25">
      <c r="B144" s="101">
        <v>140</v>
      </c>
      <c r="C144" s="103" t="s">
        <v>305</v>
      </c>
      <c r="D144" s="97">
        <v>0</v>
      </c>
      <c r="E144" s="98">
        <v>42643</v>
      </c>
      <c r="F144" s="98">
        <v>44413</v>
      </c>
      <c r="G144" s="6">
        <f t="shared" si="19"/>
        <v>4.8493150684931505</v>
      </c>
      <c r="H144" s="112">
        <v>25</v>
      </c>
      <c r="I144" s="10">
        <v>0.05</v>
      </c>
      <c r="J144" s="11">
        <f t="shared" si="20"/>
        <v>3.7999999999999999E-2</v>
      </c>
      <c r="K144" s="51">
        <v>77865.3</v>
      </c>
      <c r="L144" s="51">
        <v>11270.21</v>
      </c>
      <c r="M144" s="49">
        <v>2.3414365401832065E-3</v>
      </c>
      <c r="N144" s="53">
        <f t="shared" si="21"/>
        <v>78047.616658632338</v>
      </c>
      <c r="O144" s="51">
        <f t="shared" si="22"/>
        <v>14382.144373861947</v>
      </c>
      <c r="P144" s="51">
        <f t="shared" si="23"/>
        <v>63665.472284770389</v>
      </c>
      <c r="Q144" s="49">
        <v>0.05</v>
      </c>
      <c r="R144" s="51">
        <f t="shared" si="24"/>
        <v>60482.198670531863</v>
      </c>
    </row>
    <row r="145" spans="2:18" ht="30" x14ac:dyDescent="0.25">
      <c r="B145" s="101">
        <v>141</v>
      </c>
      <c r="C145" s="103" t="s">
        <v>307</v>
      </c>
      <c r="D145" s="97">
        <v>0</v>
      </c>
      <c r="E145" s="98">
        <v>42825</v>
      </c>
      <c r="F145" s="98">
        <v>44413</v>
      </c>
      <c r="G145" s="6">
        <f t="shared" si="19"/>
        <v>4.3506849315068497</v>
      </c>
      <c r="H145" s="112">
        <v>25</v>
      </c>
      <c r="I145" s="10">
        <v>0.05</v>
      </c>
      <c r="J145" s="11">
        <f t="shared" si="20"/>
        <v>3.7999999999999999E-2</v>
      </c>
      <c r="K145" s="51">
        <v>584992.94999999995</v>
      </c>
      <c r="L145" s="51">
        <v>29249.65</v>
      </c>
      <c r="M145" s="49">
        <v>1.8584801762115241E-3</v>
      </c>
      <c r="N145" s="53">
        <f t="shared" si="21"/>
        <v>586080.14780079853</v>
      </c>
      <c r="O145" s="51">
        <f t="shared" si="22"/>
        <v>96894.302572305169</v>
      </c>
      <c r="P145" s="51">
        <f t="shared" si="23"/>
        <v>489185.84522849333</v>
      </c>
      <c r="Q145" s="49">
        <v>0.05</v>
      </c>
      <c r="R145" s="51">
        <f t="shared" si="24"/>
        <v>464726.55296706862</v>
      </c>
    </row>
    <row r="146" spans="2:18" x14ac:dyDescent="0.25">
      <c r="B146" s="101">
        <v>142</v>
      </c>
      <c r="C146" s="103" t="s">
        <v>304</v>
      </c>
      <c r="D146" s="97">
        <v>0</v>
      </c>
      <c r="E146" s="98">
        <v>42826</v>
      </c>
      <c r="F146" s="98">
        <v>44413</v>
      </c>
      <c r="G146" s="6">
        <f t="shared" si="19"/>
        <v>4.3479452054794523</v>
      </c>
      <c r="H146" s="112">
        <v>25</v>
      </c>
      <c r="I146" s="10">
        <v>0.05</v>
      </c>
      <c r="J146" s="11">
        <f t="shared" si="20"/>
        <v>3.7999999999999999E-2</v>
      </c>
      <c r="K146" s="51">
        <v>-641.70000000000005</v>
      </c>
      <c r="L146" s="51">
        <v>-32.090000000000003</v>
      </c>
      <c r="M146" s="49">
        <v>1.651641318560382E-3</v>
      </c>
      <c r="N146" s="53">
        <f t="shared" si="21"/>
        <v>-642.7598582341202</v>
      </c>
      <c r="O146" s="51">
        <f t="shared" si="22"/>
        <v>-106.19801646758042</v>
      </c>
      <c r="P146" s="51">
        <f>N146-O146</f>
        <v>-536.56184176653983</v>
      </c>
      <c r="Q146" s="49">
        <v>0.05</v>
      </c>
      <c r="R146" s="51">
        <f>P146*(1-Q146)</f>
        <v>-509.7337496782128</v>
      </c>
    </row>
    <row r="147" spans="2:18" ht="30" x14ac:dyDescent="0.25">
      <c r="B147" s="101">
        <v>143</v>
      </c>
      <c r="C147" s="103" t="s">
        <v>308</v>
      </c>
      <c r="D147" s="97">
        <v>0</v>
      </c>
      <c r="E147" s="98">
        <v>42460</v>
      </c>
      <c r="F147" s="98">
        <v>44413</v>
      </c>
      <c r="G147" s="6">
        <f t="shared" si="19"/>
        <v>5.3506849315068497</v>
      </c>
      <c r="H147" s="112">
        <v>25</v>
      </c>
      <c r="I147" s="10">
        <v>0.05</v>
      </c>
      <c r="J147" s="11">
        <f t="shared" si="20"/>
        <v>3.7999999999999999E-2</v>
      </c>
      <c r="K147" s="51">
        <v>13256251.859999999</v>
      </c>
      <c r="L147" s="51">
        <v>11156197.869999999</v>
      </c>
      <c r="M147" s="49">
        <v>8.8023288051012633E-3</v>
      </c>
      <c r="N147" s="53">
        <f t="shared" si="21"/>
        <v>13372937.747594956</v>
      </c>
      <c r="O147" s="51">
        <f t="shared" si="22"/>
        <v>2719066.3068493484</v>
      </c>
      <c r="P147" s="51">
        <f t="shared" si="23"/>
        <v>10653871.440745607</v>
      </c>
      <c r="Q147" s="49">
        <v>0.05</v>
      </c>
      <c r="R147" s="51">
        <f t="shared" si="24"/>
        <v>10121177.868708326</v>
      </c>
    </row>
    <row r="148" spans="2:18" ht="30" x14ac:dyDescent="0.25">
      <c r="B148" s="101">
        <v>144</v>
      </c>
      <c r="C148" s="103" t="s">
        <v>309</v>
      </c>
      <c r="D148" s="97">
        <v>0</v>
      </c>
      <c r="E148" s="98">
        <v>42643</v>
      </c>
      <c r="F148" s="98">
        <v>44413</v>
      </c>
      <c r="G148" s="6">
        <f t="shared" si="19"/>
        <v>4.8493150684931505</v>
      </c>
      <c r="H148" s="112">
        <v>25</v>
      </c>
      <c r="I148" s="10">
        <v>0.05</v>
      </c>
      <c r="J148" s="11">
        <f t="shared" si="20"/>
        <v>3.7999999999999999E-2</v>
      </c>
      <c r="K148" s="51">
        <v>2686315.58</v>
      </c>
      <c r="L148" s="51">
        <v>2303399.08</v>
      </c>
      <c r="M148" s="49">
        <v>2.3414365401832065E-3</v>
      </c>
      <c r="N148" s="53">
        <f t="shared" si="21"/>
        <v>2692605.4174574758</v>
      </c>
      <c r="O148" s="51">
        <f t="shared" si="22"/>
        <v>496177.09692654747</v>
      </c>
      <c r="P148" s="51">
        <f t="shared" si="23"/>
        <v>2196428.3205309282</v>
      </c>
      <c r="Q148" s="49">
        <v>0.05</v>
      </c>
      <c r="R148" s="51">
        <f t="shared" si="24"/>
        <v>2086606.9045043816</v>
      </c>
    </row>
    <row r="149" spans="2:18" ht="30" x14ac:dyDescent="0.25">
      <c r="B149" s="101">
        <v>145</v>
      </c>
      <c r="C149" s="103" t="s">
        <v>310</v>
      </c>
      <c r="D149" s="97">
        <v>0</v>
      </c>
      <c r="E149" s="98">
        <v>42460</v>
      </c>
      <c r="F149" s="98">
        <v>44413</v>
      </c>
      <c r="G149" s="6">
        <f t="shared" si="19"/>
        <v>5.3506849315068497</v>
      </c>
      <c r="H149" s="112">
        <v>25</v>
      </c>
      <c r="I149" s="10">
        <v>0.05</v>
      </c>
      <c r="J149" s="11">
        <f t="shared" si="20"/>
        <v>3.7999999999999999E-2</v>
      </c>
      <c r="K149" s="51">
        <v>12099356.85</v>
      </c>
      <c r="L149" s="51">
        <v>11140967.58</v>
      </c>
      <c r="M149" s="49">
        <v>8.8023288051012633E-3</v>
      </c>
      <c r="N149" s="53">
        <f t="shared" si="21"/>
        <v>12205859.367323956</v>
      </c>
      <c r="O149" s="51">
        <f t="shared" si="22"/>
        <v>2481768.8961276165</v>
      </c>
      <c r="P149" s="51">
        <f t="shared" si="23"/>
        <v>9724090.4711963385</v>
      </c>
      <c r="Q149" s="49">
        <v>0.05</v>
      </c>
      <c r="R149" s="51">
        <f t="shared" si="24"/>
        <v>9237885.9476365205</v>
      </c>
    </row>
    <row r="150" spans="2:18" ht="30" x14ac:dyDescent="0.25">
      <c r="B150" s="101">
        <v>146</v>
      </c>
      <c r="C150" s="103" t="s">
        <v>310</v>
      </c>
      <c r="D150" s="97">
        <v>0</v>
      </c>
      <c r="E150" s="98">
        <v>42643</v>
      </c>
      <c r="F150" s="98">
        <v>44413</v>
      </c>
      <c r="G150" s="6">
        <f t="shared" si="19"/>
        <v>4.8493150684931505</v>
      </c>
      <c r="H150" s="112">
        <v>25</v>
      </c>
      <c r="I150" s="10">
        <v>0.05</v>
      </c>
      <c r="J150" s="11">
        <f t="shared" si="20"/>
        <v>3.7999999999999999E-2</v>
      </c>
      <c r="K150" s="51">
        <v>1763755.33</v>
      </c>
      <c r="L150" s="51">
        <v>1638049.49</v>
      </c>
      <c r="M150" s="49">
        <v>2.3414365401832065E-3</v>
      </c>
      <c r="N150" s="53">
        <f t="shared" si="21"/>
        <v>1767885.0511776051</v>
      </c>
      <c r="O150" s="51">
        <f t="shared" si="22"/>
        <v>325775.20148549514</v>
      </c>
      <c r="P150" s="51">
        <f t="shared" si="23"/>
        <v>1442109.84969211</v>
      </c>
      <c r="Q150" s="49">
        <v>0.05</v>
      </c>
      <c r="R150" s="51">
        <f t="shared" si="24"/>
        <v>1370004.3572075043</v>
      </c>
    </row>
    <row r="151" spans="2:18" ht="30" x14ac:dyDescent="0.25">
      <c r="B151" s="101">
        <v>147</v>
      </c>
      <c r="C151" s="103" t="s">
        <v>310</v>
      </c>
      <c r="D151" s="97">
        <v>0</v>
      </c>
      <c r="E151" s="98">
        <v>42735</v>
      </c>
      <c r="F151" s="98">
        <v>44413</v>
      </c>
      <c r="G151" s="6">
        <f t="shared" si="19"/>
        <v>4.5972602739726032</v>
      </c>
      <c r="H151" s="112">
        <v>25</v>
      </c>
      <c r="I151" s="10">
        <v>0.05</v>
      </c>
      <c r="J151" s="11">
        <f t="shared" si="20"/>
        <v>3.7999999999999999E-2</v>
      </c>
      <c r="K151" s="51">
        <v>1364.69</v>
      </c>
      <c r="L151" s="51">
        <v>1176.3499999999999</v>
      </c>
      <c r="M151" s="49">
        <v>1.9964202120337361E-3</v>
      </c>
      <c r="N151" s="53">
        <f t="shared" si="21"/>
        <v>1367.4144946991603</v>
      </c>
      <c r="O151" s="51">
        <f t="shared" si="22"/>
        <v>238.88169271232127</v>
      </c>
      <c r="P151" s="51">
        <f t="shared" si="23"/>
        <v>1128.5328019868391</v>
      </c>
      <c r="Q151" s="49">
        <v>0.05</v>
      </c>
      <c r="R151" s="51">
        <f t="shared" si="24"/>
        <v>1072.1061618874971</v>
      </c>
    </row>
    <row r="152" spans="2:18" ht="30" x14ac:dyDescent="0.25">
      <c r="B152" s="101">
        <v>148</v>
      </c>
      <c r="C152" s="103" t="s">
        <v>312</v>
      </c>
      <c r="D152" s="97">
        <v>0</v>
      </c>
      <c r="E152" s="98">
        <v>42460</v>
      </c>
      <c r="F152" s="98">
        <v>44413</v>
      </c>
      <c r="G152" s="6">
        <f t="shared" si="19"/>
        <v>5.3506849315068497</v>
      </c>
      <c r="H152" s="112">
        <v>25</v>
      </c>
      <c r="I152" s="10">
        <v>0.05</v>
      </c>
      <c r="J152" s="11">
        <f t="shared" si="20"/>
        <v>3.7999999999999999E-2</v>
      </c>
      <c r="K152" s="51">
        <v>2174144.34</v>
      </c>
      <c r="L152" s="51">
        <v>1829716.63</v>
      </c>
      <c r="M152" s="49">
        <v>8.8023288051012633E-3</v>
      </c>
      <c r="N152" s="53">
        <f t="shared" si="21"/>
        <v>2193281.8733504298</v>
      </c>
      <c r="O152" s="51">
        <f t="shared" si="22"/>
        <v>445951.29027076386</v>
      </c>
      <c r="P152" s="51">
        <f t="shared" si="23"/>
        <v>1747330.5830796659</v>
      </c>
      <c r="Q152" s="49">
        <v>0.05</v>
      </c>
      <c r="R152" s="51">
        <f t="shared" si="24"/>
        <v>1659964.0539256826</v>
      </c>
    </row>
    <row r="153" spans="2:18" ht="30" x14ac:dyDescent="0.25">
      <c r="B153" s="101">
        <v>149</v>
      </c>
      <c r="C153" s="103" t="s">
        <v>313</v>
      </c>
      <c r="D153" s="97">
        <v>0</v>
      </c>
      <c r="E153" s="98">
        <v>42643</v>
      </c>
      <c r="F153" s="98">
        <v>44413</v>
      </c>
      <c r="G153" s="6">
        <f t="shared" si="19"/>
        <v>4.8493150684931505</v>
      </c>
      <c r="H153" s="112">
        <v>25</v>
      </c>
      <c r="I153" s="10">
        <v>0.05</v>
      </c>
      <c r="J153" s="11">
        <f t="shared" si="20"/>
        <v>3.7999999999999999E-2</v>
      </c>
      <c r="K153" s="51">
        <v>31059.55</v>
      </c>
      <c r="L153" s="51">
        <v>26632.23</v>
      </c>
      <c r="M153" s="49">
        <v>2.3414365401832065E-3</v>
      </c>
      <c r="N153" s="53">
        <f t="shared" si="21"/>
        <v>31132.27396529165</v>
      </c>
      <c r="O153" s="51">
        <f t="shared" si="22"/>
        <v>5736.8677997411396</v>
      </c>
      <c r="P153" s="51">
        <f t="shared" si="23"/>
        <v>25395.40616555051</v>
      </c>
      <c r="Q153" s="49">
        <v>0.05</v>
      </c>
      <c r="R153" s="51">
        <f t="shared" si="24"/>
        <v>24125.635857272984</v>
      </c>
    </row>
    <row r="154" spans="2:18" ht="30" x14ac:dyDescent="0.25">
      <c r="B154" s="101">
        <v>150</v>
      </c>
      <c r="C154" s="103" t="s">
        <v>314</v>
      </c>
      <c r="D154" s="97">
        <v>0</v>
      </c>
      <c r="E154" s="98">
        <v>42411</v>
      </c>
      <c r="F154" s="98">
        <v>44413</v>
      </c>
      <c r="G154" s="6">
        <f t="shared" si="19"/>
        <v>5.484931506849315</v>
      </c>
      <c r="H154" s="112">
        <v>25</v>
      </c>
      <c r="I154" s="10">
        <v>0.05</v>
      </c>
      <c r="J154" s="11">
        <f t="shared" si="20"/>
        <v>3.7999999999999999E-2</v>
      </c>
      <c r="K154" s="51">
        <v>45617928.560000002</v>
      </c>
      <c r="L154" s="51">
        <v>38197654.039999999</v>
      </c>
      <c r="M154" s="49">
        <v>8.8722534137381376E-3</v>
      </c>
      <c r="N154" s="53">
        <f t="shared" si="21"/>
        <v>46022662.382394128</v>
      </c>
      <c r="O154" s="51">
        <f t="shared" si="22"/>
        <v>9592383.7353507262</v>
      </c>
      <c r="P154" s="51">
        <f t="shared" si="23"/>
        <v>36430278.6470434</v>
      </c>
      <c r="Q154" s="49">
        <v>0.05</v>
      </c>
      <c r="R154" s="51">
        <f t="shared" si="24"/>
        <v>34608764.714691229</v>
      </c>
    </row>
    <row r="155" spans="2:18" ht="30" x14ac:dyDescent="0.25">
      <c r="B155" s="101">
        <v>151</v>
      </c>
      <c r="C155" s="103" t="s">
        <v>316</v>
      </c>
      <c r="D155" s="97">
        <v>0</v>
      </c>
      <c r="E155" s="98">
        <v>42461</v>
      </c>
      <c r="F155" s="98">
        <v>44413</v>
      </c>
      <c r="G155" s="6">
        <f t="shared" si="19"/>
        <v>5.3479452054794523</v>
      </c>
      <c r="H155" s="112">
        <v>25</v>
      </c>
      <c r="I155" s="10">
        <v>0.05</v>
      </c>
      <c r="J155" s="11">
        <f t="shared" si="20"/>
        <v>3.7999999999999999E-2</v>
      </c>
      <c r="K155" s="51">
        <v>-118286.33</v>
      </c>
      <c r="L155" s="51">
        <v>-99506.23</v>
      </c>
      <c r="M155" s="49">
        <v>8.8023288051012633E-3</v>
      </c>
      <c r="N155" s="53">
        <f t="shared" si="21"/>
        <v>-119327.52516980872</v>
      </c>
      <c r="O155" s="51">
        <f t="shared" si="22"/>
        <v>-24249.968512317075</v>
      </c>
      <c r="P155" s="51">
        <f>N155-O155</f>
        <v>-95077.556657491645</v>
      </c>
      <c r="Q155" s="49">
        <v>0.05</v>
      </c>
      <c r="R155" s="51">
        <f>P155*(1-Q155)</f>
        <v>-90323.678824617062</v>
      </c>
    </row>
    <row r="156" spans="2:18" ht="30" x14ac:dyDescent="0.25">
      <c r="B156" s="101">
        <v>152</v>
      </c>
      <c r="C156" s="103" t="s">
        <v>317</v>
      </c>
      <c r="D156" s="97">
        <v>0</v>
      </c>
      <c r="E156" s="98">
        <v>42460</v>
      </c>
      <c r="F156" s="98">
        <v>44413</v>
      </c>
      <c r="G156" s="6">
        <f t="shared" si="19"/>
        <v>5.3506849315068497</v>
      </c>
      <c r="H156" s="112">
        <v>25</v>
      </c>
      <c r="I156" s="10">
        <v>0.05</v>
      </c>
      <c r="J156" s="11">
        <f t="shared" si="20"/>
        <v>3.7999999999999999E-2</v>
      </c>
      <c r="K156" s="51">
        <v>1040912.91</v>
      </c>
      <c r="L156" s="51">
        <v>52045.65</v>
      </c>
      <c r="M156" s="49">
        <v>8.8023288051012633E-3</v>
      </c>
      <c r="N156" s="53">
        <f t="shared" si="21"/>
        <v>1050075.367691295</v>
      </c>
      <c r="O156" s="51">
        <f t="shared" si="22"/>
        <v>213507.6529803884</v>
      </c>
      <c r="P156" s="51">
        <f t="shared" si="23"/>
        <v>836567.71471090661</v>
      </c>
      <c r="Q156" s="49">
        <v>0.05</v>
      </c>
      <c r="R156" s="51">
        <f t="shared" si="24"/>
        <v>794739.32897536119</v>
      </c>
    </row>
    <row r="157" spans="2:18" ht="30" x14ac:dyDescent="0.25">
      <c r="B157" s="101">
        <v>153</v>
      </c>
      <c r="C157" s="103" t="s">
        <v>318</v>
      </c>
      <c r="D157" s="97">
        <v>0</v>
      </c>
      <c r="E157" s="98">
        <v>42643</v>
      </c>
      <c r="F157" s="98">
        <v>44413</v>
      </c>
      <c r="G157" s="6">
        <f t="shared" si="19"/>
        <v>4.8493150684931505</v>
      </c>
      <c r="H157" s="112">
        <v>25</v>
      </c>
      <c r="I157" s="10">
        <v>0.05</v>
      </c>
      <c r="J157" s="11">
        <f t="shared" si="20"/>
        <v>3.7999999999999999E-2</v>
      </c>
      <c r="K157" s="51">
        <v>852202.38</v>
      </c>
      <c r="L157" s="51">
        <v>123347.54</v>
      </c>
      <c r="M157" s="49">
        <v>2.3414365401832065E-3</v>
      </c>
      <c r="N157" s="53">
        <f t="shared" si="21"/>
        <v>854197.75779216317</v>
      </c>
      <c r="O157" s="51">
        <f t="shared" si="22"/>
        <v>157406.41421671477</v>
      </c>
      <c r="P157" s="51">
        <f t="shared" si="23"/>
        <v>696791.34357544838</v>
      </c>
      <c r="Q157" s="49">
        <v>0.05</v>
      </c>
      <c r="R157" s="51">
        <f t="shared" si="24"/>
        <v>661951.77639667597</v>
      </c>
    </row>
    <row r="158" spans="2:18" ht="30" x14ac:dyDescent="0.25">
      <c r="B158" s="101">
        <v>154</v>
      </c>
      <c r="C158" s="103" t="s">
        <v>319</v>
      </c>
      <c r="D158" s="97">
        <v>0</v>
      </c>
      <c r="E158" s="98">
        <v>42643</v>
      </c>
      <c r="F158" s="98">
        <v>44413</v>
      </c>
      <c r="G158" s="6">
        <f t="shared" si="19"/>
        <v>4.8493150684931505</v>
      </c>
      <c r="H158" s="112">
        <v>25</v>
      </c>
      <c r="I158" s="10">
        <v>0.05</v>
      </c>
      <c r="J158" s="11">
        <f t="shared" si="20"/>
        <v>3.7999999999999999E-2</v>
      </c>
      <c r="K158" s="51">
        <v>733194.85</v>
      </c>
      <c r="L158" s="51">
        <v>628682.77</v>
      </c>
      <c r="M158" s="49">
        <v>2.3414365401832065E-3</v>
      </c>
      <c r="N158" s="53">
        <f t="shared" si="21"/>
        <v>734911.57921286416</v>
      </c>
      <c r="O158" s="51">
        <f t="shared" si="22"/>
        <v>135425.0762133075</v>
      </c>
      <c r="P158" s="51">
        <f t="shared" si="23"/>
        <v>599486.50299955672</v>
      </c>
      <c r="Q158" s="49">
        <v>0.05</v>
      </c>
      <c r="R158" s="51">
        <f t="shared" si="24"/>
        <v>569512.1778495789</v>
      </c>
    </row>
    <row r="159" spans="2:18" ht="30" x14ac:dyDescent="0.25">
      <c r="B159" s="101">
        <v>155</v>
      </c>
      <c r="C159" s="103" t="s">
        <v>320</v>
      </c>
      <c r="D159" s="97">
        <v>0</v>
      </c>
      <c r="E159" s="98">
        <v>42614</v>
      </c>
      <c r="F159" s="98">
        <v>44413</v>
      </c>
      <c r="G159" s="6">
        <f t="shared" si="19"/>
        <v>4.9287671232876713</v>
      </c>
      <c r="H159" s="112">
        <v>25</v>
      </c>
      <c r="I159" s="10">
        <v>0.05</v>
      </c>
      <c r="J159" s="11">
        <f t="shared" si="20"/>
        <v>3.7999999999999999E-2</v>
      </c>
      <c r="K159" s="51">
        <v>2976947.8</v>
      </c>
      <c r="L159" s="51">
        <v>2545113.67</v>
      </c>
      <c r="M159" s="49">
        <v>2.3414365401832065E-3</v>
      </c>
      <c r="N159" s="53">
        <f t="shared" si="21"/>
        <v>2983918.1343571381</v>
      </c>
      <c r="O159" s="51">
        <f t="shared" si="22"/>
        <v>558867.4287696511</v>
      </c>
      <c r="P159" s="51">
        <f t="shared" si="23"/>
        <v>2425050.7055874867</v>
      </c>
      <c r="Q159" s="49">
        <v>0.05</v>
      </c>
      <c r="R159" s="51">
        <f t="shared" si="24"/>
        <v>2303798.1703081122</v>
      </c>
    </row>
    <row r="160" spans="2:18" ht="30" x14ac:dyDescent="0.25">
      <c r="B160" s="101">
        <v>156</v>
      </c>
      <c r="C160" s="103" t="s">
        <v>321</v>
      </c>
      <c r="D160" s="97">
        <v>0</v>
      </c>
      <c r="E160" s="98">
        <v>42616</v>
      </c>
      <c r="F160" s="98">
        <v>44413</v>
      </c>
      <c r="G160" s="6">
        <f t="shared" si="19"/>
        <v>4.9232876712328766</v>
      </c>
      <c r="H160" s="112">
        <v>25</v>
      </c>
      <c r="I160" s="10">
        <v>0.05</v>
      </c>
      <c r="J160" s="11">
        <f t="shared" si="20"/>
        <v>3.7999999999999999E-2</v>
      </c>
      <c r="K160" s="51">
        <v>4310367.09</v>
      </c>
      <c r="L160" s="51">
        <v>3685855.9</v>
      </c>
      <c r="M160" s="49">
        <v>2.3414365401832065E-3</v>
      </c>
      <c r="N160" s="53">
        <f t="shared" si="21"/>
        <v>4320459.5410061292</v>
      </c>
      <c r="O160" s="51">
        <f t="shared" si="22"/>
        <v>808292.87730724528</v>
      </c>
      <c r="P160" s="51">
        <f t="shared" si="23"/>
        <v>3512166.6636988837</v>
      </c>
      <c r="Q160" s="49">
        <v>0.05</v>
      </c>
      <c r="R160" s="51">
        <f t="shared" si="24"/>
        <v>3336558.3305139393</v>
      </c>
    </row>
    <row r="161" spans="2:18" ht="30" x14ac:dyDescent="0.25">
      <c r="B161" s="101">
        <v>157</v>
      </c>
      <c r="C161" s="103" t="s">
        <v>322</v>
      </c>
      <c r="D161" s="97">
        <v>0</v>
      </c>
      <c r="E161" s="98">
        <v>42735</v>
      </c>
      <c r="F161" s="98">
        <v>44413</v>
      </c>
      <c r="G161" s="6">
        <f t="shared" si="19"/>
        <v>4.5972602739726032</v>
      </c>
      <c r="H161" s="112">
        <v>25</v>
      </c>
      <c r="I161" s="10">
        <v>0.05</v>
      </c>
      <c r="J161" s="11">
        <f t="shared" si="20"/>
        <v>3.7999999999999999E-2</v>
      </c>
      <c r="K161" s="51">
        <v>70076.570000000007</v>
      </c>
      <c r="L161" s="51">
        <v>60281.63</v>
      </c>
      <c r="M161" s="49">
        <v>1.9964202120337361E-3</v>
      </c>
      <c r="N161" s="53">
        <f t="shared" si="21"/>
        <v>70216.472280738002</v>
      </c>
      <c r="O161" s="51">
        <f t="shared" si="22"/>
        <v>12266.52914659994</v>
      </c>
      <c r="P161" s="51">
        <f t="shared" si="23"/>
        <v>57949.943134138062</v>
      </c>
      <c r="Q161" s="49">
        <v>0.05</v>
      </c>
      <c r="R161" s="51">
        <f t="shared" si="24"/>
        <v>55052.445977431154</v>
      </c>
    </row>
    <row r="162" spans="2:18" ht="30" x14ac:dyDescent="0.25">
      <c r="B162" s="101">
        <v>158</v>
      </c>
      <c r="C162" s="103" t="s">
        <v>323</v>
      </c>
      <c r="D162" s="97">
        <v>0</v>
      </c>
      <c r="E162" s="98">
        <v>42735</v>
      </c>
      <c r="F162" s="98">
        <v>44413</v>
      </c>
      <c r="G162" s="6">
        <f t="shared" si="19"/>
        <v>4.5972602739726032</v>
      </c>
      <c r="H162" s="112">
        <v>25</v>
      </c>
      <c r="I162" s="10">
        <v>0.05</v>
      </c>
      <c r="J162" s="11">
        <f t="shared" si="20"/>
        <v>3.7999999999999999E-2</v>
      </c>
      <c r="K162" s="51">
        <v>134766.04</v>
      </c>
      <c r="L162" s="51">
        <v>115929.16</v>
      </c>
      <c r="M162" s="49">
        <v>1.9964202120337361E-3</v>
      </c>
      <c r="N162" s="53">
        <f t="shared" si="21"/>
        <v>135035.08964615176</v>
      </c>
      <c r="O162" s="51">
        <f t="shared" si="22"/>
        <v>23590.075222458141</v>
      </c>
      <c r="P162" s="51">
        <f t="shared" si="23"/>
        <v>111445.01442369362</v>
      </c>
      <c r="Q162" s="49">
        <v>0.05</v>
      </c>
      <c r="R162" s="51">
        <f t="shared" si="24"/>
        <v>105872.76370250894</v>
      </c>
    </row>
    <row r="163" spans="2:18" ht="30" x14ac:dyDescent="0.25">
      <c r="B163" s="101">
        <v>159</v>
      </c>
      <c r="C163" s="103" t="s">
        <v>324</v>
      </c>
      <c r="D163" s="97">
        <v>0</v>
      </c>
      <c r="E163" s="98">
        <v>42735</v>
      </c>
      <c r="F163" s="98">
        <v>44413</v>
      </c>
      <c r="G163" s="6">
        <f t="shared" si="19"/>
        <v>4.5972602739726032</v>
      </c>
      <c r="H163" s="112">
        <v>25</v>
      </c>
      <c r="I163" s="10">
        <v>0.05</v>
      </c>
      <c r="J163" s="11">
        <f t="shared" si="20"/>
        <v>3.7999999999999999E-2</v>
      </c>
      <c r="K163" s="51">
        <v>40975.480000000003</v>
      </c>
      <c r="L163" s="51">
        <v>35248.14</v>
      </c>
      <c r="M163" s="49">
        <v>1.9964202120337361E-3</v>
      </c>
      <c r="N163" s="53">
        <f t="shared" si="21"/>
        <v>41057.284276469785</v>
      </c>
      <c r="O163" s="51">
        <f t="shared" si="22"/>
        <v>7172.5388345337524</v>
      </c>
      <c r="P163" s="51">
        <f t="shared" si="23"/>
        <v>33884.745441936029</v>
      </c>
      <c r="Q163" s="49">
        <v>0.05</v>
      </c>
      <c r="R163" s="51">
        <f t="shared" si="24"/>
        <v>32190.508169839228</v>
      </c>
    </row>
    <row r="164" spans="2:18" ht="30" x14ac:dyDescent="0.25">
      <c r="B164" s="101">
        <v>160</v>
      </c>
      <c r="C164" s="103" t="s">
        <v>325</v>
      </c>
      <c r="D164" s="97">
        <v>0</v>
      </c>
      <c r="E164" s="98">
        <v>42735</v>
      </c>
      <c r="F164" s="98">
        <v>44413</v>
      </c>
      <c r="G164" s="6">
        <f t="shared" si="19"/>
        <v>4.5972602739726032</v>
      </c>
      <c r="H164" s="112">
        <v>25</v>
      </c>
      <c r="I164" s="10">
        <v>0.05</v>
      </c>
      <c r="J164" s="11">
        <f t="shared" si="20"/>
        <v>3.7999999999999999E-2</v>
      </c>
      <c r="K164" s="51">
        <v>7163.58</v>
      </c>
      <c r="L164" s="51">
        <v>6162.28</v>
      </c>
      <c r="M164" s="49">
        <v>1.9964202120337361E-3</v>
      </c>
      <c r="N164" s="53">
        <f t="shared" si="21"/>
        <v>7177.8815159025207</v>
      </c>
      <c r="O164" s="51">
        <f t="shared" si="22"/>
        <v>1253.9464026849546</v>
      </c>
      <c r="P164" s="51">
        <f t="shared" si="23"/>
        <v>5923.9351132175661</v>
      </c>
      <c r="Q164" s="49">
        <v>0.05</v>
      </c>
      <c r="R164" s="51">
        <f t="shared" si="24"/>
        <v>5627.7383575566873</v>
      </c>
    </row>
    <row r="165" spans="2:18" ht="30" x14ac:dyDescent="0.25">
      <c r="B165" s="101">
        <v>161</v>
      </c>
      <c r="C165" s="103" t="s">
        <v>327</v>
      </c>
      <c r="D165" s="97">
        <v>0</v>
      </c>
      <c r="E165" s="98">
        <v>42825</v>
      </c>
      <c r="F165" s="98">
        <v>44413</v>
      </c>
      <c r="G165" s="6">
        <f t="shared" si="19"/>
        <v>4.3506849315068497</v>
      </c>
      <c r="H165" s="112">
        <v>25</v>
      </c>
      <c r="I165" s="10">
        <v>0.05</v>
      </c>
      <c r="J165" s="11">
        <f t="shared" si="20"/>
        <v>3.7999999999999999E-2</v>
      </c>
      <c r="K165" s="51">
        <v>11973032.039999999</v>
      </c>
      <c r="L165" s="51">
        <v>10384528.300000001</v>
      </c>
      <c r="M165" s="49">
        <v>1.8584801762115241E-3</v>
      </c>
      <c r="N165" s="53">
        <f t="shared" si="21"/>
        <v>11995283.682695486</v>
      </c>
      <c r="O165" s="51">
        <f t="shared" si="22"/>
        <v>1983132.598763223</v>
      </c>
      <c r="P165" s="51">
        <f t="shared" si="23"/>
        <v>10012151.083932262</v>
      </c>
      <c r="Q165" s="49">
        <v>0.05</v>
      </c>
      <c r="R165" s="51">
        <f t="shared" si="24"/>
        <v>9511543.529735649</v>
      </c>
    </row>
    <row r="166" spans="2:18" x14ac:dyDescent="0.25">
      <c r="B166" s="101">
        <v>162</v>
      </c>
      <c r="C166" s="103" t="s">
        <v>328</v>
      </c>
      <c r="D166" s="97">
        <v>0</v>
      </c>
      <c r="E166" s="98">
        <v>42735</v>
      </c>
      <c r="F166" s="98">
        <v>44413</v>
      </c>
      <c r="G166" s="6">
        <f t="shared" si="19"/>
        <v>4.5972602739726032</v>
      </c>
      <c r="H166" s="112">
        <v>25</v>
      </c>
      <c r="I166" s="10">
        <v>0.05</v>
      </c>
      <c r="J166" s="11">
        <f t="shared" si="20"/>
        <v>3.7999999999999999E-2</v>
      </c>
      <c r="K166" s="51">
        <v>1202227.46</v>
      </c>
      <c r="L166" s="51">
        <v>1034186.45</v>
      </c>
      <c r="M166" s="49">
        <v>1.9964202120337361E-3</v>
      </c>
      <c r="N166" s="53">
        <f t="shared" si="21"/>
        <v>1204627.611200606</v>
      </c>
      <c r="O166" s="51">
        <f t="shared" si="22"/>
        <v>210443.49315231628</v>
      </c>
      <c r="P166" s="51">
        <f t="shared" si="23"/>
        <v>994184.11804828967</v>
      </c>
      <c r="Q166" s="49">
        <v>0.05</v>
      </c>
      <c r="R166" s="51">
        <f t="shared" si="24"/>
        <v>944474.91214587516</v>
      </c>
    </row>
    <row r="167" spans="2:18" ht="30" x14ac:dyDescent="0.25">
      <c r="B167" s="101">
        <v>163</v>
      </c>
      <c r="C167" s="103" t="s">
        <v>329</v>
      </c>
      <c r="D167" s="97">
        <v>0</v>
      </c>
      <c r="E167" s="98">
        <v>42735</v>
      </c>
      <c r="F167" s="98">
        <v>44413</v>
      </c>
      <c r="G167" s="6">
        <f t="shared" si="19"/>
        <v>4.5972602739726032</v>
      </c>
      <c r="H167" s="112">
        <v>25</v>
      </c>
      <c r="I167" s="10">
        <v>0.05</v>
      </c>
      <c r="J167" s="11">
        <f t="shared" si="20"/>
        <v>3.7999999999999999E-2</v>
      </c>
      <c r="K167" s="51">
        <v>35869.660000000003</v>
      </c>
      <c r="L167" s="51">
        <v>30855.98</v>
      </c>
      <c r="M167" s="49">
        <v>1.9964202120337361E-3</v>
      </c>
      <c r="N167" s="53">
        <f t="shared" si="21"/>
        <v>35941.270914222783</v>
      </c>
      <c r="O167" s="51">
        <f t="shared" si="22"/>
        <v>6278.7923248616489</v>
      </c>
      <c r="P167" s="51">
        <f t="shared" si="23"/>
        <v>29662.478589361133</v>
      </c>
      <c r="Q167" s="49">
        <v>0.05</v>
      </c>
      <c r="R167" s="51">
        <f t="shared" si="24"/>
        <v>28179.354659893077</v>
      </c>
    </row>
    <row r="168" spans="2:18" ht="30" x14ac:dyDescent="0.25">
      <c r="B168" s="101">
        <v>164</v>
      </c>
      <c r="C168" s="103" t="s">
        <v>330</v>
      </c>
      <c r="D168" s="97">
        <v>0</v>
      </c>
      <c r="E168" s="98">
        <v>42735</v>
      </c>
      <c r="F168" s="98">
        <v>44413</v>
      </c>
      <c r="G168" s="6">
        <f t="shared" si="19"/>
        <v>4.5972602739726032</v>
      </c>
      <c r="H168" s="112">
        <v>30</v>
      </c>
      <c r="I168" s="10">
        <v>0.05</v>
      </c>
      <c r="J168" s="11">
        <f t="shared" si="20"/>
        <v>3.1666666666666662E-2</v>
      </c>
      <c r="K168" s="51">
        <v>105396.71</v>
      </c>
      <c r="L168" s="51">
        <v>90664.92</v>
      </c>
      <c r="M168" s="49">
        <v>1.9964202120337361E-3</v>
      </c>
      <c r="N168" s="53">
        <f t="shared" si="21"/>
        <v>105607.12612212586</v>
      </c>
      <c r="O168" s="51">
        <f t="shared" si="22"/>
        <v>15374.275776372679</v>
      </c>
      <c r="P168" s="51">
        <f t="shared" si="23"/>
        <v>90232.850345753177</v>
      </c>
      <c r="Q168" s="49">
        <v>0.05</v>
      </c>
      <c r="R168" s="51">
        <f t="shared" si="24"/>
        <v>85721.207828465514</v>
      </c>
    </row>
    <row r="169" spans="2:18" ht="30" x14ac:dyDescent="0.25">
      <c r="B169" s="101">
        <v>165</v>
      </c>
      <c r="C169" s="103" t="s">
        <v>330</v>
      </c>
      <c r="D169" s="97">
        <v>0</v>
      </c>
      <c r="E169" s="98">
        <v>42825</v>
      </c>
      <c r="F169" s="98">
        <v>44413</v>
      </c>
      <c r="G169" s="6">
        <f t="shared" si="19"/>
        <v>4.3506849315068497</v>
      </c>
      <c r="H169" s="112">
        <v>30</v>
      </c>
      <c r="I169" s="10">
        <v>0.05</v>
      </c>
      <c r="J169" s="11">
        <f t="shared" si="20"/>
        <v>3.1666666666666662E-2</v>
      </c>
      <c r="K169" s="51">
        <v>692215.72</v>
      </c>
      <c r="L169" s="51">
        <v>600377.05000000005</v>
      </c>
      <c r="M169" s="49">
        <v>1.8584801762115241E-3</v>
      </c>
      <c r="N169" s="53">
        <f t="shared" si="21"/>
        <v>693502.18919328204</v>
      </c>
      <c r="O169" s="51">
        <f t="shared" si="22"/>
        <v>95544.968275523759</v>
      </c>
      <c r="P169" s="51">
        <f t="shared" si="23"/>
        <v>597957.2209177583</v>
      </c>
      <c r="Q169" s="49">
        <v>0.05</v>
      </c>
      <c r="R169" s="51">
        <f t="shared" si="24"/>
        <v>568059.35987187037</v>
      </c>
    </row>
    <row r="170" spans="2:18" ht="30" x14ac:dyDescent="0.25">
      <c r="B170" s="101">
        <v>166</v>
      </c>
      <c r="C170" s="103" t="s">
        <v>331</v>
      </c>
      <c r="D170" s="97">
        <v>0</v>
      </c>
      <c r="E170" s="98">
        <v>42735</v>
      </c>
      <c r="F170" s="98">
        <v>44413</v>
      </c>
      <c r="G170" s="6">
        <f t="shared" si="19"/>
        <v>4.5972602739726032</v>
      </c>
      <c r="H170" s="112">
        <v>25</v>
      </c>
      <c r="I170" s="10">
        <v>0.05</v>
      </c>
      <c r="J170" s="11">
        <f t="shared" si="20"/>
        <v>3.7999999999999999E-2</v>
      </c>
      <c r="K170" s="51">
        <v>4987.5</v>
      </c>
      <c r="L170" s="51">
        <v>4290.37</v>
      </c>
      <c r="M170" s="49">
        <v>1.9964202120337361E-3</v>
      </c>
      <c r="N170" s="53">
        <f t="shared" si="21"/>
        <v>4997.4571458075179</v>
      </c>
      <c r="O170" s="51">
        <f t="shared" si="22"/>
        <v>873.03522587745363</v>
      </c>
      <c r="P170" s="51">
        <f t="shared" si="23"/>
        <v>4124.4219199300642</v>
      </c>
      <c r="Q170" s="49">
        <v>0.05</v>
      </c>
      <c r="R170" s="51">
        <f t="shared" si="24"/>
        <v>3918.200823933561</v>
      </c>
    </row>
    <row r="171" spans="2:18" ht="30" x14ac:dyDescent="0.25">
      <c r="B171" s="101">
        <v>167</v>
      </c>
      <c r="C171" s="103" t="s">
        <v>332</v>
      </c>
      <c r="D171" s="97">
        <v>0</v>
      </c>
      <c r="E171" s="98">
        <v>42801</v>
      </c>
      <c r="F171" s="98">
        <v>44413</v>
      </c>
      <c r="G171" s="6">
        <f t="shared" si="19"/>
        <v>4.4164383561643836</v>
      </c>
      <c r="H171" s="112">
        <v>25</v>
      </c>
      <c r="I171" s="10">
        <v>0.05</v>
      </c>
      <c r="J171" s="11">
        <f t="shared" si="20"/>
        <v>3.7999999999999999E-2</v>
      </c>
      <c r="K171" s="51">
        <v>419394.86</v>
      </c>
      <c r="L171" s="51">
        <v>363296.65</v>
      </c>
      <c r="M171" s="49">
        <v>1.8584801762115241E-3</v>
      </c>
      <c r="N171" s="53">
        <f t="shared" si="21"/>
        <v>420174.297033315</v>
      </c>
      <c r="O171" s="51">
        <f t="shared" si="22"/>
        <v>70515.607504308879</v>
      </c>
      <c r="P171" s="51">
        <f t="shared" si="23"/>
        <v>349658.68952900614</v>
      </c>
      <c r="Q171" s="49">
        <v>0.05</v>
      </c>
      <c r="R171" s="51">
        <f t="shared" si="24"/>
        <v>332175.75505255582</v>
      </c>
    </row>
    <row r="172" spans="2:18" ht="30" x14ac:dyDescent="0.25">
      <c r="B172" s="101">
        <v>168</v>
      </c>
      <c r="C172" s="103" t="s">
        <v>332</v>
      </c>
      <c r="D172" s="97">
        <v>0</v>
      </c>
      <c r="E172" s="98">
        <v>42826</v>
      </c>
      <c r="F172" s="98">
        <v>44413</v>
      </c>
      <c r="G172" s="6">
        <f t="shared" si="19"/>
        <v>4.3479452054794523</v>
      </c>
      <c r="H172" s="112">
        <v>25</v>
      </c>
      <c r="I172" s="10">
        <v>0.05</v>
      </c>
      <c r="J172" s="11">
        <f t="shared" si="20"/>
        <v>3.7999999999999999E-2</v>
      </c>
      <c r="K172" s="51">
        <v>-47</v>
      </c>
      <c r="L172" s="51">
        <v>-40.72</v>
      </c>
      <c r="M172" s="49">
        <v>1.651641318560382E-3</v>
      </c>
      <c r="N172" s="53">
        <f t="shared" si="21"/>
        <v>-47.077627141972336</v>
      </c>
      <c r="O172" s="51">
        <f t="shared" si="22"/>
        <v>-7.7782558422569421</v>
      </c>
      <c r="P172" s="51">
        <f>N172-O172</f>
        <v>-39.299371299715396</v>
      </c>
      <c r="Q172" s="49">
        <v>0.05</v>
      </c>
      <c r="R172" s="51">
        <f>P172*(1-Q172)</f>
        <v>-37.334402734729622</v>
      </c>
    </row>
    <row r="173" spans="2:18" ht="30" x14ac:dyDescent="0.25">
      <c r="B173" s="101">
        <v>169</v>
      </c>
      <c r="C173" s="103" t="s">
        <v>333</v>
      </c>
      <c r="D173" s="97">
        <v>0</v>
      </c>
      <c r="E173" s="98">
        <v>42825</v>
      </c>
      <c r="F173" s="98">
        <v>44413</v>
      </c>
      <c r="G173" s="6">
        <f t="shared" si="19"/>
        <v>4.3506849315068497</v>
      </c>
      <c r="H173" s="112">
        <v>25</v>
      </c>
      <c r="I173" s="10">
        <v>0.05</v>
      </c>
      <c r="J173" s="11">
        <f t="shared" si="20"/>
        <v>3.7999999999999999E-2</v>
      </c>
      <c r="K173" s="51">
        <v>1198792.67</v>
      </c>
      <c r="L173" s="51">
        <v>1041064.37</v>
      </c>
      <c r="M173" s="49">
        <v>1.8584801762115241E-3</v>
      </c>
      <c r="N173" s="53">
        <f t="shared" si="21"/>
        <v>1201020.6024125826</v>
      </c>
      <c r="O173" s="51">
        <f t="shared" si="22"/>
        <v>198559.96501913667</v>
      </c>
      <c r="P173" s="51">
        <f t="shared" si="23"/>
        <v>1002460.6373934459</v>
      </c>
      <c r="Q173" s="49">
        <v>0.05</v>
      </c>
      <c r="R173" s="51">
        <f t="shared" si="24"/>
        <v>952337.60552377359</v>
      </c>
    </row>
    <row r="174" spans="2:18" ht="30" x14ac:dyDescent="0.25">
      <c r="B174" s="101">
        <v>170</v>
      </c>
      <c r="C174" s="103" t="s">
        <v>334</v>
      </c>
      <c r="D174" s="97">
        <v>0</v>
      </c>
      <c r="E174" s="98">
        <v>42825</v>
      </c>
      <c r="F174" s="98">
        <v>44413</v>
      </c>
      <c r="G174" s="6">
        <f t="shared" si="19"/>
        <v>4.3506849315068497</v>
      </c>
      <c r="H174" s="112">
        <v>25</v>
      </c>
      <c r="I174" s="10">
        <v>0.05</v>
      </c>
      <c r="J174" s="11">
        <f t="shared" si="20"/>
        <v>3.7999999999999999E-2</v>
      </c>
      <c r="K174" s="51">
        <v>352557.86</v>
      </c>
      <c r="L174" s="51">
        <v>306170.89</v>
      </c>
      <c r="M174" s="49">
        <v>1.8584801762115241E-3</v>
      </c>
      <c r="N174" s="53">
        <f t="shared" si="21"/>
        <v>353213.08179377759</v>
      </c>
      <c r="O174" s="51">
        <f t="shared" si="22"/>
        <v>58395.315637708809</v>
      </c>
      <c r="P174" s="51">
        <f t="shared" si="23"/>
        <v>294817.76615606877</v>
      </c>
      <c r="Q174" s="49">
        <v>0.05</v>
      </c>
      <c r="R174" s="51">
        <f t="shared" si="24"/>
        <v>280076.87784826534</v>
      </c>
    </row>
    <row r="175" spans="2:18" ht="30" x14ac:dyDescent="0.25">
      <c r="B175" s="101">
        <v>171</v>
      </c>
      <c r="C175" s="103" t="s">
        <v>335</v>
      </c>
      <c r="D175" s="97">
        <v>0</v>
      </c>
      <c r="E175" s="98">
        <v>42825</v>
      </c>
      <c r="F175" s="98">
        <v>44413</v>
      </c>
      <c r="G175" s="6">
        <f t="shared" si="19"/>
        <v>4.3506849315068497</v>
      </c>
      <c r="H175" s="112">
        <v>35</v>
      </c>
      <c r="I175" s="10">
        <v>0.05</v>
      </c>
      <c r="J175" s="11">
        <f t="shared" si="20"/>
        <v>2.7142857142857142E-2</v>
      </c>
      <c r="K175" s="51">
        <v>918177.59</v>
      </c>
      <c r="L175" s="51">
        <v>797370.56</v>
      </c>
      <c r="M175" s="49">
        <v>1.8584801762115241E-3</v>
      </c>
      <c r="N175" s="53">
        <f t="shared" si="21"/>
        <v>919884.00484925671</v>
      </c>
      <c r="O175" s="51">
        <f t="shared" si="22"/>
        <v>108629.12013429267</v>
      </c>
      <c r="P175" s="51">
        <f t="shared" si="23"/>
        <v>811254.88471496408</v>
      </c>
      <c r="Q175" s="49">
        <v>0.05</v>
      </c>
      <c r="R175" s="51">
        <f t="shared" si="24"/>
        <v>770692.14047921589</v>
      </c>
    </row>
    <row r="176" spans="2:18" ht="30" x14ac:dyDescent="0.25">
      <c r="B176" s="101">
        <v>172</v>
      </c>
      <c r="C176" s="103" t="s">
        <v>336</v>
      </c>
      <c r="D176" s="97">
        <v>0</v>
      </c>
      <c r="E176" s="98">
        <v>42825</v>
      </c>
      <c r="F176" s="98">
        <v>44413</v>
      </c>
      <c r="G176" s="6">
        <f t="shared" si="19"/>
        <v>4.3506849315068497</v>
      </c>
      <c r="H176" s="112">
        <v>25</v>
      </c>
      <c r="I176" s="10">
        <v>0.05</v>
      </c>
      <c r="J176" s="11">
        <f t="shared" si="20"/>
        <v>3.7999999999999999E-2</v>
      </c>
      <c r="K176" s="51">
        <v>1276373.76</v>
      </c>
      <c r="L176" s="51">
        <v>1108437.93</v>
      </c>
      <c r="M176" s="49">
        <v>1.8584801762115241E-3</v>
      </c>
      <c r="N176" s="53">
        <f t="shared" si="21"/>
        <v>1278745.8753303967</v>
      </c>
      <c r="O176" s="51">
        <f t="shared" si="22"/>
        <v>211409.97561900673</v>
      </c>
      <c r="P176" s="51">
        <f t="shared" si="23"/>
        <v>1067335.89971139</v>
      </c>
      <c r="Q176" s="49">
        <v>0.05</v>
      </c>
      <c r="R176" s="51">
        <f t="shared" si="24"/>
        <v>1013969.1047258205</v>
      </c>
    </row>
    <row r="177" spans="2:18" ht="30" x14ac:dyDescent="0.25">
      <c r="B177" s="101">
        <v>173</v>
      </c>
      <c r="C177" s="103" t="s">
        <v>337</v>
      </c>
      <c r="D177" s="97">
        <v>0</v>
      </c>
      <c r="E177" s="98">
        <v>42826</v>
      </c>
      <c r="F177" s="98">
        <v>44413</v>
      </c>
      <c r="G177" s="6">
        <f t="shared" si="19"/>
        <v>4.3479452054794523</v>
      </c>
      <c r="H177" s="112">
        <v>25</v>
      </c>
      <c r="I177" s="10">
        <v>0.05</v>
      </c>
      <c r="J177" s="11">
        <f t="shared" si="20"/>
        <v>3.7999999999999999E-2</v>
      </c>
      <c r="K177" s="51">
        <v>-1125</v>
      </c>
      <c r="L177" s="51">
        <v>-976.69</v>
      </c>
      <c r="M177" s="49">
        <v>1.651641318560382E-3</v>
      </c>
      <c r="N177" s="53">
        <f t="shared" si="21"/>
        <v>-1126.8580964833805</v>
      </c>
      <c r="O177" s="51">
        <f t="shared" si="22"/>
        <v>-186.18165579870339</v>
      </c>
      <c r="P177" s="51">
        <f>N177-O177</f>
        <v>-940.67644068467712</v>
      </c>
      <c r="Q177" s="49">
        <v>0.05</v>
      </c>
      <c r="R177" s="51">
        <f>P177*(1-Q177)</f>
        <v>-893.64261865044318</v>
      </c>
    </row>
    <row r="178" spans="2:18" ht="30" x14ac:dyDescent="0.25">
      <c r="B178" s="101">
        <v>174</v>
      </c>
      <c r="C178" s="103" t="s">
        <v>338</v>
      </c>
      <c r="D178" s="97">
        <v>0</v>
      </c>
      <c r="E178" s="98">
        <v>42825</v>
      </c>
      <c r="F178" s="98">
        <v>44413</v>
      </c>
      <c r="G178" s="6">
        <f t="shared" si="19"/>
        <v>4.3506849315068497</v>
      </c>
      <c r="H178" s="112">
        <v>20</v>
      </c>
      <c r="I178" s="10">
        <v>0.05</v>
      </c>
      <c r="J178" s="11">
        <f t="shared" si="20"/>
        <v>4.7500000000000001E-2</v>
      </c>
      <c r="K178" s="51">
        <v>1449000</v>
      </c>
      <c r="L178" s="51">
        <v>542530.79</v>
      </c>
      <c r="M178" s="49">
        <v>0</v>
      </c>
      <c r="N178" s="53">
        <f t="shared" si="21"/>
        <v>1449000</v>
      </c>
      <c r="O178" s="51">
        <f t="shared" si="22"/>
        <v>299446.76712328772</v>
      </c>
      <c r="P178" s="51">
        <f t="shared" si="23"/>
        <v>1149553.2328767122</v>
      </c>
      <c r="Q178" s="49">
        <v>0.05</v>
      </c>
      <c r="R178" s="51">
        <f t="shared" si="24"/>
        <v>1092075.5712328765</v>
      </c>
    </row>
    <row r="179" spans="2:18" ht="30" x14ac:dyDescent="0.25">
      <c r="B179" s="101">
        <v>175</v>
      </c>
      <c r="C179" s="103" t="s">
        <v>339</v>
      </c>
      <c r="D179" s="97">
        <v>0</v>
      </c>
      <c r="E179" s="98">
        <v>42825</v>
      </c>
      <c r="F179" s="98">
        <v>44413</v>
      </c>
      <c r="G179" s="6">
        <f t="shared" si="19"/>
        <v>4.3506849315068497</v>
      </c>
      <c r="H179" s="112">
        <v>25</v>
      </c>
      <c r="I179" s="10">
        <v>0.05</v>
      </c>
      <c r="J179" s="11">
        <f t="shared" si="20"/>
        <v>3.7999999999999999E-2</v>
      </c>
      <c r="K179" s="51">
        <v>22459269.59</v>
      </c>
      <c r="L179" s="51">
        <v>19504244.699999999</v>
      </c>
      <c r="M179" s="49">
        <v>1.8584801762115241E-3</v>
      </c>
      <c r="N179" s="53">
        <f t="shared" si="21"/>
        <v>22501009.697305206</v>
      </c>
      <c r="O179" s="51">
        <f t="shared" si="22"/>
        <v>3720002.5456826999</v>
      </c>
      <c r="P179" s="51">
        <f t="shared" si="23"/>
        <v>18781007.151622508</v>
      </c>
      <c r="Q179" s="49">
        <v>0.05</v>
      </c>
      <c r="R179" s="51">
        <f t="shared" si="24"/>
        <v>17841956.79404138</v>
      </c>
    </row>
    <row r="180" spans="2:18" ht="30" x14ac:dyDescent="0.25">
      <c r="B180" s="101">
        <v>176</v>
      </c>
      <c r="C180" s="103" t="s">
        <v>340</v>
      </c>
      <c r="D180" s="97">
        <v>0</v>
      </c>
      <c r="E180" s="98">
        <v>42825</v>
      </c>
      <c r="F180" s="98">
        <v>44413</v>
      </c>
      <c r="G180" s="6">
        <f t="shared" si="19"/>
        <v>4.3506849315068497</v>
      </c>
      <c r="H180" s="112">
        <v>25</v>
      </c>
      <c r="I180" s="10">
        <v>0.05</v>
      </c>
      <c r="J180" s="11">
        <f t="shared" si="20"/>
        <v>3.7999999999999999E-2</v>
      </c>
      <c r="K180" s="51">
        <v>2424892.34</v>
      </c>
      <c r="L180" s="51">
        <v>2105842.91</v>
      </c>
      <c r="M180" s="49">
        <v>1.8584801762115241E-3</v>
      </c>
      <c r="N180" s="53">
        <f t="shared" si="21"/>
        <v>2429398.9543433371</v>
      </c>
      <c r="O180" s="51">
        <f t="shared" si="22"/>
        <v>401642.87808464206</v>
      </c>
      <c r="P180" s="51">
        <f t="shared" si="23"/>
        <v>2027756.076258695</v>
      </c>
      <c r="Q180" s="49">
        <v>0.05</v>
      </c>
      <c r="R180" s="51">
        <f t="shared" si="24"/>
        <v>1926368.2724457602</v>
      </c>
    </row>
    <row r="181" spans="2:18" ht="30" x14ac:dyDescent="0.25">
      <c r="B181" s="101">
        <v>177</v>
      </c>
      <c r="C181" s="103" t="s">
        <v>341</v>
      </c>
      <c r="D181" s="97">
        <v>0</v>
      </c>
      <c r="E181" s="98">
        <v>42825</v>
      </c>
      <c r="F181" s="98">
        <v>44413</v>
      </c>
      <c r="G181" s="6">
        <f t="shared" si="19"/>
        <v>4.3506849315068497</v>
      </c>
      <c r="H181" s="112">
        <v>25</v>
      </c>
      <c r="I181" s="10">
        <v>0.05</v>
      </c>
      <c r="J181" s="11">
        <f t="shared" si="20"/>
        <v>3.7999999999999999E-2</v>
      </c>
      <c r="K181" s="51">
        <v>1611305.41</v>
      </c>
      <c r="L181" s="51">
        <v>1399301.74</v>
      </c>
      <c r="M181" s="49">
        <v>1.8584801762115241E-3</v>
      </c>
      <c r="N181" s="53">
        <f t="shared" si="21"/>
        <v>1614299.9891623075</v>
      </c>
      <c r="O181" s="51">
        <f t="shared" si="22"/>
        <v>266885.80423564464</v>
      </c>
      <c r="P181" s="51">
        <f t="shared" si="23"/>
        <v>1347414.1849266628</v>
      </c>
      <c r="Q181" s="49">
        <v>0.05</v>
      </c>
      <c r="R181" s="51">
        <f t="shared" si="24"/>
        <v>1280043.4756803296</v>
      </c>
    </row>
    <row r="182" spans="2:18" ht="30" x14ac:dyDescent="0.25">
      <c r="B182" s="101">
        <v>178</v>
      </c>
      <c r="C182" s="103" t="s">
        <v>342</v>
      </c>
      <c r="D182" s="97">
        <v>0</v>
      </c>
      <c r="E182" s="98">
        <v>42825</v>
      </c>
      <c r="F182" s="98">
        <v>44413</v>
      </c>
      <c r="G182" s="6">
        <f t="shared" si="19"/>
        <v>4.3506849315068497</v>
      </c>
      <c r="H182" s="112">
        <v>30</v>
      </c>
      <c r="I182" s="10">
        <v>0.05</v>
      </c>
      <c r="J182" s="11">
        <f t="shared" si="20"/>
        <v>3.1666666666666662E-2</v>
      </c>
      <c r="K182" s="51">
        <v>3523581.71</v>
      </c>
      <c r="L182" s="51">
        <v>3059974.85</v>
      </c>
      <c r="M182" s="49">
        <v>1.8584801762115241E-3</v>
      </c>
      <c r="N182" s="53">
        <f t="shared" si="21"/>
        <v>3530130.2167572966</v>
      </c>
      <c r="O182" s="51">
        <f t="shared" si="22"/>
        <v>486352.00410959427</v>
      </c>
      <c r="P182" s="51">
        <f t="shared" si="23"/>
        <v>3043778.2126477025</v>
      </c>
      <c r="Q182" s="49">
        <v>0.05</v>
      </c>
      <c r="R182" s="51">
        <f t="shared" si="24"/>
        <v>2891589.3020153171</v>
      </c>
    </row>
    <row r="183" spans="2:18" ht="30" x14ac:dyDescent="0.25">
      <c r="B183" s="101">
        <v>179</v>
      </c>
      <c r="C183" s="103" t="s">
        <v>342</v>
      </c>
      <c r="D183" s="97">
        <v>0</v>
      </c>
      <c r="E183" s="98">
        <v>42946</v>
      </c>
      <c r="F183" s="98">
        <v>44413</v>
      </c>
      <c r="G183" s="6">
        <f t="shared" si="19"/>
        <v>4.0191780821917806</v>
      </c>
      <c r="H183" s="112">
        <v>30</v>
      </c>
      <c r="I183" s="10">
        <v>0.05</v>
      </c>
      <c r="J183" s="11">
        <f t="shared" si="20"/>
        <v>3.1666666666666662E-2</v>
      </c>
      <c r="K183" s="51">
        <v>-1351251</v>
      </c>
      <c r="L183" s="51">
        <v>-1186532.1499999999</v>
      </c>
      <c r="M183" s="49">
        <v>1.5137961879859551E-3</v>
      </c>
      <c r="N183" s="53">
        <f t="shared" si="21"/>
        <v>-1353296.518612812</v>
      </c>
      <c r="O183" s="51">
        <f t="shared" si="22"/>
        <v>-172239.42403331006</v>
      </c>
      <c r="P183" s="51">
        <f>N183-O183</f>
        <v>-1181057.094579502</v>
      </c>
      <c r="Q183" s="49">
        <v>0.05</v>
      </c>
      <c r="R183" s="51">
        <f>P183*(1-Q183)</f>
        <v>-1122004.2398505269</v>
      </c>
    </row>
    <row r="184" spans="2:18" ht="30" x14ac:dyDescent="0.25">
      <c r="B184" s="101">
        <v>180</v>
      </c>
      <c r="C184" s="103" t="s">
        <v>342</v>
      </c>
      <c r="D184" s="97">
        <v>0</v>
      </c>
      <c r="E184" s="98">
        <v>43008</v>
      </c>
      <c r="F184" s="98">
        <v>44413</v>
      </c>
      <c r="G184" s="6">
        <f t="shared" si="19"/>
        <v>3.8493150684931505</v>
      </c>
      <c r="H184" s="112">
        <v>30</v>
      </c>
      <c r="I184" s="10">
        <v>0.05</v>
      </c>
      <c r="J184" s="11">
        <f t="shared" si="20"/>
        <v>3.1666666666666662E-2</v>
      </c>
      <c r="K184" s="51">
        <v>191196.69</v>
      </c>
      <c r="L184" s="51">
        <v>169639.11</v>
      </c>
      <c r="M184" s="49">
        <v>1.4448878491812849E-3</v>
      </c>
      <c r="N184" s="53">
        <f t="shared" si="21"/>
        <v>191472.94777418469</v>
      </c>
      <c r="O184" s="51">
        <f t="shared" si="22"/>
        <v>23339.590597405753</v>
      </c>
      <c r="P184" s="51">
        <f t="shared" si="23"/>
        <v>168133.35717677895</v>
      </c>
      <c r="Q184" s="49">
        <v>0.05</v>
      </c>
      <c r="R184" s="51">
        <f t="shared" si="24"/>
        <v>159726.68931794001</v>
      </c>
    </row>
    <row r="185" spans="2:18" ht="30" x14ac:dyDescent="0.25">
      <c r="B185" s="101">
        <v>181</v>
      </c>
      <c r="C185" s="103" t="s">
        <v>344</v>
      </c>
      <c r="D185" s="97">
        <v>0</v>
      </c>
      <c r="E185" s="98">
        <v>43281</v>
      </c>
      <c r="F185" s="98">
        <v>44413</v>
      </c>
      <c r="G185" s="6">
        <f t="shared" si="19"/>
        <v>3.1013698630136988</v>
      </c>
      <c r="H185" s="112">
        <v>25</v>
      </c>
      <c r="I185" s="10">
        <v>0.05</v>
      </c>
      <c r="J185" s="11">
        <f t="shared" si="20"/>
        <v>3.7999999999999999E-2</v>
      </c>
      <c r="K185" s="51">
        <v>3866594.07</v>
      </c>
      <c r="L185" s="51">
        <v>3529458.84</v>
      </c>
      <c r="M185" s="49">
        <v>6.8752148504656408E-4</v>
      </c>
      <c r="N185" s="53">
        <f t="shared" si="21"/>
        <v>3869252.4364970787</v>
      </c>
      <c r="O185" s="51">
        <f t="shared" si="22"/>
        <v>455999.35015988589</v>
      </c>
      <c r="P185" s="51">
        <f t="shared" si="23"/>
        <v>3413253.0863371929</v>
      </c>
      <c r="Q185" s="49">
        <v>0.05</v>
      </c>
      <c r="R185" s="51">
        <f t="shared" si="24"/>
        <v>3242590.4320203331</v>
      </c>
    </row>
    <row r="186" spans="2:18" ht="30" x14ac:dyDescent="0.25">
      <c r="B186" s="101">
        <v>182</v>
      </c>
      <c r="C186" s="103" t="s">
        <v>345</v>
      </c>
      <c r="D186" s="97">
        <v>0</v>
      </c>
      <c r="E186" s="98">
        <v>43281</v>
      </c>
      <c r="F186" s="98">
        <v>44413</v>
      </c>
      <c r="G186" s="6">
        <f t="shared" si="19"/>
        <v>3.1013698630136988</v>
      </c>
      <c r="H186" s="112">
        <v>25</v>
      </c>
      <c r="I186" s="10">
        <v>0.05</v>
      </c>
      <c r="J186" s="11">
        <f t="shared" si="20"/>
        <v>3.7999999999999999E-2</v>
      </c>
      <c r="K186" s="51">
        <v>1697275.38</v>
      </c>
      <c r="L186" s="51">
        <v>1549286.92</v>
      </c>
      <c r="M186" s="49">
        <v>6.8752148504656408E-4</v>
      </c>
      <c r="N186" s="53">
        <f t="shared" si="21"/>
        <v>1698442.2932897904</v>
      </c>
      <c r="O186" s="51">
        <f t="shared" si="22"/>
        <v>200164.91421411952</v>
      </c>
      <c r="P186" s="51">
        <f t="shared" si="23"/>
        <v>1498277.3790756708</v>
      </c>
      <c r="Q186" s="49">
        <v>0.05</v>
      </c>
      <c r="R186" s="51">
        <f t="shared" si="24"/>
        <v>1423363.5101218873</v>
      </c>
    </row>
    <row r="187" spans="2:18" ht="30" x14ac:dyDescent="0.25">
      <c r="B187" s="101">
        <v>183</v>
      </c>
      <c r="C187" s="103" t="s">
        <v>346</v>
      </c>
      <c r="D187" s="97">
        <v>0</v>
      </c>
      <c r="E187" s="98">
        <v>43281</v>
      </c>
      <c r="F187" s="98">
        <v>44413</v>
      </c>
      <c r="G187" s="6">
        <f t="shared" si="19"/>
        <v>3.1013698630136988</v>
      </c>
      <c r="H187" s="112">
        <v>25</v>
      </c>
      <c r="I187" s="10">
        <v>0.05</v>
      </c>
      <c r="J187" s="11">
        <f t="shared" si="20"/>
        <v>3.7999999999999999E-2</v>
      </c>
      <c r="K187" s="51">
        <v>2825049.81</v>
      </c>
      <c r="L187" s="51">
        <v>2578728.69</v>
      </c>
      <c r="M187" s="49">
        <v>6.8752148504656408E-4</v>
      </c>
      <c r="N187" s="53">
        <f t="shared" si="21"/>
        <v>2826992.092440702</v>
      </c>
      <c r="O187" s="51">
        <f t="shared" si="22"/>
        <v>333166.82698199793</v>
      </c>
      <c r="P187" s="51">
        <f t="shared" si="23"/>
        <v>2493825.265458704</v>
      </c>
      <c r="Q187" s="49">
        <v>0.05</v>
      </c>
      <c r="R187" s="51">
        <f t="shared" si="24"/>
        <v>2369134.0021857684</v>
      </c>
    </row>
    <row r="188" spans="2:18" ht="30" x14ac:dyDescent="0.25">
      <c r="B188" s="101">
        <v>184</v>
      </c>
      <c r="C188" s="103" t="s">
        <v>348</v>
      </c>
      <c r="D188" s="97">
        <v>0</v>
      </c>
      <c r="E188" s="98">
        <v>43281</v>
      </c>
      <c r="F188" s="98">
        <v>44413</v>
      </c>
      <c r="G188" s="6">
        <f t="shared" si="19"/>
        <v>3.1013698630136988</v>
      </c>
      <c r="H188" s="112">
        <v>25</v>
      </c>
      <c r="I188" s="10">
        <v>0.05</v>
      </c>
      <c r="J188" s="11">
        <f t="shared" si="20"/>
        <v>3.7999999999999999E-2</v>
      </c>
      <c r="K188" s="51">
        <v>724998.33</v>
      </c>
      <c r="L188" s="51">
        <v>648891.43999999994</v>
      </c>
      <c r="M188" s="49">
        <v>6.8752148504656408E-4</v>
      </c>
      <c r="N188" s="53">
        <f t="shared" si="21"/>
        <v>725496.78192849783</v>
      </c>
      <c r="O188" s="51">
        <f t="shared" si="22"/>
        <v>85501.286497085646</v>
      </c>
      <c r="P188" s="51">
        <f t="shared" si="23"/>
        <v>639995.49543141224</v>
      </c>
      <c r="Q188" s="49">
        <v>0.05</v>
      </c>
      <c r="R188" s="51">
        <f t="shared" si="24"/>
        <v>607995.72065984155</v>
      </c>
    </row>
    <row r="189" spans="2:18" ht="30" x14ac:dyDescent="0.25">
      <c r="B189" s="101">
        <v>185</v>
      </c>
      <c r="C189" s="103" t="s">
        <v>350</v>
      </c>
      <c r="D189" s="97">
        <v>0</v>
      </c>
      <c r="E189" s="98">
        <v>43281</v>
      </c>
      <c r="F189" s="98">
        <v>44413</v>
      </c>
      <c r="G189" s="6">
        <f t="shared" si="19"/>
        <v>3.1013698630136988</v>
      </c>
      <c r="H189" s="112">
        <v>25</v>
      </c>
      <c r="I189" s="10">
        <v>0.05</v>
      </c>
      <c r="J189" s="11">
        <f t="shared" si="20"/>
        <v>3.7999999999999999E-2</v>
      </c>
      <c r="K189" s="51">
        <v>731293.05</v>
      </c>
      <c r="L189" s="51">
        <v>656282.07999999996</v>
      </c>
      <c r="M189" s="49">
        <v>6.8752148504656408E-4</v>
      </c>
      <c r="N189" s="53">
        <f t="shared" si="21"/>
        <v>731795.82968374027</v>
      </c>
      <c r="O189" s="51">
        <f t="shared" si="22"/>
        <v>86243.64221828978</v>
      </c>
      <c r="P189" s="51">
        <f t="shared" si="23"/>
        <v>645552.18746545049</v>
      </c>
      <c r="Q189" s="49">
        <v>0.05</v>
      </c>
      <c r="R189" s="51">
        <f t="shared" si="24"/>
        <v>613274.57809217798</v>
      </c>
    </row>
    <row r="190" spans="2:18" x14ac:dyDescent="0.25">
      <c r="B190" s="101">
        <v>186</v>
      </c>
      <c r="C190" s="103" t="s">
        <v>351</v>
      </c>
      <c r="D190" s="97">
        <v>0</v>
      </c>
      <c r="E190" s="98">
        <v>43800</v>
      </c>
      <c r="F190" s="98">
        <v>44413</v>
      </c>
      <c r="G190" s="6">
        <f t="shared" si="19"/>
        <v>1.6794520547945206</v>
      </c>
      <c r="H190" s="121">
        <v>10</v>
      </c>
      <c r="I190" s="10">
        <v>0.05</v>
      </c>
      <c r="J190" s="11">
        <f t="shared" si="20"/>
        <v>9.5000000000000001E-2</v>
      </c>
      <c r="K190" s="51">
        <v>0</v>
      </c>
      <c r="L190" s="51">
        <v>0</v>
      </c>
      <c r="M190" s="49">
        <v>0</v>
      </c>
      <c r="N190" s="53">
        <f t="shared" si="21"/>
        <v>0</v>
      </c>
      <c r="O190" s="51">
        <f t="shared" si="22"/>
        <v>0</v>
      </c>
      <c r="P190" s="51">
        <f t="shared" si="23"/>
        <v>0</v>
      </c>
      <c r="Q190" s="49">
        <v>0.05</v>
      </c>
      <c r="R190" s="51">
        <f t="shared" si="24"/>
        <v>0</v>
      </c>
    </row>
    <row r="191" spans="2:18" ht="30" x14ac:dyDescent="0.25">
      <c r="B191" s="101">
        <v>187</v>
      </c>
      <c r="C191" s="103" t="s">
        <v>352</v>
      </c>
      <c r="D191" s="97">
        <v>4</v>
      </c>
      <c r="E191" s="98">
        <v>43915</v>
      </c>
      <c r="F191" s="98">
        <v>44413</v>
      </c>
      <c r="G191" s="6">
        <f t="shared" si="19"/>
        <v>1.3643835616438356</v>
      </c>
      <c r="H191" s="121">
        <v>10</v>
      </c>
      <c r="I191" s="10">
        <v>0.05</v>
      </c>
      <c r="J191" s="11">
        <f t="shared" si="20"/>
        <v>9.5000000000000001E-2</v>
      </c>
      <c r="K191" s="51">
        <v>34692</v>
      </c>
      <c r="L191" s="51">
        <v>22481.09</v>
      </c>
      <c r="M191" s="49">
        <v>0</v>
      </c>
      <c r="N191" s="53">
        <f t="shared" si="21"/>
        <v>34692</v>
      </c>
      <c r="O191" s="51">
        <f t="shared" si="22"/>
        <v>4496.6534794520549</v>
      </c>
      <c r="P191" s="51">
        <f t="shared" si="23"/>
        <v>30195.346520547944</v>
      </c>
      <c r="Q191" s="49">
        <v>0.05</v>
      </c>
      <c r="R191" s="51">
        <f t="shared" si="24"/>
        <v>28685.579194520546</v>
      </c>
    </row>
    <row r="192" spans="2:18" x14ac:dyDescent="0.25">
      <c r="B192" s="101">
        <v>188</v>
      </c>
      <c r="C192" s="103" t="s">
        <v>355</v>
      </c>
      <c r="D192" s="97">
        <v>1</v>
      </c>
      <c r="E192" s="98">
        <v>44134</v>
      </c>
      <c r="F192" s="98">
        <v>44413</v>
      </c>
      <c r="G192" s="6">
        <f t="shared" si="19"/>
        <v>0.76438356164383559</v>
      </c>
      <c r="H192" s="112">
        <v>35</v>
      </c>
      <c r="I192" s="10">
        <v>0.05</v>
      </c>
      <c r="J192" s="11">
        <f t="shared" si="20"/>
        <v>2.7142857142857142E-2</v>
      </c>
      <c r="K192" s="51">
        <v>14490912.91</v>
      </c>
      <c r="L192" s="51">
        <v>14241828.92</v>
      </c>
      <c r="M192" s="49">
        <v>0</v>
      </c>
      <c r="N192" s="53">
        <f t="shared" si="21"/>
        <v>14490912.91</v>
      </c>
      <c r="O192" s="51">
        <f t="shared" si="22"/>
        <v>300650.99544387474</v>
      </c>
      <c r="P192" s="51">
        <f t="shared" si="23"/>
        <v>14190261.914556125</v>
      </c>
      <c r="Q192" s="49">
        <v>0.05</v>
      </c>
      <c r="R192" s="51">
        <f t="shared" si="24"/>
        <v>13480748.818828318</v>
      </c>
    </row>
    <row r="193" spans="2:18" ht="30" x14ac:dyDescent="0.25">
      <c r="B193" s="101">
        <v>189</v>
      </c>
      <c r="C193" s="103" t="s">
        <v>357</v>
      </c>
      <c r="D193" s="97">
        <v>1</v>
      </c>
      <c r="E193" s="98">
        <v>44270</v>
      </c>
      <c r="F193" s="98">
        <v>44413</v>
      </c>
      <c r="G193" s="6">
        <f t="shared" si="19"/>
        <v>0.39178082191780822</v>
      </c>
      <c r="H193" s="112">
        <v>25</v>
      </c>
      <c r="I193" s="10">
        <v>0.05</v>
      </c>
      <c r="J193" s="11">
        <f t="shared" si="20"/>
        <v>3.7999999999999999E-2</v>
      </c>
      <c r="K193" s="51">
        <v>6909735.3200000003</v>
      </c>
      <c r="L193" s="51">
        <v>6807824.6100000003</v>
      </c>
      <c r="M193" s="49">
        <v>0</v>
      </c>
      <c r="N193" s="53">
        <f t="shared" si="21"/>
        <v>6909735.3200000003</v>
      </c>
      <c r="O193" s="51">
        <f t="shared" si="22"/>
        <v>102869.86775035615</v>
      </c>
      <c r="P193" s="51">
        <f t="shared" si="23"/>
        <v>6806865.4522496443</v>
      </c>
      <c r="Q193" s="49">
        <v>0.05</v>
      </c>
      <c r="R193" s="51">
        <f t="shared" si="24"/>
        <v>6466522.179637162</v>
      </c>
    </row>
    <row r="194" spans="2:18" ht="30" x14ac:dyDescent="0.25">
      <c r="B194" s="101">
        <v>190</v>
      </c>
      <c r="C194" s="103" t="s">
        <v>358</v>
      </c>
      <c r="D194" s="97">
        <v>1</v>
      </c>
      <c r="E194" s="98">
        <v>44286</v>
      </c>
      <c r="F194" s="98">
        <v>44413</v>
      </c>
      <c r="G194" s="6">
        <f t="shared" si="19"/>
        <v>0.34794520547945207</v>
      </c>
      <c r="H194" s="112">
        <v>30</v>
      </c>
      <c r="I194" s="10">
        <v>0.05</v>
      </c>
      <c r="J194" s="11">
        <f t="shared" si="20"/>
        <v>3.1666666666666662E-2</v>
      </c>
      <c r="K194" s="51">
        <v>17146067.07</v>
      </c>
      <c r="L194" s="51">
        <v>17144579.510000002</v>
      </c>
      <c r="M194" s="49">
        <v>0</v>
      </c>
      <c r="N194" s="53">
        <f t="shared" si="21"/>
        <v>17146067.07</v>
      </c>
      <c r="O194" s="51">
        <f t="shared" si="22"/>
        <v>188919.90794479451</v>
      </c>
      <c r="P194" s="51">
        <f t="shared" si="23"/>
        <v>16957147.162055206</v>
      </c>
      <c r="Q194" s="49">
        <v>0.05</v>
      </c>
      <c r="R194" s="51">
        <f t="shared" si="24"/>
        <v>16109289.803952444</v>
      </c>
    </row>
    <row r="195" spans="2:18" s="48" customFormat="1" x14ac:dyDescent="0.25">
      <c r="B195" s="179" t="s">
        <v>2269</v>
      </c>
      <c r="C195" s="180"/>
      <c r="D195" s="180"/>
      <c r="E195" s="180"/>
      <c r="F195" s="180"/>
      <c r="G195" s="180"/>
      <c r="H195" s="180"/>
      <c r="I195" s="180"/>
      <c r="J195" s="181"/>
      <c r="K195" s="105">
        <f>SUM(K5:K194)</f>
        <v>3397121234.5000014</v>
      </c>
      <c r="L195" s="105">
        <f>SUM(L5:L194)</f>
        <v>2134999965.9399998</v>
      </c>
      <c r="M195" s="46"/>
      <c r="N195" s="105">
        <f>SUM(N5:N194)</f>
        <v>3483040771.1293149</v>
      </c>
      <c r="O195" s="68"/>
      <c r="P195" s="68"/>
      <c r="Q195" s="46"/>
      <c r="R195" s="105">
        <f>SUM(R5:R194)</f>
        <v>2467378289.6866436</v>
      </c>
    </row>
  </sheetData>
  <mergeCells count="2">
    <mergeCell ref="B3:R3"/>
    <mergeCell ref="B195:J195"/>
  </mergeCells>
  <pageMargins left="0.23622047244094491" right="0.23622047244094491" top="0.75" bottom="0.6" header="0.56000000000000005" footer="0.31496062992125984"/>
  <pageSetup paperSize="9" scale="6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J11"/>
  <sheetViews>
    <sheetView workbookViewId="0">
      <selection activeCell="E3" sqref="E3"/>
    </sheetView>
  </sheetViews>
  <sheetFormatPr defaultRowHeight="15" x14ac:dyDescent="0.25"/>
  <cols>
    <col min="4" max="4" width="5.85546875" customWidth="1"/>
    <col min="5" max="5" width="21.7109375" customWidth="1"/>
    <col min="6" max="6" width="10" customWidth="1"/>
    <col min="7" max="7" width="20.42578125" customWidth="1"/>
    <col min="8" max="9" width="17.85546875" bestFit="1" customWidth="1"/>
    <col min="10" max="10" width="20.42578125" bestFit="1" customWidth="1"/>
  </cols>
  <sheetData>
    <row r="1" spans="4:10" ht="15.75" thickBot="1" x14ac:dyDescent="0.3"/>
    <row r="2" spans="4:10" ht="30.75" customHeight="1" x14ac:dyDescent="0.25">
      <c r="D2" s="182" t="s">
        <v>2230</v>
      </c>
      <c r="E2" s="183"/>
      <c r="F2" s="183"/>
      <c r="G2" s="183"/>
      <c r="H2" s="183"/>
      <c r="I2" s="183"/>
      <c r="J2" s="184"/>
    </row>
    <row r="3" spans="4:10" ht="45" x14ac:dyDescent="0.25">
      <c r="D3" s="134" t="s">
        <v>25</v>
      </c>
      <c r="E3" s="18" t="s">
        <v>26</v>
      </c>
      <c r="F3" s="18" t="s">
        <v>36</v>
      </c>
      <c r="G3" s="18" t="s">
        <v>27</v>
      </c>
      <c r="H3" s="18" t="s">
        <v>60</v>
      </c>
      <c r="I3" s="18" t="s">
        <v>34</v>
      </c>
      <c r="J3" s="135" t="s">
        <v>28</v>
      </c>
    </row>
    <row r="4" spans="4:10" x14ac:dyDescent="0.25">
      <c r="D4" s="22">
        <v>1</v>
      </c>
      <c r="E4" s="14" t="s">
        <v>40</v>
      </c>
      <c r="F4" s="12" t="s">
        <v>37</v>
      </c>
      <c r="G4" s="55">
        <f>'Factory Building'!K195</f>
        <v>3397121234.5000014</v>
      </c>
      <c r="H4" s="55">
        <f>'Factory Building'!L195</f>
        <v>2134999965.9399998</v>
      </c>
      <c r="I4" s="55">
        <f>'Factory Building'!N195</f>
        <v>3483040771.1293149</v>
      </c>
      <c r="J4" s="56">
        <f>'Factory Building'!R195</f>
        <v>2467378289.6866436</v>
      </c>
    </row>
    <row r="5" spans="4:10" ht="15.75" x14ac:dyDescent="0.25">
      <c r="D5" s="194" t="s">
        <v>15</v>
      </c>
      <c r="E5" s="195"/>
      <c r="F5" s="133"/>
      <c r="G5" s="57">
        <f>SUM(G4:G4)</f>
        <v>3397121234.5000014</v>
      </c>
      <c r="H5" s="57">
        <f>SUM(H4:H4)</f>
        <v>2134999965.9399998</v>
      </c>
      <c r="I5" s="57">
        <f>SUM(I4:I4)</f>
        <v>3483040771.1293149</v>
      </c>
      <c r="J5" s="136">
        <f>SUM(J4:J4)</f>
        <v>2467378289.6866436</v>
      </c>
    </row>
    <row r="6" spans="4:10" x14ac:dyDescent="0.25">
      <c r="D6" s="185" t="s">
        <v>29</v>
      </c>
      <c r="E6" s="186"/>
      <c r="F6" s="186"/>
      <c r="G6" s="186"/>
      <c r="H6" s="186"/>
      <c r="I6" s="186"/>
      <c r="J6" s="187"/>
    </row>
    <row r="7" spans="4:10" ht="29.25" customHeight="1" x14ac:dyDescent="0.25">
      <c r="D7" s="188" t="s">
        <v>30</v>
      </c>
      <c r="E7" s="189"/>
      <c r="F7" s="189"/>
      <c r="G7" s="189"/>
      <c r="H7" s="189"/>
      <c r="I7" s="189"/>
      <c r="J7" s="190"/>
    </row>
    <row r="8" spans="4:10" ht="15.75" thickBot="1" x14ac:dyDescent="0.3">
      <c r="D8" s="191" t="s">
        <v>35</v>
      </c>
      <c r="E8" s="192"/>
      <c r="F8" s="192"/>
      <c r="G8" s="192"/>
      <c r="H8" s="192"/>
      <c r="I8" s="192"/>
      <c r="J8" s="193"/>
    </row>
    <row r="11" spans="4:10" x14ac:dyDescent="0.25">
      <c r="G11" s="2">
        <f>G5/1320</f>
        <v>2573576.6928030313</v>
      </c>
      <c r="H11" s="2">
        <f t="shared" ref="H11:J11" si="0">H5/1320</f>
        <v>1617424.216621212</v>
      </c>
      <c r="I11" s="2">
        <f t="shared" si="0"/>
        <v>2638667.2508555418</v>
      </c>
      <c r="J11" s="2">
        <f t="shared" si="0"/>
        <v>1869225.977035336</v>
      </c>
    </row>
  </sheetData>
  <mergeCells count="5">
    <mergeCell ref="D2:J2"/>
    <mergeCell ref="D6:J6"/>
    <mergeCell ref="D7:J7"/>
    <mergeCell ref="D8:J8"/>
    <mergeCell ref="D5:E5"/>
  </mergeCells>
  <pageMargins left="0.7" right="0.7" top="0.75" bottom="0.75" header="0.3" footer="0.3"/>
  <pageSetup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AC63"/>
  <sheetViews>
    <sheetView topLeftCell="A10" workbookViewId="0">
      <selection activeCell="K47" sqref="K47"/>
    </sheetView>
  </sheetViews>
  <sheetFormatPr defaultRowHeight="15" x14ac:dyDescent="0.25"/>
  <cols>
    <col min="4" max="4" width="10.42578125" customWidth="1"/>
    <col min="5" max="5" width="10.42578125" bestFit="1" customWidth="1"/>
    <col min="6" max="6" width="10.85546875" bestFit="1" customWidth="1"/>
    <col min="7" max="7" width="11.5703125" bestFit="1" customWidth="1"/>
    <col min="8" max="8" width="8.7109375" bestFit="1" customWidth="1"/>
    <col min="9" max="9" width="10" bestFit="1" customWidth="1"/>
    <col min="10" max="10" width="8.28515625" bestFit="1" customWidth="1"/>
    <col min="11" max="11" width="10" bestFit="1" customWidth="1"/>
    <col min="12" max="12" width="11.140625" bestFit="1" customWidth="1"/>
    <col min="13" max="13" width="16.28515625" bestFit="1" customWidth="1"/>
    <col min="14" max="14" width="19.7109375" bestFit="1" customWidth="1"/>
    <col min="15" max="15" width="16" bestFit="1" customWidth="1"/>
    <col min="16" max="16" width="14.28515625" bestFit="1" customWidth="1"/>
    <col min="17" max="17" width="16" bestFit="1" customWidth="1"/>
    <col min="19" max="19" width="11.5703125" bestFit="1" customWidth="1"/>
    <col min="20" max="20" width="8.7109375" bestFit="1" customWidth="1"/>
    <col min="21" max="21" width="10" bestFit="1" customWidth="1"/>
    <col min="22" max="22" width="8.28515625" bestFit="1" customWidth="1"/>
    <col min="23" max="23" width="10" bestFit="1" customWidth="1"/>
    <col min="24" max="24" width="11.140625" bestFit="1" customWidth="1"/>
    <col min="25" max="25" width="16.28515625" bestFit="1" customWidth="1"/>
    <col min="26" max="26" width="19.7109375" bestFit="1" customWidth="1"/>
    <col min="27" max="27" width="16" bestFit="1" customWidth="1"/>
    <col min="28" max="28" width="14.28515625" bestFit="1" customWidth="1"/>
    <col min="29" max="29" width="16" bestFit="1" customWidth="1"/>
  </cols>
  <sheetData>
    <row r="2" spans="4:29" x14ac:dyDescent="0.25">
      <c r="D2" s="117"/>
    </row>
    <row r="3" spans="4:29" x14ac:dyDescent="0.25">
      <c r="D3" s="117"/>
    </row>
    <row r="4" spans="4:29" x14ac:dyDescent="0.25">
      <c r="D4" s="117"/>
    </row>
    <row r="5" spans="4:29" x14ac:dyDescent="0.25">
      <c r="D5" s="117"/>
    </row>
    <row r="6" spans="4:29" x14ac:dyDescent="0.25">
      <c r="D6" s="117"/>
    </row>
    <row r="7" spans="4:29" x14ac:dyDescent="0.25">
      <c r="D7" s="117"/>
      <c r="H7" s="35"/>
      <c r="I7" s="35"/>
      <c r="J7" s="35"/>
      <c r="K7" s="35"/>
    </row>
    <row r="8" spans="4:29" x14ac:dyDescent="0.25">
      <c r="D8" s="117"/>
      <c r="G8" s="35"/>
    </row>
    <row r="9" spans="4:29" x14ac:dyDescent="0.25">
      <c r="D9" s="117"/>
    </row>
    <row r="10" spans="4:29" x14ac:dyDescent="0.25">
      <c r="D10" s="117"/>
      <c r="H10" s="15"/>
      <c r="I10" s="15"/>
      <c r="J10" s="15"/>
      <c r="K10" s="15"/>
    </row>
    <row r="11" spans="4:29" x14ac:dyDescent="0.25">
      <c r="D11" s="117"/>
      <c r="H11" s="15"/>
      <c r="I11" s="15"/>
      <c r="J11" s="15"/>
      <c r="K11" s="15"/>
    </row>
    <row r="12" spans="4:29" x14ac:dyDescent="0.25">
      <c r="D12" s="117"/>
    </row>
    <row r="13" spans="4:29" x14ac:dyDescent="0.25">
      <c r="D13" s="117"/>
      <c r="F13" t="s">
        <v>2234</v>
      </c>
      <c r="G13" t="s">
        <v>2235</v>
      </c>
      <c r="H13" t="s">
        <v>2236</v>
      </c>
      <c r="I13" t="s">
        <v>2237</v>
      </c>
      <c r="J13" t="s">
        <v>2238</v>
      </c>
      <c r="K13" t="s">
        <v>2239</v>
      </c>
      <c r="L13" t="s">
        <v>2240</v>
      </c>
      <c r="M13" t="s">
        <v>2241</v>
      </c>
      <c r="N13" t="s">
        <v>2242</v>
      </c>
      <c r="O13" t="s">
        <v>2243</v>
      </c>
      <c r="P13" t="s">
        <v>2244</v>
      </c>
      <c r="Q13" t="s">
        <v>2245</v>
      </c>
      <c r="S13" t="s">
        <v>2235</v>
      </c>
      <c r="T13" t="s">
        <v>2236</v>
      </c>
      <c r="U13" t="s">
        <v>2237</v>
      </c>
      <c r="V13" t="s">
        <v>2238</v>
      </c>
      <c r="W13" t="s">
        <v>2239</v>
      </c>
      <c r="X13" t="s">
        <v>2240</v>
      </c>
      <c r="Y13" t="s">
        <v>2241</v>
      </c>
      <c r="Z13" t="s">
        <v>2242</v>
      </c>
      <c r="AA13" t="s">
        <v>2243</v>
      </c>
      <c r="AB13" t="s">
        <v>2244</v>
      </c>
      <c r="AC13" t="s">
        <v>2245</v>
      </c>
    </row>
    <row r="14" spans="4:29" x14ac:dyDescent="0.25">
      <c r="D14" s="117"/>
      <c r="E14">
        <v>2019</v>
      </c>
      <c r="F14" t="s">
        <v>2246</v>
      </c>
      <c r="G14">
        <v>145.55000000000001</v>
      </c>
      <c r="H14">
        <v>146.76</v>
      </c>
      <c r="I14">
        <v>141.32</v>
      </c>
      <c r="J14">
        <v>146.01</v>
      </c>
      <c r="K14">
        <v>143.86000000000001</v>
      </c>
      <c r="L14">
        <v>145.35</v>
      </c>
      <c r="M14">
        <v>143.5</v>
      </c>
      <c r="N14">
        <v>139.78</v>
      </c>
      <c r="O14">
        <v>142.22</v>
      </c>
      <c r="P14">
        <v>138.38</v>
      </c>
      <c r="Q14">
        <v>137.19999999999999</v>
      </c>
      <c r="S14" s="58">
        <f>($G$14-G14)/G14</f>
        <v>0</v>
      </c>
      <c r="T14" s="58">
        <f>($H$14-H14)/H14</f>
        <v>0</v>
      </c>
      <c r="U14" s="58">
        <f>($I$14-I14)/I14</f>
        <v>0</v>
      </c>
      <c r="V14" s="58">
        <f>($J$14-J14)/J14</f>
        <v>0</v>
      </c>
      <c r="W14" s="58">
        <f>($K$14-K14)/K14</f>
        <v>0</v>
      </c>
      <c r="X14" s="58">
        <f>($L$14-L14)/L14</f>
        <v>0</v>
      </c>
      <c r="Y14" s="58">
        <f>($M$14-M14)/M14</f>
        <v>0</v>
      </c>
      <c r="Z14" s="58">
        <f>($N$14-N14)/N14</f>
        <v>0</v>
      </c>
      <c r="AA14" s="58">
        <f>($O$14-O14)/O14</f>
        <v>0</v>
      </c>
      <c r="AB14" s="58">
        <f>($P$14-P14)/P14</f>
        <v>0</v>
      </c>
      <c r="AC14" s="58">
        <f>($Q$14-Q14)/Q14</f>
        <v>0</v>
      </c>
    </row>
    <row r="15" spans="4:29" x14ac:dyDescent="0.25">
      <c r="D15" s="117"/>
      <c r="E15">
        <v>2018</v>
      </c>
      <c r="F15" t="s">
        <v>2246</v>
      </c>
      <c r="G15">
        <v>145.44999999999999</v>
      </c>
      <c r="H15">
        <v>146.66</v>
      </c>
      <c r="I15">
        <v>141.22999999999999</v>
      </c>
      <c r="J15">
        <v>145.91</v>
      </c>
      <c r="K15">
        <v>143.76</v>
      </c>
      <c r="L15">
        <v>145.25</v>
      </c>
      <c r="M15">
        <v>143.4</v>
      </c>
      <c r="N15">
        <v>139.69</v>
      </c>
      <c r="O15">
        <v>142.13</v>
      </c>
      <c r="P15">
        <v>138.30000000000001</v>
      </c>
      <c r="Q15">
        <v>137.12</v>
      </c>
      <c r="S15" s="58">
        <f t="shared" ref="S15:S63" si="0">($G$14-G15)/G15</f>
        <v>6.8752148504656408E-4</v>
      </c>
      <c r="T15" s="58">
        <f t="shared" ref="T15:T63" si="1">($H$14-H15)/H15</f>
        <v>6.8184917496245956E-4</v>
      </c>
      <c r="U15" s="58">
        <f t="shared" ref="U15:U63" si="2">($I$14-I15)/I15</f>
        <v>6.3725837286697886E-4</v>
      </c>
      <c r="V15" s="58">
        <f t="shared" ref="V15:V63" si="3">($J$14-J15)/J15</f>
        <v>6.8535398533338572E-4</v>
      </c>
      <c r="W15" s="58">
        <f t="shared" ref="W15:W63" si="4">($K$14-K15)/K15</f>
        <v>6.9560378408474368E-4</v>
      </c>
      <c r="X15" s="58">
        <f t="shared" ref="X15:X63" si="5">($L$14-L15)/L15</f>
        <v>6.8846815834763733E-4</v>
      </c>
      <c r="Y15" s="58">
        <f t="shared" ref="Y15:Y63" si="6">($M$14-M15)/M15</f>
        <v>6.9735006973496727E-4</v>
      </c>
      <c r="Z15" s="58">
        <f t="shared" ref="Z15:Z63" si="7">($N$14-N15)/N15</f>
        <v>6.4428377120769856E-4</v>
      </c>
      <c r="AA15" s="58">
        <f t="shared" ref="AA15:AA63" si="8">($O$14-O15)/O15</f>
        <v>6.3322310560756645E-4</v>
      </c>
      <c r="AB15" s="58">
        <f t="shared" ref="AB15:AB63" si="9">($P$14-P15)/P15</f>
        <v>5.7845263919005117E-4</v>
      </c>
      <c r="AC15" s="58">
        <f t="shared" ref="AC15:AC63" si="10">($Q$14-Q15)/Q15</f>
        <v>5.8343057176184427E-4</v>
      </c>
    </row>
    <row r="16" spans="4:29" x14ac:dyDescent="0.25">
      <c r="D16" s="117">
        <f>EOMONTH(E16,0)</f>
        <v>42825</v>
      </c>
      <c r="E16" s="35">
        <v>42795</v>
      </c>
      <c r="F16" t="s">
        <v>2246</v>
      </c>
      <c r="G16">
        <v>145.28</v>
      </c>
      <c r="H16">
        <v>146.49</v>
      </c>
      <c r="I16">
        <v>141.06</v>
      </c>
      <c r="J16">
        <v>145.74</v>
      </c>
      <c r="K16">
        <v>143.59</v>
      </c>
      <c r="L16">
        <v>145.08000000000001</v>
      </c>
      <c r="M16">
        <v>143.22999999999999</v>
      </c>
      <c r="N16">
        <v>139.52000000000001</v>
      </c>
      <c r="O16">
        <v>141.96</v>
      </c>
      <c r="P16">
        <v>138.13</v>
      </c>
      <c r="Q16">
        <v>136.96</v>
      </c>
      <c r="S16" s="58">
        <f t="shared" si="0"/>
        <v>1.8584801762115241E-3</v>
      </c>
      <c r="T16" s="58">
        <f t="shared" si="1"/>
        <v>1.8431292238376804E-3</v>
      </c>
      <c r="U16" s="58">
        <f t="shared" si="2"/>
        <v>1.8431872961859556E-3</v>
      </c>
      <c r="V16" s="58">
        <f t="shared" si="3"/>
        <v>1.8526142445449553E-3</v>
      </c>
      <c r="W16" s="58">
        <f t="shared" si="4"/>
        <v>1.8803537850825979E-3</v>
      </c>
      <c r="X16" s="58">
        <f t="shared" si="5"/>
        <v>1.8610421836227032E-3</v>
      </c>
      <c r="Y16" s="58">
        <f t="shared" si="6"/>
        <v>1.88507994135314E-3</v>
      </c>
      <c r="Z16" s="58">
        <f t="shared" si="7"/>
        <v>1.8635321100916777E-3</v>
      </c>
      <c r="AA16" s="58">
        <f t="shared" si="8"/>
        <v>1.8315018315017673E-3</v>
      </c>
      <c r="AB16" s="58">
        <f t="shared" si="9"/>
        <v>1.8098892347788316E-3</v>
      </c>
      <c r="AC16" s="58">
        <f t="shared" si="10"/>
        <v>1.7523364485979897E-3</v>
      </c>
    </row>
    <row r="17" spans="4:29" x14ac:dyDescent="0.25">
      <c r="D17" s="117">
        <f t="shared" ref="D17:D63" si="11">EOMONTH(E17,0)</f>
        <v>42855</v>
      </c>
      <c r="E17" s="35">
        <v>42826</v>
      </c>
      <c r="F17" t="s">
        <v>2246</v>
      </c>
      <c r="G17">
        <v>145.31</v>
      </c>
      <c r="H17">
        <v>146.52000000000001</v>
      </c>
      <c r="I17">
        <v>141.09</v>
      </c>
      <c r="J17">
        <v>145.77000000000001</v>
      </c>
      <c r="K17">
        <v>143.62</v>
      </c>
      <c r="L17">
        <v>145.11000000000001</v>
      </c>
      <c r="M17">
        <v>143.26</v>
      </c>
      <c r="N17">
        <v>139.55000000000001</v>
      </c>
      <c r="O17">
        <v>141.99</v>
      </c>
      <c r="P17">
        <v>138.16</v>
      </c>
      <c r="Q17">
        <v>136.99</v>
      </c>
      <c r="S17" s="58">
        <f t="shared" si="0"/>
        <v>1.651641318560382E-3</v>
      </c>
      <c r="T17" s="58">
        <f t="shared" si="1"/>
        <v>1.638001638001506E-3</v>
      </c>
      <c r="U17" s="58">
        <f t="shared" si="2"/>
        <v>1.6301651428165694E-3</v>
      </c>
      <c r="V17" s="58">
        <f t="shared" si="3"/>
        <v>1.6464293064415219E-3</v>
      </c>
      <c r="W17" s="58">
        <f t="shared" si="4"/>
        <v>1.6710764517477307E-3</v>
      </c>
      <c r="X17" s="58">
        <f t="shared" si="5"/>
        <v>1.6539177175934163E-3</v>
      </c>
      <c r="Y17" s="58">
        <f t="shared" si="6"/>
        <v>1.6752757224627189E-3</v>
      </c>
      <c r="Z17" s="58">
        <f t="shared" si="7"/>
        <v>1.6481547832317431E-3</v>
      </c>
      <c r="AA17" s="58">
        <f t="shared" si="8"/>
        <v>1.6198323825620802E-3</v>
      </c>
      <c r="AB17" s="58">
        <f t="shared" si="9"/>
        <v>1.592356687898081E-3</v>
      </c>
      <c r="AC17" s="58">
        <f t="shared" si="10"/>
        <v>1.5329586101173773E-3</v>
      </c>
    </row>
    <row r="18" spans="4:29" x14ac:dyDescent="0.25">
      <c r="D18" s="117">
        <f t="shared" si="11"/>
        <v>42947</v>
      </c>
      <c r="E18" s="35">
        <v>42917</v>
      </c>
      <c r="F18" t="s">
        <v>2246</v>
      </c>
      <c r="G18">
        <v>145.33000000000001</v>
      </c>
      <c r="H18">
        <v>146.54</v>
      </c>
      <c r="I18">
        <v>141.11000000000001</v>
      </c>
      <c r="J18">
        <v>145.79</v>
      </c>
      <c r="K18">
        <v>143.63999999999999</v>
      </c>
      <c r="L18">
        <v>145.13</v>
      </c>
      <c r="M18">
        <v>143.28</v>
      </c>
      <c r="N18">
        <v>139.57</v>
      </c>
      <c r="O18">
        <v>142.01</v>
      </c>
      <c r="P18">
        <v>138.18</v>
      </c>
      <c r="Q18">
        <v>137.01</v>
      </c>
      <c r="S18" s="58">
        <f t="shared" si="0"/>
        <v>1.5137961879859551E-3</v>
      </c>
      <c r="T18" s="58">
        <f t="shared" si="1"/>
        <v>1.5012965743141727E-3</v>
      </c>
      <c r="U18" s="58">
        <f t="shared" si="2"/>
        <v>1.4882006944935122E-3</v>
      </c>
      <c r="V18" s="58">
        <f t="shared" si="3"/>
        <v>1.509019823033122E-3</v>
      </c>
      <c r="W18" s="58">
        <f t="shared" si="4"/>
        <v>1.5316067947648796E-3</v>
      </c>
      <c r="X18" s="58">
        <f t="shared" si="5"/>
        <v>1.515882312409556E-3</v>
      </c>
      <c r="Y18" s="58">
        <f t="shared" si="6"/>
        <v>1.5354550530429847E-3</v>
      </c>
      <c r="Z18" s="58">
        <f t="shared" si="7"/>
        <v>1.5046213369635879E-3</v>
      </c>
      <c r="AA18" s="58">
        <f t="shared" si="8"/>
        <v>1.4787691007676078E-3</v>
      </c>
      <c r="AB18" s="58">
        <f t="shared" si="9"/>
        <v>1.4473874656244653E-3</v>
      </c>
      <c r="AC18" s="58">
        <f t="shared" si="10"/>
        <v>1.3867600905043262E-3</v>
      </c>
    </row>
    <row r="19" spans="4:29" x14ac:dyDescent="0.25">
      <c r="D19" s="117">
        <f t="shared" si="11"/>
        <v>43008</v>
      </c>
      <c r="E19" s="35">
        <v>42979</v>
      </c>
      <c r="F19" t="s">
        <v>2246</v>
      </c>
      <c r="G19">
        <v>145.34</v>
      </c>
      <c r="H19">
        <v>146.55000000000001</v>
      </c>
      <c r="I19">
        <v>141.12</v>
      </c>
      <c r="J19">
        <v>145.80000000000001</v>
      </c>
      <c r="K19">
        <v>143.65</v>
      </c>
      <c r="L19">
        <v>145.13999999999999</v>
      </c>
      <c r="M19">
        <v>143.29</v>
      </c>
      <c r="N19">
        <v>139.58000000000001</v>
      </c>
      <c r="O19">
        <v>142.02000000000001</v>
      </c>
      <c r="P19">
        <v>138.19</v>
      </c>
      <c r="Q19">
        <v>137.02000000000001</v>
      </c>
      <c r="S19" s="58">
        <f t="shared" si="0"/>
        <v>1.4448878491812849E-3</v>
      </c>
      <c r="T19" s="58">
        <f t="shared" si="1"/>
        <v>1.4329580348002697E-3</v>
      </c>
      <c r="U19" s="58">
        <f t="shared" si="2"/>
        <v>1.4172335600906223E-3</v>
      </c>
      <c r="V19" s="58">
        <f t="shared" si="3"/>
        <v>1.4403292181068555E-3</v>
      </c>
      <c r="W19" s="58">
        <f t="shared" si="4"/>
        <v>1.4618865297598882E-3</v>
      </c>
      <c r="X19" s="58">
        <f t="shared" si="5"/>
        <v>1.4468788755684716E-3</v>
      </c>
      <c r="Y19" s="58">
        <f t="shared" si="6"/>
        <v>1.4655593551539394E-3</v>
      </c>
      <c r="Z19" s="58">
        <f t="shared" si="7"/>
        <v>1.4328700386874095E-3</v>
      </c>
      <c r="AA19" s="58">
        <f t="shared" si="8"/>
        <v>1.4082523588226209E-3</v>
      </c>
      <c r="AB19" s="58">
        <f t="shared" si="9"/>
        <v>1.3749185903466077E-3</v>
      </c>
      <c r="AC19" s="58">
        <f t="shared" si="10"/>
        <v>1.3136768354983096E-3</v>
      </c>
    </row>
    <row r="20" spans="4:29" x14ac:dyDescent="0.25">
      <c r="D20" s="117">
        <f t="shared" si="11"/>
        <v>41425</v>
      </c>
      <c r="E20" s="35">
        <v>41395</v>
      </c>
      <c r="F20" t="s">
        <v>2246</v>
      </c>
      <c r="G20">
        <v>141.58000000000001</v>
      </c>
      <c r="H20">
        <v>141.08000000000001</v>
      </c>
      <c r="I20">
        <v>137.27000000000001</v>
      </c>
      <c r="J20">
        <v>141.65</v>
      </c>
      <c r="K20">
        <v>140.05000000000001</v>
      </c>
      <c r="L20">
        <v>141.4</v>
      </c>
      <c r="M20">
        <v>139.38999999999999</v>
      </c>
      <c r="N20">
        <v>136.19999999999999</v>
      </c>
      <c r="O20">
        <v>138.47</v>
      </c>
      <c r="P20">
        <v>135.5</v>
      </c>
      <c r="Q20">
        <v>134.19999999999999</v>
      </c>
      <c r="S20" s="58">
        <f t="shared" si="0"/>
        <v>2.8040683712388745E-2</v>
      </c>
      <c r="T20" s="58">
        <f t="shared" si="1"/>
        <v>4.0260844910688813E-2</v>
      </c>
      <c r="U20" s="58">
        <f t="shared" si="2"/>
        <v>2.9503897428425605E-2</v>
      </c>
      <c r="V20" s="58">
        <f t="shared" si="3"/>
        <v>3.0780091775502894E-2</v>
      </c>
      <c r="W20" s="58">
        <f t="shared" si="4"/>
        <v>2.7204569796501262E-2</v>
      </c>
      <c r="X20" s="58">
        <f t="shared" si="5"/>
        <v>2.7934936350777852E-2</v>
      </c>
      <c r="Y20" s="58">
        <f t="shared" si="6"/>
        <v>2.948561589784069E-2</v>
      </c>
      <c r="Z20" s="58">
        <f t="shared" si="7"/>
        <v>2.6284875183553692E-2</v>
      </c>
      <c r="AA20" s="58">
        <f t="shared" si="8"/>
        <v>2.7081678341879106E-2</v>
      </c>
      <c r="AB20" s="58">
        <f t="shared" si="9"/>
        <v>2.1254612546125429E-2</v>
      </c>
      <c r="AC20" s="58">
        <f t="shared" si="10"/>
        <v>2.2354694485842028E-2</v>
      </c>
    </row>
    <row r="21" spans="4:29" x14ac:dyDescent="0.25">
      <c r="D21" s="117">
        <f t="shared" si="11"/>
        <v>41639</v>
      </c>
      <c r="E21" s="35">
        <v>41609</v>
      </c>
      <c r="F21" t="s">
        <v>2246</v>
      </c>
      <c r="G21">
        <v>142.61000000000001</v>
      </c>
      <c r="H21" s="115">
        <v>143.72</v>
      </c>
      <c r="I21">
        <v>138.43</v>
      </c>
      <c r="J21">
        <v>143.02000000000001</v>
      </c>
      <c r="K21">
        <v>140.88999999999999</v>
      </c>
      <c r="L21">
        <v>142.37</v>
      </c>
      <c r="M21">
        <v>140.54</v>
      </c>
      <c r="N21">
        <v>136.9</v>
      </c>
      <c r="O21">
        <v>139.30000000000001</v>
      </c>
      <c r="P21">
        <v>135.57</v>
      </c>
      <c r="Q21">
        <v>134.41999999999999</v>
      </c>
      <c r="S21" s="58">
        <f t="shared" si="0"/>
        <v>2.0615665100624063E-2</v>
      </c>
      <c r="T21" s="58">
        <f t="shared" si="1"/>
        <v>2.1152240467575786E-2</v>
      </c>
      <c r="U21" s="58">
        <f t="shared" si="2"/>
        <v>2.0876977533771483E-2</v>
      </c>
      <c r="V21" s="58">
        <f t="shared" si="3"/>
        <v>2.0906166969654458E-2</v>
      </c>
      <c r="W21" s="58">
        <f t="shared" si="4"/>
        <v>2.10802753921501E-2</v>
      </c>
      <c r="X21" s="58">
        <f t="shared" si="5"/>
        <v>2.09313759921331E-2</v>
      </c>
      <c r="Y21" s="58">
        <f t="shared" si="6"/>
        <v>2.1061619467767242E-2</v>
      </c>
      <c r="Z21" s="58">
        <f t="shared" si="7"/>
        <v>2.1037253469685869E-2</v>
      </c>
      <c r="AA21" s="58">
        <f t="shared" si="8"/>
        <v>2.0961952620243987E-2</v>
      </c>
      <c r="AB21" s="58">
        <f t="shared" si="9"/>
        <v>2.0727299550047963E-2</v>
      </c>
      <c r="AC21" s="58">
        <f t="shared" si="10"/>
        <v>2.0681446213361116E-2</v>
      </c>
    </row>
    <row r="22" spans="4:29" x14ac:dyDescent="0.25">
      <c r="D22" s="117">
        <f t="shared" si="11"/>
        <v>41759</v>
      </c>
      <c r="E22" s="35">
        <v>41730</v>
      </c>
      <c r="F22" t="s">
        <v>2246</v>
      </c>
      <c r="G22">
        <v>142.80000000000001</v>
      </c>
      <c r="H22" s="116">
        <v>143.97</v>
      </c>
      <c r="I22" s="114">
        <v>138.63999999999999</v>
      </c>
      <c r="J22">
        <v>143.24</v>
      </c>
      <c r="K22">
        <v>141.11000000000001</v>
      </c>
      <c r="L22">
        <v>142.6</v>
      </c>
      <c r="M22">
        <v>140.76</v>
      </c>
      <c r="N22">
        <v>137.1</v>
      </c>
      <c r="O22">
        <v>139.52000000000001</v>
      </c>
      <c r="P22">
        <v>135.76</v>
      </c>
      <c r="Q22">
        <v>134.6</v>
      </c>
      <c r="S22" s="58">
        <f t="shared" si="0"/>
        <v>1.925770308123249E-2</v>
      </c>
      <c r="T22" s="58">
        <f t="shared" si="1"/>
        <v>1.9379037299437327E-2</v>
      </c>
      <c r="U22" s="58">
        <f t="shared" si="2"/>
        <v>1.9330640507790011E-2</v>
      </c>
      <c r="V22" s="58">
        <f t="shared" si="3"/>
        <v>1.9338173694498615E-2</v>
      </c>
      <c r="W22" s="58">
        <f t="shared" si="4"/>
        <v>1.9488342427893129E-2</v>
      </c>
      <c r="X22" s="58">
        <f t="shared" si="5"/>
        <v>1.9284712482468443E-2</v>
      </c>
      <c r="Y22" s="58">
        <f t="shared" si="6"/>
        <v>1.9465757317419789E-2</v>
      </c>
      <c r="Z22" s="58">
        <f t="shared" si="7"/>
        <v>1.9547775346462487E-2</v>
      </c>
      <c r="AA22" s="58">
        <f t="shared" si="8"/>
        <v>1.9352064220183405E-2</v>
      </c>
      <c r="AB22" s="58">
        <f t="shared" si="9"/>
        <v>1.9298762522097855E-2</v>
      </c>
      <c r="AC22" s="58">
        <f t="shared" si="10"/>
        <v>1.9316493313521504E-2</v>
      </c>
    </row>
    <row r="23" spans="4:29" x14ac:dyDescent="0.25">
      <c r="D23" s="117">
        <f t="shared" si="11"/>
        <v>42216</v>
      </c>
      <c r="E23" s="35">
        <v>42186</v>
      </c>
      <c r="F23" t="s">
        <v>2246</v>
      </c>
      <c r="G23">
        <v>144.09</v>
      </c>
      <c r="H23">
        <v>145.28</v>
      </c>
      <c r="I23">
        <v>139.9</v>
      </c>
      <c r="J23">
        <v>144.54</v>
      </c>
      <c r="K23">
        <v>142.4</v>
      </c>
      <c r="L23">
        <v>143.88999999999999</v>
      </c>
      <c r="M23">
        <v>142.04</v>
      </c>
      <c r="N23">
        <v>138.36000000000001</v>
      </c>
      <c r="O23">
        <v>140.79</v>
      </c>
      <c r="P23">
        <v>137</v>
      </c>
      <c r="Q23">
        <v>135.83000000000001</v>
      </c>
      <c r="S23" s="58">
        <f t="shared" si="0"/>
        <v>1.0132556041363093E-2</v>
      </c>
      <c r="T23" s="58">
        <f t="shared" si="1"/>
        <v>1.0187224669603454E-2</v>
      </c>
      <c r="U23" s="58">
        <f t="shared" si="2"/>
        <v>1.0150107219442369E-2</v>
      </c>
      <c r="V23" s="58">
        <f t="shared" si="3"/>
        <v>1.0170195101701944E-2</v>
      </c>
      <c r="W23" s="58">
        <f t="shared" si="4"/>
        <v>1.0252808988764101E-2</v>
      </c>
      <c r="X23" s="58">
        <f t="shared" si="5"/>
        <v>1.0146639794287359E-2</v>
      </c>
      <c r="Y23" s="58">
        <f t="shared" si="6"/>
        <v>1.0278794705716757E-2</v>
      </c>
      <c r="Z23" s="58">
        <f t="shared" si="7"/>
        <v>1.0263081815553536E-2</v>
      </c>
      <c r="AA23" s="58">
        <f t="shared" si="8"/>
        <v>1.015697137580799E-2</v>
      </c>
      <c r="AB23" s="58">
        <f t="shared" si="9"/>
        <v>1.0072992700729894E-2</v>
      </c>
      <c r="AC23" s="58">
        <f t="shared" si="10"/>
        <v>1.0086137083118427E-2</v>
      </c>
    </row>
    <row r="24" spans="4:29" x14ac:dyDescent="0.25">
      <c r="D24" s="117">
        <f t="shared" si="11"/>
        <v>42460</v>
      </c>
      <c r="E24" s="35">
        <v>42430</v>
      </c>
      <c r="F24" t="s">
        <v>2246</v>
      </c>
      <c r="G24">
        <v>144.28</v>
      </c>
      <c r="H24">
        <v>145.47</v>
      </c>
      <c r="I24">
        <v>140.09</v>
      </c>
      <c r="J24">
        <v>144.72999999999999</v>
      </c>
      <c r="K24">
        <v>142.59</v>
      </c>
      <c r="L24">
        <v>144.08000000000001</v>
      </c>
      <c r="M24">
        <v>142.22999999999999</v>
      </c>
      <c r="N24">
        <v>138.55000000000001</v>
      </c>
      <c r="O24">
        <v>140.97999999999999</v>
      </c>
      <c r="P24">
        <v>137.18</v>
      </c>
      <c r="Q24">
        <v>136.01</v>
      </c>
      <c r="S24" s="58">
        <f t="shared" si="0"/>
        <v>8.8023288051012633E-3</v>
      </c>
      <c r="T24" s="58">
        <f t="shared" si="1"/>
        <v>8.8678077954216818E-3</v>
      </c>
      <c r="U24" s="58">
        <f t="shared" si="2"/>
        <v>8.780069955028837E-3</v>
      </c>
      <c r="V24" s="58">
        <f t="shared" si="3"/>
        <v>8.8440544462101926E-3</v>
      </c>
      <c r="W24" s="58">
        <f t="shared" si="4"/>
        <v>8.9066554456835E-3</v>
      </c>
      <c r="X24" s="58">
        <f t="shared" si="5"/>
        <v>8.8145474736256359E-3</v>
      </c>
      <c r="Y24" s="58">
        <f t="shared" si="6"/>
        <v>8.9291991844196745E-3</v>
      </c>
      <c r="Z24" s="58">
        <f t="shared" si="7"/>
        <v>8.8776614940453968E-3</v>
      </c>
      <c r="AA24" s="58">
        <f t="shared" si="8"/>
        <v>8.7955738402610943E-3</v>
      </c>
      <c r="AB24" s="58">
        <f t="shared" si="9"/>
        <v>8.7476308499780473E-3</v>
      </c>
      <c r="AC24" s="58">
        <f t="shared" si="10"/>
        <v>8.7493566649510905E-3</v>
      </c>
    </row>
    <row r="25" spans="4:29" x14ac:dyDescent="0.25">
      <c r="D25" s="117">
        <f t="shared" si="11"/>
        <v>40329</v>
      </c>
      <c r="E25" s="35">
        <v>40299</v>
      </c>
      <c r="F25" t="s">
        <v>2247</v>
      </c>
      <c r="G25">
        <v>115.2</v>
      </c>
      <c r="H25">
        <v>114.34</v>
      </c>
      <c r="I25" s="118">
        <v>115.01</v>
      </c>
      <c r="J25">
        <v>114.3</v>
      </c>
      <c r="K25">
        <v>113.6</v>
      </c>
      <c r="L25">
        <v>113.79</v>
      </c>
      <c r="M25">
        <v>112.84</v>
      </c>
      <c r="N25">
        <v>114.07</v>
      </c>
      <c r="O25">
        <v>115.97</v>
      </c>
      <c r="P25">
        <v>115.61</v>
      </c>
      <c r="Q25">
        <v>115.03</v>
      </c>
      <c r="S25" s="58">
        <f t="shared" si="0"/>
        <v>0.26345486111111116</v>
      </c>
      <c r="T25" s="58">
        <f t="shared" si="1"/>
        <v>0.28354031834878424</v>
      </c>
      <c r="U25" s="58">
        <f t="shared" si="2"/>
        <v>0.22876271628554026</v>
      </c>
      <c r="V25" s="58">
        <f t="shared" si="3"/>
        <v>0.27742782152230966</v>
      </c>
      <c r="W25" s="58">
        <f t="shared" si="4"/>
        <v>0.26637323943661989</v>
      </c>
      <c r="X25" s="58">
        <f t="shared" si="5"/>
        <v>0.27735301871869222</v>
      </c>
      <c r="Y25" s="58">
        <f t="shared" si="6"/>
        <v>0.27171215880893296</v>
      </c>
      <c r="Z25" s="58">
        <f t="shared" si="7"/>
        <v>0.22538791969843086</v>
      </c>
      <c r="AA25" s="58">
        <f t="shared" si="8"/>
        <v>0.22635164266620678</v>
      </c>
      <c r="AB25" s="58">
        <f t="shared" si="9"/>
        <v>0.19695528068506182</v>
      </c>
      <c r="AC25" s="58">
        <f t="shared" si="10"/>
        <v>0.19273233069633997</v>
      </c>
    </row>
    <row r="26" spans="4:29" x14ac:dyDescent="0.25">
      <c r="D26" s="117">
        <f t="shared" si="11"/>
        <v>40359</v>
      </c>
      <c r="E26" s="35">
        <v>40330</v>
      </c>
      <c r="F26" t="s">
        <v>2248</v>
      </c>
      <c r="G26">
        <v>115.78</v>
      </c>
      <c r="H26">
        <v>114.91</v>
      </c>
      <c r="I26" s="115">
        <v>115.59</v>
      </c>
      <c r="J26">
        <v>114.87</v>
      </c>
      <c r="K26">
        <v>114.17</v>
      </c>
      <c r="L26">
        <v>114.36</v>
      </c>
      <c r="M26">
        <v>113.4</v>
      </c>
      <c r="N26">
        <v>114.64</v>
      </c>
      <c r="O26">
        <v>116.55</v>
      </c>
      <c r="P26">
        <v>116.19</v>
      </c>
      <c r="Q26">
        <v>115.61</v>
      </c>
      <c r="S26" s="58">
        <f t="shared" si="0"/>
        <v>0.25712558300224575</v>
      </c>
      <c r="T26" s="58">
        <f t="shared" si="1"/>
        <v>0.27717344008354361</v>
      </c>
      <c r="U26" s="58">
        <f t="shared" si="2"/>
        <v>0.22259711047668473</v>
      </c>
      <c r="V26" s="58">
        <f t="shared" si="3"/>
        <v>0.27108905719508997</v>
      </c>
      <c r="W26" s="58">
        <f t="shared" si="4"/>
        <v>0.26005080143645454</v>
      </c>
      <c r="X26" s="58">
        <f t="shared" si="5"/>
        <v>0.27098635886673655</v>
      </c>
      <c r="Y26" s="58">
        <f t="shared" si="6"/>
        <v>0.26543209876543206</v>
      </c>
      <c r="Z26" s="58">
        <f t="shared" si="7"/>
        <v>0.21929518492672714</v>
      </c>
      <c r="AA26" s="58">
        <f t="shared" si="8"/>
        <v>0.22024882024882028</v>
      </c>
      <c r="AB26" s="58">
        <f t="shared" si="9"/>
        <v>0.19098029090283156</v>
      </c>
      <c r="AC26" s="58">
        <f t="shared" si="10"/>
        <v>0.18674855116339409</v>
      </c>
    </row>
    <row r="27" spans="4:29" x14ac:dyDescent="0.25">
      <c r="D27" s="117">
        <f t="shared" si="11"/>
        <v>40451</v>
      </c>
      <c r="E27" s="35">
        <v>40422</v>
      </c>
      <c r="F27" t="s">
        <v>2249</v>
      </c>
      <c r="G27">
        <v>117.52</v>
      </c>
      <c r="H27">
        <v>116.64</v>
      </c>
      <c r="I27">
        <v>117.33</v>
      </c>
      <c r="J27">
        <v>116.6</v>
      </c>
      <c r="K27">
        <v>115.89</v>
      </c>
      <c r="L27">
        <v>116.08</v>
      </c>
      <c r="M27">
        <v>115.11</v>
      </c>
      <c r="N27">
        <v>116.37</v>
      </c>
      <c r="O27">
        <v>118.31</v>
      </c>
      <c r="P27">
        <v>117.94</v>
      </c>
      <c r="Q27">
        <v>117.35</v>
      </c>
      <c r="S27" s="58">
        <f t="shared" si="0"/>
        <v>0.23851259360108931</v>
      </c>
      <c r="T27" s="58">
        <f t="shared" si="1"/>
        <v>0.25823045267489703</v>
      </c>
      <c r="U27" s="58">
        <f t="shared" si="2"/>
        <v>0.20446603596693083</v>
      </c>
      <c r="V27" s="58">
        <f t="shared" si="3"/>
        <v>0.25222984562607204</v>
      </c>
      <c r="W27" s="58">
        <f t="shared" si="4"/>
        <v>0.2413495556130815</v>
      </c>
      <c r="X27" s="58">
        <f t="shared" si="5"/>
        <v>0.25215368711233627</v>
      </c>
      <c r="Y27" s="58">
        <f t="shared" si="6"/>
        <v>0.2466336547650074</v>
      </c>
      <c r="Z27" s="58">
        <f t="shared" si="7"/>
        <v>0.20116868608747956</v>
      </c>
      <c r="AA27" s="58">
        <f t="shared" si="8"/>
        <v>0.20209618798072856</v>
      </c>
      <c r="AB27" s="58">
        <f t="shared" si="9"/>
        <v>0.17330846192979479</v>
      </c>
      <c r="AC27" s="58">
        <f t="shared" si="10"/>
        <v>0.16915210907541539</v>
      </c>
    </row>
    <row r="28" spans="4:29" x14ac:dyDescent="0.25">
      <c r="D28" s="117">
        <f t="shared" si="11"/>
        <v>40663</v>
      </c>
      <c r="E28" s="35">
        <v>40634</v>
      </c>
      <c r="F28" t="s">
        <v>2250</v>
      </c>
      <c r="G28">
        <v>120.27</v>
      </c>
      <c r="H28">
        <v>119.39</v>
      </c>
      <c r="I28">
        <v>120.49</v>
      </c>
      <c r="J28">
        <v>119.5</v>
      </c>
      <c r="K28">
        <v>119.17</v>
      </c>
      <c r="L28">
        <v>119.48</v>
      </c>
      <c r="M28">
        <v>117.93</v>
      </c>
      <c r="N28">
        <v>119.19</v>
      </c>
      <c r="O28">
        <v>121.17</v>
      </c>
      <c r="P28">
        <v>120.82</v>
      </c>
      <c r="Q28">
        <v>119.84</v>
      </c>
      <c r="S28" s="58">
        <f t="shared" si="0"/>
        <v>0.21019373077242884</v>
      </c>
      <c r="T28" s="58">
        <f t="shared" si="1"/>
        <v>0.22924868079403626</v>
      </c>
      <c r="U28" s="58">
        <f t="shared" si="2"/>
        <v>0.17287741721304672</v>
      </c>
      <c r="V28" s="58">
        <f t="shared" si="3"/>
        <v>0.22184100418410035</v>
      </c>
      <c r="W28" s="58">
        <f t="shared" si="4"/>
        <v>0.20718301585969634</v>
      </c>
      <c r="X28" s="58">
        <f t="shared" si="5"/>
        <v>0.21652159357214587</v>
      </c>
      <c r="Y28" s="58">
        <f t="shared" si="6"/>
        <v>0.21682353938777232</v>
      </c>
      <c r="Z28" s="58">
        <f t="shared" si="7"/>
        <v>0.17274939172749396</v>
      </c>
      <c r="AA28" s="58">
        <f t="shared" si="8"/>
        <v>0.17372286869687215</v>
      </c>
      <c r="AB28" s="58">
        <f t="shared" si="9"/>
        <v>0.14534017546763783</v>
      </c>
      <c r="AC28" s="58">
        <f t="shared" si="10"/>
        <v>0.14485981308411203</v>
      </c>
    </row>
    <row r="29" spans="4:29" x14ac:dyDescent="0.25">
      <c r="D29" s="117">
        <f t="shared" si="11"/>
        <v>40694</v>
      </c>
      <c r="E29" s="35">
        <v>40664</v>
      </c>
      <c r="F29" t="s">
        <v>2247</v>
      </c>
      <c r="G29">
        <v>120.69</v>
      </c>
      <c r="H29">
        <v>119.81</v>
      </c>
      <c r="I29">
        <v>120.96</v>
      </c>
      <c r="J29">
        <v>119.96</v>
      </c>
      <c r="K29">
        <v>119.67</v>
      </c>
      <c r="L29">
        <v>119.99</v>
      </c>
      <c r="M29">
        <v>118.39</v>
      </c>
      <c r="N29">
        <v>119.63</v>
      </c>
      <c r="O29">
        <v>121.61</v>
      </c>
      <c r="P29">
        <v>121.27</v>
      </c>
      <c r="Q29">
        <v>120.23</v>
      </c>
      <c r="S29" s="58">
        <f t="shared" si="0"/>
        <v>0.20598226862208976</v>
      </c>
      <c r="T29" s="58">
        <f t="shared" si="1"/>
        <v>0.22493948752190959</v>
      </c>
      <c r="U29" s="58">
        <f t="shared" si="2"/>
        <v>0.16832010582010581</v>
      </c>
      <c r="V29" s="58">
        <f t="shared" si="3"/>
        <v>0.21715571857285762</v>
      </c>
      <c r="W29" s="58">
        <f t="shared" si="4"/>
        <v>0.20213921617782243</v>
      </c>
      <c r="X29" s="58">
        <f t="shared" si="5"/>
        <v>0.21135094591215936</v>
      </c>
      <c r="Y29" s="58">
        <f t="shared" si="6"/>
        <v>0.2120956161837993</v>
      </c>
      <c r="Z29" s="58">
        <f t="shared" si="7"/>
        <v>0.16843601103402162</v>
      </c>
      <c r="AA29" s="58">
        <f t="shared" si="8"/>
        <v>0.16947619439190856</v>
      </c>
      <c r="AB29" s="58">
        <f t="shared" si="9"/>
        <v>0.14109012946318134</v>
      </c>
      <c r="AC29" s="58">
        <f t="shared" si="10"/>
        <v>0.14114613657157102</v>
      </c>
    </row>
    <row r="30" spans="4:29" x14ac:dyDescent="0.25">
      <c r="D30" s="117">
        <f t="shared" si="11"/>
        <v>40786</v>
      </c>
      <c r="E30" s="35">
        <v>40756</v>
      </c>
      <c r="F30" t="s">
        <v>2251</v>
      </c>
      <c r="G30">
        <v>121.94</v>
      </c>
      <c r="H30">
        <v>121.07</v>
      </c>
      <c r="I30">
        <v>122.36</v>
      </c>
      <c r="J30">
        <v>121.33</v>
      </c>
      <c r="K30">
        <v>121.17</v>
      </c>
      <c r="L30">
        <v>121.5</v>
      </c>
      <c r="M30">
        <v>119.76</v>
      </c>
      <c r="N30">
        <v>120.93</v>
      </c>
      <c r="O30">
        <v>122.92</v>
      </c>
      <c r="P30">
        <v>122.61</v>
      </c>
      <c r="Q30">
        <v>121.4</v>
      </c>
      <c r="S30" s="58">
        <f t="shared" si="0"/>
        <v>0.19361981302279821</v>
      </c>
      <c r="T30" s="58">
        <f t="shared" si="1"/>
        <v>0.21219129429255801</v>
      </c>
      <c r="U30" s="58">
        <f t="shared" si="2"/>
        <v>0.15495259888852561</v>
      </c>
      <c r="V30" s="58">
        <f t="shared" si="3"/>
        <v>0.20341218165334207</v>
      </c>
      <c r="W30" s="58">
        <f t="shared" si="4"/>
        <v>0.18725757200627227</v>
      </c>
      <c r="X30" s="58">
        <f t="shared" si="5"/>
        <v>0.19629629629629625</v>
      </c>
      <c r="Y30" s="58">
        <f t="shared" si="6"/>
        <v>0.19822979291917162</v>
      </c>
      <c r="Z30" s="58">
        <f t="shared" si="7"/>
        <v>0.15587529976019179</v>
      </c>
      <c r="AA30" s="58">
        <f t="shared" si="8"/>
        <v>0.15701269118125608</v>
      </c>
      <c r="AB30" s="58">
        <f t="shared" si="9"/>
        <v>0.12861919908653452</v>
      </c>
      <c r="AC30" s="58">
        <f t="shared" si="10"/>
        <v>0.13014827018121897</v>
      </c>
    </row>
    <row r="31" spans="4:29" x14ac:dyDescent="0.25">
      <c r="D31" s="117">
        <f t="shared" si="11"/>
        <v>40847</v>
      </c>
      <c r="E31" s="35">
        <v>40817</v>
      </c>
      <c r="F31" t="s">
        <v>2252</v>
      </c>
      <c r="G31">
        <v>122.78</v>
      </c>
      <c r="H31">
        <v>121.92</v>
      </c>
      <c r="I31">
        <v>123.29</v>
      </c>
      <c r="J31">
        <v>122.25</v>
      </c>
      <c r="K31">
        <v>122.18</v>
      </c>
      <c r="L31">
        <v>122.52</v>
      </c>
      <c r="M31">
        <v>120.67</v>
      </c>
      <c r="N31">
        <v>121.8</v>
      </c>
      <c r="O31">
        <v>123.79</v>
      </c>
      <c r="P31">
        <v>123.5</v>
      </c>
      <c r="Q31">
        <v>122.17</v>
      </c>
      <c r="S31" s="58">
        <f t="shared" si="0"/>
        <v>0.18545365694738564</v>
      </c>
      <c r="T31" s="58">
        <f t="shared" si="1"/>
        <v>0.20374015748031488</v>
      </c>
      <c r="U31" s="58">
        <f t="shared" si="2"/>
        <v>0.14624057101143634</v>
      </c>
      <c r="V31" s="58">
        <f t="shared" si="3"/>
        <v>0.19435582822085881</v>
      </c>
      <c r="W31" s="58">
        <f t="shared" si="4"/>
        <v>0.17744311671304638</v>
      </c>
      <c r="X31" s="58">
        <f t="shared" si="5"/>
        <v>0.18633692458374143</v>
      </c>
      <c r="Y31" s="58">
        <f t="shared" si="6"/>
        <v>0.18919366868318552</v>
      </c>
      <c r="Z31" s="58">
        <f t="shared" si="7"/>
        <v>0.14761904761904765</v>
      </c>
      <c r="AA31" s="58">
        <f t="shared" si="8"/>
        <v>0.14888116972291779</v>
      </c>
      <c r="AB31" s="58">
        <f t="shared" si="9"/>
        <v>0.12048582995951414</v>
      </c>
      <c r="AC31" s="58">
        <f t="shared" si="10"/>
        <v>0.12302529262503059</v>
      </c>
    </row>
    <row r="32" spans="4:29" x14ac:dyDescent="0.25">
      <c r="D32" s="117">
        <f t="shared" si="11"/>
        <v>40877</v>
      </c>
      <c r="E32" s="35">
        <v>40848</v>
      </c>
      <c r="F32" t="s">
        <v>2253</v>
      </c>
      <c r="G32">
        <v>123.2</v>
      </c>
      <c r="H32">
        <v>122.33</v>
      </c>
      <c r="I32">
        <v>123.76</v>
      </c>
      <c r="J32">
        <v>122.7</v>
      </c>
      <c r="K32">
        <v>122.67</v>
      </c>
      <c r="L32">
        <v>123.02</v>
      </c>
      <c r="M32">
        <v>121.12</v>
      </c>
      <c r="N32">
        <v>122.23</v>
      </c>
      <c r="O32">
        <v>124.23</v>
      </c>
      <c r="P32">
        <v>123.94</v>
      </c>
      <c r="Q32">
        <v>122.56</v>
      </c>
      <c r="S32" s="58">
        <f t="shared" si="0"/>
        <v>0.18141233766233772</v>
      </c>
      <c r="T32" s="58">
        <f t="shared" si="1"/>
        <v>0.19970571405215395</v>
      </c>
      <c r="U32" s="58">
        <f t="shared" si="2"/>
        <v>0.1418875242404653</v>
      </c>
      <c r="V32" s="58">
        <f t="shared" si="3"/>
        <v>0.18997555012224929</v>
      </c>
      <c r="W32" s="58">
        <f t="shared" si="4"/>
        <v>0.1727398711991523</v>
      </c>
      <c r="X32" s="58">
        <f t="shared" si="5"/>
        <v>0.1815152007803609</v>
      </c>
      <c r="Y32" s="58">
        <f t="shared" si="6"/>
        <v>0.18477542932628793</v>
      </c>
      <c r="Z32" s="58">
        <f t="shared" si="7"/>
        <v>0.14358177206905012</v>
      </c>
      <c r="AA32" s="58">
        <f t="shared" si="8"/>
        <v>0.14481204217982768</v>
      </c>
      <c r="AB32" s="58">
        <f t="shared" si="9"/>
        <v>0.11650798773600128</v>
      </c>
      <c r="AC32" s="58">
        <f t="shared" si="10"/>
        <v>0.11945169712793723</v>
      </c>
    </row>
    <row r="33" spans="4:29" x14ac:dyDescent="0.25">
      <c r="D33" s="117">
        <f t="shared" si="11"/>
        <v>40908</v>
      </c>
      <c r="E33" s="35">
        <v>40878</v>
      </c>
      <c r="F33" t="s">
        <v>2254</v>
      </c>
      <c r="G33">
        <v>123.62</v>
      </c>
      <c r="H33">
        <v>122.77</v>
      </c>
      <c r="I33">
        <v>124.24</v>
      </c>
      <c r="J33">
        <v>123.17</v>
      </c>
      <c r="K33">
        <v>123.19</v>
      </c>
      <c r="L33">
        <v>123.54</v>
      </c>
      <c r="M33">
        <v>121.59</v>
      </c>
      <c r="N33">
        <v>122.68</v>
      </c>
      <c r="O33">
        <v>124.68</v>
      </c>
      <c r="P33">
        <v>124.4</v>
      </c>
      <c r="Q33">
        <v>122.96</v>
      </c>
      <c r="S33" s="58">
        <f t="shared" si="0"/>
        <v>0.17739847921048379</v>
      </c>
      <c r="T33" s="58">
        <f t="shared" si="1"/>
        <v>0.19540604382178053</v>
      </c>
      <c r="U33" s="58">
        <f t="shared" si="2"/>
        <v>0.13747585318737926</v>
      </c>
      <c r="V33" s="58">
        <f t="shared" si="3"/>
        <v>0.18543476495899966</v>
      </c>
      <c r="W33" s="58">
        <f t="shared" si="4"/>
        <v>0.16778959331114551</v>
      </c>
      <c r="X33" s="58">
        <f t="shared" si="5"/>
        <v>0.17654201068479833</v>
      </c>
      <c r="Y33" s="58">
        <f t="shared" si="6"/>
        <v>0.18019573978123199</v>
      </c>
      <c r="Z33" s="58">
        <f t="shared" si="7"/>
        <v>0.13938702314965759</v>
      </c>
      <c r="AA33" s="58">
        <f t="shared" si="8"/>
        <v>0.14068014116137303</v>
      </c>
      <c r="AB33" s="58">
        <f t="shared" si="9"/>
        <v>0.11237942122186487</v>
      </c>
      <c r="AC33" s="58">
        <f t="shared" si="10"/>
        <v>0.11581001951854258</v>
      </c>
    </row>
    <row r="34" spans="4:29" x14ac:dyDescent="0.25">
      <c r="D34" s="117">
        <f t="shared" si="11"/>
        <v>40939</v>
      </c>
      <c r="E34" s="35">
        <v>40909</v>
      </c>
      <c r="F34" t="s">
        <v>2255</v>
      </c>
      <c r="G34">
        <v>124.06</v>
      </c>
      <c r="H34">
        <v>123.2</v>
      </c>
      <c r="I34">
        <v>124.72</v>
      </c>
      <c r="J34">
        <v>123.64</v>
      </c>
      <c r="K34">
        <v>123.71</v>
      </c>
      <c r="L34">
        <v>124.07</v>
      </c>
      <c r="M34">
        <v>122.06</v>
      </c>
      <c r="N34">
        <v>123.13</v>
      </c>
      <c r="O34">
        <v>125.13</v>
      </c>
      <c r="P34">
        <v>124.86</v>
      </c>
      <c r="Q34">
        <v>123.36</v>
      </c>
      <c r="S34" s="58">
        <f t="shared" si="0"/>
        <v>0.17322263420925366</v>
      </c>
      <c r="T34" s="58">
        <f t="shared" si="1"/>
        <v>0.19123376623376614</v>
      </c>
      <c r="U34" s="58">
        <f t="shared" si="2"/>
        <v>0.13309813983322638</v>
      </c>
      <c r="V34" s="58">
        <f t="shared" si="3"/>
        <v>0.18092850210287925</v>
      </c>
      <c r="W34" s="58">
        <f t="shared" si="4"/>
        <v>0.16288093121008829</v>
      </c>
      <c r="X34" s="58">
        <f t="shared" si="5"/>
        <v>0.17151607963246557</v>
      </c>
      <c r="Y34" s="58">
        <f t="shared" si="6"/>
        <v>0.17565131902343109</v>
      </c>
      <c r="Z34" s="58">
        <f t="shared" si="7"/>
        <v>0.13522293510923419</v>
      </c>
      <c r="AA34" s="58">
        <f t="shared" si="8"/>
        <v>0.1365779589227204</v>
      </c>
      <c r="AB34" s="58">
        <f t="shared" si="9"/>
        <v>0.10828127502803137</v>
      </c>
      <c r="AC34" s="58">
        <f t="shared" si="10"/>
        <v>0.11219195849546035</v>
      </c>
    </row>
    <row r="35" spans="4:29" x14ac:dyDescent="0.25">
      <c r="D35" s="117">
        <f t="shared" si="11"/>
        <v>40968</v>
      </c>
      <c r="E35" s="35">
        <v>40940</v>
      </c>
      <c r="F35" t="s">
        <v>2256</v>
      </c>
      <c r="G35">
        <v>124.45</v>
      </c>
      <c r="H35">
        <v>123.59</v>
      </c>
      <c r="I35">
        <v>125.16</v>
      </c>
      <c r="J35">
        <v>124.07</v>
      </c>
      <c r="K35">
        <v>124.18</v>
      </c>
      <c r="L35">
        <v>124.54</v>
      </c>
      <c r="M35">
        <v>122.49</v>
      </c>
      <c r="N35">
        <v>123.53</v>
      </c>
      <c r="O35">
        <v>125.53</v>
      </c>
      <c r="P35">
        <v>125.28</v>
      </c>
      <c r="Q35">
        <v>123.72</v>
      </c>
      <c r="S35" s="58">
        <f t="shared" si="0"/>
        <v>0.16954600241060674</v>
      </c>
      <c r="T35" s="58">
        <f t="shared" si="1"/>
        <v>0.1874747147827493</v>
      </c>
      <c r="U35" s="58">
        <f t="shared" si="2"/>
        <v>0.12911473314157876</v>
      </c>
      <c r="V35" s="58">
        <f t="shared" si="3"/>
        <v>0.17683565729023937</v>
      </c>
      <c r="W35" s="58">
        <f t="shared" si="4"/>
        <v>0.15847962634884849</v>
      </c>
      <c r="X35" s="58">
        <f t="shared" si="5"/>
        <v>0.16709490926609913</v>
      </c>
      <c r="Y35" s="58">
        <f t="shared" si="6"/>
        <v>0.17152420605763741</v>
      </c>
      <c r="Z35" s="58">
        <f t="shared" si="7"/>
        <v>0.13154699263336841</v>
      </c>
      <c r="AA35" s="58">
        <f t="shared" si="8"/>
        <v>0.13295626543455746</v>
      </c>
      <c r="AB35" s="58">
        <f t="shared" si="9"/>
        <v>0.1045657726692209</v>
      </c>
      <c r="AC35" s="58">
        <f t="shared" si="10"/>
        <v>0.10895570643388287</v>
      </c>
    </row>
    <row r="36" spans="4:29" x14ac:dyDescent="0.25">
      <c r="D36" s="117">
        <f t="shared" si="11"/>
        <v>40999</v>
      </c>
      <c r="E36" s="35">
        <v>40969</v>
      </c>
      <c r="F36" t="s">
        <v>2257</v>
      </c>
      <c r="G36">
        <v>124.89</v>
      </c>
      <c r="H36">
        <v>124.04</v>
      </c>
      <c r="I36">
        <v>125.66</v>
      </c>
      <c r="J36">
        <v>124.56</v>
      </c>
      <c r="K36">
        <v>124.72</v>
      </c>
      <c r="L36">
        <v>125.08</v>
      </c>
      <c r="M36">
        <v>122.98</v>
      </c>
      <c r="N36">
        <v>124</v>
      </c>
      <c r="O36">
        <v>126</v>
      </c>
      <c r="P36">
        <v>125.76</v>
      </c>
      <c r="Q36">
        <v>124.14</v>
      </c>
      <c r="S36" s="58">
        <f t="shared" si="0"/>
        <v>0.16542557450556497</v>
      </c>
      <c r="T36" s="58">
        <f t="shared" si="1"/>
        <v>0.18316672041276993</v>
      </c>
      <c r="U36" s="58">
        <f t="shared" si="2"/>
        <v>0.12462199586184941</v>
      </c>
      <c r="V36" s="58">
        <f t="shared" si="3"/>
        <v>0.17220616570327543</v>
      </c>
      <c r="W36" s="58">
        <f t="shared" si="4"/>
        <v>0.15346375881975638</v>
      </c>
      <c r="X36" s="58">
        <f t="shared" si="5"/>
        <v>0.16205628397825389</v>
      </c>
      <c r="Y36" s="58">
        <f t="shared" si="6"/>
        <v>0.16685639941453892</v>
      </c>
      <c r="Z36" s="58">
        <f t="shared" si="7"/>
        <v>0.12725806451612903</v>
      </c>
      <c r="AA36" s="58">
        <f t="shared" si="8"/>
        <v>0.12873015873015872</v>
      </c>
      <c r="AB36" s="58">
        <f t="shared" si="9"/>
        <v>0.10034987277353681</v>
      </c>
      <c r="AC36" s="58">
        <f t="shared" si="10"/>
        <v>0.1052038021588528</v>
      </c>
    </row>
    <row r="37" spans="4:29" x14ac:dyDescent="0.25">
      <c r="D37" s="117">
        <f t="shared" si="11"/>
        <v>41029</v>
      </c>
      <c r="E37" s="35">
        <v>41000</v>
      </c>
      <c r="F37" t="s">
        <v>2250</v>
      </c>
      <c r="G37">
        <v>125.31</v>
      </c>
      <c r="H37">
        <v>124.47</v>
      </c>
      <c r="I37">
        <v>126.14</v>
      </c>
      <c r="J37">
        <v>125.02</v>
      </c>
      <c r="K37">
        <v>125.23</v>
      </c>
      <c r="L37">
        <v>125.6</v>
      </c>
      <c r="M37">
        <v>123.44</v>
      </c>
      <c r="N37">
        <v>124.44</v>
      </c>
      <c r="O37">
        <v>126.44</v>
      </c>
      <c r="P37">
        <v>126.21</v>
      </c>
      <c r="Q37">
        <v>124.53</v>
      </c>
      <c r="S37" s="58">
        <f t="shared" si="0"/>
        <v>0.16151943180911346</v>
      </c>
      <c r="T37" s="58">
        <f t="shared" si="1"/>
        <v>0.17907929621595559</v>
      </c>
      <c r="U37" s="58">
        <f t="shared" si="2"/>
        <v>0.12034247661328676</v>
      </c>
      <c r="V37" s="58">
        <f t="shared" si="3"/>
        <v>0.16789313709806428</v>
      </c>
      <c r="W37" s="58">
        <f t="shared" si="4"/>
        <v>0.14876627006308399</v>
      </c>
      <c r="X37" s="58">
        <f t="shared" si="5"/>
        <v>0.15724522292993631</v>
      </c>
      <c r="Y37" s="58">
        <f t="shared" si="6"/>
        <v>0.16250810110174985</v>
      </c>
      <c r="Z37" s="58">
        <f t="shared" si="7"/>
        <v>0.12327225972356158</v>
      </c>
      <c r="AA37" s="58">
        <f t="shared" si="8"/>
        <v>0.12480227776020247</v>
      </c>
      <c r="AB37" s="58">
        <f t="shared" si="9"/>
        <v>9.6426590602963339E-2</v>
      </c>
      <c r="AC37" s="58">
        <f t="shared" si="10"/>
        <v>0.10174255199550299</v>
      </c>
    </row>
    <row r="38" spans="4:29" x14ac:dyDescent="0.25">
      <c r="D38" s="117">
        <f t="shared" si="11"/>
        <v>41060</v>
      </c>
      <c r="E38" s="35">
        <v>41030</v>
      </c>
      <c r="F38" t="s">
        <v>2246</v>
      </c>
      <c r="G38">
        <v>125.67</v>
      </c>
      <c r="H38">
        <v>125.16</v>
      </c>
      <c r="I38">
        <v>126.57</v>
      </c>
      <c r="J38">
        <v>126.13</v>
      </c>
      <c r="K38">
        <v>126.74</v>
      </c>
      <c r="L38">
        <v>125.46</v>
      </c>
      <c r="M38">
        <v>124.23</v>
      </c>
      <c r="N38">
        <v>125.09</v>
      </c>
      <c r="O38">
        <v>126.96</v>
      </c>
      <c r="P38">
        <v>126.18</v>
      </c>
      <c r="Q38">
        <v>125.84</v>
      </c>
      <c r="S38" s="58">
        <f t="shared" si="0"/>
        <v>0.15819209039548029</v>
      </c>
      <c r="T38" s="58">
        <f t="shared" si="1"/>
        <v>0.17257909875359537</v>
      </c>
      <c r="U38" s="58">
        <f t="shared" si="2"/>
        <v>0.11653630402149009</v>
      </c>
      <c r="V38" s="58">
        <f t="shared" si="3"/>
        <v>0.15761515896297468</v>
      </c>
      <c r="W38" s="58">
        <f t="shared" si="4"/>
        <v>0.13507969070538126</v>
      </c>
      <c r="X38" s="58">
        <f t="shared" si="5"/>
        <v>0.15853658536585366</v>
      </c>
      <c r="Y38" s="58">
        <f t="shared" si="6"/>
        <v>0.15511551155115508</v>
      </c>
      <c r="Z38" s="58">
        <f t="shared" si="7"/>
        <v>0.11743544647853543</v>
      </c>
      <c r="AA38" s="58">
        <f t="shared" si="8"/>
        <v>0.12019533711405171</v>
      </c>
      <c r="AB38" s="58">
        <f t="shared" si="9"/>
        <v>9.6687272150895454E-2</v>
      </c>
      <c r="AC38" s="58">
        <f t="shared" si="10"/>
        <v>9.0273363000635612E-2</v>
      </c>
    </row>
    <row r="39" spans="4:29" x14ac:dyDescent="0.25">
      <c r="D39" s="117">
        <f t="shared" si="11"/>
        <v>41090</v>
      </c>
      <c r="E39" s="35">
        <v>41061</v>
      </c>
      <c r="F39" t="s">
        <v>2246</v>
      </c>
      <c r="G39">
        <v>130.85</v>
      </c>
      <c r="H39">
        <v>131.88999999999999</v>
      </c>
      <c r="I39">
        <v>128.03</v>
      </c>
      <c r="J39">
        <v>132.05000000000001</v>
      </c>
      <c r="K39">
        <v>130.29</v>
      </c>
      <c r="L39">
        <v>131.51</v>
      </c>
      <c r="M39">
        <v>129.97</v>
      </c>
      <c r="N39">
        <v>128.5</v>
      </c>
      <c r="O39">
        <v>130.57</v>
      </c>
      <c r="P39">
        <v>126.96</v>
      </c>
      <c r="Q39">
        <v>126.84</v>
      </c>
      <c r="S39" s="58">
        <f t="shared" si="0"/>
        <v>0.11234237676729093</v>
      </c>
      <c r="T39" s="58">
        <f t="shared" si="1"/>
        <v>0.11274546970960654</v>
      </c>
      <c r="U39" s="58">
        <f t="shared" si="2"/>
        <v>0.10380379598531587</v>
      </c>
      <c r="V39" s="58">
        <f t="shared" si="3"/>
        <v>0.1057175312381672</v>
      </c>
      <c r="W39" s="58">
        <f t="shared" si="4"/>
        <v>0.10415227569268572</v>
      </c>
      <c r="X39" s="58">
        <f t="shared" si="5"/>
        <v>0.10523914531214359</v>
      </c>
      <c r="Y39" s="58">
        <f t="shared" si="6"/>
        <v>0.10410094637223975</v>
      </c>
      <c r="Z39" s="58">
        <f t="shared" si="7"/>
        <v>8.7782101167315191E-2</v>
      </c>
      <c r="AA39" s="58">
        <f t="shared" si="8"/>
        <v>8.9224170942789352E-2</v>
      </c>
      <c r="AB39" s="58">
        <f t="shared" si="9"/>
        <v>8.9949590422180231E-2</v>
      </c>
      <c r="AC39" s="58">
        <f t="shared" si="10"/>
        <v>8.1677704194260362E-2</v>
      </c>
    </row>
    <row r="40" spans="4:29" x14ac:dyDescent="0.25">
      <c r="D40" s="117">
        <f t="shared" si="11"/>
        <v>41121</v>
      </c>
      <c r="E40" s="35">
        <v>41091</v>
      </c>
      <c r="F40" t="s">
        <v>2246</v>
      </c>
      <c r="G40">
        <v>133.44999999999999</v>
      </c>
      <c r="H40">
        <v>134.88999999999999</v>
      </c>
      <c r="I40">
        <v>130.44</v>
      </c>
      <c r="J40">
        <v>135.24</v>
      </c>
      <c r="K40">
        <v>133.28</v>
      </c>
      <c r="L40">
        <v>134.13999999999999</v>
      </c>
      <c r="M40">
        <v>132.88</v>
      </c>
      <c r="N40">
        <v>131.19</v>
      </c>
      <c r="O40">
        <v>133.37</v>
      </c>
      <c r="P40">
        <v>129.63</v>
      </c>
      <c r="Q40">
        <v>129.12</v>
      </c>
      <c r="S40" s="58">
        <f t="shared" si="0"/>
        <v>9.0670663169726662E-2</v>
      </c>
      <c r="T40" s="58">
        <f t="shared" si="1"/>
        <v>8.7997627696641753E-2</v>
      </c>
      <c r="U40" s="58">
        <f t="shared" si="2"/>
        <v>8.3409996933455965E-2</v>
      </c>
      <c r="V40" s="58">
        <f t="shared" si="3"/>
        <v>7.9636202307009615E-2</v>
      </c>
      <c r="W40" s="58">
        <f t="shared" si="4"/>
        <v>7.9381752701080527E-2</v>
      </c>
      <c r="X40" s="58">
        <f t="shared" si="5"/>
        <v>8.3569405099150215E-2</v>
      </c>
      <c r="Y40" s="58">
        <f t="shared" si="6"/>
        <v>7.992173389524386E-2</v>
      </c>
      <c r="Z40" s="58">
        <f t="shared" si="7"/>
        <v>6.5477551642655715E-2</v>
      </c>
      <c r="AA40" s="58">
        <f t="shared" si="8"/>
        <v>6.6356751893229315E-2</v>
      </c>
      <c r="AB40" s="58">
        <f t="shared" si="9"/>
        <v>6.7499807143408169E-2</v>
      </c>
      <c r="AC40" s="58">
        <f t="shared" si="10"/>
        <v>6.2577447335811526E-2</v>
      </c>
    </row>
    <row r="41" spans="4:29" x14ac:dyDescent="0.25">
      <c r="D41" s="117">
        <f t="shared" si="11"/>
        <v>41243</v>
      </c>
      <c r="E41" s="35">
        <v>41214</v>
      </c>
      <c r="F41" t="s">
        <v>2246</v>
      </c>
      <c r="G41">
        <v>139.06</v>
      </c>
      <c r="H41">
        <v>137.91999999999999</v>
      </c>
      <c r="I41">
        <v>135.02000000000001</v>
      </c>
      <c r="J41">
        <v>139.44999999999999</v>
      </c>
      <c r="K41">
        <v>137.22</v>
      </c>
      <c r="L41">
        <v>138.25</v>
      </c>
      <c r="M41">
        <v>137.19</v>
      </c>
      <c r="N41">
        <v>133.63999999999999</v>
      </c>
      <c r="O41">
        <v>135.63999999999999</v>
      </c>
      <c r="P41">
        <v>132.88</v>
      </c>
      <c r="Q41">
        <v>132.34</v>
      </c>
      <c r="S41" s="58">
        <f t="shared" si="0"/>
        <v>4.6670501941608003E-2</v>
      </c>
      <c r="T41" s="58">
        <f t="shared" si="1"/>
        <v>6.4095127610208844E-2</v>
      </c>
      <c r="U41" s="58">
        <f t="shared" si="2"/>
        <v>4.6659754110502015E-2</v>
      </c>
      <c r="V41" s="58">
        <f t="shared" si="3"/>
        <v>4.7041950519899622E-2</v>
      </c>
      <c r="W41" s="58">
        <f t="shared" si="4"/>
        <v>4.8389447602390431E-2</v>
      </c>
      <c r="X41" s="58">
        <f t="shared" si="5"/>
        <v>5.1356238698010807E-2</v>
      </c>
      <c r="Y41" s="58">
        <f t="shared" si="6"/>
        <v>4.5994606020847019E-2</v>
      </c>
      <c r="Z41" s="58">
        <f t="shared" si="7"/>
        <v>4.5944328045495475E-2</v>
      </c>
      <c r="AA41" s="58">
        <f t="shared" si="8"/>
        <v>4.8510763786493757E-2</v>
      </c>
      <c r="AB41" s="58">
        <f t="shared" si="9"/>
        <v>4.1390728476821195E-2</v>
      </c>
      <c r="AC41" s="58">
        <f t="shared" si="10"/>
        <v>3.6723590751095547E-2</v>
      </c>
    </row>
    <row r="42" spans="4:29" x14ac:dyDescent="0.25">
      <c r="D42" s="117">
        <f t="shared" si="11"/>
        <v>41425</v>
      </c>
      <c r="E42" s="35">
        <v>41395</v>
      </c>
      <c r="F42" t="s">
        <v>2246</v>
      </c>
      <c r="G42">
        <v>141.58000000000001</v>
      </c>
      <c r="H42">
        <v>141.08000000000001</v>
      </c>
      <c r="I42">
        <v>137.27000000000001</v>
      </c>
      <c r="J42">
        <v>141.65</v>
      </c>
      <c r="K42">
        <v>140.05000000000001</v>
      </c>
      <c r="L42">
        <v>141.4</v>
      </c>
      <c r="M42">
        <v>139.38999999999999</v>
      </c>
      <c r="N42">
        <v>136.19999999999999</v>
      </c>
      <c r="O42">
        <v>138.47</v>
      </c>
      <c r="P42">
        <v>135.5</v>
      </c>
      <c r="Q42">
        <v>134.19999999999999</v>
      </c>
      <c r="S42" s="58">
        <f t="shared" si="0"/>
        <v>2.8040683712388745E-2</v>
      </c>
      <c r="T42" s="58">
        <f t="shared" si="1"/>
        <v>4.0260844910688813E-2</v>
      </c>
      <c r="U42" s="58">
        <f t="shared" si="2"/>
        <v>2.9503897428425605E-2</v>
      </c>
      <c r="V42" s="58">
        <f t="shared" si="3"/>
        <v>3.0780091775502894E-2</v>
      </c>
      <c r="W42" s="58">
        <f t="shared" si="4"/>
        <v>2.7204569796501262E-2</v>
      </c>
      <c r="X42" s="58">
        <f t="shared" si="5"/>
        <v>2.7934936350777852E-2</v>
      </c>
      <c r="Y42" s="58">
        <f t="shared" si="6"/>
        <v>2.948561589784069E-2</v>
      </c>
      <c r="Z42" s="58">
        <f t="shared" si="7"/>
        <v>2.6284875183553692E-2</v>
      </c>
      <c r="AA42" s="58">
        <f t="shared" si="8"/>
        <v>2.7081678341879106E-2</v>
      </c>
      <c r="AB42" s="58">
        <f t="shared" si="9"/>
        <v>2.1254612546125429E-2</v>
      </c>
      <c r="AC42" s="58">
        <f t="shared" si="10"/>
        <v>2.2354694485842028E-2</v>
      </c>
    </row>
    <row r="43" spans="4:29" x14ac:dyDescent="0.25">
      <c r="D43" s="117">
        <f t="shared" si="11"/>
        <v>41455</v>
      </c>
      <c r="E43" s="35">
        <v>41426</v>
      </c>
      <c r="F43" t="s">
        <v>2246</v>
      </c>
      <c r="G43">
        <v>141.97999999999999</v>
      </c>
      <c r="H43">
        <v>142.21</v>
      </c>
      <c r="I43">
        <v>137.83000000000001</v>
      </c>
      <c r="J43">
        <v>141.82</v>
      </c>
      <c r="K43">
        <v>140.56</v>
      </c>
      <c r="L43">
        <v>141.81</v>
      </c>
      <c r="M43">
        <v>139.88999999999999</v>
      </c>
      <c r="N43">
        <v>136.32</v>
      </c>
      <c r="O43">
        <v>138.62</v>
      </c>
      <c r="P43">
        <v>135.18</v>
      </c>
      <c r="Q43">
        <v>134.13</v>
      </c>
      <c r="S43" s="58">
        <f t="shared" si="0"/>
        <v>2.5144386533314706E-2</v>
      </c>
      <c r="T43" s="58">
        <f t="shared" si="1"/>
        <v>3.1994937064903896E-2</v>
      </c>
      <c r="U43" s="58">
        <f t="shared" si="2"/>
        <v>2.532104766741624E-2</v>
      </c>
      <c r="V43" s="58">
        <f t="shared" si="3"/>
        <v>2.9544493019320252E-2</v>
      </c>
      <c r="W43" s="58">
        <f t="shared" si="4"/>
        <v>2.3477518497438895E-2</v>
      </c>
      <c r="X43" s="58">
        <f t="shared" si="5"/>
        <v>2.4962978633382638E-2</v>
      </c>
      <c r="Y43" s="58">
        <f t="shared" si="6"/>
        <v>2.5805990421045207E-2</v>
      </c>
      <c r="Z43" s="58">
        <f t="shared" si="7"/>
        <v>2.5381455399061094E-2</v>
      </c>
      <c r="AA43" s="58">
        <f t="shared" si="8"/>
        <v>2.597027845909677E-2</v>
      </c>
      <c r="AB43" s="58">
        <f t="shared" si="9"/>
        <v>2.3672140849237969E-2</v>
      </c>
      <c r="AC43" s="58">
        <f t="shared" si="10"/>
        <v>2.2888242749571262E-2</v>
      </c>
    </row>
    <row r="44" spans="4:29" x14ac:dyDescent="0.25">
      <c r="D44" s="117">
        <f t="shared" si="11"/>
        <v>41517</v>
      </c>
      <c r="E44" s="35">
        <v>41487</v>
      </c>
      <c r="F44" t="s">
        <v>2246</v>
      </c>
      <c r="G44">
        <v>142.24</v>
      </c>
      <c r="H44">
        <v>142.99</v>
      </c>
      <c r="I44">
        <v>138.07</v>
      </c>
      <c r="J44">
        <v>142.61000000000001</v>
      </c>
      <c r="K44">
        <v>140.66999999999999</v>
      </c>
      <c r="L44">
        <v>142.08000000000001</v>
      </c>
      <c r="M44">
        <v>140.19</v>
      </c>
      <c r="N44">
        <v>136.62</v>
      </c>
      <c r="O44">
        <v>139.07</v>
      </c>
      <c r="P44">
        <v>135.47</v>
      </c>
      <c r="Q44">
        <v>134.4</v>
      </c>
      <c r="S44" s="58">
        <f t="shared" si="0"/>
        <v>2.3270528683914524E-2</v>
      </c>
      <c r="T44" s="58">
        <f t="shared" si="1"/>
        <v>2.6365480103503612E-2</v>
      </c>
      <c r="U44" s="58">
        <f t="shared" si="2"/>
        <v>2.3538784674440504E-2</v>
      </c>
      <c r="V44" s="58">
        <f t="shared" si="3"/>
        <v>2.384124535446306E-2</v>
      </c>
      <c r="W44" s="58">
        <f t="shared" si="4"/>
        <v>2.2677187744366435E-2</v>
      </c>
      <c r="X44" s="58">
        <f t="shared" si="5"/>
        <v>2.3015202702702572E-2</v>
      </c>
      <c r="Y44" s="58">
        <f t="shared" si="6"/>
        <v>2.361081389542765E-2</v>
      </c>
      <c r="Z44" s="58">
        <f t="shared" si="7"/>
        <v>2.3129849216805713E-2</v>
      </c>
      <c r="AA44" s="58">
        <f t="shared" si="8"/>
        <v>2.2650463795211087E-2</v>
      </c>
      <c r="AB44" s="58">
        <f t="shared" si="9"/>
        <v>2.1480770650328461E-2</v>
      </c>
      <c r="AC44" s="58">
        <f t="shared" si="10"/>
        <v>2.0833333333333207E-2</v>
      </c>
    </row>
    <row r="45" spans="4:29" x14ac:dyDescent="0.25">
      <c r="D45" s="117">
        <f t="shared" si="11"/>
        <v>41547</v>
      </c>
      <c r="E45" s="35">
        <v>41518</v>
      </c>
      <c r="F45" t="s">
        <v>2246</v>
      </c>
      <c r="G45">
        <v>142.24</v>
      </c>
      <c r="H45">
        <v>143.03</v>
      </c>
      <c r="I45">
        <v>138.06</v>
      </c>
      <c r="J45">
        <v>142.65</v>
      </c>
      <c r="K45">
        <v>140.66999999999999</v>
      </c>
      <c r="L45">
        <v>142.08000000000001</v>
      </c>
      <c r="M45">
        <v>140.22</v>
      </c>
      <c r="N45">
        <v>136.63</v>
      </c>
      <c r="O45">
        <v>139.07</v>
      </c>
      <c r="P45">
        <v>135.47999999999999</v>
      </c>
      <c r="Q45">
        <v>134.41</v>
      </c>
      <c r="S45" s="58">
        <f t="shared" si="0"/>
        <v>2.3270528683914524E-2</v>
      </c>
      <c r="T45" s="58">
        <f t="shared" si="1"/>
        <v>2.6078445081451372E-2</v>
      </c>
      <c r="U45" s="58">
        <f t="shared" si="2"/>
        <v>2.3612921918006596E-2</v>
      </c>
      <c r="V45" s="58">
        <f t="shared" si="3"/>
        <v>2.3554153522607677E-2</v>
      </c>
      <c r="W45" s="58">
        <f t="shared" si="4"/>
        <v>2.2677187744366435E-2</v>
      </c>
      <c r="X45" s="58">
        <f t="shared" si="5"/>
        <v>2.3015202702702572E-2</v>
      </c>
      <c r="Y45" s="58">
        <f t="shared" si="6"/>
        <v>2.3391812865497085E-2</v>
      </c>
      <c r="Z45" s="58">
        <f t="shared" si="7"/>
        <v>2.3054965966478855E-2</v>
      </c>
      <c r="AA45" s="58">
        <f t="shared" si="8"/>
        <v>2.2650463795211087E-2</v>
      </c>
      <c r="AB45" s="58">
        <f t="shared" si="9"/>
        <v>2.1405373486861574E-2</v>
      </c>
      <c r="AC45" s="58">
        <f t="shared" si="10"/>
        <v>2.0757384123205061E-2</v>
      </c>
    </row>
    <row r="46" spans="4:29" x14ac:dyDescent="0.25">
      <c r="D46" s="117">
        <f t="shared" si="11"/>
        <v>41639</v>
      </c>
      <c r="E46" s="35">
        <v>41609</v>
      </c>
      <c r="F46" t="s">
        <v>2246</v>
      </c>
      <c r="G46">
        <v>142.61000000000001</v>
      </c>
      <c r="H46">
        <v>143.72</v>
      </c>
      <c r="I46">
        <v>138.43</v>
      </c>
      <c r="J46">
        <v>143.02000000000001</v>
      </c>
      <c r="K46">
        <v>140.88999999999999</v>
      </c>
      <c r="L46">
        <v>142.37</v>
      </c>
      <c r="M46">
        <v>140.54</v>
      </c>
      <c r="N46">
        <v>136.9</v>
      </c>
      <c r="O46">
        <v>139.30000000000001</v>
      </c>
      <c r="P46">
        <v>135.57</v>
      </c>
      <c r="Q46">
        <v>134.41999999999999</v>
      </c>
      <c r="S46" s="58">
        <f t="shared" si="0"/>
        <v>2.0615665100624063E-2</v>
      </c>
      <c r="T46" s="58">
        <f t="shared" si="1"/>
        <v>2.1152240467575786E-2</v>
      </c>
      <c r="U46" s="58">
        <f t="shared" si="2"/>
        <v>2.0876977533771483E-2</v>
      </c>
      <c r="V46" s="58">
        <f t="shared" si="3"/>
        <v>2.0906166969654458E-2</v>
      </c>
      <c r="W46" s="58">
        <f t="shared" si="4"/>
        <v>2.10802753921501E-2</v>
      </c>
      <c r="X46" s="58">
        <f t="shared" si="5"/>
        <v>2.09313759921331E-2</v>
      </c>
      <c r="Y46" s="58">
        <f t="shared" si="6"/>
        <v>2.1061619467767242E-2</v>
      </c>
      <c r="Z46" s="58">
        <f t="shared" si="7"/>
        <v>2.1037253469685869E-2</v>
      </c>
      <c r="AA46" s="58">
        <f t="shared" si="8"/>
        <v>2.0961952620243987E-2</v>
      </c>
      <c r="AB46" s="58">
        <f t="shared" si="9"/>
        <v>2.0727299550047963E-2</v>
      </c>
      <c r="AC46" s="58">
        <f t="shared" si="10"/>
        <v>2.0681446213361116E-2</v>
      </c>
    </row>
    <row r="47" spans="4:29" x14ac:dyDescent="0.25">
      <c r="D47" s="117">
        <f t="shared" si="11"/>
        <v>41759</v>
      </c>
      <c r="E47" s="35">
        <v>41730</v>
      </c>
      <c r="F47" t="s">
        <v>2246</v>
      </c>
      <c r="G47">
        <v>142.80000000000001</v>
      </c>
      <c r="H47">
        <v>143.97</v>
      </c>
      <c r="I47">
        <v>138.63999999999999</v>
      </c>
      <c r="J47">
        <v>143.24</v>
      </c>
      <c r="K47">
        <v>141.11000000000001</v>
      </c>
      <c r="L47">
        <v>142.6</v>
      </c>
      <c r="M47">
        <v>140.76</v>
      </c>
      <c r="N47">
        <v>137.1</v>
      </c>
      <c r="O47">
        <v>139.52000000000001</v>
      </c>
      <c r="P47">
        <v>135.76</v>
      </c>
      <c r="Q47">
        <v>134.6</v>
      </c>
      <c r="S47" s="58">
        <f t="shared" si="0"/>
        <v>1.925770308123249E-2</v>
      </c>
      <c r="T47" s="58">
        <f t="shared" si="1"/>
        <v>1.9379037299437327E-2</v>
      </c>
      <c r="U47" s="58">
        <f t="shared" si="2"/>
        <v>1.9330640507790011E-2</v>
      </c>
      <c r="V47" s="58">
        <f t="shared" si="3"/>
        <v>1.9338173694498615E-2</v>
      </c>
      <c r="W47" s="58">
        <f t="shared" si="4"/>
        <v>1.9488342427893129E-2</v>
      </c>
      <c r="X47" s="58">
        <f t="shared" si="5"/>
        <v>1.9284712482468443E-2</v>
      </c>
      <c r="Y47" s="58">
        <f t="shared" si="6"/>
        <v>1.9465757317419789E-2</v>
      </c>
      <c r="Z47" s="58">
        <f t="shared" si="7"/>
        <v>1.9547775346462487E-2</v>
      </c>
      <c r="AA47" s="58">
        <f t="shared" si="8"/>
        <v>1.9352064220183405E-2</v>
      </c>
      <c r="AB47" s="58">
        <f t="shared" si="9"/>
        <v>1.9298762522097855E-2</v>
      </c>
      <c r="AC47" s="58">
        <f t="shared" si="10"/>
        <v>1.9316493313521504E-2</v>
      </c>
    </row>
    <row r="48" spans="4:29" x14ac:dyDescent="0.25">
      <c r="D48" s="117">
        <f t="shared" si="11"/>
        <v>42063</v>
      </c>
      <c r="E48" s="35">
        <v>42036</v>
      </c>
      <c r="F48" t="s">
        <v>2246</v>
      </c>
      <c r="G48">
        <v>143.84</v>
      </c>
      <c r="H48">
        <v>145.03</v>
      </c>
      <c r="I48">
        <v>139.66</v>
      </c>
      <c r="J48">
        <v>144.29</v>
      </c>
      <c r="K48">
        <v>142.15</v>
      </c>
      <c r="L48">
        <v>143.63999999999999</v>
      </c>
      <c r="M48">
        <v>141.79</v>
      </c>
      <c r="N48">
        <v>138.12</v>
      </c>
      <c r="O48">
        <v>140.55000000000001</v>
      </c>
      <c r="P48">
        <v>136.76</v>
      </c>
      <c r="Q48">
        <v>135.59</v>
      </c>
      <c r="S48" s="58">
        <f t="shared" si="0"/>
        <v>1.1888209121245883E-2</v>
      </c>
      <c r="T48" s="58">
        <f t="shared" si="1"/>
        <v>1.1928566503481968E-2</v>
      </c>
      <c r="U48" s="58">
        <f t="shared" si="2"/>
        <v>1.1886008878705404E-2</v>
      </c>
      <c r="V48" s="58">
        <f t="shared" si="3"/>
        <v>1.1920438006791871E-2</v>
      </c>
      <c r="W48" s="58">
        <f t="shared" si="4"/>
        <v>1.2029546253957144E-2</v>
      </c>
      <c r="X48" s="58">
        <f t="shared" si="5"/>
        <v>1.1904761904761961E-2</v>
      </c>
      <c r="Y48" s="58">
        <f t="shared" si="6"/>
        <v>1.2060088863812737E-2</v>
      </c>
      <c r="Z48" s="58">
        <f t="shared" si="7"/>
        <v>1.201853460758758E-2</v>
      </c>
      <c r="AA48" s="58">
        <f t="shared" si="8"/>
        <v>1.1881892564923426E-2</v>
      </c>
      <c r="AB48" s="58">
        <f t="shared" si="9"/>
        <v>1.1845568879789447E-2</v>
      </c>
      <c r="AC48" s="58">
        <f t="shared" si="10"/>
        <v>1.1874032008260087E-2</v>
      </c>
    </row>
    <row r="49" spans="4:29" x14ac:dyDescent="0.25">
      <c r="D49" s="117">
        <f t="shared" si="11"/>
        <v>42094</v>
      </c>
      <c r="E49" s="35">
        <v>42064</v>
      </c>
      <c r="F49" t="s">
        <v>2246</v>
      </c>
      <c r="G49">
        <v>143.85</v>
      </c>
      <c r="H49">
        <v>145.04</v>
      </c>
      <c r="I49">
        <v>139.66999999999999</v>
      </c>
      <c r="J49">
        <v>144.30000000000001</v>
      </c>
      <c r="K49">
        <v>142.16</v>
      </c>
      <c r="L49">
        <v>143.65</v>
      </c>
      <c r="M49">
        <v>141.80000000000001</v>
      </c>
      <c r="N49">
        <v>138.13</v>
      </c>
      <c r="O49">
        <v>140.56</v>
      </c>
      <c r="P49">
        <v>136.77000000000001</v>
      </c>
      <c r="Q49">
        <v>135.6</v>
      </c>
      <c r="S49" s="58">
        <f t="shared" si="0"/>
        <v>1.1817865832464492E-2</v>
      </c>
      <c r="T49" s="58">
        <f t="shared" si="1"/>
        <v>1.185879757308328E-2</v>
      </c>
      <c r="U49" s="58">
        <f t="shared" si="2"/>
        <v>1.1813560535548119E-2</v>
      </c>
      <c r="V49" s="58">
        <f t="shared" si="3"/>
        <v>1.1850311850311707E-2</v>
      </c>
      <c r="W49" s="58">
        <f t="shared" si="4"/>
        <v>1.1958356781091847E-2</v>
      </c>
      <c r="X49" s="58">
        <f t="shared" si="5"/>
        <v>1.1834319526627139E-2</v>
      </c>
      <c r="Y49" s="58">
        <f t="shared" si="6"/>
        <v>1.1988716502115575E-2</v>
      </c>
      <c r="Z49" s="58">
        <f t="shared" si="7"/>
        <v>1.194526894954033E-2</v>
      </c>
      <c r="AA49" s="58">
        <f t="shared" si="8"/>
        <v>1.1809903244166168E-2</v>
      </c>
      <c r="AB49" s="58">
        <f t="shared" si="9"/>
        <v>1.1771587336404073E-2</v>
      </c>
      <c r="AC49" s="58">
        <f t="shared" si="10"/>
        <v>1.1799410029498483E-2</v>
      </c>
    </row>
    <row r="50" spans="4:29" x14ac:dyDescent="0.25">
      <c r="D50" s="117">
        <f t="shared" si="11"/>
        <v>42155</v>
      </c>
      <c r="E50" s="35">
        <v>42125</v>
      </c>
      <c r="F50" t="s">
        <v>2246</v>
      </c>
      <c r="G50">
        <v>143.97</v>
      </c>
      <c r="H50">
        <v>145.16</v>
      </c>
      <c r="I50">
        <v>139.78</v>
      </c>
      <c r="J50">
        <v>144.41999999999999</v>
      </c>
      <c r="K50">
        <v>142.28</v>
      </c>
      <c r="L50">
        <v>143.77000000000001</v>
      </c>
      <c r="M50">
        <v>141.91999999999999</v>
      </c>
      <c r="N50">
        <v>138.24</v>
      </c>
      <c r="O50">
        <v>140.66999999999999</v>
      </c>
      <c r="P50">
        <v>136.88</v>
      </c>
      <c r="Q50">
        <v>135.71</v>
      </c>
      <c r="S50" s="58">
        <f t="shared" si="0"/>
        <v>1.0974508578176096E-2</v>
      </c>
      <c r="T50" s="58">
        <f t="shared" si="1"/>
        <v>1.1022320198401724E-2</v>
      </c>
      <c r="U50" s="58">
        <f t="shared" si="2"/>
        <v>1.1017312920303278E-2</v>
      </c>
      <c r="V50" s="58">
        <f t="shared" si="3"/>
        <v>1.1009555463232264E-2</v>
      </c>
      <c r="W50" s="58">
        <f t="shared" si="4"/>
        <v>1.1104863649142623E-2</v>
      </c>
      <c r="X50" s="58">
        <f t="shared" si="5"/>
        <v>1.098977533560537E-2</v>
      </c>
      <c r="Y50" s="58">
        <f t="shared" si="6"/>
        <v>1.1133032694475849E-2</v>
      </c>
      <c r="Z50" s="58">
        <f t="shared" si="7"/>
        <v>1.1140046296296238E-2</v>
      </c>
      <c r="AA50" s="58">
        <f t="shared" si="8"/>
        <v>1.1018696239425687E-2</v>
      </c>
      <c r="AB50" s="58">
        <f t="shared" si="9"/>
        <v>1.0958503798947984E-2</v>
      </c>
      <c r="AC50" s="58">
        <f t="shared" si="10"/>
        <v>1.0979294082970898E-2</v>
      </c>
    </row>
    <row r="51" spans="4:29" x14ac:dyDescent="0.25">
      <c r="D51" s="117">
        <f t="shared" si="11"/>
        <v>42216</v>
      </c>
      <c r="E51" s="35">
        <v>42186</v>
      </c>
      <c r="F51" t="s">
        <v>2246</v>
      </c>
      <c r="G51">
        <v>144.09</v>
      </c>
      <c r="H51">
        <v>145.28</v>
      </c>
      <c r="I51">
        <v>139.9</v>
      </c>
      <c r="J51">
        <v>144.54</v>
      </c>
      <c r="K51">
        <v>142.4</v>
      </c>
      <c r="L51">
        <v>143.88999999999999</v>
      </c>
      <c r="M51">
        <v>142.04</v>
      </c>
      <c r="N51">
        <v>138.36000000000001</v>
      </c>
      <c r="O51">
        <v>140.79</v>
      </c>
      <c r="P51">
        <v>137</v>
      </c>
      <c r="Q51">
        <v>135.83000000000001</v>
      </c>
      <c r="S51" s="58">
        <f t="shared" si="0"/>
        <v>1.0132556041363093E-2</v>
      </c>
      <c r="T51" s="58">
        <f t="shared" si="1"/>
        <v>1.0187224669603454E-2</v>
      </c>
      <c r="U51" s="58">
        <f t="shared" si="2"/>
        <v>1.0150107219442369E-2</v>
      </c>
      <c r="V51" s="58">
        <f t="shared" si="3"/>
        <v>1.0170195101701944E-2</v>
      </c>
      <c r="W51" s="58">
        <f t="shared" si="4"/>
        <v>1.0252808988764101E-2</v>
      </c>
      <c r="X51" s="58">
        <f t="shared" si="5"/>
        <v>1.0146639794287359E-2</v>
      </c>
      <c r="Y51" s="58">
        <f t="shared" si="6"/>
        <v>1.0278794705716757E-2</v>
      </c>
      <c r="Z51" s="58">
        <f t="shared" si="7"/>
        <v>1.0263081815553536E-2</v>
      </c>
      <c r="AA51" s="58">
        <f t="shared" si="8"/>
        <v>1.015697137580799E-2</v>
      </c>
      <c r="AB51" s="58">
        <f t="shared" si="9"/>
        <v>1.0072992700729894E-2</v>
      </c>
      <c r="AC51" s="58">
        <f t="shared" si="10"/>
        <v>1.0086137083118427E-2</v>
      </c>
    </row>
    <row r="52" spans="4:29" x14ac:dyDescent="0.25">
      <c r="D52" s="117">
        <f t="shared" si="11"/>
        <v>42308</v>
      </c>
      <c r="E52" s="35">
        <v>42278</v>
      </c>
      <c r="F52" t="s">
        <v>2246</v>
      </c>
      <c r="G52">
        <v>144.21</v>
      </c>
      <c r="H52">
        <v>145.4</v>
      </c>
      <c r="I52">
        <v>140.02000000000001</v>
      </c>
      <c r="J52">
        <v>144.66</v>
      </c>
      <c r="K52">
        <v>142.52000000000001</v>
      </c>
      <c r="L52">
        <v>144.01</v>
      </c>
      <c r="M52">
        <v>142.16</v>
      </c>
      <c r="N52">
        <v>138.47999999999999</v>
      </c>
      <c r="O52">
        <v>140.91</v>
      </c>
      <c r="P52">
        <v>137.11000000000001</v>
      </c>
      <c r="Q52">
        <v>135.94</v>
      </c>
      <c r="S52" s="58">
        <f t="shared" si="0"/>
        <v>9.2920047153456989E-3</v>
      </c>
      <c r="T52" s="58">
        <f t="shared" si="1"/>
        <v>9.3535075653368993E-3</v>
      </c>
      <c r="U52" s="58">
        <f t="shared" si="2"/>
        <v>9.2843879445792237E-3</v>
      </c>
      <c r="V52" s="58">
        <f t="shared" si="3"/>
        <v>9.3322272915802185E-3</v>
      </c>
      <c r="W52" s="58">
        <f t="shared" si="4"/>
        <v>9.4021891664328051E-3</v>
      </c>
      <c r="X52" s="58">
        <f t="shared" si="5"/>
        <v>9.3049093812929903E-3</v>
      </c>
      <c r="Y52" s="58">
        <f t="shared" si="6"/>
        <v>9.4259988745076205E-3</v>
      </c>
      <c r="Z52" s="58">
        <f t="shared" si="7"/>
        <v>9.3876372039284478E-3</v>
      </c>
      <c r="AA52" s="58">
        <f t="shared" si="8"/>
        <v>9.2967142147470181E-3</v>
      </c>
      <c r="AB52" s="58">
        <f t="shared" si="9"/>
        <v>9.2626358398364937E-3</v>
      </c>
      <c r="AC52" s="58">
        <f t="shared" si="10"/>
        <v>9.2687950566425689E-3</v>
      </c>
    </row>
    <row r="53" spans="4:29" x14ac:dyDescent="0.25">
      <c r="D53" s="117">
        <f t="shared" si="11"/>
        <v>42429</v>
      </c>
      <c r="E53" s="35">
        <v>42401</v>
      </c>
      <c r="F53" t="s">
        <v>2246</v>
      </c>
      <c r="G53">
        <v>144.27000000000001</v>
      </c>
      <c r="H53">
        <v>145.46</v>
      </c>
      <c r="I53">
        <v>140.08000000000001</v>
      </c>
      <c r="J53">
        <v>144.72</v>
      </c>
      <c r="K53">
        <v>142.58000000000001</v>
      </c>
      <c r="L53">
        <v>144.07</v>
      </c>
      <c r="M53">
        <v>142.22</v>
      </c>
      <c r="N53">
        <v>138.54</v>
      </c>
      <c r="O53">
        <v>140.97</v>
      </c>
      <c r="P53">
        <v>137.16999999999999</v>
      </c>
      <c r="Q53">
        <v>136</v>
      </c>
      <c r="S53" s="58">
        <f t="shared" si="0"/>
        <v>8.8722534137381376E-3</v>
      </c>
      <c r="T53" s="58">
        <f t="shared" si="1"/>
        <v>8.9371648563177711E-3</v>
      </c>
      <c r="U53" s="58">
        <f t="shared" si="2"/>
        <v>8.8520845231295012E-3</v>
      </c>
      <c r="V53" s="58">
        <f t="shared" si="3"/>
        <v>8.9137645107793817E-3</v>
      </c>
      <c r="W53" s="58">
        <f t="shared" si="4"/>
        <v>8.9774161874035703E-3</v>
      </c>
      <c r="X53" s="58">
        <f t="shared" si="5"/>
        <v>8.8845700006941145E-3</v>
      </c>
      <c r="Y53" s="58">
        <f t="shared" si="6"/>
        <v>9.0001406271973082E-3</v>
      </c>
      <c r="Z53" s="58">
        <f t="shared" si="7"/>
        <v>8.9504836148405452E-3</v>
      </c>
      <c r="AA53" s="58">
        <f t="shared" si="8"/>
        <v>8.8671348513868192E-3</v>
      </c>
      <c r="AB53" s="58">
        <f t="shared" si="9"/>
        <v>8.8211708099439241E-3</v>
      </c>
      <c r="AC53" s="58">
        <f t="shared" si="10"/>
        <v>8.8235294117646225E-3</v>
      </c>
    </row>
    <row r="54" spans="4:29" x14ac:dyDescent="0.25">
      <c r="D54" s="117">
        <f t="shared" si="11"/>
        <v>42460</v>
      </c>
      <c r="E54" s="24">
        <v>42460</v>
      </c>
      <c r="F54" t="s">
        <v>2246</v>
      </c>
      <c r="G54">
        <v>144.28</v>
      </c>
      <c r="H54">
        <v>145.47</v>
      </c>
      <c r="I54">
        <v>140.09</v>
      </c>
      <c r="J54">
        <v>144.72999999999999</v>
      </c>
      <c r="K54">
        <v>142.59</v>
      </c>
      <c r="L54">
        <v>144.08000000000001</v>
      </c>
      <c r="M54">
        <v>142.22999999999999</v>
      </c>
      <c r="N54">
        <v>138.55000000000001</v>
      </c>
      <c r="O54">
        <v>140.97999999999999</v>
      </c>
      <c r="P54">
        <v>137.18</v>
      </c>
      <c r="Q54">
        <v>136.01</v>
      </c>
      <c r="S54" s="58">
        <f t="shared" si="0"/>
        <v>8.8023288051012633E-3</v>
      </c>
      <c r="T54" s="58">
        <f t="shared" si="1"/>
        <v>8.8678077954216818E-3</v>
      </c>
      <c r="U54" s="58">
        <f t="shared" si="2"/>
        <v>8.780069955028837E-3</v>
      </c>
      <c r="V54" s="58">
        <f t="shared" si="3"/>
        <v>8.8440544462101926E-3</v>
      </c>
      <c r="W54" s="58">
        <f t="shared" si="4"/>
        <v>8.9066554456835E-3</v>
      </c>
      <c r="X54" s="58">
        <f t="shared" si="5"/>
        <v>8.8145474736256359E-3</v>
      </c>
      <c r="Y54" s="58">
        <f t="shared" si="6"/>
        <v>8.9291991844196745E-3</v>
      </c>
      <c r="Z54" s="58">
        <f t="shared" si="7"/>
        <v>8.8776614940453968E-3</v>
      </c>
      <c r="AA54" s="58">
        <f t="shared" si="8"/>
        <v>8.7955738402610943E-3</v>
      </c>
      <c r="AB54" s="58">
        <f t="shared" si="9"/>
        <v>8.7476308499780473E-3</v>
      </c>
      <c r="AC54" s="58">
        <f t="shared" si="10"/>
        <v>8.7493566649510905E-3</v>
      </c>
    </row>
    <row r="55" spans="4:29" x14ac:dyDescent="0.25">
      <c r="D55" s="117">
        <f t="shared" si="11"/>
        <v>42490</v>
      </c>
      <c r="E55" s="24">
        <v>42490</v>
      </c>
      <c r="F55" t="s">
        <v>2246</v>
      </c>
      <c r="G55">
        <v>144.28</v>
      </c>
      <c r="H55">
        <v>145.47</v>
      </c>
      <c r="I55">
        <v>140.09</v>
      </c>
      <c r="J55">
        <v>144.72999999999999</v>
      </c>
      <c r="K55">
        <v>142.59</v>
      </c>
      <c r="L55">
        <v>144.08000000000001</v>
      </c>
      <c r="M55">
        <v>142.22999999999999</v>
      </c>
      <c r="N55">
        <v>138.55000000000001</v>
      </c>
      <c r="O55">
        <v>140.97999999999999</v>
      </c>
      <c r="P55">
        <v>137.18</v>
      </c>
      <c r="Q55">
        <v>136.01</v>
      </c>
      <c r="S55" s="58">
        <f t="shared" si="0"/>
        <v>8.8023288051012633E-3</v>
      </c>
      <c r="T55" s="58">
        <f t="shared" si="1"/>
        <v>8.8678077954216818E-3</v>
      </c>
      <c r="U55" s="58">
        <f t="shared" si="2"/>
        <v>8.780069955028837E-3</v>
      </c>
      <c r="V55" s="58">
        <f t="shared" si="3"/>
        <v>8.8440544462101926E-3</v>
      </c>
      <c r="W55" s="58">
        <f t="shared" si="4"/>
        <v>8.9066554456835E-3</v>
      </c>
      <c r="X55" s="58">
        <f t="shared" si="5"/>
        <v>8.8145474736256359E-3</v>
      </c>
      <c r="Y55" s="58">
        <f t="shared" si="6"/>
        <v>8.9291991844196745E-3</v>
      </c>
      <c r="Z55" s="58">
        <f t="shared" si="7"/>
        <v>8.8776614940453968E-3</v>
      </c>
      <c r="AA55" s="58">
        <f t="shared" si="8"/>
        <v>8.7955738402610943E-3</v>
      </c>
      <c r="AB55" s="58">
        <f t="shared" si="9"/>
        <v>8.7476308499780473E-3</v>
      </c>
      <c r="AC55" s="58">
        <f t="shared" si="10"/>
        <v>8.7493566649510905E-3</v>
      </c>
    </row>
    <row r="56" spans="4:29" x14ac:dyDescent="0.25">
      <c r="D56" s="117">
        <f t="shared" si="11"/>
        <v>42643</v>
      </c>
      <c r="E56" s="24">
        <v>42643</v>
      </c>
      <c r="F56" t="s">
        <v>2246</v>
      </c>
      <c r="G56">
        <v>145.21</v>
      </c>
      <c r="H56">
        <v>146.41999999999999</v>
      </c>
      <c r="I56">
        <v>140.99</v>
      </c>
      <c r="J56">
        <v>145.66999999999999</v>
      </c>
      <c r="K56">
        <v>143.52000000000001</v>
      </c>
      <c r="L56">
        <v>145.01</v>
      </c>
      <c r="M56">
        <v>143.16</v>
      </c>
      <c r="N56">
        <v>139.44999999999999</v>
      </c>
      <c r="O56">
        <v>141.88999999999999</v>
      </c>
      <c r="P56">
        <v>138.06</v>
      </c>
      <c r="Q56">
        <v>136.88999999999999</v>
      </c>
      <c r="S56" s="58">
        <f t="shared" si="0"/>
        <v>2.3414365401832065E-3</v>
      </c>
      <c r="T56" s="58">
        <f t="shared" si="1"/>
        <v>2.3220871465647005E-3</v>
      </c>
      <c r="U56" s="58">
        <f t="shared" si="2"/>
        <v>2.3405915313141645E-3</v>
      </c>
      <c r="V56" s="58">
        <f t="shared" si="3"/>
        <v>2.3340426992517569E-3</v>
      </c>
      <c r="W56" s="58">
        <f t="shared" si="4"/>
        <v>2.3690078037904359E-3</v>
      </c>
      <c r="X56" s="58">
        <f t="shared" si="5"/>
        <v>2.3446658851113953E-3</v>
      </c>
      <c r="Y56" s="58">
        <f t="shared" si="6"/>
        <v>2.3749650740430527E-3</v>
      </c>
      <c r="Z56" s="58">
        <f t="shared" si="7"/>
        <v>2.3664395840804053E-3</v>
      </c>
      <c r="AA56" s="58">
        <f t="shared" si="8"/>
        <v>2.3257452956516496E-3</v>
      </c>
      <c r="AB56" s="58">
        <f t="shared" si="9"/>
        <v>2.317832826307353E-3</v>
      </c>
      <c r="AC56" s="58">
        <f t="shared" si="10"/>
        <v>2.2645920081817688E-3</v>
      </c>
    </row>
    <row r="57" spans="4:29" x14ac:dyDescent="0.25">
      <c r="D57" s="117">
        <f t="shared" si="11"/>
        <v>42674</v>
      </c>
      <c r="E57" s="24">
        <v>42674</v>
      </c>
      <c r="F57" t="s">
        <v>2246</v>
      </c>
      <c r="G57">
        <v>145.22</v>
      </c>
      <c r="H57">
        <v>146.43</v>
      </c>
      <c r="I57">
        <v>141</v>
      </c>
      <c r="J57">
        <v>145.68</v>
      </c>
      <c r="K57">
        <v>143.53</v>
      </c>
      <c r="L57">
        <v>145.02000000000001</v>
      </c>
      <c r="M57">
        <v>143.16999999999999</v>
      </c>
      <c r="N57">
        <v>139.46</v>
      </c>
      <c r="O57">
        <v>141.9</v>
      </c>
      <c r="P57">
        <v>138.07</v>
      </c>
      <c r="Q57">
        <v>136.9</v>
      </c>
      <c r="S57" s="58">
        <f t="shared" si="0"/>
        <v>2.2724142680072478E-3</v>
      </c>
      <c r="T57" s="58">
        <f t="shared" si="1"/>
        <v>2.2536365498872094E-3</v>
      </c>
      <c r="U57" s="58">
        <f t="shared" si="2"/>
        <v>2.2695035460992422E-3</v>
      </c>
      <c r="V57" s="58">
        <f t="shared" si="3"/>
        <v>2.2652388797362991E-3</v>
      </c>
      <c r="W57" s="58">
        <f t="shared" si="4"/>
        <v>2.2991709050373616E-3</v>
      </c>
      <c r="X57" s="58">
        <f t="shared" si="5"/>
        <v>2.2755482002481315E-3</v>
      </c>
      <c r="Y57" s="58">
        <f t="shared" si="6"/>
        <v>2.304952154781117E-3</v>
      </c>
      <c r="Z57" s="58">
        <f t="shared" si="7"/>
        <v>2.2945647497489828E-3</v>
      </c>
      <c r="AA57" s="58">
        <f t="shared" si="8"/>
        <v>2.2551092318533698E-3</v>
      </c>
      <c r="AB57" s="58">
        <f t="shared" si="9"/>
        <v>2.2452379227928029E-3</v>
      </c>
      <c r="AC57" s="58">
        <f t="shared" si="10"/>
        <v>2.1913805697588236E-3</v>
      </c>
    </row>
    <row r="58" spans="4:29" x14ac:dyDescent="0.25">
      <c r="D58" s="117">
        <f t="shared" si="11"/>
        <v>42735</v>
      </c>
      <c r="E58" s="24">
        <v>42735</v>
      </c>
      <c r="F58" t="s">
        <v>2246</v>
      </c>
      <c r="G58">
        <v>145.26</v>
      </c>
      <c r="H58">
        <v>146.47</v>
      </c>
      <c r="I58">
        <v>141.04</v>
      </c>
      <c r="J58">
        <v>145.72</v>
      </c>
      <c r="K58">
        <v>143.57</v>
      </c>
      <c r="L58">
        <v>145.06</v>
      </c>
      <c r="M58">
        <v>143.21</v>
      </c>
      <c r="N58">
        <v>139.5</v>
      </c>
      <c r="O58">
        <v>141.94</v>
      </c>
      <c r="P58">
        <v>138.11000000000001</v>
      </c>
      <c r="Q58">
        <v>136.94</v>
      </c>
      <c r="S58" s="58">
        <f t="shared" si="0"/>
        <v>1.9964202120337361E-3</v>
      </c>
      <c r="T58" s="58">
        <f t="shared" si="1"/>
        <v>1.9799276302313925E-3</v>
      </c>
      <c r="U58" s="58">
        <f t="shared" si="2"/>
        <v>1.9852524106636496E-3</v>
      </c>
      <c r="V58" s="58">
        <f t="shared" si="3"/>
        <v>1.9901180345868242E-3</v>
      </c>
      <c r="W58" s="58">
        <f t="shared" si="4"/>
        <v>2.0199205962249805E-3</v>
      </c>
      <c r="X58" s="58">
        <f t="shared" si="5"/>
        <v>1.999172756100869E-3</v>
      </c>
      <c r="Y58" s="58">
        <f t="shared" si="6"/>
        <v>2.0249982543117939E-3</v>
      </c>
      <c r="Z58" s="58">
        <f t="shared" si="7"/>
        <v>2.0071684587813702E-3</v>
      </c>
      <c r="AA58" s="58">
        <f t="shared" si="8"/>
        <v>1.9726645061293583E-3</v>
      </c>
      <c r="AB58" s="58">
        <f t="shared" si="9"/>
        <v>1.9549634349430292E-3</v>
      </c>
      <c r="AC58" s="58">
        <f t="shared" si="10"/>
        <v>1.8986417409083607E-3</v>
      </c>
    </row>
    <row r="59" spans="4:29" x14ac:dyDescent="0.25">
      <c r="D59" s="117">
        <f t="shared" si="11"/>
        <v>42825</v>
      </c>
      <c r="E59" s="24">
        <v>42825</v>
      </c>
      <c r="F59" t="s">
        <v>2246</v>
      </c>
      <c r="G59">
        <v>145.28</v>
      </c>
      <c r="H59">
        <v>146.49</v>
      </c>
      <c r="I59">
        <v>141.06</v>
      </c>
      <c r="J59">
        <v>145.74</v>
      </c>
      <c r="K59">
        <v>143.59</v>
      </c>
      <c r="L59">
        <v>145.08000000000001</v>
      </c>
      <c r="M59">
        <v>143.22999999999999</v>
      </c>
      <c r="N59">
        <v>139.52000000000001</v>
      </c>
      <c r="O59">
        <v>141.96</v>
      </c>
      <c r="P59">
        <v>138.13</v>
      </c>
      <c r="Q59">
        <v>136.96</v>
      </c>
      <c r="S59" s="58">
        <f t="shared" si="0"/>
        <v>1.8584801762115241E-3</v>
      </c>
      <c r="T59" s="58">
        <f t="shared" si="1"/>
        <v>1.8431292238376804E-3</v>
      </c>
      <c r="U59" s="58">
        <f t="shared" si="2"/>
        <v>1.8431872961859556E-3</v>
      </c>
      <c r="V59" s="58">
        <f t="shared" si="3"/>
        <v>1.8526142445449553E-3</v>
      </c>
      <c r="W59" s="58">
        <f t="shared" si="4"/>
        <v>1.8803537850825979E-3</v>
      </c>
      <c r="X59" s="58">
        <f t="shared" si="5"/>
        <v>1.8610421836227032E-3</v>
      </c>
      <c r="Y59" s="58">
        <f t="shared" si="6"/>
        <v>1.88507994135314E-3</v>
      </c>
      <c r="Z59" s="58">
        <f t="shared" si="7"/>
        <v>1.8635321100916777E-3</v>
      </c>
      <c r="AA59" s="58">
        <f t="shared" si="8"/>
        <v>1.8315018315017673E-3</v>
      </c>
      <c r="AB59" s="58">
        <f t="shared" si="9"/>
        <v>1.8098892347788316E-3</v>
      </c>
      <c r="AC59" s="58">
        <f t="shared" si="10"/>
        <v>1.7523364485979897E-3</v>
      </c>
    </row>
    <row r="60" spans="4:29" x14ac:dyDescent="0.25">
      <c r="D60" s="117">
        <f t="shared" si="11"/>
        <v>42855</v>
      </c>
      <c r="E60" s="24">
        <v>42855</v>
      </c>
      <c r="F60" t="s">
        <v>2246</v>
      </c>
      <c r="G60">
        <v>145.31</v>
      </c>
      <c r="H60">
        <v>146.52000000000001</v>
      </c>
      <c r="I60">
        <v>141.09</v>
      </c>
      <c r="J60">
        <v>145.77000000000001</v>
      </c>
      <c r="K60">
        <v>143.62</v>
      </c>
      <c r="L60">
        <v>145.11000000000001</v>
      </c>
      <c r="M60">
        <v>143.26</v>
      </c>
      <c r="N60">
        <v>139.55000000000001</v>
      </c>
      <c r="O60">
        <v>141.99</v>
      </c>
      <c r="P60">
        <v>138.16</v>
      </c>
      <c r="Q60">
        <v>136.99</v>
      </c>
      <c r="S60" s="58">
        <f t="shared" si="0"/>
        <v>1.651641318560382E-3</v>
      </c>
      <c r="T60" s="58">
        <f t="shared" si="1"/>
        <v>1.638001638001506E-3</v>
      </c>
      <c r="U60" s="58">
        <f t="shared" si="2"/>
        <v>1.6301651428165694E-3</v>
      </c>
      <c r="V60" s="58">
        <f t="shared" si="3"/>
        <v>1.6464293064415219E-3</v>
      </c>
      <c r="W60" s="58">
        <f t="shared" si="4"/>
        <v>1.6710764517477307E-3</v>
      </c>
      <c r="X60" s="58">
        <f t="shared" si="5"/>
        <v>1.6539177175934163E-3</v>
      </c>
      <c r="Y60" s="58">
        <f t="shared" si="6"/>
        <v>1.6752757224627189E-3</v>
      </c>
      <c r="Z60" s="58">
        <f t="shared" si="7"/>
        <v>1.6481547832317431E-3</v>
      </c>
      <c r="AA60" s="58">
        <f t="shared" si="8"/>
        <v>1.6198323825620802E-3</v>
      </c>
      <c r="AB60" s="58">
        <f t="shared" si="9"/>
        <v>1.592356687898081E-3</v>
      </c>
      <c r="AC60" s="58">
        <f t="shared" si="10"/>
        <v>1.5329586101173773E-3</v>
      </c>
    </row>
    <row r="61" spans="4:29" x14ac:dyDescent="0.25">
      <c r="D61" s="117">
        <f t="shared" si="11"/>
        <v>42947</v>
      </c>
      <c r="E61" s="24">
        <v>42947</v>
      </c>
      <c r="F61" t="s">
        <v>2246</v>
      </c>
      <c r="G61">
        <v>145.33000000000001</v>
      </c>
      <c r="H61">
        <v>146.54</v>
      </c>
      <c r="I61">
        <v>141.11000000000001</v>
      </c>
      <c r="J61">
        <v>145.79</v>
      </c>
      <c r="K61">
        <v>143.63999999999999</v>
      </c>
      <c r="L61">
        <v>145.13</v>
      </c>
      <c r="M61">
        <v>143.28</v>
      </c>
      <c r="N61">
        <v>139.57</v>
      </c>
      <c r="O61">
        <v>142.01</v>
      </c>
      <c r="P61">
        <v>138.18</v>
      </c>
      <c r="Q61">
        <v>137.01</v>
      </c>
      <c r="S61" s="58">
        <f t="shared" si="0"/>
        <v>1.5137961879859551E-3</v>
      </c>
      <c r="T61" s="58">
        <f t="shared" si="1"/>
        <v>1.5012965743141727E-3</v>
      </c>
      <c r="U61" s="58">
        <f t="shared" si="2"/>
        <v>1.4882006944935122E-3</v>
      </c>
      <c r="V61" s="58">
        <f t="shared" si="3"/>
        <v>1.509019823033122E-3</v>
      </c>
      <c r="W61" s="58">
        <f t="shared" si="4"/>
        <v>1.5316067947648796E-3</v>
      </c>
      <c r="X61" s="58">
        <f t="shared" si="5"/>
        <v>1.515882312409556E-3</v>
      </c>
      <c r="Y61" s="58">
        <f t="shared" si="6"/>
        <v>1.5354550530429847E-3</v>
      </c>
      <c r="Z61" s="58">
        <f t="shared" si="7"/>
        <v>1.5046213369635879E-3</v>
      </c>
      <c r="AA61" s="58">
        <f t="shared" si="8"/>
        <v>1.4787691007676078E-3</v>
      </c>
      <c r="AB61" s="58">
        <f t="shared" si="9"/>
        <v>1.4473874656244653E-3</v>
      </c>
      <c r="AC61" s="58">
        <f t="shared" si="10"/>
        <v>1.3867600905043262E-3</v>
      </c>
    </row>
    <row r="62" spans="4:29" x14ac:dyDescent="0.25">
      <c r="D62" s="117">
        <f t="shared" si="11"/>
        <v>43008</v>
      </c>
      <c r="E62" s="24">
        <v>43008</v>
      </c>
      <c r="F62" t="s">
        <v>2246</v>
      </c>
      <c r="G62">
        <v>145.34</v>
      </c>
      <c r="H62">
        <v>146.55000000000001</v>
      </c>
      <c r="I62">
        <v>141.12</v>
      </c>
      <c r="J62">
        <v>145.80000000000001</v>
      </c>
      <c r="K62">
        <v>143.65</v>
      </c>
      <c r="L62">
        <v>145.13999999999999</v>
      </c>
      <c r="M62">
        <v>143.29</v>
      </c>
      <c r="N62">
        <v>139.58000000000001</v>
      </c>
      <c r="O62">
        <v>142.02000000000001</v>
      </c>
      <c r="P62">
        <v>138.19</v>
      </c>
      <c r="Q62">
        <v>137.02000000000001</v>
      </c>
      <c r="S62" s="58">
        <f t="shared" si="0"/>
        <v>1.4448878491812849E-3</v>
      </c>
      <c r="T62" s="58">
        <f t="shared" si="1"/>
        <v>1.4329580348002697E-3</v>
      </c>
      <c r="U62" s="58">
        <f t="shared" si="2"/>
        <v>1.4172335600906223E-3</v>
      </c>
      <c r="V62" s="58">
        <f t="shared" si="3"/>
        <v>1.4403292181068555E-3</v>
      </c>
      <c r="W62" s="58">
        <f t="shared" si="4"/>
        <v>1.4618865297598882E-3</v>
      </c>
      <c r="X62" s="58">
        <f t="shared" si="5"/>
        <v>1.4468788755684716E-3</v>
      </c>
      <c r="Y62" s="58">
        <f t="shared" si="6"/>
        <v>1.4655593551539394E-3</v>
      </c>
      <c r="Z62" s="58">
        <f t="shared" si="7"/>
        <v>1.4328700386874095E-3</v>
      </c>
      <c r="AA62" s="58">
        <f t="shared" si="8"/>
        <v>1.4082523588226209E-3</v>
      </c>
      <c r="AB62" s="58">
        <f t="shared" si="9"/>
        <v>1.3749185903466077E-3</v>
      </c>
      <c r="AC62" s="58">
        <f t="shared" si="10"/>
        <v>1.3136768354983096E-3</v>
      </c>
    </row>
    <row r="63" spans="4:29" x14ac:dyDescent="0.25">
      <c r="D63" s="117">
        <f t="shared" si="11"/>
        <v>43281</v>
      </c>
      <c r="E63" s="24">
        <v>43281</v>
      </c>
      <c r="F63" t="s">
        <v>2246</v>
      </c>
      <c r="G63">
        <v>145.44999999999999</v>
      </c>
      <c r="H63">
        <v>146.66</v>
      </c>
      <c r="I63">
        <v>141.22999999999999</v>
      </c>
      <c r="J63">
        <v>145.91</v>
      </c>
      <c r="K63">
        <v>143.76</v>
      </c>
      <c r="L63">
        <v>145.25</v>
      </c>
      <c r="M63">
        <v>143.4</v>
      </c>
      <c r="N63">
        <v>139.69</v>
      </c>
      <c r="O63">
        <v>142.13</v>
      </c>
      <c r="P63">
        <v>138.30000000000001</v>
      </c>
      <c r="Q63">
        <v>137.12</v>
      </c>
      <c r="S63" s="58">
        <f t="shared" si="0"/>
        <v>6.8752148504656408E-4</v>
      </c>
      <c r="T63" s="58">
        <f t="shared" si="1"/>
        <v>6.8184917496245956E-4</v>
      </c>
      <c r="U63" s="58">
        <f t="shared" si="2"/>
        <v>6.3725837286697886E-4</v>
      </c>
      <c r="V63" s="58">
        <f t="shared" si="3"/>
        <v>6.8535398533338572E-4</v>
      </c>
      <c r="W63" s="58">
        <f t="shared" si="4"/>
        <v>6.9560378408474368E-4</v>
      </c>
      <c r="X63" s="58">
        <f t="shared" si="5"/>
        <v>6.8846815834763733E-4</v>
      </c>
      <c r="Y63" s="58">
        <f t="shared" si="6"/>
        <v>6.9735006973496727E-4</v>
      </c>
      <c r="Z63" s="58">
        <f t="shared" si="7"/>
        <v>6.4428377120769856E-4</v>
      </c>
      <c r="AA63" s="58">
        <f t="shared" si="8"/>
        <v>6.3322310560756645E-4</v>
      </c>
      <c r="AB63" s="58">
        <f t="shared" si="9"/>
        <v>5.7845263919005117E-4</v>
      </c>
      <c r="AC63" s="58">
        <f t="shared" si="10"/>
        <v>5.8343057176184427E-4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T1539"/>
  <sheetViews>
    <sheetView workbookViewId="0">
      <pane ySplit="4" topLeftCell="A1524" activePane="bottomLeft" state="frozen"/>
      <selection pane="bottomLeft" activeCell="J1528" sqref="J1528"/>
    </sheetView>
  </sheetViews>
  <sheetFormatPr defaultRowHeight="15" x14ac:dyDescent="0.25"/>
  <cols>
    <col min="2" max="2" width="5.28515625" customWidth="1"/>
    <col min="3" max="3" width="46.5703125" style="13" customWidth="1"/>
    <col min="4" max="4" width="10.85546875" style="13" hidden="1" customWidth="1"/>
    <col min="5" max="5" width="13.28515625" style="8" bestFit="1" customWidth="1"/>
    <col min="6" max="7" width="10.42578125" style="16" bestFit="1" customWidth="1"/>
    <col min="8" max="8" width="15.42578125" style="16" customWidth="1"/>
    <col min="9" max="9" width="8.140625" style="16" bestFit="1" customWidth="1"/>
    <col min="10" max="10" width="12.85546875" style="16" bestFit="1" customWidth="1"/>
    <col min="11" max="12" width="16.85546875" style="16" bestFit="1" customWidth="1"/>
    <col min="13" max="13" width="0" style="16" hidden="1" customWidth="1"/>
    <col min="14" max="14" width="16.7109375" style="16" customWidth="1"/>
    <col min="15" max="16" width="15.85546875" style="16" bestFit="1" customWidth="1"/>
    <col min="17" max="17" width="13.5703125" style="16" hidden="1" customWidth="1"/>
    <col min="18" max="18" width="16.85546875" style="16" bestFit="1" customWidth="1"/>
    <col min="20" max="20" width="11.28515625" bestFit="1" customWidth="1"/>
  </cols>
  <sheetData>
    <row r="3" spans="2:18" s="4" customFormat="1" ht="24" customHeight="1" x14ac:dyDescent="0.25">
      <c r="B3" s="196" t="s">
        <v>2301</v>
      </c>
      <c r="C3" s="197"/>
      <c r="D3" s="197"/>
      <c r="E3" s="197"/>
      <c r="F3" s="197"/>
      <c r="G3" s="197"/>
      <c r="H3" s="197"/>
      <c r="I3" s="197"/>
      <c r="J3" s="197"/>
      <c r="K3" s="197"/>
      <c r="L3" s="197"/>
      <c r="M3" s="197"/>
      <c r="N3" s="197"/>
      <c r="O3" s="197"/>
      <c r="P3" s="197"/>
      <c r="Q3" s="197"/>
      <c r="R3" s="198"/>
    </row>
    <row r="4" spans="2:18" s="4" customFormat="1" ht="60" x14ac:dyDescent="0.25">
      <c r="B4" s="18" t="s">
        <v>5</v>
      </c>
      <c r="C4" s="18" t="s">
        <v>6</v>
      </c>
      <c r="D4" s="18" t="s">
        <v>72</v>
      </c>
      <c r="E4" s="18" t="s">
        <v>7</v>
      </c>
      <c r="F4" s="18" t="s">
        <v>8</v>
      </c>
      <c r="G4" s="18" t="s">
        <v>2308</v>
      </c>
      <c r="H4" s="18" t="s">
        <v>2309</v>
      </c>
      <c r="I4" s="18" t="s">
        <v>32</v>
      </c>
      <c r="J4" s="18" t="s">
        <v>10</v>
      </c>
      <c r="K4" s="18" t="s">
        <v>11</v>
      </c>
      <c r="L4" s="18" t="s">
        <v>57</v>
      </c>
      <c r="M4" s="18" t="s">
        <v>12</v>
      </c>
      <c r="N4" s="18" t="s">
        <v>2300</v>
      </c>
      <c r="O4" s="18" t="s">
        <v>13</v>
      </c>
      <c r="P4" s="18" t="s">
        <v>33</v>
      </c>
      <c r="Q4" s="18" t="s">
        <v>65</v>
      </c>
      <c r="R4" s="18" t="s">
        <v>14</v>
      </c>
    </row>
    <row r="5" spans="2:18" ht="30" x14ac:dyDescent="0.25">
      <c r="B5" s="146">
        <v>1</v>
      </c>
      <c r="C5" s="147" t="s">
        <v>985</v>
      </c>
      <c r="D5" s="148">
        <v>1</v>
      </c>
      <c r="E5" s="149">
        <v>40451</v>
      </c>
      <c r="F5" s="149">
        <v>44413</v>
      </c>
      <c r="G5" s="6">
        <f>(F5-E5)/(EDATE(F5,12)-F5)</f>
        <v>10.854794520547944</v>
      </c>
      <c r="H5" s="146">
        <v>8</v>
      </c>
      <c r="I5" s="150">
        <v>0.05</v>
      </c>
      <c r="J5" s="151">
        <f t="shared" ref="J5:J68" si="0">(1-I5)/H5</f>
        <v>0.11874999999999999</v>
      </c>
      <c r="K5" s="152">
        <v>194083.69</v>
      </c>
      <c r="L5" s="152">
        <v>109851.46</v>
      </c>
      <c r="M5" s="64">
        <v>0.1</v>
      </c>
      <c r="N5" s="153">
        <f t="shared" ref="N5:N68" si="1">K5*(1+M5)</f>
        <v>213492.05900000001</v>
      </c>
      <c r="O5" s="152">
        <f t="shared" ref="O5:O68" si="2">N5*J5*G5</f>
        <v>275192.72632537672</v>
      </c>
      <c r="P5" s="152">
        <f t="shared" ref="P5:P68" si="3">MAX(N5-O5,0)</f>
        <v>0</v>
      </c>
      <c r="Q5" s="64">
        <v>0.06</v>
      </c>
      <c r="R5" s="152">
        <f>IF(L5&lt;=0,0,IF(P5&lt;=I5*N5,I5*N5,P5*(1-Q5)))</f>
        <v>10674.60295</v>
      </c>
    </row>
    <row r="6" spans="2:18" x14ac:dyDescent="0.25">
      <c r="B6" s="146">
        <v>2</v>
      </c>
      <c r="C6" s="147" t="s">
        <v>986</v>
      </c>
      <c r="D6" s="148">
        <v>1</v>
      </c>
      <c r="E6" s="149">
        <v>40451</v>
      </c>
      <c r="F6" s="149">
        <v>44413</v>
      </c>
      <c r="G6" s="6">
        <f t="shared" ref="G6:G69" si="4">(F6-E6)/(EDATE(F6,12)-F6)</f>
        <v>10.854794520547944</v>
      </c>
      <c r="H6" s="146">
        <v>8</v>
      </c>
      <c r="I6" s="150">
        <v>0.05</v>
      </c>
      <c r="J6" s="151">
        <f t="shared" si="0"/>
        <v>0.11874999999999999</v>
      </c>
      <c r="K6" s="152">
        <v>59906.31</v>
      </c>
      <c r="L6" s="152">
        <v>33907.019999999997</v>
      </c>
      <c r="M6" s="64">
        <v>0.1</v>
      </c>
      <c r="N6" s="153">
        <f t="shared" si="1"/>
        <v>65896.941000000006</v>
      </c>
      <c r="O6" s="152">
        <f t="shared" si="2"/>
        <v>84941.608297910949</v>
      </c>
      <c r="P6" s="152">
        <f t="shared" si="3"/>
        <v>0</v>
      </c>
      <c r="Q6" s="64">
        <v>0.06</v>
      </c>
      <c r="R6" s="152">
        <f t="shared" ref="R6:R69" si="5">IF(L6&lt;=0,0,IF(P6&lt;=I6*N6,I6*N6,P6*(1-Q6)))</f>
        <v>3294.8470500000003</v>
      </c>
    </row>
    <row r="7" spans="2:18" x14ac:dyDescent="0.25">
      <c r="B7" s="146">
        <v>3</v>
      </c>
      <c r="C7" s="147" t="s">
        <v>988</v>
      </c>
      <c r="D7" s="148">
        <v>1</v>
      </c>
      <c r="E7" s="149">
        <v>40499</v>
      </c>
      <c r="F7" s="149">
        <v>44413</v>
      </c>
      <c r="G7" s="6">
        <f t="shared" si="4"/>
        <v>10.723287671232876</v>
      </c>
      <c r="H7" s="146">
        <v>15</v>
      </c>
      <c r="I7" s="150">
        <v>0.05</v>
      </c>
      <c r="J7" s="151">
        <f t="shared" si="0"/>
        <v>6.3333333333333325E-2</v>
      </c>
      <c r="K7" s="152">
        <v>6725717</v>
      </c>
      <c r="L7" s="152">
        <v>2403592.8199999998</v>
      </c>
      <c r="M7" s="64">
        <v>0.1</v>
      </c>
      <c r="N7" s="153">
        <f t="shared" si="1"/>
        <v>7398288.7000000002</v>
      </c>
      <c r="O7" s="152">
        <f t="shared" si="2"/>
        <v>5024485.2736456608</v>
      </c>
      <c r="P7" s="152">
        <f t="shared" si="3"/>
        <v>2373803.4263543393</v>
      </c>
      <c r="Q7" s="64">
        <v>0.06</v>
      </c>
      <c r="R7" s="152">
        <f t="shared" si="5"/>
        <v>2231375.220773079</v>
      </c>
    </row>
    <row r="8" spans="2:18" x14ac:dyDescent="0.25">
      <c r="B8" s="146">
        <v>4</v>
      </c>
      <c r="C8" s="147" t="s">
        <v>988</v>
      </c>
      <c r="D8" s="148">
        <v>1</v>
      </c>
      <c r="E8" s="149">
        <v>40634</v>
      </c>
      <c r="F8" s="149">
        <v>44413</v>
      </c>
      <c r="G8" s="6">
        <f t="shared" si="4"/>
        <v>10.353424657534246</v>
      </c>
      <c r="H8" s="146">
        <v>8</v>
      </c>
      <c r="I8" s="150">
        <v>0.05</v>
      </c>
      <c r="J8" s="151">
        <f t="shared" si="0"/>
        <v>0.11874999999999999</v>
      </c>
      <c r="K8" s="152">
        <v>2396</v>
      </c>
      <c r="L8" s="152">
        <v>1173.51</v>
      </c>
      <c r="M8" s="64">
        <v>0.1</v>
      </c>
      <c r="N8" s="153">
        <f t="shared" si="1"/>
        <v>2635.6000000000004</v>
      </c>
      <c r="O8" s="152">
        <f t="shared" si="2"/>
        <v>3240.3889657534246</v>
      </c>
      <c r="P8" s="152">
        <f t="shared" si="3"/>
        <v>0</v>
      </c>
      <c r="Q8" s="64">
        <v>0.06</v>
      </c>
      <c r="R8" s="152">
        <f t="shared" si="5"/>
        <v>131.78000000000003</v>
      </c>
    </row>
    <row r="9" spans="2:18" x14ac:dyDescent="0.25">
      <c r="B9" s="146">
        <v>5</v>
      </c>
      <c r="C9" s="147" t="s">
        <v>989</v>
      </c>
      <c r="D9" s="148">
        <v>1</v>
      </c>
      <c r="E9" s="149">
        <v>40577</v>
      </c>
      <c r="F9" s="149">
        <v>44413</v>
      </c>
      <c r="G9" s="6">
        <f t="shared" si="4"/>
        <v>10.509589041095891</v>
      </c>
      <c r="H9" s="146">
        <v>8</v>
      </c>
      <c r="I9" s="150">
        <v>0.05</v>
      </c>
      <c r="J9" s="151">
        <f t="shared" si="0"/>
        <v>0.11874999999999999</v>
      </c>
      <c r="K9" s="152">
        <v>344030</v>
      </c>
      <c r="L9" s="152">
        <v>17201.5</v>
      </c>
      <c r="M9" s="64">
        <v>0.1</v>
      </c>
      <c r="N9" s="153">
        <f t="shared" si="1"/>
        <v>378433.00000000006</v>
      </c>
      <c r="O9" s="152">
        <f t="shared" si="2"/>
        <v>472289.56801369874</v>
      </c>
      <c r="P9" s="152">
        <f t="shared" si="3"/>
        <v>0</v>
      </c>
      <c r="Q9" s="64">
        <v>0.06</v>
      </c>
      <c r="R9" s="152">
        <f t="shared" si="5"/>
        <v>18921.650000000005</v>
      </c>
    </row>
    <row r="10" spans="2:18" x14ac:dyDescent="0.25">
      <c r="B10" s="146">
        <v>6</v>
      </c>
      <c r="C10" s="147" t="s">
        <v>166</v>
      </c>
      <c r="D10" s="148">
        <v>1</v>
      </c>
      <c r="E10" s="149">
        <v>40577</v>
      </c>
      <c r="F10" s="149">
        <v>44413</v>
      </c>
      <c r="G10" s="6">
        <f t="shared" si="4"/>
        <v>10.509589041095891</v>
      </c>
      <c r="H10" s="146">
        <v>8</v>
      </c>
      <c r="I10" s="150">
        <v>0.05</v>
      </c>
      <c r="J10" s="151">
        <f t="shared" si="0"/>
        <v>0.11874999999999999</v>
      </c>
      <c r="K10" s="152">
        <v>750000</v>
      </c>
      <c r="L10" s="152">
        <v>37500</v>
      </c>
      <c r="M10" s="64">
        <v>0.1</v>
      </c>
      <c r="N10" s="153">
        <f t="shared" si="1"/>
        <v>825000.00000000012</v>
      </c>
      <c r="O10" s="152">
        <f t="shared" si="2"/>
        <v>1029611.3013698632</v>
      </c>
      <c r="P10" s="152">
        <f t="shared" si="3"/>
        <v>0</v>
      </c>
      <c r="Q10" s="64">
        <v>0.06</v>
      </c>
      <c r="R10" s="152">
        <f t="shared" si="5"/>
        <v>41250.000000000007</v>
      </c>
    </row>
    <row r="11" spans="2:18" x14ac:dyDescent="0.25">
      <c r="B11" s="146">
        <v>7</v>
      </c>
      <c r="C11" s="147" t="s">
        <v>989</v>
      </c>
      <c r="D11" s="148">
        <v>2</v>
      </c>
      <c r="E11" s="149">
        <v>40738</v>
      </c>
      <c r="F11" s="149">
        <v>44413</v>
      </c>
      <c r="G11" s="6">
        <f t="shared" si="4"/>
        <v>10.068493150684931</v>
      </c>
      <c r="H11" s="146">
        <v>8</v>
      </c>
      <c r="I11" s="150">
        <v>0.05</v>
      </c>
      <c r="J11" s="151">
        <f t="shared" si="0"/>
        <v>0.11874999999999999</v>
      </c>
      <c r="K11" s="152">
        <v>92500</v>
      </c>
      <c r="L11" s="152">
        <v>4625</v>
      </c>
      <c r="M11" s="64">
        <v>0.1</v>
      </c>
      <c r="N11" s="153">
        <f t="shared" si="1"/>
        <v>101750.00000000001</v>
      </c>
      <c r="O11" s="152">
        <f t="shared" si="2"/>
        <v>121655.71489726029</v>
      </c>
      <c r="P11" s="152">
        <f t="shared" si="3"/>
        <v>0</v>
      </c>
      <c r="Q11" s="64">
        <v>0.06</v>
      </c>
      <c r="R11" s="152">
        <f t="shared" si="5"/>
        <v>5087.5000000000009</v>
      </c>
    </row>
    <row r="12" spans="2:18" ht="30" x14ac:dyDescent="0.25">
      <c r="B12" s="146">
        <v>8</v>
      </c>
      <c r="C12" s="147" t="s">
        <v>990</v>
      </c>
      <c r="D12" s="148">
        <v>0</v>
      </c>
      <c r="E12" s="149">
        <v>40437</v>
      </c>
      <c r="F12" s="149">
        <v>44413</v>
      </c>
      <c r="G12" s="6">
        <f t="shared" si="4"/>
        <v>10.893150684931507</v>
      </c>
      <c r="H12" s="146">
        <v>15</v>
      </c>
      <c r="I12" s="150">
        <v>0.05</v>
      </c>
      <c r="J12" s="151">
        <f t="shared" si="0"/>
        <v>6.3333333333333325E-2</v>
      </c>
      <c r="K12" s="152">
        <v>0</v>
      </c>
      <c r="L12" s="152">
        <v>0</v>
      </c>
      <c r="M12" s="64">
        <v>0.1</v>
      </c>
      <c r="N12" s="153">
        <f t="shared" si="1"/>
        <v>0</v>
      </c>
      <c r="O12" s="152">
        <f t="shared" si="2"/>
        <v>0</v>
      </c>
      <c r="P12" s="152">
        <f t="shared" si="3"/>
        <v>0</v>
      </c>
      <c r="Q12" s="64">
        <v>0.06</v>
      </c>
      <c r="R12" s="152">
        <f t="shared" si="5"/>
        <v>0</v>
      </c>
    </row>
    <row r="13" spans="2:18" x14ac:dyDescent="0.25">
      <c r="B13" s="146">
        <v>9</v>
      </c>
      <c r="C13" s="147" t="s">
        <v>991</v>
      </c>
      <c r="D13" s="148">
        <v>0</v>
      </c>
      <c r="E13" s="149">
        <v>40437</v>
      </c>
      <c r="F13" s="149">
        <v>44413</v>
      </c>
      <c r="G13" s="6">
        <f t="shared" si="4"/>
        <v>10.893150684931507</v>
      </c>
      <c r="H13" s="146">
        <v>12</v>
      </c>
      <c r="I13" s="150">
        <v>0.05</v>
      </c>
      <c r="J13" s="151">
        <f t="shared" si="0"/>
        <v>7.9166666666666663E-2</v>
      </c>
      <c r="K13" s="152">
        <v>0</v>
      </c>
      <c r="L13" s="152">
        <v>0</v>
      </c>
      <c r="M13" s="64">
        <v>0.1</v>
      </c>
      <c r="N13" s="153">
        <f t="shared" si="1"/>
        <v>0</v>
      </c>
      <c r="O13" s="152">
        <f t="shared" si="2"/>
        <v>0</v>
      </c>
      <c r="P13" s="152">
        <f t="shared" si="3"/>
        <v>0</v>
      </c>
      <c r="Q13" s="64">
        <v>0.06</v>
      </c>
      <c r="R13" s="152">
        <f t="shared" si="5"/>
        <v>0</v>
      </c>
    </row>
    <row r="14" spans="2:18" ht="30" x14ac:dyDescent="0.25">
      <c r="B14" s="146">
        <v>10</v>
      </c>
      <c r="C14" s="147" t="s">
        <v>992</v>
      </c>
      <c r="D14" s="148">
        <v>0</v>
      </c>
      <c r="E14" s="149">
        <v>41000</v>
      </c>
      <c r="F14" s="149">
        <v>44413</v>
      </c>
      <c r="G14" s="6">
        <f t="shared" si="4"/>
        <v>9.3506849315068497</v>
      </c>
      <c r="H14" s="146">
        <v>8</v>
      </c>
      <c r="I14" s="150">
        <v>0.05</v>
      </c>
      <c r="J14" s="151">
        <f t="shared" si="0"/>
        <v>0.11874999999999999</v>
      </c>
      <c r="K14" s="152">
        <v>301684</v>
      </c>
      <c r="L14" s="152">
        <v>192295.98</v>
      </c>
      <c r="M14" s="64">
        <v>0.1</v>
      </c>
      <c r="N14" s="153">
        <f t="shared" si="1"/>
        <v>331852.40000000002</v>
      </c>
      <c r="O14" s="152">
        <f t="shared" si="2"/>
        <v>368486.85929452057</v>
      </c>
      <c r="P14" s="152">
        <f t="shared" si="3"/>
        <v>0</v>
      </c>
      <c r="Q14" s="64">
        <v>0.06</v>
      </c>
      <c r="R14" s="152">
        <f t="shared" si="5"/>
        <v>16592.620000000003</v>
      </c>
    </row>
    <row r="15" spans="2:18" x14ac:dyDescent="0.25">
      <c r="B15" s="146">
        <v>11</v>
      </c>
      <c r="C15" s="147" t="s">
        <v>993</v>
      </c>
      <c r="D15" s="148">
        <v>0</v>
      </c>
      <c r="E15" s="149">
        <v>40611</v>
      </c>
      <c r="F15" s="149">
        <v>44413</v>
      </c>
      <c r="G15" s="6">
        <f t="shared" si="4"/>
        <v>10.416438356164383</v>
      </c>
      <c r="H15" s="146">
        <v>8</v>
      </c>
      <c r="I15" s="150">
        <v>0.05</v>
      </c>
      <c r="J15" s="151">
        <f t="shared" si="0"/>
        <v>0.11874999999999999</v>
      </c>
      <c r="K15" s="152">
        <v>0</v>
      </c>
      <c r="L15" s="152">
        <v>0</v>
      </c>
      <c r="M15" s="64">
        <v>0.1</v>
      </c>
      <c r="N15" s="153">
        <f t="shared" si="1"/>
        <v>0</v>
      </c>
      <c r="O15" s="152">
        <f t="shared" si="2"/>
        <v>0</v>
      </c>
      <c r="P15" s="152">
        <f t="shared" si="3"/>
        <v>0</v>
      </c>
      <c r="Q15" s="64">
        <v>0.06</v>
      </c>
      <c r="R15" s="152">
        <f t="shared" si="5"/>
        <v>0</v>
      </c>
    </row>
    <row r="16" spans="2:18" x14ac:dyDescent="0.25">
      <c r="B16" s="146">
        <v>12</v>
      </c>
      <c r="C16" s="147" t="s">
        <v>994</v>
      </c>
      <c r="D16" s="148">
        <v>0</v>
      </c>
      <c r="E16" s="149">
        <v>41000</v>
      </c>
      <c r="F16" s="149">
        <v>44413</v>
      </c>
      <c r="G16" s="6">
        <f t="shared" si="4"/>
        <v>9.3506849315068497</v>
      </c>
      <c r="H16" s="146">
        <v>10</v>
      </c>
      <c r="I16" s="150">
        <v>0.05</v>
      </c>
      <c r="J16" s="151">
        <f t="shared" si="0"/>
        <v>9.5000000000000001E-2</v>
      </c>
      <c r="K16" s="152">
        <v>24618</v>
      </c>
      <c r="L16" s="152">
        <v>15691.74</v>
      </c>
      <c r="M16" s="64">
        <v>0.1</v>
      </c>
      <c r="N16" s="153">
        <f t="shared" si="1"/>
        <v>27079.800000000003</v>
      </c>
      <c r="O16" s="152">
        <f t="shared" si="2"/>
        <v>24055.394391780825</v>
      </c>
      <c r="P16" s="152">
        <f t="shared" si="3"/>
        <v>3024.4056082191782</v>
      </c>
      <c r="Q16" s="64">
        <v>0.06</v>
      </c>
      <c r="R16" s="152">
        <f t="shared" si="5"/>
        <v>2842.9412717260275</v>
      </c>
    </row>
    <row r="17" spans="2:18" x14ac:dyDescent="0.25">
      <c r="B17" s="146">
        <v>13</v>
      </c>
      <c r="C17" s="147" t="s">
        <v>995</v>
      </c>
      <c r="D17" s="148">
        <v>1</v>
      </c>
      <c r="E17" s="149">
        <v>40448</v>
      </c>
      <c r="F17" s="149">
        <v>44413</v>
      </c>
      <c r="G17" s="6">
        <f t="shared" si="4"/>
        <v>10.863013698630137</v>
      </c>
      <c r="H17" s="146">
        <v>8</v>
      </c>
      <c r="I17" s="150">
        <v>0.05</v>
      </c>
      <c r="J17" s="151">
        <f t="shared" si="0"/>
        <v>0.11874999999999999</v>
      </c>
      <c r="K17" s="152">
        <v>1786560.55</v>
      </c>
      <c r="L17" s="152">
        <v>623222.93000000005</v>
      </c>
      <c r="M17" s="64">
        <v>0.1</v>
      </c>
      <c r="N17" s="153">
        <f t="shared" si="1"/>
        <v>1965216.6050000002</v>
      </c>
      <c r="O17" s="152">
        <f t="shared" si="2"/>
        <v>2535095.7694807365</v>
      </c>
      <c r="P17" s="152">
        <f t="shared" si="3"/>
        <v>0</v>
      </c>
      <c r="Q17" s="64">
        <v>0.06</v>
      </c>
      <c r="R17" s="152">
        <f t="shared" si="5"/>
        <v>98260.830250000014</v>
      </c>
    </row>
    <row r="18" spans="2:18" ht="30" x14ac:dyDescent="0.25">
      <c r="B18" s="146">
        <v>14</v>
      </c>
      <c r="C18" s="147" t="s">
        <v>996</v>
      </c>
      <c r="D18" s="148">
        <v>1</v>
      </c>
      <c r="E18" s="149">
        <v>40448</v>
      </c>
      <c r="F18" s="149">
        <v>44413</v>
      </c>
      <c r="G18" s="6">
        <f t="shared" si="4"/>
        <v>10.863013698630137</v>
      </c>
      <c r="H18" s="146">
        <v>8</v>
      </c>
      <c r="I18" s="150">
        <v>0.05</v>
      </c>
      <c r="J18" s="151">
        <f t="shared" si="0"/>
        <v>0.11874999999999999</v>
      </c>
      <c r="K18" s="152">
        <v>115070.67</v>
      </c>
      <c r="L18" s="152">
        <v>40141.21</v>
      </c>
      <c r="M18" s="64">
        <v>0.1</v>
      </c>
      <c r="N18" s="153">
        <f t="shared" si="1"/>
        <v>126577.73700000001</v>
      </c>
      <c r="O18" s="152">
        <f t="shared" si="2"/>
        <v>163283.11330299659</v>
      </c>
      <c r="P18" s="152">
        <f t="shared" si="3"/>
        <v>0</v>
      </c>
      <c r="Q18" s="64">
        <v>0.06</v>
      </c>
      <c r="R18" s="152">
        <f t="shared" si="5"/>
        <v>6328.8868500000008</v>
      </c>
    </row>
    <row r="19" spans="2:18" x14ac:dyDescent="0.25">
      <c r="B19" s="146">
        <v>15</v>
      </c>
      <c r="C19" s="147" t="s">
        <v>997</v>
      </c>
      <c r="D19" s="148">
        <v>1</v>
      </c>
      <c r="E19" s="149">
        <v>40448</v>
      </c>
      <c r="F19" s="149">
        <v>44413</v>
      </c>
      <c r="G19" s="6">
        <f t="shared" si="4"/>
        <v>10.863013698630137</v>
      </c>
      <c r="H19" s="146">
        <v>15</v>
      </c>
      <c r="I19" s="150">
        <v>0.05</v>
      </c>
      <c r="J19" s="151">
        <f t="shared" si="0"/>
        <v>6.3333333333333325E-2</v>
      </c>
      <c r="K19" s="152">
        <v>1013381.25</v>
      </c>
      <c r="L19" s="152">
        <v>353507.43</v>
      </c>
      <c r="M19" s="64">
        <v>0.1</v>
      </c>
      <c r="N19" s="153">
        <f t="shared" si="1"/>
        <v>1114719.375</v>
      </c>
      <c r="O19" s="152">
        <f t="shared" si="2"/>
        <v>766916.74991438352</v>
      </c>
      <c r="P19" s="152">
        <f t="shared" si="3"/>
        <v>347802.62508561648</v>
      </c>
      <c r="Q19" s="64">
        <v>0.06</v>
      </c>
      <c r="R19" s="152">
        <f t="shared" si="5"/>
        <v>326934.46758047945</v>
      </c>
    </row>
    <row r="20" spans="2:18" x14ac:dyDescent="0.25">
      <c r="B20" s="146">
        <v>16</v>
      </c>
      <c r="C20" s="147" t="s">
        <v>998</v>
      </c>
      <c r="D20" s="148">
        <v>1</v>
      </c>
      <c r="E20" s="149">
        <v>40628</v>
      </c>
      <c r="F20" s="149">
        <v>44413</v>
      </c>
      <c r="G20" s="6">
        <f t="shared" si="4"/>
        <v>10.36986301369863</v>
      </c>
      <c r="H20" s="146">
        <v>8</v>
      </c>
      <c r="I20" s="150">
        <v>0.05</v>
      </c>
      <c r="J20" s="151">
        <f t="shared" si="0"/>
        <v>0.11874999999999999</v>
      </c>
      <c r="K20" s="152">
        <v>837648</v>
      </c>
      <c r="L20" s="152">
        <v>317333.69</v>
      </c>
      <c r="M20" s="64">
        <v>0</v>
      </c>
      <c r="N20" s="153">
        <f t="shared" si="1"/>
        <v>837648</v>
      </c>
      <c r="O20" s="152">
        <f t="shared" si="2"/>
        <v>1031497.5328767123</v>
      </c>
      <c r="P20" s="152">
        <f t="shared" si="3"/>
        <v>0</v>
      </c>
      <c r="Q20" s="64">
        <v>0.06</v>
      </c>
      <c r="R20" s="152">
        <f t="shared" si="5"/>
        <v>41882.400000000001</v>
      </c>
    </row>
    <row r="21" spans="2:18" x14ac:dyDescent="0.25">
      <c r="B21" s="146">
        <v>17</v>
      </c>
      <c r="C21" s="147" t="s">
        <v>998</v>
      </c>
      <c r="D21" s="148">
        <v>1</v>
      </c>
      <c r="E21" s="149">
        <v>40634</v>
      </c>
      <c r="F21" s="149">
        <v>44413</v>
      </c>
      <c r="G21" s="6">
        <f t="shared" si="4"/>
        <v>10.353424657534246</v>
      </c>
      <c r="H21" s="146">
        <v>8</v>
      </c>
      <c r="I21" s="150">
        <v>0.05</v>
      </c>
      <c r="J21" s="151">
        <f t="shared" si="0"/>
        <v>0.11874999999999999</v>
      </c>
      <c r="K21" s="152">
        <v>19240.740000000002</v>
      </c>
      <c r="L21" s="152">
        <v>7308.26</v>
      </c>
      <c r="M21" s="64">
        <v>0</v>
      </c>
      <c r="N21" s="153">
        <f t="shared" si="1"/>
        <v>19240.740000000002</v>
      </c>
      <c r="O21" s="152">
        <f t="shared" si="2"/>
        <v>23655.89679349315</v>
      </c>
      <c r="P21" s="152">
        <f t="shared" si="3"/>
        <v>0</v>
      </c>
      <c r="Q21" s="64">
        <v>0.06</v>
      </c>
      <c r="R21" s="152">
        <f t="shared" si="5"/>
        <v>962.03700000000015</v>
      </c>
    </row>
    <row r="22" spans="2:18" x14ac:dyDescent="0.25">
      <c r="B22" s="146">
        <v>18</v>
      </c>
      <c r="C22" s="147" t="s">
        <v>999</v>
      </c>
      <c r="D22" s="148">
        <v>0</v>
      </c>
      <c r="E22" s="149">
        <v>41000</v>
      </c>
      <c r="F22" s="149">
        <v>44413</v>
      </c>
      <c r="G22" s="6">
        <f t="shared" si="4"/>
        <v>9.3506849315068497</v>
      </c>
      <c r="H22" s="146">
        <v>8</v>
      </c>
      <c r="I22" s="150">
        <v>0.05</v>
      </c>
      <c r="J22" s="151">
        <f t="shared" si="0"/>
        <v>0.11874999999999999</v>
      </c>
      <c r="K22" s="152">
        <v>119309</v>
      </c>
      <c r="L22" s="152">
        <v>52462.9</v>
      </c>
      <c r="M22" s="64">
        <v>0</v>
      </c>
      <c r="N22" s="153">
        <f t="shared" si="1"/>
        <v>119309</v>
      </c>
      <c r="O22" s="152">
        <f t="shared" si="2"/>
        <v>132479.97813356164</v>
      </c>
      <c r="P22" s="152">
        <f t="shared" si="3"/>
        <v>0</v>
      </c>
      <c r="Q22" s="64">
        <v>0.06</v>
      </c>
      <c r="R22" s="152">
        <f t="shared" si="5"/>
        <v>5965.4500000000007</v>
      </c>
    </row>
    <row r="23" spans="2:18" ht="30" x14ac:dyDescent="0.25">
      <c r="B23" s="146">
        <v>19</v>
      </c>
      <c r="C23" s="147" t="s">
        <v>1000</v>
      </c>
      <c r="D23" s="148">
        <v>4</v>
      </c>
      <c r="E23" s="149">
        <v>40628</v>
      </c>
      <c r="F23" s="149">
        <v>44413</v>
      </c>
      <c r="G23" s="6">
        <f t="shared" si="4"/>
        <v>10.36986301369863</v>
      </c>
      <c r="H23" s="146">
        <v>8</v>
      </c>
      <c r="I23" s="150">
        <v>0.05</v>
      </c>
      <c r="J23" s="151">
        <f t="shared" si="0"/>
        <v>0.11874999999999999</v>
      </c>
      <c r="K23" s="152">
        <v>60767.43</v>
      </c>
      <c r="L23" s="152">
        <v>35846.6</v>
      </c>
      <c r="M23" s="64">
        <v>0.1</v>
      </c>
      <c r="N23" s="153">
        <f t="shared" si="1"/>
        <v>66844.17300000001</v>
      </c>
      <c r="O23" s="152">
        <f t="shared" si="2"/>
        <v>82313.333926284264</v>
      </c>
      <c r="P23" s="152">
        <f t="shared" si="3"/>
        <v>0</v>
      </c>
      <c r="Q23" s="64">
        <v>0.06</v>
      </c>
      <c r="R23" s="152">
        <f t="shared" si="5"/>
        <v>3342.2086500000005</v>
      </c>
    </row>
    <row r="24" spans="2:18" x14ac:dyDescent="0.25">
      <c r="B24" s="146">
        <v>20</v>
      </c>
      <c r="C24" s="147" t="s">
        <v>1001</v>
      </c>
      <c r="D24" s="148">
        <v>1</v>
      </c>
      <c r="E24" s="149">
        <v>40628</v>
      </c>
      <c r="F24" s="149">
        <v>44413</v>
      </c>
      <c r="G24" s="6">
        <f t="shared" si="4"/>
        <v>10.36986301369863</v>
      </c>
      <c r="H24" s="146">
        <v>8</v>
      </c>
      <c r="I24" s="150">
        <v>0.05</v>
      </c>
      <c r="J24" s="151">
        <f t="shared" si="0"/>
        <v>0.11874999999999999</v>
      </c>
      <c r="K24" s="152">
        <v>1231030.8</v>
      </c>
      <c r="L24" s="152">
        <v>651010.85</v>
      </c>
      <c r="M24" s="64">
        <v>0</v>
      </c>
      <c r="N24" s="153">
        <f t="shared" si="1"/>
        <v>1231030.8</v>
      </c>
      <c r="O24" s="152">
        <f t="shared" si="2"/>
        <v>1515917.4654452056</v>
      </c>
      <c r="P24" s="152">
        <f t="shared" si="3"/>
        <v>0</v>
      </c>
      <c r="Q24" s="64">
        <v>0.06</v>
      </c>
      <c r="R24" s="152">
        <f t="shared" si="5"/>
        <v>61551.540000000008</v>
      </c>
    </row>
    <row r="25" spans="2:18" x14ac:dyDescent="0.25">
      <c r="B25" s="146">
        <v>21</v>
      </c>
      <c r="C25" s="147" t="s">
        <v>1001</v>
      </c>
      <c r="D25" s="148">
        <v>1</v>
      </c>
      <c r="E25" s="149">
        <v>40634</v>
      </c>
      <c r="F25" s="149">
        <v>44413</v>
      </c>
      <c r="G25" s="6">
        <f t="shared" si="4"/>
        <v>10.353424657534246</v>
      </c>
      <c r="H25" s="146">
        <v>8</v>
      </c>
      <c r="I25" s="150">
        <v>0.05</v>
      </c>
      <c r="J25" s="151">
        <f t="shared" si="0"/>
        <v>0.11874999999999999</v>
      </c>
      <c r="K25" s="152">
        <v>183932.63</v>
      </c>
      <c r="L25" s="152">
        <v>97439.71</v>
      </c>
      <c r="M25" s="64">
        <v>0</v>
      </c>
      <c r="N25" s="153">
        <f t="shared" si="1"/>
        <v>183932.63</v>
      </c>
      <c r="O25" s="152">
        <f t="shared" si="2"/>
        <v>226139.49942859585</v>
      </c>
      <c r="P25" s="152">
        <f t="shared" si="3"/>
        <v>0</v>
      </c>
      <c r="Q25" s="64">
        <v>0.06</v>
      </c>
      <c r="R25" s="152">
        <f t="shared" si="5"/>
        <v>9196.6315000000013</v>
      </c>
    </row>
    <row r="26" spans="2:18" x14ac:dyDescent="0.25">
      <c r="B26" s="146">
        <v>22</v>
      </c>
      <c r="C26" s="147" t="s">
        <v>1002</v>
      </c>
      <c r="D26" s="148">
        <v>0</v>
      </c>
      <c r="E26" s="149">
        <v>41000</v>
      </c>
      <c r="F26" s="149">
        <v>44413</v>
      </c>
      <c r="G26" s="6">
        <f t="shared" si="4"/>
        <v>9.3506849315068497</v>
      </c>
      <c r="H26" s="146">
        <v>8</v>
      </c>
      <c r="I26" s="150">
        <v>0.05</v>
      </c>
      <c r="J26" s="151">
        <f t="shared" si="0"/>
        <v>0.11874999999999999</v>
      </c>
      <c r="K26" s="152">
        <v>78655</v>
      </c>
      <c r="L26" s="152">
        <v>46010.15</v>
      </c>
      <c r="M26" s="64">
        <v>0</v>
      </c>
      <c r="N26" s="153">
        <f t="shared" si="1"/>
        <v>78655</v>
      </c>
      <c r="O26" s="152">
        <f t="shared" si="2"/>
        <v>87338.027140410966</v>
      </c>
      <c r="P26" s="152">
        <f t="shared" si="3"/>
        <v>0</v>
      </c>
      <c r="Q26" s="64">
        <v>0.06</v>
      </c>
      <c r="R26" s="152">
        <f t="shared" si="5"/>
        <v>3932.75</v>
      </c>
    </row>
    <row r="27" spans="2:18" x14ac:dyDescent="0.25">
      <c r="B27" s="146">
        <v>23</v>
      </c>
      <c r="C27" s="147" t="s">
        <v>1003</v>
      </c>
      <c r="D27" s="148">
        <v>4</v>
      </c>
      <c r="E27" s="149">
        <v>40712</v>
      </c>
      <c r="F27" s="149">
        <v>44413</v>
      </c>
      <c r="G27" s="6">
        <f t="shared" si="4"/>
        <v>10.139726027397261</v>
      </c>
      <c r="H27" s="146">
        <v>8</v>
      </c>
      <c r="I27" s="150">
        <v>0.05</v>
      </c>
      <c r="J27" s="151">
        <f t="shared" si="0"/>
        <v>0.11874999999999999</v>
      </c>
      <c r="K27" s="152">
        <v>7140</v>
      </c>
      <c r="L27" s="152">
        <v>0</v>
      </c>
      <c r="M27" s="64">
        <v>0</v>
      </c>
      <c r="N27" s="153">
        <f t="shared" si="1"/>
        <v>7140</v>
      </c>
      <c r="O27" s="152">
        <f t="shared" si="2"/>
        <v>8597.2202054794525</v>
      </c>
      <c r="P27" s="152">
        <f t="shared" si="3"/>
        <v>0</v>
      </c>
      <c r="Q27" s="64">
        <v>0.06</v>
      </c>
      <c r="R27" s="152">
        <f t="shared" si="5"/>
        <v>0</v>
      </c>
    </row>
    <row r="28" spans="2:18" x14ac:dyDescent="0.25">
      <c r="B28" s="146">
        <v>24</v>
      </c>
      <c r="C28" s="147" t="s">
        <v>1004</v>
      </c>
      <c r="D28" s="148">
        <v>1</v>
      </c>
      <c r="E28" s="149">
        <v>40721</v>
      </c>
      <c r="F28" s="149">
        <v>44413</v>
      </c>
      <c r="G28" s="6">
        <f t="shared" si="4"/>
        <v>10.115068493150686</v>
      </c>
      <c r="H28" s="146">
        <v>8</v>
      </c>
      <c r="I28" s="150">
        <v>0.05</v>
      </c>
      <c r="J28" s="151">
        <f t="shared" si="0"/>
        <v>0.11874999999999999</v>
      </c>
      <c r="K28" s="152">
        <v>16810</v>
      </c>
      <c r="L28" s="152">
        <v>10102.76</v>
      </c>
      <c r="M28" s="64">
        <v>0.1</v>
      </c>
      <c r="N28" s="153">
        <f t="shared" si="1"/>
        <v>18491</v>
      </c>
      <c r="O28" s="152">
        <f t="shared" si="2"/>
        <v>22210.730616438359</v>
      </c>
      <c r="P28" s="152">
        <f t="shared" si="3"/>
        <v>0</v>
      </c>
      <c r="Q28" s="64">
        <v>0.06</v>
      </c>
      <c r="R28" s="152">
        <f t="shared" si="5"/>
        <v>924.55000000000007</v>
      </c>
    </row>
    <row r="29" spans="2:18" x14ac:dyDescent="0.25">
      <c r="B29" s="146">
        <v>25</v>
      </c>
      <c r="C29" s="147" t="s">
        <v>1005</v>
      </c>
      <c r="D29" s="148">
        <v>1</v>
      </c>
      <c r="E29" s="149">
        <v>40775</v>
      </c>
      <c r="F29" s="149">
        <v>44413</v>
      </c>
      <c r="G29" s="6">
        <f t="shared" si="4"/>
        <v>9.9671232876712335</v>
      </c>
      <c r="H29" s="146">
        <v>25</v>
      </c>
      <c r="I29" s="150">
        <v>0.05</v>
      </c>
      <c r="J29" s="151">
        <f t="shared" si="0"/>
        <v>3.7999999999999999E-2</v>
      </c>
      <c r="K29" s="152">
        <v>19179236.030000001</v>
      </c>
      <c r="L29" s="152">
        <v>7728824.9000000004</v>
      </c>
      <c r="M29" s="64">
        <v>0.1</v>
      </c>
      <c r="N29" s="153">
        <f t="shared" si="1"/>
        <v>21097159.633000001</v>
      </c>
      <c r="O29" s="152">
        <f t="shared" si="2"/>
        <v>7990563.6611080887</v>
      </c>
      <c r="P29" s="152">
        <f t="shared" si="3"/>
        <v>13106595.971891914</v>
      </c>
      <c r="Q29" s="64">
        <v>0.06</v>
      </c>
      <c r="R29" s="152">
        <f t="shared" si="5"/>
        <v>12320200.213578397</v>
      </c>
    </row>
    <row r="30" spans="2:18" x14ac:dyDescent="0.25">
      <c r="B30" s="146">
        <v>26</v>
      </c>
      <c r="C30" s="147" t="s">
        <v>1006</v>
      </c>
      <c r="D30" s="148">
        <v>1</v>
      </c>
      <c r="E30" s="149">
        <v>40775</v>
      </c>
      <c r="F30" s="149">
        <v>44413</v>
      </c>
      <c r="G30" s="6">
        <f t="shared" si="4"/>
        <v>9.9671232876712335</v>
      </c>
      <c r="H30" s="146">
        <v>8</v>
      </c>
      <c r="I30" s="150">
        <v>0.05</v>
      </c>
      <c r="J30" s="151">
        <f t="shared" si="0"/>
        <v>0.11874999999999999</v>
      </c>
      <c r="K30" s="152">
        <v>730429.47</v>
      </c>
      <c r="L30" s="152">
        <v>294347.57</v>
      </c>
      <c r="M30" s="64">
        <v>0.1</v>
      </c>
      <c r="N30" s="153">
        <f t="shared" si="1"/>
        <v>803472.41700000002</v>
      </c>
      <c r="O30" s="152">
        <f t="shared" si="2"/>
        <v>950986.65081976028</v>
      </c>
      <c r="P30" s="152">
        <f t="shared" si="3"/>
        <v>0</v>
      </c>
      <c r="Q30" s="64">
        <v>0.06</v>
      </c>
      <c r="R30" s="152">
        <f t="shared" si="5"/>
        <v>40173.620850000007</v>
      </c>
    </row>
    <row r="31" spans="2:18" ht="30" x14ac:dyDescent="0.25">
      <c r="B31" s="146">
        <v>27</v>
      </c>
      <c r="C31" s="147" t="s">
        <v>1007</v>
      </c>
      <c r="D31" s="148">
        <v>2</v>
      </c>
      <c r="E31" s="149">
        <v>40755</v>
      </c>
      <c r="F31" s="149">
        <v>44413</v>
      </c>
      <c r="G31" s="6">
        <f t="shared" si="4"/>
        <v>10.021917808219179</v>
      </c>
      <c r="H31" s="146">
        <v>12</v>
      </c>
      <c r="I31" s="150">
        <v>0.05</v>
      </c>
      <c r="J31" s="151">
        <f t="shared" si="0"/>
        <v>7.9166666666666663E-2</v>
      </c>
      <c r="K31" s="152">
        <v>46200</v>
      </c>
      <c r="L31" s="152">
        <v>27970.38</v>
      </c>
      <c r="M31" s="64">
        <v>0.1</v>
      </c>
      <c r="N31" s="153">
        <f t="shared" si="1"/>
        <v>50820.000000000007</v>
      </c>
      <c r="O31" s="152">
        <f t="shared" si="2"/>
        <v>40320.680821917813</v>
      </c>
      <c r="P31" s="152">
        <f t="shared" si="3"/>
        <v>10499.319178082194</v>
      </c>
      <c r="Q31" s="64">
        <v>0.06</v>
      </c>
      <c r="R31" s="152">
        <f t="shared" si="5"/>
        <v>9869.3600273972625</v>
      </c>
    </row>
    <row r="32" spans="2:18" ht="30" x14ac:dyDescent="0.25">
      <c r="B32" s="146">
        <v>28</v>
      </c>
      <c r="C32" s="147" t="s">
        <v>1008</v>
      </c>
      <c r="D32" s="148">
        <v>1</v>
      </c>
      <c r="E32" s="149">
        <v>40793</v>
      </c>
      <c r="F32" s="149">
        <v>44413</v>
      </c>
      <c r="G32" s="6">
        <f t="shared" si="4"/>
        <v>9.9178082191780828</v>
      </c>
      <c r="H32" s="146">
        <v>8</v>
      </c>
      <c r="I32" s="150">
        <v>0.05</v>
      </c>
      <c r="J32" s="151">
        <f t="shared" si="0"/>
        <v>0.11874999999999999</v>
      </c>
      <c r="K32" s="152">
        <v>299250</v>
      </c>
      <c r="L32" s="152">
        <v>182652.52</v>
      </c>
      <c r="M32" s="64">
        <v>0.1</v>
      </c>
      <c r="N32" s="153">
        <f t="shared" si="1"/>
        <v>329175</v>
      </c>
      <c r="O32" s="152">
        <f t="shared" si="2"/>
        <v>387682.47431506851</v>
      </c>
      <c r="P32" s="152">
        <f t="shared" si="3"/>
        <v>0</v>
      </c>
      <c r="Q32" s="64">
        <v>0.06</v>
      </c>
      <c r="R32" s="152">
        <f t="shared" si="5"/>
        <v>16458.75</v>
      </c>
    </row>
    <row r="33" spans="2:18" x14ac:dyDescent="0.25">
      <c r="B33" s="146">
        <v>29</v>
      </c>
      <c r="C33" s="147" t="s">
        <v>1009</v>
      </c>
      <c r="D33" s="148">
        <v>4</v>
      </c>
      <c r="E33" s="149">
        <v>40789</v>
      </c>
      <c r="F33" s="149">
        <v>44413</v>
      </c>
      <c r="G33" s="6">
        <f t="shared" si="4"/>
        <v>9.9287671232876704</v>
      </c>
      <c r="H33" s="146">
        <v>8</v>
      </c>
      <c r="I33" s="150">
        <v>0.05</v>
      </c>
      <c r="J33" s="151">
        <f t="shared" si="0"/>
        <v>0.11874999999999999</v>
      </c>
      <c r="K33" s="152">
        <v>251667.73</v>
      </c>
      <c r="L33" s="152">
        <v>153478.73000000001</v>
      </c>
      <c r="M33" s="64">
        <v>0.1</v>
      </c>
      <c r="N33" s="153">
        <f t="shared" si="1"/>
        <v>276834.50300000003</v>
      </c>
      <c r="O33" s="152">
        <f t="shared" si="2"/>
        <v>326399.25579739723</v>
      </c>
      <c r="P33" s="152">
        <f t="shared" si="3"/>
        <v>0</v>
      </c>
      <c r="Q33" s="64">
        <v>0.06</v>
      </c>
      <c r="R33" s="152">
        <f t="shared" si="5"/>
        <v>13841.725150000002</v>
      </c>
    </row>
    <row r="34" spans="2:18" x14ac:dyDescent="0.25">
      <c r="B34" s="146">
        <v>30</v>
      </c>
      <c r="C34" s="147" t="s">
        <v>1010</v>
      </c>
      <c r="D34" s="148">
        <v>1</v>
      </c>
      <c r="E34" s="149">
        <v>40821</v>
      </c>
      <c r="F34" s="149">
        <v>44413</v>
      </c>
      <c r="G34" s="6">
        <f t="shared" si="4"/>
        <v>9.8410958904109584</v>
      </c>
      <c r="H34" s="146">
        <v>8</v>
      </c>
      <c r="I34" s="150">
        <v>0.05</v>
      </c>
      <c r="J34" s="151">
        <f t="shared" si="0"/>
        <v>0.11874999999999999</v>
      </c>
      <c r="K34" s="152">
        <v>1942500</v>
      </c>
      <c r="L34" s="152">
        <v>1192728.26</v>
      </c>
      <c r="M34" s="64">
        <v>0.1</v>
      </c>
      <c r="N34" s="153">
        <f t="shared" si="1"/>
        <v>2136750</v>
      </c>
      <c r="O34" s="152">
        <f t="shared" si="2"/>
        <v>2497070.4452054794</v>
      </c>
      <c r="P34" s="152">
        <f t="shared" si="3"/>
        <v>0</v>
      </c>
      <c r="Q34" s="64">
        <v>0.06</v>
      </c>
      <c r="R34" s="152">
        <f t="shared" si="5"/>
        <v>106837.5</v>
      </c>
    </row>
    <row r="35" spans="2:18" x14ac:dyDescent="0.25">
      <c r="B35" s="146">
        <v>31</v>
      </c>
      <c r="C35" s="147" t="s">
        <v>1011</v>
      </c>
      <c r="D35" s="148">
        <v>0</v>
      </c>
      <c r="E35" s="149">
        <v>41000</v>
      </c>
      <c r="F35" s="149">
        <v>44413</v>
      </c>
      <c r="G35" s="6">
        <f t="shared" si="4"/>
        <v>9.3506849315068497</v>
      </c>
      <c r="H35" s="146">
        <v>8</v>
      </c>
      <c r="I35" s="150">
        <v>0.05</v>
      </c>
      <c r="J35" s="151">
        <f t="shared" si="0"/>
        <v>0.11874999999999999</v>
      </c>
      <c r="K35" s="152">
        <v>197869</v>
      </c>
      <c r="L35" s="152">
        <v>126123.45</v>
      </c>
      <c r="M35" s="64">
        <v>0.1</v>
      </c>
      <c r="N35" s="153">
        <f t="shared" si="1"/>
        <v>217655.90000000002</v>
      </c>
      <c r="O35" s="152">
        <f t="shared" si="2"/>
        <v>241683.76964554796</v>
      </c>
      <c r="P35" s="152">
        <f t="shared" si="3"/>
        <v>0</v>
      </c>
      <c r="Q35" s="64">
        <v>0.06</v>
      </c>
      <c r="R35" s="152">
        <f t="shared" si="5"/>
        <v>10882.795000000002</v>
      </c>
    </row>
    <row r="36" spans="2:18" x14ac:dyDescent="0.25">
      <c r="B36" s="146">
        <v>32</v>
      </c>
      <c r="C36" s="147" t="s">
        <v>1012</v>
      </c>
      <c r="D36" s="148">
        <v>1</v>
      </c>
      <c r="E36" s="149">
        <v>40820</v>
      </c>
      <c r="F36" s="149">
        <v>44413</v>
      </c>
      <c r="G36" s="6">
        <f t="shared" si="4"/>
        <v>9.8438356164383567</v>
      </c>
      <c r="H36" s="146">
        <v>8</v>
      </c>
      <c r="I36" s="150">
        <v>0.05</v>
      </c>
      <c r="J36" s="151">
        <f t="shared" si="0"/>
        <v>0.11874999999999999</v>
      </c>
      <c r="K36" s="152">
        <v>1658999.99</v>
      </c>
      <c r="L36" s="152">
        <v>571032.49</v>
      </c>
      <c r="M36" s="64">
        <v>0.1</v>
      </c>
      <c r="N36" s="153">
        <f t="shared" si="1"/>
        <v>1824899.9890000001</v>
      </c>
      <c r="O36" s="152">
        <f t="shared" si="2"/>
        <v>2133226.8415935449</v>
      </c>
      <c r="P36" s="152">
        <f t="shared" si="3"/>
        <v>0</v>
      </c>
      <c r="Q36" s="64">
        <v>0.06</v>
      </c>
      <c r="R36" s="152">
        <f t="shared" si="5"/>
        <v>91244.999450000003</v>
      </c>
    </row>
    <row r="37" spans="2:18" x14ac:dyDescent="0.25">
      <c r="B37" s="146">
        <v>33</v>
      </c>
      <c r="C37" s="147" t="s">
        <v>1013</v>
      </c>
      <c r="D37" s="148">
        <v>0</v>
      </c>
      <c r="E37" s="149">
        <v>41000</v>
      </c>
      <c r="F37" s="149">
        <v>44413</v>
      </c>
      <c r="G37" s="6">
        <f t="shared" si="4"/>
        <v>9.3506849315068497</v>
      </c>
      <c r="H37" s="146">
        <v>8</v>
      </c>
      <c r="I37" s="150">
        <v>0.05</v>
      </c>
      <c r="J37" s="151">
        <f t="shared" si="0"/>
        <v>0.11874999999999999</v>
      </c>
      <c r="K37" s="152">
        <v>170409</v>
      </c>
      <c r="L37" s="152">
        <v>65447.53</v>
      </c>
      <c r="M37" s="64">
        <v>0.1</v>
      </c>
      <c r="N37" s="153">
        <f t="shared" si="1"/>
        <v>187449.90000000002</v>
      </c>
      <c r="O37" s="152">
        <f t="shared" si="2"/>
        <v>208143.21344691786</v>
      </c>
      <c r="P37" s="152">
        <f t="shared" si="3"/>
        <v>0</v>
      </c>
      <c r="Q37" s="64">
        <v>0.06</v>
      </c>
      <c r="R37" s="152">
        <f t="shared" si="5"/>
        <v>9372.4950000000008</v>
      </c>
    </row>
    <row r="38" spans="2:18" x14ac:dyDescent="0.25">
      <c r="B38" s="146">
        <v>34</v>
      </c>
      <c r="C38" s="147" t="s">
        <v>1014</v>
      </c>
      <c r="D38" s="148">
        <v>1</v>
      </c>
      <c r="E38" s="149">
        <v>40836</v>
      </c>
      <c r="F38" s="149">
        <v>44413</v>
      </c>
      <c r="G38" s="6">
        <f t="shared" si="4"/>
        <v>9.8000000000000007</v>
      </c>
      <c r="H38" s="146">
        <v>8</v>
      </c>
      <c r="I38" s="150">
        <v>0.05</v>
      </c>
      <c r="J38" s="151">
        <f t="shared" si="0"/>
        <v>0.11874999999999999</v>
      </c>
      <c r="K38" s="152">
        <v>221625</v>
      </c>
      <c r="L38" s="152">
        <v>136515.06</v>
      </c>
      <c r="M38" s="64">
        <v>0.22</v>
      </c>
      <c r="N38" s="153">
        <f t="shared" si="1"/>
        <v>270382.5</v>
      </c>
      <c r="O38" s="152">
        <f t="shared" si="2"/>
        <v>314657.63437500002</v>
      </c>
      <c r="P38" s="152">
        <f t="shared" si="3"/>
        <v>0</v>
      </c>
      <c r="Q38" s="64">
        <v>0.06</v>
      </c>
      <c r="R38" s="152">
        <f t="shared" si="5"/>
        <v>13519.125</v>
      </c>
    </row>
    <row r="39" spans="2:18" x14ac:dyDescent="0.25">
      <c r="B39" s="146">
        <v>35</v>
      </c>
      <c r="C39" s="147" t="s">
        <v>1015</v>
      </c>
      <c r="D39" s="148">
        <v>50</v>
      </c>
      <c r="E39" s="149">
        <v>40817</v>
      </c>
      <c r="F39" s="149">
        <v>44413</v>
      </c>
      <c r="G39" s="6">
        <f t="shared" si="4"/>
        <v>9.8520547945205479</v>
      </c>
      <c r="H39" s="146">
        <v>15</v>
      </c>
      <c r="I39" s="150">
        <v>0.05</v>
      </c>
      <c r="J39" s="151">
        <f t="shared" si="0"/>
        <v>6.3333333333333325E-2</v>
      </c>
      <c r="K39" s="152">
        <v>864022.97</v>
      </c>
      <c r="L39" s="152">
        <v>530074.29</v>
      </c>
      <c r="M39" s="64">
        <v>0.1</v>
      </c>
      <c r="N39" s="153">
        <f t="shared" si="1"/>
        <v>950425.26699999999</v>
      </c>
      <c r="O39" s="152">
        <f t="shared" si="2"/>
        <v>593030.64787678537</v>
      </c>
      <c r="P39" s="152">
        <f t="shared" si="3"/>
        <v>357394.61912321462</v>
      </c>
      <c r="Q39" s="64">
        <v>0.06</v>
      </c>
      <c r="R39" s="152">
        <f t="shared" si="5"/>
        <v>335950.94197582174</v>
      </c>
    </row>
    <row r="40" spans="2:18" ht="30" x14ac:dyDescent="0.25">
      <c r="B40" s="146">
        <v>36</v>
      </c>
      <c r="C40" s="147" t="s">
        <v>1016</v>
      </c>
      <c r="D40" s="148">
        <v>50</v>
      </c>
      <c r="E40" s="149">
        <v>40817</v>
      </c>
      <c r="F40" s="149">
        <v>44413</v>
      </c>
      <c r="G40" s="6">
        <f t="shared" si="4"/>
        <v>9.8520547945205479</v>
      </c>
      <c r="H40" s="146">
        <v>15</v>
      </c>
      <c r="I40" s="150">
        <v>0.05</v>
      </c>
      <c r="J40" s="151">
        <f t="shared" si="0"/>
        <v>6.3333333333333325E-2</v>
      </c>
      <c r="K40" s="152">
        <v>1119916.49</v>
      </c>
      <c r="L40" s="152">
        <v>687063.85</v>
      </c>
      <c r="M40" s="64">
        <v>0.1</v>
      </c>
      <c r="N40" s="153">
        <f t="shared" si="1"/>
        <v>1231908.1390000002</v>
      </c>
      <c r="O40" s="152">
        <f t="shared" si="2"/>
        <v>768665.67752544302</v>
      </c>
      <c r="P40" s="152">
        <f t="shared" si="3"/>
        <v>463242.46147455717</v>
      </c>
      <c r="Q40" s="64">
        <v>0.06</v>
      </c>
      <c r="R40" s="152">
        <f t="shared" si="5"/>
        <v>435447.91378608369</v>
      </c>
    </row>
    <row r="41" spans="2:18" x14ac:dyDescent="0.25">
      <c r="B41" s="146">
        <v>37</v>
      </c>
      <c r="C41" s="147" t="s">
        <v>1017</v>
      </c>
      <c r="D41" s="148">
        <v>50</v>
      </c>
      <c r="E41" s="149">
        <v>40817</v>
      </c>
      <c r="F41" s="149">
        <v>44413</v>
      </c>
      <c r="G41" s="6">
        <f t="shared" si="4"/>
        <v>9.8520547945205479</v>
      </c>
      <c r="H41" s="146">
        <v>15</v>
      </c>
      <c r="I41" s="150">
        <v>0.05</v>
      </c>
      <c r="J41" s="151">
        <f t="shared" si="0"/>
        <v>6.3333333333333325E-2</v>
      </c>
      <c r="K41" s="152">
        <v>1140051.54</v>
      </c>
      <c r="L41" s="152">
        <v>699416.63</v>
      </c>
      <c r="M41" s="64">
        <v>0.1</v>
      </c>
      <c r="N41" s="153">
        <f t="shared" si="1"/>
        <v>1254056.6940000001</v>
      </c>
      <c r="O41" s="152">
        <f t="shared" si="2"/>
        <v>782485.56676580827</v>
      </c>
      <c r="P41" s="152">
        <f t="shared" si="3"/>
        <v>471571.12723419187</v>
      </c>
      <c r="Q41" s="64">
        <v>0.06</v>
      </c>
      <c r="R41" s="152">
        <f t="shared" si="5"/>
        <v>443276.85960014031</v>
      </c>
    </row>
    <row r="42" spans="2:18" x14ac:dyDescent="0.25">
      <c r="B42" s="146">
        <v>38</v>
      </c>
      <c r="C42" s="147" t="s">
        <v>1018</v>
      </c>
      <c r="D42" s="148">
        <v>1</v>
      </c>
      <c r="E42" s="149">
        <v>40869</v>
      </c>
      <c r="F42" s="149">
        <v>44413</v>
      </c>
      <c r="G42" s="6">
        <f t="shared" si="4"/>
        <v>9.7095890410958905</v>
      </c>
      <c r="H42" s="146">
        <v>8</v>
      </c>
      <c r="I42" s="150">
        <v>0.05</v>
      </c>
      <c r="J42" s="151">
        <f t="shared" si="0"/>
        <v>0.11874999999999999</v>
      </c>
      <c r="K42" s="152">
        <v>221625</v>
      </c>
      <c r="L42" s="152">
        <v>137469.41</v>
      </c>
      <c r="M42" s="64">
        <v>0.22</v>
      </c>
      <c r="N42" s="153">
        <f t="shared" si="1"/>
        <v>270382.5</v>
      </c>
      <c r="O42" s="152">
        <f t="shared" si="2"/>
        <v>311754.72636986303</v>
      </c>
      <c r="P42" s="152">
        <f t="shared" si="3"/>
        <v>0</v>
      </c>
      <c r="Q42" s="64">
        <v>0.06</v>
      </c>
      <c r="R42" s="152">
        <f t="shared" si="5"/>
        <v>13519.125</v>
      </c>
    </row>
    <row r="43" spans="2:18" x14ac:dyDescent="0.25">
      <c r="B43" s="146">
        <v>39</v>
      </c>
      <c r="C43" s="147" t="s">
        <v>1018</v>
      </c>
      <c r="D43" s="148">
        <v>1</v>
      </c>
      <c r="E43" s="149">
        <v>40884</v>
      </c>
      <c r="F43" s="149">
        <v>44413</v>
      </c>
      <c r="G43" s="6">
        <f t="shared" si="4"/>
        <v>9.668493150684931</v>
      </c>
      <c r="H43" s="146">
        <v>8</v>
      </c>
      <c r="I43" s="150">
        <v>0.05</v>
      </c>
      <c r="J43" s="151">
        <f t="shared" si="0"/>
        <v>0.11874999999999999</v>
      </c>
      <c r="K43" s="152">
        <v>221625</v>
      </c>
      <c r="L43" s="152">
        <v>137903.49</v>
      </c>
      <c r="M43" s="64">
        <v>0.22</v>
      </c>
      <c r="N43" s="153">
        <f t="shared" si="1"/>
        <v>270382.5</v>
      </c>
      <c r="O43" s="152">
        <f t="shared" si="2"/>
        <v>310435.22273116437</v>
      </c>
      <c r="P43" s="152">
        <f t="shared" si="3"/>
        <v>0</v>
      </c>
      <c r="Q43" s="64">
        <v>0.06</v>
      </c>
      <c r="R43" s="152">
        <f t="shared" si="5"/>
        <v>13519.125</v>
      </c>
    </row>
    <row r="44" spans="2:18" x14ac:dyDescent="0.25">
      <c r="B44" s="146">
        <v>40</v>
      </c>
      <c r="C44" s="147" t="s">
        <v>1018</v>
      </c>
      <c r="D44" s="148">
        <v>1</v>
      </c>
      <c r="E44" s="149">
        <v>40932</v>
      </c>
      <c r="F44" s="149">
        <v>44413</v>
      </c>
      <c r="G44" s="6">
        <f t="shared" si="4"/>
        <v>9.536986301369863</v>
      </c>
      <c r="H44" s="146">
        <v>8</v>
      </c>
      <c r="I44" s="150">
        <v>0.05</v>
      </c>
      <c r="J44" s="151">
        <f t="shared" si="0"/>
        <v>0.11874999999999999</v>
      </c>
      <c r="K44" s="152">
        <v>232875</v>
      </c>
      <c r="L44" s="152">
        <v>146364.32</v>
      </c>
      <c r="M44" s="64">
        <v>0.22</v>
      </c>
      <c r="N44" s="153">
        <f t="shared" si="1"/>
        <v>284107.5</v>
      </c>
      <c r="O44" s="152">
        <f t="shared" si="2"/>
        <v>321756.60860445205</v>
      </c>
      <c r="P44" s="152">
        <f t="shared" si="3"/>
        <v>0</v>
      </c>
      <c r="Q44" s="64">
        <v>0.06</v>
      </c>
      <c r="R44" s="152">
        <f t="shared" si="5"/>
        <v>14205.375</v>
      </c>
    </row>
    <row r="45" spans="2:18" x14ac:dyDescent="0.25">
      <c r="B45" s="146">
        <v>41</v>
      </c>
      <c r="C45" s="147" t="s">
        <v>1019</v>
      </c>
      <c r="D45" s="148">
        <v>1</v>
      </c>
      <c r="E45" s="149">
        <v>40844</v>
      </c>
      <c r="F45" s="149">
        <v>44413</v>
      </c>
      <c r="G45" s="6">
        <f t="shared" si="4"/>
        <v>9.7780821917808218</v>
      </c>
      <c r="H45" s="146">
        <v>10</v>
      </c>
      <c r="I45" s="150">
        <v>0.05</v>
      </c>
      <c r="J45" s="151">
        <f t="shared" si="0"/>
        <v>9.5000000000000001E-2</v>
      </c>
      <c r="K45" s="152">
        <v>3748499.99</v>
      </c>
      <c r="L45" s="152">
        <v>1763847.84</v>
      </c>
      <c r="M45" s="64">
        <v>0.1</v>
      </c>
      <c r="N45" s="153">
        <f t="shared" si="1"/>
        <v>4123349.9890000005</v>
      </c>
      <c r="O45" s="152">
        <f t="shared" si="2"/>
        <v>3830253.2343024528</v>
      </c>
      <c r="P45" s="152">
        <f t="shared" si="3"/>
        <v>293096.75469754776</v>
      </c>
      <c r="Q45" s="64">
        <v>0.06</v>
      </c>
      <c r="R45" s="152">
        <f t="shared" si="5"/>
        <v>275510.94941569486</v>
      </c>
    </row>
    <row r="46" spans="2:18" x14ac:dyDescent="0.25">
      <c r="B46" s="146">
        <v>42</v>
      </c>
      <c r="C46" s="147" t="s">
        <v>1020</v>
      </c>
      <c r="D46" s="148">
        <v>0</v>
      </c>
      <c r="E46" s="149">
        <v>41000</v>
      </c>
      <c r="F46" s="149">
        <v>44413</v>
      </c>
      <c r="G46" s="6">
        <f t="shared" si="4"/>
        <v>9.3506849315068497</v>
      </c>
      <c r="H46" s="146">
        <v>8</v>
      </c>
      <c r="I46" s="150">
        <v>0.05</v>
      </c>
      <c r="J46" s="151">
        <f t="shared" si="0"/>
        <v>0.11874999999999999</v>
      </c>
      <c r="K46" s="152">
        <v>309537</v>
      </c>
      <c r="L46" s="152">
        <v>157417.06</v>
      </c>
      <c r="M46" s="64">
        <v>0.1</v>
      </c>
      <c r="N46" s="153">
        <f t="shared" si="1"/>
        <v>340490.7</v>
      </c>
      <c r="O46" s="152">
        <f t="shared" si="2"/>
        <v>378078.77436472604</v>
      </c>
      <c r="P46" s="152">
        <f t="shared" si="3"/>
        <v>0</v>
      </c>
      <c r="Q46" s="64">
        <v>0.06</v>
      </c>
      <c r="R46" s="152">
        <f t="shared" si="5"/>
        <v>17024.535</v>
      </c>
    </row>
    <row r="47" spans="2:18" ht="30" x14ac:dyDescent="0.25">
      <c r="B47" s="146">
        <v>43</v>
      </c>
      <c r="C47" s="147" t="s">
        <v>1021</v>
      </c>
      <c r="D47" s="148">
        <v>1</v>
      </c>
      <c r="E47" s="149">
        <v>40855</v>
      </c>
      <c r="F47" s="149">
        <v>44413</v>
      </c>
      <c r="G47" s="6">
        <f t="shared" si="4"/>
        <v>9.7479452054794518</v>
      </c>
      <c r="H47" s="146">
        <v>8</v>
      </c>
      <c r="I47" s="150">
        <v>0.05</v>
      </c>
      <c r="J47" s="151">
        <f t="shared" si="0"/>
        <v>0.11874999999999999</v>
      </c>
      <c r="K47" s="152">
        <v>2277993</v>
      </c>
      <c r="L47" s="152">
        <v>1181619.24</v>
      </c>
      <c r="M47" s="64">
        <v>0.1</v>
      </c>
      <c r="N47" s="153">
        <f t="shared" si="1"/>
        <v>2505792.3000000003</v>
      </c>
      <c r="O47" s="152">
        <f t="shared" si="2"/>
        <v>2900626.2168595889</v>
      </c>
      <c r="P47" s="152">
        <f t="shared" si="3"/>
        <v>0</v>
      </c>
      <c r="Q47" s="64">
        <v>0.06</v>
      </c>
      <c r="R47" s="152">
        <f t="shared" si="5"/>
        <v>125289.61500000002</v>
      </c>
    </row>
    <row r="48" spans="2:18" ht="30" x14ac:dyDescent="0.25">
      <c r="B48" s="146">
        <v>44</v>
      </c>
      <c r="C48" s="147" t="s">
        <v>1021</v>
      </c>
      <c r="D48" s="148">
        <v>1</v>
      </c>
      <c r="E48" s="149">
        <v>40855</v>
      </c>
      <c r="F48" s="149">
        <v>44413</v>
      </c>
      <c r="G48" s="6">
        <f t="shared" si="4"/>
        <v>9.7479452054794518</v>
      </c>
      <c r="H48" s="146">
        <v>8</v>
      </c>
      <c r="I48" s="150">
        <v>0.05</v>
      </c>
      <c r="J48" s="151">
        <f t="shared" si="0"/>
        <v>0.11874999999999999</v>
      </c>
      <c r="K48" s="152">
        <v>2277993</v>
      </c>
      <c r="L48" s="152">
        <v>1181619.24</v>
      </c>
      <c r="M48" s="64">
        <v>0.1</v>
      </c>
      <c r="N48" s="153">
        <f t="shared" si="1"/>
        <v>2505792.3000000003</v>
      </c>
      <c r="O48" s="152">
        <f t="shared" si="2"/>
        <v>2900626.2168595889</v>
      </c>
      <c r="P48" s="152">
        <f t="shared" si="3"/>
        <v>0</v>
      </c>
      <c r="Q48" s="64">
        <v>0.06</v>
      </c>
      <c r="R48" s="152">
        <f t="shared" si="5"/>
        <v>125289.61500000002</v>
      </c>
    </row>
    <row r="49" spans="2:18" x14ac:dyDescent="0.25">
      <c r="B49" s="146">
        <v>45</v>
      </c>
      <c r="C49" s="147" t="s">
        <v>1022</v>
      </c>
      <c r="D49" s="148">
        <v>4</v>
      </c>
      <c r="E49" s="149">
        <v>40886</v>
      </c>
      <c r="F49" s="149">
        <v>44413</v>
      </c>
      <c r="G49" s="6">
        <f t="shared" si="4"/>
        <v>9.6630136986301363</v>
      </c>
      <c r="H49" s="146">
        <v>8</v>
      </c>
      <c r="I49" s="150">
        <v>0.05</v>
      </c>
      <c r="J49" s="151">
        <f t="shared" si="0"/>
        <v>0.11874999999999999</v>
      </c>
      <c r="K49" s="152">
        <v>29938.47</v>
      </c>
      <c r="L49" s="152">
        <v>18636.68</v>
      </c>
      <c r="M49" s="64">
        <v>0.1</v>
      </c>
      <c r="N49" s="153">
        <f t="shared" si="1"/>
        <v>32932.317000000003</v>
      </c>
      <c r="O49" s="152">
        <f t="shared" si="2"/>
        <v>37789.269847962329</v>
      </c>
      <c r="P49" s="152">
        <f t="shared" si="3"/>
        <v>0</v>
      </c>
      <c r="Q49" s="64">
        <v>0.06</v>
      </c>
      <c r="R49" s="152">
        <f t="shared" si="5"/>
        <v>1646.6158500000001</v>
      </c>
    </row>
    <row r="50" spans="2:18" x14ac:dyDescent="0.25">
      <c r="B50" s="146">
        <v>46</v>
      </c>
      <c r="C50" s="147" t="s">
        <v>1023</v>
      </c>
      <c r="D50" s="148">
        <v>1</v>
      </c>
      <c r="E50" s="149">
        <v>40886</v>
      </c>
      <c r="F50" s="149">
        <v>44413</v>
      </c>
      <c r="G50" s="6">
        <f t="shared" si="4"/>
        <v>9.6630136986301363</v>
      </c>
      <c r="H50" s="146">
        <v>8</v>
      </c>
      <c r="I50" s="150">
        <v>0.05</v>
      </c>
      <c r="J50" s="151">
        <f t="shared" si="0"/>
        <v>0.11874999999999999</v>
      </c>
      <c r="K50" s="152">
        <v>980.74</v>
      </c>
      <c r="L50" s="152">
        <v>0</v>
      </c>
      <c r="M50" s="64">
        <v>0.1</v>
      </c>
      <c r="N50" s="153">
        <f t="shared" si="1"/>
        <v>1078.8140000000001</v>
      </c>
      <c r="O50" s="152">
        <f t="shared" si="2"/>
        <v>1237.9205921575342</v>
      </c>
      <c r="P50" s="152">
        <f t="shared" si="3"/>
        <v>0</v>
      </c>
      <c r="Q50" s="64">
        <v>0.06</v>
      </c>
      <c r="R50" s="152">
        <f t="shared" si="5"/>
        <v>0</v>
      </c>
    </row>
    <row r="51" spans="2:18" ht="30" x14ac:dyDescent="0.25">
      <c r="B51" s="146">
        <v>47</v>
      </c>
      <c r="C51" s="147" t="s">
        <v>1024</v>
      </c>
      <c r="D51" s="148">
        <v>1</v>
      </c>
      <c r="E51" s="149">
        <v>40886</v>
      </c>
      <c r="F51" s="149">
        <v>44413</v>
      </c>
      <c r="G51" s="6">
        <f t="shared" si="4"/>
        <v>9.6630136986301363</v>
      </c>
      <c r="H51" s="146">
        <v>8</v>
      </c>
      <c r="I51" s="150">
        <v>0.05</v>
      </c>
      <c r="J51" s="151">
        <f t="shared" si="0"/>
        <v>0.11874999999999999</v>
      </c>
      <c r="K51" s="152">
        <v>10839.79</v>
      </c>
      <c r="L51" s="152">
        <v>6747.78</v>
      </c>
      <c r="M51" s="64">
        <v>0.1</v>
      </c>
      <c r="N51" s="153">
        <f t="shared" si="1"/>
        <v>11923.769000000002</v>
      </c>
      <c r="O51" s="152">
        <f t="shared" si="2"/>
        <v>13682.320753373288</v>
      </c>
      <c r="P51" s="152">
        <f t="shared" si="3"/>
        <v>0</v>
      </c>
      <c r="Q51" s="64">
        <v>0.06</v>
      </c>
      <c r="R51" s="152">
        <f t="shared" si="5"/>
        <v>596.1884500000001</v>
      </c>
    </row>
    <row r="52" spans="2:18" x14ac:dyDescent="0.25">
      <c r="B52" s="146">
        <v>48</v>
      </c>
      <c r="C52" s="147" t="s">
        <v>1025</v>
      </c>
      <c r="D52" s="148">
        <v>1</v>
      </c>
      <c r="E52" s="149">
        <v>40901</v>
      </c>
      <c r="F52" s="149">
        <v>44413</v>
      </c>
      <c r="G52" s="6">
        <f t="shared" si="4"/>
        <v>9.6219178082191785</v>
      </c>
      <c r="H52" s="146">
        <v>8</v>
      </c>
      <c r="I52" s="150">
        <v>0.05</v>
      </c>
      <c r="J52" s="151">
        <f t="shared" si="0"/>
        <v>0.11874999999999999</v>
      </c>
      <c r="K52" s="152">
        <v>20800</v>
      </c>
      <c r="L52" s="152">
        <v>12988.75</v>
      </c>
      <c r="M52" s="64">
        <v>0.1</v>
      </c>
      <c r="N52" s="153">
        <f t="shared" si="1"/>
        <v>22880.000000000004</v>
      </c>
      <c r="O52" s="152">
        <f t="shared" si="2"/>
        <v>26142.750684931514</v>
      </c>
      <c r="P52" s="152">
        <f t="shared" si="3"/>
        <v>0</v>
      </c>
      <c r="Q52" s="64">
        <v>0.06</v>
      </c>
      <c r="R52" s="152">
        <f t="shared" si="5"/>
        <v>1144.0000000000002</v>
      </c>
    </row>
    <row r="53" spans="2:18" ht="30" x14ac:dyDescent="0.25">
      <c r="B53" s="146">
        <v>49</v>
      </c>
      <c r="C53" s="147" t="s">
        <v>1026</v>
      </c>
      <c r="D53" s="148">
        <v>0</v>
      </c>
      <c r="E53" s="149">
        <v>41365</v>
      </c>
      <c r="F53" s="149">
        <v>44413</v>
      </c>
      <c r="G53" s="6">
        <f t="shared" si="4"/>
        <v>8.3506849315068497</v>
      </c>
      <c r="H53" s="146">
        <v>8</v>
      </c>
      <c r="I53" s="150">
        <v>0.05</v>
      </c>
      <c r="J53" s="151">
        <f t="shared" si="0"/>
        <v>0.11874999999999999</v>
      </c>
      <c r="K53" s="152">
        <v>19584.21</v>
      </c>
      <c r="L53" s="152">
        <v>13425.32</v>
      </c>
      <c r="M53" s="64">
        <v>8.8210347752332524E-2</v>
      </c>
      <c r="N53" s="153">
        <f t="shared" si="1"/>
        <v>21311.739974554708</v>
      </c>
      <c r="O53" s="152">
        <f t="shared" si="2"/>
        <v>21133.655572027608</v>
      </c>
      <c r="P53" s="152">
        <f t="shared" si="3"/>
        <v>178.08440252709988</v>
      </c>
      <c r="Q53" s="64">
        <v>0.06</v>
      </c>
      <c r="R53" s="152">
        <f t="shared" si="5"/>
        <v>1065.5869987277354</v>
      </c>
    </row>
    <row r="54" spans="2:18" x14ac:dyDescent="0.25">
      <c r="B54" s="146">
        <v>50</v>
      </c>
      <c r="C54" s="147" t="s">
        <v>1027</v>
      </c>
      <c r="D54" s="148">
        <v>1</v>
      </c>
      <c r="E54" s="149">
        <v>40892</v>
      </c>
      <c r="F54" s="149">
        <v>44413</v>
      </c>
      <c r="G54" s="6">
        <f t="shared" si="4"/>
        <v>9.6465753424657539</v>
      </c>
      <c r="H54" s="146">
        <v>8</v>
      </c>
      <c r="I54" s="150">
        <v>0.05</v>
      </c>
      <c r="J54" s="151">
        <f t="shared" si="0"/>
        <v>0.11874999999999999</v>
      </c>
      <c r="K54" s="152">
        <v>34680</v>
      </c>
      <c r="L54" s="152">
        <v>21615.47</v>
      </c>
      <c r="M54" s="64">
        <v>0.1</v>
      </c>
      <c r="N54" s="153">
        <f t="shared" si="1"/>
        <v>38148</v>
      </c>
      <c r="O54" s="152">
        <f t="shared" si="2"/>
        <v>43699.709794520546</v>
      </c>
      <c r="P54" s="152">
        <f t="shared" si="3"/>
        <v>0</v>
      </c>
      <c r="Q54" s="64">
        <v>0.06</v>
      </c>
      <c r="R54" s="152">
        <f t="shared" si="5"/>
        <v>1907.4</v>
      </c>
    </row>
    <row r="55" spans="2:18" ht="30" x14ac:dyDescent="0.25">
      <c r="B55" s="146">
        <v>51</v>
      </c>
      <c r="C55" s="147" t="s">
        <v>1028</v>
      </c>
      <c r="D55" s="148">
        <v>1</v>
      </c>
      <c r="E55" s="149">
        <v>40939</v>
      </c>
      <c r="F55" s="149">
        <v>44413</v>
      </c>
      <c r="G55" s="6">
        <f t="shared" si="4"/>
        <v>9.5178082191780824</v>
      </c>
      <c r="H55" s="146">
        <v>8</v>
      </c>
      <c r="I55" s="150">
        <v>0.05</v>
      </c>
      <c r="J55" s="151">
        <f t="shared" si="0"/>
        <v>0.11874999999999999</v>
      </c>
      <c r="K55" s="152">
        <v>932250</v>
      </c>
      <c r="L55" s="152">
        <v>586781.94999999995</v>
      </c>
      <c r="M55" s="64">
        <v>0.1</v>
      </c>
      <c r="N55" s="153">
        <f t="shared" si="1"/>
        <v>1025475.0000000001</v>
      </c>
      <c r="O55" s="152">
        <f t="shared" si="2"/>
        <v>1159032.5830479453</v>
      </c>
      <c r="P55" s="152">
        <f t="shared" si="3"/>
        <v>0</v>
      </c>
      <c r="Q55" s="64">
        <v>0.06</v>
      </c>
      <c r="R55" s="152">
        <f t="shared" si="5"/>
        <v>51273.750000000007</v>
      </c>
    </row>
    <row r="56" spans="2:18" x14ac:dyDescent="0.25">
      <c r="B56" s="146">
        <v>52</v>
      </c>
      <c r="C56" s="147" t="s">
        <v>1029</v>
      </c>
      <c r="D56" s="148">
        <v>1</v>
      </c>
      <c r="E56" s="149">
        <v>40932</v>
      </c>
      <c r="F56" s="149">
        <v>44413</v>
      </c>
      <c r="G56" s="6">
        <f t="shared" si="4"/>
        <v>9.536986301369863</v>
      </c>
      <c r="H56" s="146">
        <v>8</v>
      </c>
      <c r="I56" s="150">
        <v>0.05</v>
      </c>
      <c r="J56" s="151">
        <f t="shared" si="0"/>
        <v>0.11874999999999999</v>
      </c>
      <c r="K56" s="152">
        <v>19425</v>
      </c>
      <c r="L56" s="152">
        <v>12208.82</v>
      </c>
      <c r="M56" s="64">
        <v>0.1</v>
      </c>
      <c r="N56" s="153">
        <f t="shared" si="1"/>
        <v>21367.5</v>
      </c>
      <c r="O56" s="152">
        <f t="shared" si="2"/>
        <v>24199.059631849315</v>
      </c>
      <c r="P56" s="152">
        <f t="shared" si="3"/>
        <v>0</v>
      </c>
      <c r="Q56" s="64">
        <v>0.06</v>
      </c>
      <c r="R56" s="152">
        <f t="shared" si="5"/>
        <v>1068.375</v>
      </c>
    </row>
    <row r="57" spans="2:18" ht="30" x14ac:dyDescent="0.25">
      <c r="B57" s="146">
        <v>53</v>
      </c>
      <c r="C57" s="147" t="s">
        <v>1030</v>
      </c>
      <c r="D57" s="148">
        <v>6</v>
      </c>
      <c r="E57" s="149">
        <v>40932</v>
      </c>
      <c r="F57" s="149">
        <v>44413</v>
      </c>
      <c r="G57" s="6">
        <f t="shared" si="4"/>
        <v>9.536986301369863</v>
      </c>
      <c r="H57" s="146">
        <v>8</v>
      </c>
      <c r="I57" s="150">
        <v>0.05</v>
      </c>
      <c r="J57" s="151">
        <f t="shared" si="0"/>
        <v>0.11874999999999999</v>
      </c>
      <c r="K57" s="152">
        <v>67300.95</v>
      </c>
      <c r="L57" s="152">
        <v>42299.34</v>
      </c>
      <c r="M57" s="64">
        <v>0</v>
      </c>
      <c r="N57" s="153">
        <f t="shared" si="1"/>
        <v>67300.95</v>
      </c>
      <c r="O57" s="152">
        <f t="shared" si="2"/>
        <v>76219.478288527389</v>
      </c>
      <c r="P57" s="152">
        <f t="shared" si="3"/>
        <v>0</v>
      </c>
      <c r="Q57" s="64">
        <v>0.06</v>
      </c>
      <c r="R57" s="152">
        <f t="shared" si="5"/>
        <v>3365.0475000000001</v>
      </c>
    </row>
    <row r="58" spans="2:18" ht="30" x14ac:dyDescent="0.25">
      <c r="B58" s="146">
        <v>54</v>
      </c>
      <c r="C58" s="147" t="s">
        <v>1030</v>
      </c>
      <c r="D58" s="148">
        <v>0</v>
      </c>
      <c r="E58" s="149">
        <v>41365</v>
      </c>
      <c r="F58" s="149">
        <v>44413</v>
      </c>
      <c r="G58" s="6">
        <f t="shared" si="4"/>
        <v>8.3506849315068497</v>
      </c>
      <c r="H58" s="146">
        <v>8</v>
      </c>
      <c r="I58" s="150">
        <v>0.05</v>
      </c>
      <c r="J58" s="151">
        <f t="shared" si="0"/>
        <v>0.11874999999999999</v>
      </c>
      <c r="K58" s="152">
        <v>2568.0100000000002</v>
      </c>
      <c r="L58" s="152">
        <v>1856.19</v>
      </c>
      <c r="M58" s="64">
        <v>0</v>
      </c>
      <c r="N58" s="153">
        <f t="shared" si="1"/>
        <v>2568.0100000000002</v>
      </c>
      <c r="O58" s="152">
        <f t="shared" si="2"/>
        <v>2546.5512863013701</v>
      </c>
      <c r="P58" s="152">
        <f t="shared" si="3"/>
        <v>21.458713698630163</v>
      </c>
      <c r="Q58" s="64">
        <v>0.06</v>
      </c>
      <c r="R58" s="152">
        <f t="shared" si="5"/>
        <v>128.40050000000002</v>
      </c>
    </row>
    <row r="59" spans="2:18" x14ac:dyDescent="0.25">
      <c r="B59" s="146">
        <v>55</v>
      </c>
      <c r="C59" s="147" t="s">
        <v>1031</v>
      </c>
      <c r="D59" s="148">
        <v>1</v>
      </c>
      <c r="E59" s="149">
        <v>40946</v>
      </c>
      <c r="F59" s="149">
        <v>44413</v>
      </c>
      <c r="G59" s="6">
        <f t="shared" si="4"/>
        <v>9.4986301369863018</v>
      </c>
      <c r="H59" s="146">
        <v>15</v>
      </c>
      <c r="I59" s="150">
        <v>0.05</v>
      </c>
      <c r="J59" s="151">
        <f t="shared" si="0"/>
        <v>6.3333333333333325E-2</v>
      </c>
      <c r="K59" s="152">
        <v>5249994.63</v>
      </c>
      <c r="L59" s="152">
        <v>3309287</v>
      </c>
      <c r="M59" s="64">
        <v>0.1</v>
      </c>
      <c r="N59" s="153">
        <f t="shared" si="1"/>
        <v>5774994.0930000003</v>
      </c>
      <c r="O59" s="152">
        <f t="shared" si="2"/>
        <v>3474120.4190702192</v>
      </c>
      <c r="P59" s="152">
        <f t="shared" si="3"/>
        <v>2300873.6739297812</v>
      </c>
      <c r="Q59" s="64">
        <v>0.06</v>
      </c>
      <c r="R59" s="152">
        <f t="shared" si="5"/>
        <v>2162821.253493994</v>
      </c>
    </row>
    <row r="60" spans="2:18" x14ac:dyDescent="0.25">
      <c r="B60" s="146">
        <v>56</v>
      </c>
      <c r="C60" s="147" t="s">
        <v>1031</v>
      </c>
      <c r="D60" s="148">
        <v>0</v>
      </c>
      <c r="E60" s="149">
        <v>41365</v>
      </c>
      <c r="F60" s="149">
        <v>44413</v>
      </c>
      <c r="G60" s="6">
        <f t="shared" si="4"/>
        <v>8.3506849315068497</v>
      </c>
      <c r="H60" s="146">
        <v>8</v>
      </c>
      <c r="I60" s="150">
        <v>0.05</v>
      </c>
      <c r="J60" s="151">
        <f t="shared" si="0"/>
        <v>0.11874999999999999</v>
      </c>
      <c r="K60" s="152">
        <v>210298.37</v>
      </c>
      <c r="L60" s="152">
        <v>152006.67000000001</v>
      </c>
      <c r="M60" s="64">
        <v>8.8210347752332524E-2</v>
      </c>
      <c r="N60" s="153">
        <f t="shared" si="1"/>
        <v>228848.8623494487</v>
      </c>
      <c r="O60" s="152">
        <f t="shared" si="2"/>
        <v>226936.56363666564</v>
      </c>
      <c r="P60" s="152">
        <f t="shared" si="3"/>
        <v>1912.2987127830565</v>
      </c>
      <c r="Q60" s="64">
        <v>0.06</v>
      </c>
      <c r="R60" s="152">
        <f t="shared" si="5"/>
        <v>11442.443117472436</v>
      </c>
    </row>
    <row r="61" spans="2:18" x14ac:dyDescent="0.25">
      <c r="B61" s="146">
        <v>57</v>
      </c>
      <c r="C61" s="147" t="s">
        <v>1032</v>
      </c>
      <c r="D61" s="148">
        <v>3</v>
      </c>
      <c r="E61" s="149">
        <v>40960</v>
      </c>
      <c r="F61" s="149">
        <v>44413</v>
      </c>
      <c r="G61" s="6">
        <f t="shared" si="4"/>
        <v>9.4602739726027405</v>
      </c>
      <c r="H61" s="146">
        <v>8</v>
      </c>
      <c r="I61" s="150">
        <v>0.05</v>
      </c>
      <c r="J61" s="151">
        <f t="shared" si="0"/>
        <v>0.11874999999999999</v>
      </c>
      <c r="K61" s="152">
        <v>56700</v>
      </c>
      <c r="L61" s="152">
        <v>35844.19</v>
      </c>
      <c r="M61" s="64">
        <v>0.1</v>
      </c>
      <c r="N61" s="153">
        <f t="shared" si="1"/>
        <v>62370.000000000007</v>
      </c>
      <c r="O61" s="152">
        <f t="shared" si="2"/>
        <v>70066.927910958912</v>
      </c>
      <c r="P61" s="152">
        <f t="shared" si="3"/>
        <v>0</v>
      </c>
      <c r="Q61" s="64">
        <v>0.06</v>
      </c>
      <c r="R61" s="152">
        <f t="shared" si="5"/>
        <v>3118.5000000000005</v>
      </c>
    </row>
    <row r="62" spans="2:18" ht="30" x14ac:dyDescent="0.25">
      <c r="B62" s="146">
        <v>58</v>
      </c>
      <c r="C62" s="147" t="s">
        <v>1033</v>
      </c>
      <c r="D62" s="148">
        <v>1</v>
      </c>
      <c r="E62" s="149">
        <v>40992</v>
      </c>
      <c r="F62" s="149">
        <v>44413</v>
      </c>
      <c r="G62" s="6">
        <f t="shared" si="4"/>
        <v>9.3726027397260268</v>
      </c>
      <c r="H62" s="146">
        <v>8</v>
      </c>
      <c r="I62" s="150">
        <v>0.05</v>
      </c>
      <c r="J62" s="151">
        <f t="shared" si="0"/>
        <v>0.11874999999999999</v>
      </c>
      <c r="K62" s="152">
        <v>52657.5</v>
      </c>
      <c r="L62" s="152">
        <v>33509.199999999997</v>
      </c>
      <c r="M62" s="64">
        <v>0.1</v>
      </c>
      <c r="N62" s="153">
        <f t="shared" si="1"/>
        <v>57923.250000000007</v>
      </c>
      <c r="O62" s="152">
        <f t="shared" si="2"/>
        <v>64468.378882705474</v>
      </c>
      <c r="P62" s="152">
        <f t="shared" si="3"/>
        <v>0</v>
      </c>
      <c r="Q62" s="64">
        <v>0.06</v>
      </c>
      <c r="R62" s="152">
        <f t="shared" si="5"/>
        <v>2896.1625000000004</v>
      </c>
    </row>
    <row r="63" spans="2:18" ht="30" x14ac:dyDescent="0.25">
      <c r="B63" s="146">
        <v>59</v>
      </c>
      <c r="C63" s="147" t="s">
        <v>1034</v>
      </c>
      <c r="D63" s="148">
        <v>1</v>
      </c>
      <c r="E63" s="149">
        <v>41000</v>
      </c>
      <c r="F63" s="149">
        <v>44413</v>
      </c>
      <c r="G63" s="6">
        <f t="shared" si="4"/>
        <v>9.3506849315068497</v>
      </c>
      <c r="H63" s="146">
        <v>8</v>
      </c>
      <c r="I63" s="150">
        <v>0.05</v>
      </c>
      <c r="J63" s="151">
        <f t="shared" si="0"/>
        <v>0.11874999999999999</v>
      </c>
      <c r="K63" s="152">
        <v>6630000</v>
      </c>
      <c r="L63" s="152">
        <v>3669791.46</v>
      </c>
      <c r="M63" s="64">
        <v>0.1</v>
      </c>
      <c r="N63" s="153">
        <f t="shared" si="1"/>
        <v>7293000.0000000009</v>
      </c>
      <c r="O63" s="152">
        <f t="shared" si="2"/>
        <v>8098102.2431506859</v>
      </c>
      <c r="P63" s="152">
        <f t="shared" si="3"/>
        <v>0</v>
      </c>
      <c r="Q63" s="64">
        <v>0.06</v>
      </c>
      <c r="R63" s="152">
        <f t="shared" si="5"/>
        <v>364650.00000000006</v>
      </c>
    </row>
    <row r="64" spans="2:18" ht="30" x14ac:dyDescent="0.25">
      <c r="B64" s="146">
        <v>60</v>
      </c>
      <c r="C64" s="147" t="s">
        <v>1034</v>
      </c>
      <c r="D64" s="148">
        <v>1</v>
      </c>
      <c r="E64" s="149">
        <v>41000</v>
      </c>
      <c r="F64" s="149">
        <v>44413</v>
      </c>
      <c r="G64" s="6">
        <f t="shared" si="4"/>
        <v>9.3506849315068497</v>
      </c>
      <c r="H64" s="146">
        <v>8</v>
      </c>
      <c r="I64" s="150">
        <v>0.05</v>
      </c>
      <c r="J64" s="151">
        <f t="shared" si="0"/>
        <v>0.11874999999999999</v>
      </c>
      <c r="K64" s="152">
        <v>6630000</v>
      </c>
      <c r="L64" s="152">
        <v>3669791.46</v>
      </c>
      <c r="M64" s="64">
        <v>0.1</v>
      </c>
      <c r="N64" s="153">
        <f t="shared" si="1"/>
        <v>7293000.0000000009</v>
      </c>
      <c r="O64" s="152">
        <f t="shared" si="2"/>
        <v>8098102.2431506859</v>
      </c>
      <c r="P64" s="152">
        <f t="shared" si="3"/>
        <v>0</v>
      </c>
      <c r="Q64" s="64">
        <v>0.06</v>
      </c>
      <c r="R64" s="152">
        <f t="shared" si="5"/>
        <v>364650.00000000006</v>
      </c>
    </row>
    <row r="65" spans="2:20" x14ac:dyDescent="0.25">
      <c r="B65" s="146">
        <v>61</v>
      </c>
      <c r="C65" s="147" t="s">
        <v>1035</v>
      </c>
      <c r="D65" s="148">
        <v>1</v>
      </c>
      <c r="E65" s="149">
        <v>41000</v>
      </c>
      <c r="F65" s="149">
        <v>44413</v>
      </c>
      <c r="G65" s="6">
        <f t="shared" si="4"/>
        <v>9.3506849315068497</v>
      </c>
      <c r="H65" s="146">
        <v>10</v>
      </c>
      <c r="I65" s="150">
        <v>0.05</v>
      </c>
      <c r="J65" s="151">
        <f t="shared" si="0"/>
        <v>9.5000000000000001E-2</v>
      </c>
      <c r="K65" s="152">
        <v>2152500</v>
      </c>
      <c r="L65" s="152">
        <v>1191436.82</v>
      </c>
      <c r="M65" s="64">
        <v>0.1</v>
      </c>
      <c r="N65" s="153">
        <f t="shared" si="1"/>
        <v>2367750</v>
      </c>
      <c r="O65" s="152">
        <f t="shared" si="2"/>
        <v>2103308.0034246575</v>
      </c>
      <c r="P65" s="152">
        <f t="shared" si="3"/>
        <v>264441.99657534249</v>
      </c>
      <c r="Q65" s="64">
        <v>0.06</v>
      </c>
      <c r="R65" s="152">
        <f t="shared" si="5"/>
        <v>248575.47678082192</v>
      </c>
    </row>
    <row r="66" spans="2:20" x14ac:dyDescent="0.25">
      <c r="B66" s="146">
        <v>62</v>
      </c>
      <c r="C66" s="147" t="s">
        <v>1036</v>
      </c>
      <c r="D66" s="148">
        <v>1</v>
      </c>
      <c r="E66" s="149">
        <v>41000</v>
      </c>
      <c r="F66" s="149">
        <v>44413</v>
      </c>
      <c r="G66" s="6">
        <f t="shared" si="4"/>
        <v>9.3506849315068497</v>
      </c>
      <c r="H66" s="146">
        <v>8</v>
      </c>
      <c r="I66" s="150">
        <v>0.05</v>
      </c>
      <c r="J66" s="151">
        <f t="shared" si="0"/>
        <v>0.11874999999999999</v>
      </c>
      <c r="K66" s="152">
        <v>20790</v>
      </c>
      <c r="L66" s="152">
        <v>13251.74</v>
      </c>
      <c r="M66" s="64">
        <v>0.1</v>
      </c>
      <c r="N66" s="153">
        <f t="shared" si="1"/>
        <v>22869.000000000004</v>
      </c>
      <c r="O66" s="152">
        <f t="shared" si="2"/>
        <v>25393.596626712333</v>
      </c>
      <c r="P66" s="152">
        <f t="shared" si="3"/>
        <v>0</v>
      </c>
      <c r="Q66" s="64">
        <v>0.06</v>
      </c>
      <c r="R66" s="152">
        <f t="shared" si="5"/>
        <v>1143.4500000000003</v>
      </c>
    </row>
    <row r="67" spans="2:20" ht="30" x14ac:dyDescent="0.25">
      <c r="B67" s="146">
        <v>63</v>
      </c>
      <c r="C67" s="147" t="s">
        <v>1037</v>
      </c>
      <c r="D67" s="148">
        <v>1</v>
      </c>
      <c r="E67" s="149">
        <v>41029</v>
      </c>
      <c r="F67" s="149">
        <v>44413</v>
      </c>
      <c r="G67" s="6">
        <f t="shared" si="4"/>
        <v>9.2712328767123289</v>
      </c>
      <c r="H67" s="146">
        <v>8</v>
      </c>
      <c r="I67" s="150">
        <v>0.05</v>
      </c>
      <c r="J67" s="151">
        <f t="shared" si="0"/>
        <v>0.11874999999999999</v>
      </c>
      <c r="K67" s="152">
        <v>52385.16</v>
      </c>
      <c r="L67" s="152">
        <v>33590.199999999997</v>
      </c>
      <c r="M67" s="64">
        <v>0.1</v>
      </c>
      <c r="N67" s="153">
        <f t="shared" si="1"/>
        <v>57623.676000000007</v>
      </c>
      <c r="O67" s="152">
        <f t="shared" si="2"/>
        <v>63441.299179726026</v>
      </c>
      <c r="P67" s="152">
        <f t="shared" si="3"/>
        <v>0</v>
      </c>
      <c r="Q67" s="64">
        <v>0.06</v>
      </c>
      <c r="R67" s="152">
        <f t="shared" si="5"/>
        <v>2881.1838000000007</v>
      </c>
    </row>
    <row r="68" spans="2:20" x14ac:dyDescent="0.25">
      <c r="B68" s="146">
        <v>64</v>
      </c>
      <c r="C68" s="147" t="s">
        <v>1038</v>
      </c>
      <c r="D68" s="148">
        <v>1</v>
      </c>
      <c r="E68" s="149">
        <v>41029</v>
      </c>
      <c r="F68" s="149">
        <v>44413</v>
      </c>
      <c r="G68" s="6">
        <f t="shared" si="4"/>
        <v>9.2712328767123289</v>
      </c>
      <c r="H68" s="146">
        <v>8</v>
      </c>
      <c r="I68" s="150">
        <v>0.05</v>
      </c>
      <c r="J68" s="151">
        <f t="shared" si="0"/>
        <v>0.11874999999999999</v>
      </c>
      <c r="K68" s="152">
        <v>32130</v>
      </c>
      <c r="L68" s="152">
        <v>20602.27</v>
      </c>
      <c r="M68" s="64">
        <v>0.1</v>
      </c>
      <c r="N68" s="153">
        <f t="shared" si="1"/>
        <v>35343</v>
      </c>
      <c r="O68" s="152">
        <f t="shared" si="2"/>
        <v>38911.190547945203</v>
      </c>
      <c r="P68" s="152">
        <f t="shared" si="3"/>
        <v>0</v>
      </c>
      <c r="Q68" s="64">
        <v>0.06</v>
      </c>
      <c r="R68" s="152">
        <f t="shared" si="5"/>
        <v>1767.15</v>
      </c>
    </row>
    <row r="69" spans="2:20" ht="30" x14ac:dyDescent="0.25">
      <c r="B69" s="146">
        <v>65</v>
      </c>
      <c r="C69" s="147" t="s">
        <v>1039</v>
      </c>
      <c r="D69" s="148">
        <v>1</v>
      </c>
      <c r="E69" s="149">
        <v>41029</v>
      </c>
      <c r="F69" s="149">
        <v>44413</v>
      </c>
      <c r="G69" s="6">
        <f t="shared" si="4"/>
        <v>9.2712328767123289</v>
      </c>
      <c r="H69" s="146">
        <v>8</v>
      </c>
      <c r="I69" s="150">
        <v>0.05</v>
      </c>
      <c r="J69" s="151">
        <f t="shared" ref="J69:J132" si="6">(1-I69)/H69</f>
        <v>0.11874999999999999</v>
      </c>
      <c r="K69" s="152">
        <v>44462.25</v>
      </c>
      <c r="L69" s="152">
        <v>28509.89</v>
      </c>
      <c r="M69" s="64">
        <v>0.1</v>
      </c>
      <c r="N69" s="153">
        <f t="shared" ref="N69:N132" si="7">K69*(1+M69)</f>
        <v>48908.475000000006</v>
      </c>
      <c r="O69" s="152">
        <f t="shared" ref="O69:O132" si="8">N69*J69*G69</f>
        <v>53846.221037671239</v>
      </c>
      <c r="P69" s="152">
        <f t="shared" ref="P69:P131" si="9">MAX(N69-O69,0)</f>
        <v>0</v>
      </c>
      <c r="Q69" s="64">
        <v>0.06</v>
      </c>
      <c r="R69" s="152">
        <f t="shared" si="5"/>
        <v>2445.4237500000004</v>
      </c>
    </row>
    <row r="70" spans="2:20" x14ac:dyDescent="0.25">
      <c r="B70" s="146">
        <v>66</v>
      </c>
      <c r="C70" s="147" t="s">
        <v>1040</v>
      </c>
      <c r="D70" s="148">
        <v>1</v>
      </c>
      <c r="E70" s="149">
        <v>41029</v>
      </c>
      <c r="F70" s="149">
        <v>44413</v>
      </c>
      <c r="G70" s="6">
        <f t="shared" ref="G70:G133" si="10">(F70-E70)/(EDATE(F70,12)-F70)</f>
        <v>9.2712328767123289</v>
      </c>
      <c r="H70" s="146">
        <v>8</v>
      </c>
      <c r="I70" s="150">
        <v>0.05</v>
      </c>
      <c r="J70" s="151">
        <f t="shared" si="6"/>
        <v>0.11874999999999999</v>
      </c>
      <c r="K70" s="152">
        <v>56120.4</v>
      </c>
      <c r="L70" s="152">
        <v>35985.29</v>
      </c>
      <c r="M70" s="64">
        <v>0.1</v>
      </c>
      <c r="N70" s="153">
        <f t="shared" si="7"/>
        <v>61732.44000000001</v>
      </c>
      <c r="O70" s="152">
        <f t="shared" si="8"/>
        <v>67964.879490410967</v>
      </c>
      <c r="P70" s="152">
        <f t="shared" si="9"/>
        <v>0</v>
      </c>
      <c r="Q70" s="64">
        <v>0.06</v>
      </c>
      <c r="R70" s="152">
        <f t="shared" ref="R70:R133" si="11">IF(L70&lt;=0,0,IF(P70&lt;=I70*N70,I70*N70,P70*(1-Q70)))</f>
        <v>3086.6220000000008</v>
      </c>
    </row>
    <row r="71" spans="2:20" ht="30" x14ac:dyDescent="0.25">
      <c r="B71" s="146">
        <v>67</v>
      </c>
      <c r="C71" s="147" t="s">
        <v>1041</v>
      </c>
      <c r="D71" s="148">
        <v>1</v>
      </c>
      <c r="E71" s="149">
        <v>41018</v>
      </c>
      <c r="F71" s="149">
        <v>44413</v>
      </c>
      <c r="G71" s="6">
        <f t="shared" si="10"/>
        <v>9.3013698630136989</v>
      </c>
      <c r="H71" s="146">
        <v>8</v>
      </c>
      <c r="I71" s="150">
        <v>0.05</v>
      </c>
      <c r="J71" s="151">
        <f t="shared" si="6"/>
        <v>0.11874999999999999</v>
      </c>
      <c r="K71" s="152">
        <v>432850</v>
      </c>
      <c r="L71" s="152">
        <v>276925.13</v>
      </c>
      <c r="M71" s="64">
        <v>0.1</v>
      </c>
      <c r="N71" s="153">
        <f t="shared" si="7"/>
        <v>476135.00000000006</v>
      </c>
      <c r="O71" s="152">
        <f t="shared" si="8"/>
        <v>525909.04409246589</v>
      </c>
      <c r="P71" s="152">
        <f t="shared" si="9"/>
        <v>0</v>
      </c>
      <c r="Q71" s="64">
        <v>0.06</v>
      </c>
      <c r="R71" s="152">
        <f t="shared" si="11"/>
        <v>23806.750000000004</v>
      </c>
    </row>
    <row r="72" spans="2:20" ht="30" x14ac:dyDescent="0.25">
      <c r="B72" s="146">
        <v>68</v>
      </c>
      <c r="C72" s="147" t="s">
        <v>1042</v>
      </c>
      <c r="D72" s="148">
        <v>1</v>
      </c>
      <c r="E72" s="149">
        <v>41047</v>
      </c>
      <c r="F72" s="149">
        <v>44413</v>
      </c>
      <c r="G72" s="6">
        <f t="shared" si="10"/>
        <v>9.2219178082191782</v>
      </c>
      <c r="H72" s="146">
        <v>8</v>
      </c>
      <c r="I72" s="150">
        <v>0.05</v>
      </c>
      <c r="J72" s="151">
        <f t="shared" si="6"/>
        <v>0.11874999999999999</v>
      </c>
      <c r="K72" s="152">
        <v>1611600</v>
      </c>
      <c r="L72" s="152">
        <v>838214.67</v>
      </c>
      <c r="M72" s="64">
        <v>0.1</v>
      </c>
      <c r="N72" s="153">
        <f t="shared" si="7"/>
        <v>1772760.0000000002</v>
      </c>
      <c r="O72" s="152">
        <f t="shared" si="8"/>
        <v>1941354.3328767125</v>
      </c>
      <c r="P72" s="152">
        <f t="shared" si="9"/>
        <v>0</v>
      </c>
      <c r="Q72" s="64">
        <v>0.06</v>
      </c>
      <c r="R72" s="152">
        <f t="shared" si="11"/>
        <v>88638.000000000015</v>
      </c>
    </row>
    <row r="73" spans="2:20" ht="30" x14ac:dyDescent="0.25">
      <c r="B73" s="146">
        <v>69</v>
      </c>
      <c r="C73" s="147" t="s">
        <v>1043</v>
      </c>
      <c r="D73" s="148">
        <v>0</v>
      </c>
      <c r="E73" s="149">
        <v>41047</v>
      </c>
      <c r="F73" s="149">
        <v>44413</v>
      </c>
      <c r="G73" s="6">
        <f t="shared" si="10"/>
        <v>9.2219178082191782</v>
      </c>
      <c r="H73" s="146">
        <v>8</v>
      </c>
      <c r="I73" s="150">
        <v>0.05</v>
      </c>
      <c r="J73" s="151">
        <f t="shared" si="6"/>
        <v>0.11874999999999999</v>
      </c>
      <c r="K73" s="152">
        <v>167607</v>
      </c>
      <c r="L73" s="152">
        <v>87174.64</v>
      </c>
      <c r="M73" s="64">
        <v>0.1</v>
      </c>
      <c r="N73" s="153">
        <f t="shared" si="7"/>
        <v>184367.7</v>
      </c>
      <c r="O73" s="152">
        <f t="shared" si="8"/>
        <v>201901.5733869863</v>
      </c>
      <c r="P73" s="152">
        <f t="shared" si="9"/>
        <v>0</v>
      </c>
      <c r="Q73" s="64">
        <v>0.06</v>
      </c>
      <c r="R73" s="152">
        <f t="shared" si="11"/>
        <v>9218.3850000000002</v>
      </c>
    </row>
    <row r="74" spans="2:20" ht="30" x14ac:dyDescent="0.25">
      <c r="B74" s="146">
        <v>70</v>
      </c>
      <c r="C74" s="147" t="s">
        <v>1044</v>
      </c>
      <c r="D74" s="148">
        <v>0</v>
      </c>
      <c r="E74" s="149">
        <v>41000</v>
      </c>
      <c r="F74" s="149">
        <v>44413</v>
      </c>
      <c r="G74" s="6">
        <f t="shared" si="10"/>
        <v>9.3506849315068497</v>
      </c>
      <c r="H74" s="146">
        <v>15</v>
      </c>
      <c r="I74" s="150">
        <v>0.05</v>
      </c>
      <c r="J74" s="151">
        <f t="shared" si="6"/>
        <v>6.3333333333333325E-2</v>
      </c>
      <c r="K74" s="152">
        <v>0</v>
      </c>
      <c r="L74" s="152">
        <v>0</v>
      </c>
      <c r="M74" s="64">
        <v>0.1</v>
      </c>
      <c r="N74" s="153">
        <f t="shared" si="7"/>
        <v>0</v>
      </c>
      <c r="O74" s="152">
        <f t="shared" si="8"/>
        <v>0</v>
      </c>
      <c r="P74" s="152">
        <f t="shared" si="9"/>
        <v>0</v>
      </c>
      <c r="Q74" s="64">
        <v>0.06</v>
      </c>
      <c r="R74" s="152">
        <f t="shared" si="11"/>
        <v>0</v>
      </c>
    </row>
    <row r="75" spans="2:20" ht="30" x14ac:dyDescent="0.25">
      <c r="B75" s="146">
        <v>71</v>
      </c>
      <c r="C75" s="147" t="s">
        <v>1045</v>
      </c>
      <c r="D75" s="148">
        <v>0</v>
      </c>
      <c r="E75" s="149">
        <v>41000</v>
      </c>
      <c r="F75" s="149">
        <v>44413</v>
      </c>
      <c r="G75" s="6">
        <f t="shared" si="10"/>
        <v>9.3506849315068497</v>
      </c>
      <c r="H75" s="146">
        <v>25</v>
      </c>
      <c r="I75" s="150">
        <v>0.05</v>
      </c>
      <c r="J75" s="151">
        <f t="shared" si="6"/>
        <v>3.7999999999999999E-2</v>
      </c>
      <c r="K75" s="152">
        <v>0</v>
      </c>
      <c r="L75" s="152">
        <v>0</v>
      </c>
      <c r="M75" s="64">
        <v>0</v>
      </c>
      <c r="N75" s="153">
        <f t="shared" si="7"/>
        <v>0</v>
      </c>
      <c r="O75" s="152">
        <f t="shared" si="8"/>
        <v>0</v>
      </c>
      <c r="P75" s="152">
        <f t="shared" si="9"/>
        <v>0</v>
      </c>
      <c r="Q75" s="64">
        <v>0.06</v>
      </c>
      <c r="R75" s="152">
        <f t="shared" si="11"/>
        <v>0</v>
      </c>
    </row>
    <row r="76" spans="2:20" ht="30" x14ac:dyDescent="0.25">
      <c r="B76" s="146">
        <v>72</v>
      </c>
      <c r="C76" s="147" t="s">
        <v>1046</v>
      </c>
      <c r="D76" s="148">
        <v>2</v>
      </c>
      <c r="E76" s="149">
        <v>41010</v>
      </c>
      <c r="F76" s="149">
        <v>44413</v>
      </c>
      <c r="G76" s="6">
        <f t="shared" si="10"/>
        <v>9.3232876712328761</v>
      </c>
      <c r="H76" s="146">
        <v>8</v>
      </c>
      <c r="I76" s="150">
        <v>0.05</v>
      </c>
      <c r="J76" s="151">
        <f t="shared" si="6"/>
        <v>0.11874999999999999</v>
      </c>
      <c r="K76" s="152">
        <v>4233493.01</v>
      </c>
      <c r="L76" s="152">
        <v>2353533.4700000002</v>
      </c>
      <c r="M76" s="64">
        <v>0</v>
      </c>
      <c r="N76" s="153">
        <f t="shared" si="7"/>
        <v>4233493.01</v>
      </c>
      <c r="O76" s="152">
        <f t="shared" si="8"/>
        <v>4687071.1908830469</v>
      </c>
      <c r="P76" s="152">
        <f t="shared" si="9"/>
        <v>0</v>
      </c>
      <c r="Q76" s="64">
        <v>0.06</v>
      </c>
      <c r="R76" s="152">
        <f t="shared" si="11"/>
        <v>211674.65049999999</v>
      </c>
    </row>
    <row r="77" spans="2:20" ht="30" x14ac:dyDescent="0.25">
      <c r="B77" s="146">
        <v>73</v>
      </c>
      <c r="C77" s="147" t="s">
        <v>1047</v>
      </c>
      <c r="D77" s="148">
        <v>2</v>
      </c>
      <c r="E77" s="149">
        <v>41010</v>
      </c>
      <c r="F77" s="149">
        <v>44413</v>
      </c>
      <c r="G77" s="6">
        <f t="shared" si="10"/>
        <v>9.3232876712328761</v>
      </c>
      <c r="H77" s="146">
        <v>25</v>
      </c>
      <c r="I77" s="150">
        <v>0.05</v>
      </c>
      <c r="J77" s="151">
        <f t="shared" si="6"/>
        <v>3.7999999999999999E-2</v>
      </c>
      <c r="K77" s="152">
        <v>-88075.02</v>
      </c>
      <c r="L77" s="152">
        <v>-48963.69</v>
      </c>
      <c r="M77" s="64">
        <v>0</v>
      </c>
      <c r="N77" s="153">
        <f t="shared" si="7"/>
        <v>-88075.02</v>
      </c>
      <c r="O77" s="152">
        <f t="shared" si="8"/>
        <v>-31203.652428164383</v>
      </c>
      <c r="P77" s="152">
        <f>N77-O77</f>
        <v>-56871.367571835624</v>
      </c>
      <c r="Q77" s="64">
        <v>0.06</v>
      </c>
      <c r="R77" s="152">
        <f>IF(P77&gt;=N77*I77,N77*I77,P77*(1-Q77))</f>
        <v>-53459.085517525484</v>
      </c>
      <c r="T77" s="111"/>
    </row>
    <row r="78" spans="2:20" ht="30" x14ac:dyDescent="0.25">
      <c r="B78" s="146">
        <v>74</v>
      </c>
      <c r="C78" s="147" t="s">
        <v>1048</v>
      </c>
      <c r="D78" s="148">
        <v>0</v>
      </c>
      <c r="E78" s="149">
        <v>41365</v>
      </c>
      <c r="F78" s="149">
        <v>44413</v>
      </c>
      <c r="G78" s="6">
        <f t="shared" si="10"/>
        <v>8.3506849315068497</v>
      </c>
      <c r="H78" s="146">
        <v>8</v>
      </c>
      <c r="I78" s="150">
        <v>0.05</v>
      </c>
      <c r="J78" s="151">
        <f t="shared" si="6"/>
        <v>0.11874999999999999</v>
      </c>
      <c r="K78" s="152">
        <v>-14349.01</v>
      </c>
      <c r="L78" s="152">
        <v>-9223.6200000000008</v>
      </c>
      <c r="M78" s="64">
        <v>0</v>
      </c>
      <c r="N78" s="153">
        <f t="shared" si="7"/>
        <v>-14349.01</v>
      </c>
      <c r="O78" s="152">
        <f t="shared" si="8"/>
        <v>-14229.107313698631</v>
      </c>
      <c r="P78" s="152">
        <f>N78-O78</f>
        <v>-119.90268630136961</v>
      </c>
      <c r="Q78" s="64">
        <v>0.06</v>
      </c>
      <c r="R78" s="152">
        <f>IF(P78&gt;=N78*I78,N78*I78,P78*(1-Q78))</f>
        <v>-717.45050000000003</v>
      </c>
    </row>
    <row r="79" spans="2:20" x14ac:dyDescent="0.25">
      <c r="B79" s="146">
        <v>75</v>
      </c>
      <c r="C79" s="147" t="s">
        <v>1049</v>
      </c>
      <c r="D79" s="148">
        <v>2</v>
      </c>
      <c r="E79" s="149">
        <v>41107</v>
      </c>
      <c r="F79" s="149">
        <v>44413</v>
      </c>
      <c r="G79" s="6">
        <f t="shared" si="10"/>
        <v>9.0575342465753419</v>
      </c>
      <c r="H79" s="146">
        <v>8</v>
      </c>
      <c r="I79" s="150">
        <v>0.05</v>
      </c>
      <c r="J79" s="151">
        <f t="shared" si="6"/>
        <v>0.11874999999999999</v>
      </c>
      <c r="K79" s="152">
        <v>591600</v>
      </c>
      <c r="L79" s="152">
        <v>377993.22</v>
      </c>
      <c r="M79" s="64">
        <v>0</v>
      </c>
      <c r="N79" s="153">
        <f t="shared" si="7"/>
        <v>591600</v>
      </c>
      <c r="O79" s="152">
        <f t="shared" si="8"/>
        <v>636314.42465753423</v>
      </c>
      <c r="P79" s="152">
        <f t="shared" si="9"/>
        <v>0</v>
      </c>
      <c r="Q79" s="64">
        <v>0.06</v>
      </c>
      <c r="R79" s="152">
        <f t="shared" si="11"/>
        <v>29580</v>
      </c>
    </row>
    <row r="80" spans="2:20" x14ac:dyDescent="0.25">
      <c r="B80" s="146">
        <v>76</v>
      </c>
      <c r="C80" s="147" t="s">
        <v>1050</v>
      </c>
      <c r="D80" s="148">
        <v>1</v>
      </c>
      <c r="E80" s="149">
        <v>41107</v>
      </c>
      <c r="F80" s="149">
        <v>44413</v>
      </c>
      <c r="G80" s="6">
        <f t="shared" si="10"/>
        <v>9.0575342465753419</v>
      </c>
      <c r="H80" s="146">
        <v>8</v>
      </c>
      <c r="I80" s="150">
        <v>0.05</v>
      </c>
      <c r="J80" s="151">
        <f t="shared" si="6"/>
        <v>0.11874999999999999</v>
      </c>
      <c r="K80" s="152">
        <v>219300</v>
      </c>
      <c r="L80" s="152">
        <v>140118.17000000001</v>
      </c>
      <c r="M80" s="64">
        <v>0</v>
      </c>
      <c r="N80" s="153">
        <f t="shared" si="7"/>
        <v>219300</v>
      </c>
      <c r="O80" s="152">
        <f t="shared" si="8"/>
        <v>235875.17465753423</v>
      </c>
      <c r="P80" s="152">
        <f t="shared" si="9"/>
        <v>0</v>
      </c>
      <c r="Q80" s="64">
        <v>0.06</v>
      </c>
      <c r="R80" s="152">
        <f t="shared" si="11"/>
        <v>10965</v>
      </c>
    </row>
    <row r="81" spans="2:18" x14ac:dyDescent="0.25">
      <c r="B81" s="146">
        <v>77</v>
      </c>
      <c r="C81" s="147" t="s">
        <v>1051</v>
      </c>
      <c r="D81" s="148">
        <v>1</v>
      </c>
      <c r="E81" s="149">
        <v>41104</v>
      </c>
      <c r="F81" s="149">
        <v>44413</v>
      </c>
      <c r="G81" s="6">
        <f t="shared" si="10"/>
        <v>9.0657534246575349</v>
      </c>
      <c r="H81" s="146">
        <v>8</v>
      </c>
      <c r="I81" s="150">
        <v>0.05</v>
      </c>
      <c r="J81" s="151">
        <f t="shared" si="6"/>
        <v>0.11874999999999999</v>
      </c>
      <c r="K81" s="152">
        <v>173763</v>
      </c>
      <c r="L81" s="152">
        <v>110944.29</v>
      </c>
      <c r="M81" s="64">
        <v>0.1</v>
      </c>
      <c r="N81" s="153">
        <f t="shared" si="7"/>
        <v>191139.30000000002</v>
      </c>
      <c r="O81" s="152">
        <f t="shared" si="8"/>
        <v>205772.58442294525</v>
      </c>
      <c r="P81" s="152">
        <f t="shared" si="9"/>
        <v>0</v>
      </c>
      <c r="Q81" s="64">
        <v>0.06</v>
      </c>
      <c r="R81" s="152">
        <f t="shared" si="11"/>
        <v>9556.965000000002</v>
      </c>
    </row>
    <row r="82" spans="2:18" x14ac:dyDescent="0.25">
      <c r="B82" s="146">
        <v>78</v>
      </c>
      <c r="C82" s="147" t="s">
        <v>1051</v>
      </c>
      <c r="D82" s="148">
        <v>1</v>
      </c>
      <c r="E82" s="149">
        <v>41104</v>
      </c>
      <c r="F82" s="149">
        <v>44413</v>
      </c>
      <c r="G82" s="6">
        <f t="shared" si="10"/>
        <v>9.0657534246575349</v>
      </c>
      <c r="H82" s="146">
        <v>8</v>
      </c>
      <c r="I82" s="150">
        <v>0.05</v>
      </c>
      <c r="J82" s="151">
        <f t="shared" si="6"/>
        <v>0.11874999999999999</v>
      </c>
      <c r="K82" s="152">
        <v>173763</v>
      </c>
      <c r="L82" s="152">
        <v>110944.29</v>
      </c>
      <c r="M82" s="64">
        <v>0.1</v>
      </c>
      <c r="N82" s="153">
        <f t="shared" si="7"/>
        <v>191139.30000000002</v>
      </c>
      <c r="O82" s="152">
        <f t="shared" si="8"/>
        <v>205772.58442294525</v>
      </c>
      <c r="P82" s="152">
        <f t="shared" si="9"/>
        <v>0</v>
      </c>
      <c r="Q82" s="64">
        <v>0.06</v>
      </c>
      <c r="R82" s="152">
        <f t="shared" si="11"/>
        <v>9556.965000000002</v>
      </c>
    </row>
    <row r="83" spans="2:18" ht="30" x14ac:dyDescent="0.25">
      <c r="B83" s="146">
        <v>79</v>
      </c>
      <c r="C83" s="147" t="s">
        <v>1052</v>
      </c>
      <c r="D83" s="148">
        <v>1</v>
      </c>
      <c r="E83" s="149">
        <v>41130</v>
      </c>
      <c r="F83" s="149">
        <v>44413</v>
      </c>
      <c r="G83" s="6">
        <f t="shared" si="10"/>
        <v>8.9945205479452053</v>
      </c>
      <c r="H83" s="146">
        <v>8</v>
      </c>
      <c r="I83" s="150">
        <v>0.05</v>
      </c>
      <c r="J83" s="151">
        <f t="shared" si="6"/>
        <v>0.11874999999999999</v>
      </c>
      <c r="K83" s="152">
        <v>987127</v>
      </c>
      <c r="L83" s="152">
        <v>596477.06000000006</v>
      </c>
      <c r="M83" s="64">
        <v>0</v>
      </c>
      <c r="N83" s="153">
        <f t="shared" si="7"/>
        <v>987127</v>
      </c>
      <c r="O83" s="152">
        <f t="shared" si="8"/>
        <v>1054349.6725856164</v>
      </c>
      <c r="P83" s="152">
        <f t="shared" si="9"/>
        <v>0</v>
      </c>
      <c r="Q83" s="64">
        <v>0.06</v>
      </c>
      <c r="R83" s="152">
        <f t="shared" si="11"/>
        <v>49356.350000000006</v>
      </c>
    </row>
    <row r="84" spans="2:18" ht="30" x14ac:dyDescent="0.25">
      <c r="B84" s="146">
        <v>80</v>
      </c>
      <c r="C84" s="147" t="s">
        <v>1053</v>
      </c>
      <c r="D84" s="148">
        <v>4</v>
      </c>
      <c r="E84" s="149">
        <v>41116</v>
      </c>
      <c r="F84" s="149">
        <v>44413</v>
      </c>
      <c r="G84" s="6">
        <f t="shared" si="10"/>
        <v>9.0328767123287665</v>
      </c>
      <c r="H84" s="146">
        <v>8</v>
      </c>
      <c r="I84" s="150">
        <v>0.05</v>
      </c>
      <c r="J84" s="151">
        <f t="shared" si="6"/>
        <v>0.11874999999999999</v>
      </c>
      <c r="K84" s="152">
        <v>57126</v>
      </c>
      <c r="L84" s="152">
        <v>37283.53</v>
      </c>
      <c r="M84" s="64">
        <v>0.1</v>
      </c>
      <c r="N84" s="153">
        <f t="shared" si="7"/>
        <v>62838.600000000006</v>
      </c>
      <c r="O84" s="152">
        <f t="shared" si="8"/>
        <v>67404.082530821921</v>
      </c>
      <c r="P84" s="152">
        <f t="shared" si="9"/>
        <v>0</v>
      </c>
      <c r="Q84" s="64">
        <v>0.06</v>
      </c>
      <c r="R84" s="152">
        <f t="shared" si="11"/>
        <v>3141.9300000000003</v>
      </c>
    </row>
    <row r="85" spans="2:18" ht="30" x14ac:dyDescent="0.25">
      <c r="B85" s="146">
        <v>81</v>
      </c>
      <c r="C85" s="147" t="s">
        <v>1054</v>
      </c>
      <c r="D85" s="148">
        <v>1</v>
      </c>
      <c r="E85" s="149">
        <v>41134</v>
      </c>
      <c r="F85" s="149">
        <v>44413</v>
      </c>
      <c r="G85" s="6">
        <f t="shared" si="10"/>
        <v>8.9835616438356158</v>
      </c>
      <c r="H85" s="146">
        <v>8</v>
      </c>
      <c r="I85" s="150">
        <v>0.05</v>
      </c>
      <c r="J85" s="151">
        <f t="shared" si="6"/>
        <v>0.11874999999999999</v>
      </c>
      <c r="K85" s="152">
        <v>31410</v>
      </c>
      <c r="L85" s="152">
        <v>20574.29</v>
      </c>
      <c r="M85" s="64">
        <v>0.1</v>
      </c>
      <c r="N85" s="153">
        <f t="shared" si="7"/>
        <v>34551</v>
      </c>
      <c r="O85" s="152">
        <f t="shared" si="8"/>
        <v>36858.935804794513</v>
      </c>
      <c r="P85" s="152">
        <f t="shared" si="9"/>
        <v>0</v>
      </c>
      <c r="Q85" s="64">
        <v>0.06</v>
      </c>
      <c r="R85" s="152">
        <f t="shared" si="11"/>
        <v>1727.5500000000002</v>
      </c>
    </row>
    <row r="86" spans="2:18" ht="30" x14ac:dyDescent="0.25">
      <c r="B86" s="146">
        <v>82</v>
      </c>
      <c r="C86" s="147" t="s">
        <v>1055</v>
      </c>
      <c r="D86" s="148">
        <v>1</v>
      </c>
      <c r="E86" s="149">
        <v>41121</v>
      </c>
      <c r="F86" s="149">
        <v>44413</v>
      </c>
      <c r="G86" s="6">
        <f t="shared" si="10"/>
        <v>9.0191780821917806</v>
      </c>
      <c r="H86" s="146">
        <v>15</v>
      </c>
      <c r="I86" s="150">
        <v>0.05</v>
      </c>
      <c r="J86" s="151">
        <f t="shared" si="6"/>
        <v>6.3333333333333325E-2</v>
      </c>
      <c r="K86" s="152">
        <v>6615014.6399999997</v>
      </c>
      <c r="L86" s="152">
        <v>4321670.0999999996</v>
      </c>
      <c r="M86" s="64">
        <v>0.1</v>
      </c>
      <c r="N86" s="153">
        <f t="shared" si="7"/>
        <v>7276516.1040000003</v>
      </c>
      <c r="O86" s="152">
        <f t="shared" si="8"/>
        <v>4156452.3221277799</v>
      </c>
      <c r="P86" s="152">
        <f t="shared" si="9"/>
        <v>3120063.7818722203</v>
      </c>
      <c r="Q86" s="64">
        <v>0.06</v>
      </c>
      <c r="R86" s="152">
        <f t="shared" si="11"/>
        <v>2932859.9549598871</v>
      </c>
    </row>
    <row r="87" spans="2:18" ht="30" x14ac:dyDescent="0.25">
      <c r="B87" s="146">
        <v>83</v>
      </c>
      <c r="C87" s="147" t="s">
        <v>1056</v>
      </c>
      <c r="D87" s="148">
        <v>0</v>
      </c>
      <c r="E87" s="149">
        <v>41121</v>
      </c>
      <c r="F87" s="149">
        <v>44413</v>
      </c>
      <c r="G87" s="6">
        <f t="shared" si="10"/>
        <v>9.0191780821917806</v>
      </c>
      <c r="H87" s="146">
        <v>25</v>
      </c>
      <c r="I87" s="150">
        <v>0.05</v>
      </c>
      <c r="J87" s="151">
        <f t="shared" si="6"/>
        <v>3.7999999999999999E-2</v>
      </c>
      <c r="K87" s="152">
        <v>-3515.73</v>
      </c>
      <c r="L87" s="152">
        <v>-2296.85</v>
      </c>
      <c r="M87" s="64">
        <v>0</v>
      </c>
      <c r="N87" s="153">
        <f t="shared" si="7"/>
        <v>-3515.73</v>
      </c>
      <c r="O87" s="152">
        <f t="shared" si="8"/>
        <v>-1204.941808438356</v>
      </c>
      <c r="P87" s="152">
        <f t="shared" ref="P87:P88" si="12">N87-O87</f>
        <v>-2310.788191561644</v>
      </c>
      <c r="Q87" s="64">
        <v>0.06</v>
      </c>
      <c r="R87" s="152">
        <f t="shared" ref="R87:R88" si="13">IF(P87&gt;=N87*I87,N87*I87,P87*(1-Q87))</f>
        <v>-2172.140900067945</v>
      </c>
    </row>
    <row r="88" spans="2:18" ht="30" x14ac:dyDescent="0.25">
      <c r="B88" s="146">
        <v>84</v>
      </c>
      <c r="C88" s="147" t="s">
        <v>1056</v>
      </c>
      <c r="D88" s="148">
        <v>0</v>
      </c>
      <c r="E88" s="149">
        <v>41121</v>
      </c>
      <c r="F88" s="149">
        <v>44413</v>
      </c>
      <c r="G88" s="6">
        <f t="shared" si="10"/>
        <v>9.0191780821917806</v>
      </c>
      <c r="H88" s="146">
        <v>25</v>
      </c>
      <c r="I88" s="150">
        <v>0.05</v>
      </c>
      <c r="J88" s="151">
        <f t="shared" si="6"/>
        <v>3.7999999999999999E-2</v>
      </c>
      <c r="K88" s="152">
        <v>-98788.51</v>
      </c>
      <c r="L88" s="152">
        <v>-64539.73</v>
      </c>
      <c r="M88" s="64">
        <v>0</v>
      </c>
      <c r="N88" s="153">
        <f t="shared" si="7"/>
        <v>-98788.51</v>
      </c>
      <c r="O88" s="152">
        <f t="shared" si="8"/>
        <v>-33857.664238246572</v>
      </c>
      <c r="P88" s="152">
        <f t="shared" si="12"/>
        <v>-64930.845761753422</v>
      </c>
      <c r="Q88" s="64">
        <v>0.06</v>
      </c>
      <c r="R88" s="152">
        <f t="shared" si="13"/>
        <v>-61034.995016048211</v>
      </c>
    </row>
    <row r="89" spans="2:18" ht="30" x14ac:dyDescent="0.25">
      <c r="B89" s="146">
        <v>85</v>
      </c>
      <c r="C89" s="147" t="s">
        <v>1057</v>
      </c>
      <c r="D89" s="148">
        <v>1</v>
      </c>
      <c r="E89" s="149">
        <v>41121</v>
      </c>
      <c r="F89" s="149">
        <v>44413</v>
      </c>
      <c r="G89" s="6">
        <f t="shared" si="10"/>
        <v>9.0191780821917806</v>
      </c>
      <c r="H89" s="146">
        <v>25</v>
      </c>
      <c r="I89" s="150">
        <v>0.05</v>
      </c>
      <c r="J89" s="151">
        <f t="shared" si="6"/>
        <v>3.7999999999999999E-2</v>
      </c>
      <c r="K89" s="152">
        <v>505663.12</v>
      </c>
      <c r="L89" s="152">
        <v>330355.93</v>
      </c>
      <c r="M89" s="64">
        <v>0</v>
      </c>
      <c r="N89" s="153">
        <f t="shared" si="7"/>
        <v>505663.12</v>
      </c>
      <c r="O89" s="152">
        <f t="shared" si="8"/>
        <v>173305.29769731508</v>
      </c>
      <c r="P89" s="152">
        <f t="shared" si="9"/>
        <v>332357.82230268489</v>
      </c>
      <c r="Q89" s="64">
        <v>0.06</v>
      </c>
      <c r="R89" s="152">
        <f t="shared" si="11"/>
        <v>312416.35296452377</v>
      </c>
    </row>
    <row r="90" spans="2:18" ht="30" x14ac:dyDescent="0.25">
      <c r="B90" s="146">
        <v>86</v>
      </c>
      <c r="C90" s="147" t="s">
        <v>1058</v>
      </c>
      <c r="D90" s="148">
        <v>2</v>
      </c>
      <c r="E90" s="149">
        <v>41121</v>
      </c>
      <c r="F90" s="149">
        <v>44413</v>
      </c>
      <c r="G90" s="6">
        <f t="shared" si="10"/>
        <v>9.0191780821917806</v>
      </c>
      <c r="H90" s="146">
        <v>25</v>
      </c>
      <c r="I90" s="150">
        <v>0.05</v>
      </c>
      <c r="J90" s="151">
        <f t="shared" si="6"/>
        <v>3.7999999999999999E-2</v>
      </c>
      <c r="K90" s="152">
        <v>18970390.390000001</v>
      </c>
      <c r="L90" s="152">
        <v>12393588.470000001</v>
      </c>
      <c r="M90" s="64">
        <v>0.1</v>
      </c>
      <c r="N90" s="153">
        <f t="shared" si="7"/>
        <v>20867429.429000001</v>
      </c>
      <c r="O90" s="152">
        <f t="shared" si="8"/>
        <v>7151868.3612333816</v>
      </c>
      <c r="P90" s="152">
        <f t="shared" si="9"/>
        <v>13715561.06776662</v>
      </c>
      <c r="Q90" s="64">
        <v>0.06</v>
      </c>
      <c r="R90" s="152">
        <f t="shared" si="11"/>
        <v>12892627.403700622</v>
      </c>
    </row>
    <row r="91" spans="2:18" ht="30" x14ac:dyDescent="0.25">
      <c r="B91" s="146">
        <v>87</v>
      </c>
      <c r="C91" s="147" t="s">
        <v>1059</v>
      </c>
      <c r="D91" s="148">
        <v>2</v>
      </c>
      <c r="E91" s="149">
        <v>41121</v>
      </c>
      <c r="F91" s="149">
        <v>44413</v>
      </c>
      <c r="G91" s="6">
        <f t="shared" si="10"/>
        <v>9.0191780821917806</v>
      </c>
      <c r="H91" s="146">
        <v>25</v>
      </c>
      <c r="I91" s="150">
        <v>0.05</v>
      </c>
      <c r="J91" s="151">
        <f t="shared" si="6"/>
        <v>3.7999999999999999E-2</v>
      </c>
      <c r="K91" s="152">
        <v>2078486.61</v>
      </c>
      <c r="L91" s="152">
        <v>1357900.79</v>
      </c>
      <c r="M91" s="64">
        <v>0</v>
      </c>
      <c r="N91" s="153">
        <f t="shared" si="7"/>
        <v>2078486.61</v>
      </c>
      <c r="O91" s="152">
        <f t="shared" si="8"/>
        <v>712357.15332756157</v>
      </c>
      <c r="P91" s="152">
        <f t="shared" si="9"/>
        <v>1366129.4566724384</v>
      </c>
      <c r="Q91" s="64">
        <v>0.06</v>
      </c>
      <c r="R91" s="152">
        <f t="shared" si="11"/>
        <v>1284161.689272092</v>
      </c>
    </row>
    <row r="92" spans="2:18" x14ac:dyDescent="0.25">
      <c r="B92" s="146">
        <v>88</v>
      </c>
      <c r="C92" s="147" t="s">
        <v>1060</v>
      </c>
      <c r="D92" s="148">
        <v>1</v>
      </c>
      <c r="E92" s="149">
        <v>41137</v>
      </c>
      <c r="F92" s="149">
        <v>44413</v>
      </c>
      <c r="G92" s="6">
        <f t="shared" si="10"/>
        <v>8.9753424657534246</v>
      </c>
      <c r="H92" s="146">
        <v>8</v>
      </c>
      <c r="I92" s="150">
        <v>0.05</v>
      </c>
      <c r="J92" s="151">
        <f t="shared" si="6"/>
        <v>0.11874999999999999</v>
      </c>
      <c r="K92" s="152">
        <v>182235</v>
      </c>
      <c r="L92" s="152">
        <v>119440.21</v>
      </c>
      <c r="M92" s="64">
        <v>0.1</v>
      </c>
      <c r="N92" s="153">
        <f t="shared" si="7"/>
        <v>200458.50000000003</v>
      </c>
      <c r="O92" s="152">
        <f t="shared" si="8"/>
        <v>213653.06291095892</v>
      </c>
      <c r="P92" s="152">
        <f t="shared" si="9"/>
        <v>0</v>
      </c>
      <c r="Q92" s="64">
        <v>0.06</v>
      </c>
      <c r="R92" s="152">
        <f t="shared" si="11"/>
        <v>10022.925000000003</v>
      </c>
    </row>
    <row r="93" spans="2:18" x14ac:dyDescent="0.25">
      <c r="B93" s="146">
        <v>89</v>
      </c>
      <c r="C93" s="147" t="s">
        <v>1061</v>
      </c>
      <c r="D93" s="148">
        <v>0</v>
      </c>
      <c r="E93" s="149">
        <v>41365</v>
      </c>
      <c r="F93" s="149">
        <v>44413</v>
      </c>
      <c r="G93" s="6">
        <f t="shared" si="10"/>
        <v>8.3506849315068497</v>
      </c>
      <c r="H93" s="146">
        <v>8</v>
      </c>
      <c r="I93" s="150">
        <v>0.05</v>
      </c>
      <c r="J93" s="151">
        <f t="shared" si="6"/>
        <v>0.11874999999999999</v>
      </c>
      <c r="K93" s="152">
        <v>2072.77</v>
      </c>
      <c r="L93" s="152">
        <v>1420.9</v>
      </c>
      <c r="M93" s="64">
        <v>0</v>
      </c>
      <c r="N93" s="153">
        <f t="shared" si="7"/>
        <v>2072.77</v>
      </c>
      <c r="O93" s="152">
        <f t="shared" si="8"/>
        <v>2055.4495931506849</v>
      </c>
      <c r="P93" s="152">
        <f t="shared" si="9"/>
        <v>17.320406849315077</v>
      </c>
      <c r="Q93" s="64">
        <v>0.06</v>
      </c>
      <c r="R93" s="152">
        <f t="shared" si="11"/>
        <v>103.63850000000001</v>
      </c>
    </row>
    <row r="94" spans="2:18" x14ac:dyDescent="0.25">
      <c r="B94" s="146">
        <v>90</v>
      </c>
      <c r="C94" s="147" t="s">
        <v>1062</v>
      </c>
      <c r="D94" s="148">
        <v>3</v>
      </c>
      <c r="E94" s="149">
        <v>41208</v>
      </c>
      <c r="F94" s="149">
        <v>44413</v>
      </c>
      <c r="G94" s="6">
        <f t="shared" si="10"/>
        <v>8.7808219178082183</v>
      </c>
      <c r="H94" s="146">
        <v>8</v>
      </c>
      <c r="I94" s="150">
        <v>0.05</v>
      </c>
      <c r="J94" s="151">
        <f t="shared" si="6"/>
        <v>0.11874999999999999</v>
      </c>
      <c r="K94" s="152">
        <v>54720</v>
      </c>
      <c r="L94" s="152">
        <v>36376.480000000003</v>
      </c>
      <c r="M94" s="64">
        <v>0.1</v>
      </c>
      <c r="N94" s="153">
        <f t="shared" si="7"/>
        <v>60192.000000000007</v>
      </c>
      <c r="O94" s="152">
        <f t="shared" si="8"/>
        <v>62763.558904109581</v>
      </c>
      <c r="P94" s="152">
        <f t="shared" si="9"/>
        <v>0</v>
      </c>
      <c r="Q94" s="64">
        <v>0.06</v>
      </c>
      <c r="R94" s="152">
        <f t="shared" si="11"/>
        <v>3009.6000000000004</v>
      </c>
    </row>
    <row r="95" spans="2:18" ht="30" x14ac:dyDescent="0.25">
      <c r="B95" s="146">
        <v>91</v>
      </c>
      <c r="C95" s="147" t="s">
        <v>1063</v>
      </c>
      <c r="D95" s="148">
        <v>1</v>
      </c>
      <c r="E95" s="149">
        <v>41233</v>
      </c>
      <c r="F95" s="149">
        <v>44413</v>
      </c>
      <c r="G95" s="6">
        <f t="shared" si="10"/>
        <v>8.712328767123287</v>
      </c>
      <c r="H95" s="146">
        <v>8</v>
      </c>
      <c r="I95" s="150">
        <v>0.05</v>
      </c>
      <c r="J95" s="151">
        <f t="shared" si="6"/>
        <v>0.11874999999999999</v>
      </c>
      <c r="K95" s="152">
        <v>1741124</v>
      </c>
      <c r="L95" s="152">
        <v>1163197.72</v>
      </c>
      <c r="M95" s="64">
        <v>0.1</v>
      </c>
      <c r="N95" s="153">
        <f t="shared" si="7"/>
        <v>1915236.4000000001</v>
      </c>
      <c r="O95" s="152">
        <f t="shared" si="8"/>
        <v>1981482.5905479451</v>
      </c>
      <c r="P95" s="152">
        <f t="shared" si="9"/>
        <v>0</v>
      </c>
      <c r="Q95" s="64">
        <v>0.06</v>
      </c>
      <c r="R95" s="152">
        <f t="shared" si="11"/>
        <v>95761.82</v>
      </c>
    </row>
    <row r="96" spans="2:18" ht="30" x14ac:dyDescent="0.25">
      <c r="B96" s="146">
        <v>92</v>
      </c>
      <c r="C96" s="147" t="s">
        <v>1064</v>
      </c>
      <c r="D96" s="148">
        <v>1</v>
      </c>
      <c r="E96" s="149">
        <v>41253</v>
      </c>
      <c r="F96" s="149">
        <v>44413</v>
      </c>
      <c r="G96" s="6">
        <f t="shared" si="10"/>
        <v>8.6575342465753433</v>
      </c>
      <c r="H96" s="146">
        <v>25</v>
      </c>
      <c r="I96" s="150">
        <v>0.05</v>
      </c>
      <c r="J96" s="151">
        <f t="shared" si="6"/>
        <v>3.7999999999999999E-2</v>
      </c>
      <c r="K96" s="152">
        <v>95951158.090000004</v>
      </c>
      <c r="L96" s="152">
        <v>64355655.369999997</v>
      </c>
      <c r="M96" s="64">
        <v>0.1</v>
      </c>
      <c r="N96" s="153">
        <f t="shared" si="7"/>
        <v>105546273.89900002</v>
      </c>
      <c r="O96" s="152">
        <f t="shared" si="8"/>
        <v>34723278.273402527</v>
      </c>
      <c r="P96" s="152">
        <f t="shared" si="9"/>
        <v>70822995.625597492</v>
      </c>
      <c r="Q96" s="64">
        <v>0.06</v>
      </c>
      <c r="R96" s="152">
        <f t="shared" si="11"/>
        <v>66573615.888061635</v>
      </c>
    </row>
    <row r="97" spans="2:18" x14ac:dyDescent="0.25">
      <c r="B97" s="146">
        <v>93</v>
      </c>
      <c r="C97" s="147" t="s">
        <v>1065</v>
      </c>
      <c r="D97" s="148">
        <v>1</v>
      </c>
      <c r="E97" s="149">
        <v>40870</v>
      </c>
      <c r="F97" s="149">
        <v>44413</v>
      </c>
      <c r="G97" s="6">
        <f t="shared" si="10"/>
        <v>9.706849315068494</v>
      </c>
      <c r="H97" s="146">
        <v>8</v>
      </c>
      <c r="I97" s="150">
        <v>0.05</v>
      </c>
      <c r="J97" s="151">
        <f t="shared" si="6"/>
        <v>0.11874999999999999</v>
      </c>
      <c r="K97" s="152">
        <v>128440</v>
      </c>
      <c r="L97" s="152">
        <v>86021.97</v>
      </c>
      <c r="M97" s="64">
        <v>0.1</v>
      </c>
      <c r="N97" s="153">
        <f t="shared" si="7"/>
        <v>141284</v>
      </c>
      <c r="O97" s="152">
        <f t="shared" si="8"/>
        <v>162856.42171232877</v>
      </c>
      <c r="P97" s="152">
        <f t="shared" si="9"/>
        <v>0</v>
      </c>
      <c r="Q97" s="64">
        <v>0.06</v>
      </c>
      <c r="R97" s="152">
        <f t="shared" si="11"/>
        <v>7064.2000000000007</v>
      </c>
    </row>
    <row r="98" spans="2:18" ht="30" x14ac:dyDescent="0.25">
      <c r="B98" s="146">
        <v>94</v>
      </c>
      <c r="C98" s="147" t="s">
        <v>1066</v>
      </c>
      <c r="D98" s="148">
        <v>1</v>
      </c>
      <c r="E98" s="149">
        <v>41015</v>
      </c>
      <c r="F98" s="149">
        <v>44413</v>
      </c>
      <c r="G98" s="6">
        <f t="shared" si="10"/>
        <v>9.3095890410958901</v>
      </c>
      <c r="H98" s="146">
        <v>8</v>
      </c>
      <c r="I98" s="150">
        <v>0.05</v>
      </c>
      <c r="J98" s="151">
        <f t="shared" si="6"/>
        <v>0.11874999999999999</v>
      </c>
      <c r="K98" s="152">
        <v>267041</v>
      </c>
      <c r="L98" s="152">
        <v>170740.07</v>
      </c>
      <c r="M98" s="64">
        <v>0.1</v>
      </c>
      <c r="N98" s="153">
        <f t="shared" si="7"/>
        <v>293745.10000000003</v>
      </c>
      <c r="O98" s="152">
        <f t="shared" si="8"/>
        <v>324739.23195547948</v>
      </c>
      <c r="P98" s="152">
        <f t="shared" si="9"/>
        <v>0</v>
      </c>
      <c r="Q98" s="64">
        <v>0.06</v>
      </c>
      <c r="R98" s="152">
        <f t="shared" si="11"/>
        <v>14687.255000000003</v>
      </c>
    </row>
    <row r="99" spans="2:18" x14ac:dyDescent="0.25">
      <c r="B99" s="146">
        <v>95</v>
      </c>
      <c r="C99" s="147" t="s">
        <v>1067</v>
      </c>
      <c r="D99" s="148">
        <v>0</v>
      </c>
      <c r="E99" s="149">
        <v>41425</v>
      </c>
      <c r="F99" s="149">
        <v>44413</v>
      </c>
      <c r="G99" s="6">
        <f t="shared" si="10"/>
        <v>8.1863013698630134</v>
      </c>
      <c r="H99" s="146">
        <v>25</v>
      </c>
      <c r="I99" s="150">
        <v>0.05</v>
      </c>
      <c r="J99" s="151">
        <f t="shared" si="6"/>
        <v>3.7999999999999999E-2</v>
      </c>
      <c r="K99" s="152">
        <v>231858065.87</v>
      </c>
      <c r="L99" s="152">
        <v>160784756.18000001</v>
      </c>
      <c r="M99" s="64">
        <v>8.8210347752332524E-2</v>
      </c>
      <c r="N99" s="153">
        <f t="shared" si="7"/>
        <v>252310346.48957595</v>
      </c>
      <c r="O99" s="152">
        <f t="shared" si="8"/>
        <v>78488564.333732635</v>
      </c>
      <c r="P99" s="152">
        <f t="shared" si="9"/>
        <v>173821782.15584332</v>
      </c>
      <c r="Q99" s="64">
        <v>0.06</v>
      </c>
      <c r="R99" s="152">
        <f t="shared" si="11"/>
        <v>163392475.2264927</v>
      </c>
    </row>
    <row r="100" spans="2:18" x14ac:dyDescent="0.25">
      <c r="B100" s="146">
        <v>96</v>
      </c>
      <c r="C100" s="147" t="s">
        <v>1068</v>
      </c>
      <c r="D100" s="148">
        <v>0</v>
      </c>
      <c r="E100" s="149">
        <v>41425</v>
      </c>
      <c r="F100" s="149">
        <v>44413</v>
      </c>
      <c r="G100" s="6">
        <f t="shared" si="10"/>
        <v>8.1863013698630134</v>
      </c>
      <c r="H100" s="146">
        <v>25</v>
      </c>
      <c r="I100" s="150">
        <v>0.05</v>
      </c>
      <c r="J100" s="151">
        <f t="shared" si="6"/>
        <v>3.7999999999999999E-2</v>
      </c>
      <c r="K100" s="152">
        <v>0</v>
      </c>
      <c r="L100" s="152">
        <v>0</v>
      </c>
      <c r="M100" s="64">
        <v>0.44</v>
      </c>
      <c r="N100" s="153">
        <f t="shared" si="7"/>
        <v>0</v>
      </c>
      <c r="O100" s="152">
        <f t="shared" si="8"/>
        <v>0</v>
      </c>
      <c r="P100" s="152">
        <f t="shared" si="9"/>
        <v>0</v>
      </c>
      <c r="Q100" s="64">
        <v>0.06</v>
      </c>
      <c r="R100" s="152">
        <f t="shared" si="11"/>
        <v>0</v>
      </c>
    </row>
    <row r="101" spans="2:18" x14ac:dyDescent="0.25">
      <c r="B101" s="146">
        <v>97</v>
      </c>
      <c r="C101" s="147" t="s">
        <v>1069</v>
      </c>
      <c r="D101" s="148">
        <v>0</v>
      </c>
      <c r="E101" s="149">
        <v>41425</v>
      </c>
      <c r="F101" s="149">
        <v>44413</v>
      </c>
      <c r="G101" s="6">
        <f t="shared" si="10"/>
        <v>8.1863013698630134</v>
      </c>
      <c r="H101" s="146">
        <v>25</v>
      </c>
      <c r="I101" s="150">
        <v>0.05</v>
      </c>
      <c r="J101" s="151">
        <f t="shared" si="6"/>
        <v>3.7999999999999999E-2</v>
      </c>
      <c r="K101" s="152">
        <v>4092111.5</v>
      </c>
      <c r="L101" s="152">
        <v>2837723.79</v>
      </c>
      <c r="M101" s="64">
        <v>0.44</v>
      </c>
      <c r="N101" s="153">
        <f t="shared" si="7"/>
        <v>5892640.5599999996</v>
      </c>
      <c r="O101" s="152">
        <f t="shared" si="8"/>
        <v>1833079.3965606573</v>
      </c>
      <c r="P101" s="152">
        <f t="shared" si="9"/>
        <v>4059561.1634393423</v>
      </c>
      <c r="Q101" s="64">
        <v>0.06</v>
      </c>
      <c r="R101" s="152">
        <f t="shared" si="11"/>
        <v>3815987.4936329816</v>
      </c>
    </row>
    <row r="102" spans="2:18" x14ac:dyDescent="0.25">
      <c r="B102" s="146">
        <v>98</v>
      </c>
      <c r="C102" s="147" t="s">
        <v>1070</v>
      </c>
      <c r="D102" s="148">
        <v>0</v>
      </c>
      <c r="E102" s="149">
        <v>41425</v>
      </c>
      <c r="F102" s="149">
        <v>44413</v>
      </c>
      <c r="G102" s="6">
        <f t="shared" si="10"/>
        <v>8.1863013698630134</v>
      </c>
      <c r="H102" s="146">
        <v>25</v>
      </c>
      <c r="I102" s="150">
        <v>0.05</v>
      </c>
      <c r="J102" s="151">
        <f t="shared" si="6"/>
        <v>3.7999999999999999E-2</v>
      </c>
      <c r="K102" s="152">
        <v>21720493.48</v>
      </c>
      <c r="L102" s="152">
        <v>15062336.67</v>
      </c>
      <c r="M102" s="64">
        <v>0.19512195121951231</v>
      </c>
      <c r="N102" s="153">
        <f t="shared" si="7"/>
        <v>25958638.549268298</v>
      </c>
      <c r="O102" s="152">
        <f t="shared" si="8"/>
        <v>8075199.0559948478</v>
      </c>
      <c r="P102" s="152">
        <f t="shared" si="9"/>
        <v>17883439.493273452</v>
      </c>
      <c r="Q102" s="64">
        <v>0.06</v>
      </c>
      <c r="R102" s="152">
        <f t="shared" si="11"/>
        <v>16810433.123677045</v>
      </c>
    </row>
    <row r="103" spans="2:18" ht="30" x14ac:dyDescent="0.25">
      <c r="B103" s="146">
        <v>99</v>
      </c>
      <c r="C103" s="147" t="s">
        <v>1071</v>
      </c>
      <c r="D103" s="148">
        <v>0</v>
      </c>
      <c r="E103" s="149">
        <v>41425</v>
      </c>
      <c r="F103" s="149">
        <v>44413</v>
      </c>
      <c r="G103" s="6">
        <f t="shared" si="10"/>
        <v>8.1863013698630134</v>
      </c>
      <c r="H103" s="146">
        <v>25</v>
      </c>
      <c r="I103" s="150">
        <v>0.05</v>
      </c>
      <c r="J103" s="151">
        <f t="shared" si="6"/>
        <v>3.7999999999999999E-2</v>
      </c>
      <c r="K103" s="152">
        <v>585293.98</v>
      </c>
      <c r="L103" s="152">
        <v>405879.14</v>
      </c>
      <c r="M103" s="64">
        <v>0</v>
      </c>
      <c r="N103" s="153">
        <f t="shared" si="7"/>
        <v>585293.98</v>
      </c>
      <c r="O103" s="152">
        <f t="shared" si="8"/>
        <v>182072.93058936985</v>
      </c>
      <c r="P103" s="152">
        <f t="shared" si="9"/>
        <v>403221.04941063013</v>
      </c>
      <c r="Q103" s="64">
        <v>0.06</v>
      </c>
      <c r="R103" s="152">
        <f t="shared" si="11"/>
        <v>379027.7864459923</v>
      </c>
    </row>
    <row r="104" spans="2:18" ht="30" x14ac:dyDescent="0.25">
      <c r="B104" s="146">
        <v>100</v>
      </c>
      <c r="C104" s="147" t="s">
        <v>1072</v>
      </c>
      <c r="D104" s="148">
        <v>0</v>
      </c>
      <c r="E104" s="149">
        <v>41425</v>
      </c>
      <c r="F104" s="149">
        <v>44413</v>
      </c>
      <c r="G104" s="6">
        <f t="shared" si="10"/>
        <v>8.1863013698630134</v>
      </c>
      <c r="H104" s="146">
        <v>25</v>
      </c>
      <c r="I104" s="150">
        <v>0.05</v>
      </c>
      <c r="J104" s="151">
        <f t="shared" si="6"/>
        <v>3.7999999999999999E-2</v>
      </c>
      <c r="K104" s="152">
        <v>17663444.780000001</v>
      </c>
      <c r="L104" s="152">
        <v>12248927.609999999</v>
      </c>
      <c r="M104" s="64">
        <v>0</v>
      </c>
      <c r="N104" s="153">
        <f t="shared" si="7"/>
        <v>17663444.780000001</v>
      </c>
      <c r="O104" s="152">
        <f t="shared" si="8"/>
        <v>5494734.7235625209</v>
      </c>
      <c r="P104" s="152">
        <f t="shared" si="9"/>
        <v>12168710.056437481</v>
      </c>
      <c r="Q104" s="64">
        <v>0.06</v>
      </c>
      <c r="R104" s="152">
        <f t="shared" si="11"/>
        <v>11438587.453051232</v>
      </c>
    </row>
    <row r="105" spans="2:18" x14ac:dyDescent="0.25">
      <c r="B105" s="146">
        <v>101</v>
      </c>
      <c r="C105" s="147" t="s">
        <v>1073</v>
      </c>
      <c r="D105" s="148">
        <v>0</v>
      </c>
      <c r="E105" s="149">
        <v>41425</v>
      </c>
      <c r="F105" s="149">
        <v>44413</v>
      </c>
      <c r="G105" s="6">
        <f t="shared" si="10"/>
        <v>8.1863013698630134</v>
      </c>
      <c r="H105" s="146">
        <v>25</v>
      </c>
      <c r="I105" s="150">
        <v>0.05</v>
      </c>
      <c r="J105" s="151">
        <f t="shared" si="6"/>
        <v>3.7999999999999999E-2</v>
      </c>
      <c r="K105" s="152">
        <v>8653332.5</v>
      </c>
      <c r="L105" s="152">
        <v>6000757.21</v>
      </c>
      <c r="M105" s="64">
        <v>0</v>
      </c>
      <c r="N105" s="153">
        <f t="shared" si="7"/>
        <v>8653332.5</v>
      </c>
      <c r="O105" s="152">
        <f t="shared" si="8"/>
        <v>2691873.9325479451</v>
      </c>
      <c r="P105" s="152">
        <f t="shared" si="9"/>
        <v>5961458.5674520545</v>
      </c>
      <c r="Q105" s="64">
        <v>0.06</v>
      </c>
      <c r="R105" s="152">
        <f t="shared" si="11"/>
        <v>5603771.053404931</v>
      </c>
    </row>
    <row r="106" spans="2:18" x14ac:dyDescent="0.25">
      <c r="B106" s="146">
        <v>102</v>
      </c>
      <c r="C106" s="147" t="s">
        <v>1074</v>
      </c>
      <c r="D106" s="148">
        <v>0</v>
      </c>
      <c r="E106" s="149">
        <v>41425</v>
      </c>
      <c r="F106" s="149">
        <v>44413</v>
      </c>
      <c r="G106" s="6">
        <f t="shared" si="10"/>
        <v>8.1863013698630134</v>
      </c>
      <c r="H106" s="146">
        <v>25</v>
      </c>
      <c r="I106" s="150">
        <v>0.05</v>
      </c>
      <c r="J106" s="151">
        <f t="shared" si="6"/>
        <v>3.7999999999999999E-2</v>
      </c>
      <c r="K106" s="152">
        <v>227331.16</v>
      </c>
      <c r="L106" s="152">
        <v>157645.51</v>
      </c>
      <c r="M106" s="64">
        <v>0</v>
      </c>
      <c r="N106" s="153">
        <f t="shared" si="7"/>
        <v>227331.16</v>
      </c>
      <c r="O106" s="152">
        <f t="shared" si="8"/>
        <v>70718.05268778083</v>
      </c>
      <c r="P106" s="152">
        <f t="shared" si="9"/>
        <v>156613.10731221916</v>
      </c>
      <c r="Q106" s="64">
        <v>0.06</v>
      </c>
      <c r="R106" s="152">
        <f t="shared" si="11"/>
        <v>147216.32087348599</v>
      </c>
    </row>
    <row r="107" spans="2:18" x14ac:dyDescent="0.25">
      <c r="B107" s="146">
        <v>103</v>
      </c>
      <c r="C107" s="147" t="s">
        <v>1076</v>
      </c>
      <c r="D107" s="148">
        <v>0</v>
      </c>
      <c r="E107" s="149">
        <v>41730</v>
      </c>
      <c r="F107" s="149">
        <v>44413</v>
      </c>
      <c r="G107" s="6">
        <f t="shared" si="10"/>
        <v>7.3506849315068497</v>
      </c>
      <c r="H107" s="146">
        <v>25</v>
      </c>
      <c r="I107" s="150">
        <v>0.05</v>
      </c>
      <c r="J107" s="151">
        <f t="shared" si="6"/>
        <v>3.7999999999999999E-2</v>
      </c>
      <c r="K107" s="152">
        <v>17059280.280000001</v>
      </c>
      <c r="L107" s="152">
        <v>12365125.640000001</v>
      </c>
      <c r="M107" s="64">
        <v>0</v>
      </c>
      <c r="N107" s="153">
        <f t="shared" si="7"/>
        <v>17059280.280000001</v>
      </c>
      <c r="O107" s="152">
        <f t="shared" si="8"/>
        <v>4765100.9908688217</v>
      </c>
      <c r="P107" s="152">
        <f t="shared" si="9"/>
        <v>12294179.289131179</v>
      </c>
      <c r="Q107" s="64">
        <v>0.06</v>
      </c>
      <c r="R107" s="152">
        <f t="shared" si="11"/>
        <v>11556528.531783309</v>
      </c>
    </row>
    <row r="108" spans="2:18" x14ac:dyDescent="0.25">
      <c r="B108" s="146">
        <v>104</v>
      </c>
      <c r="C108" s="147" t="s">
        <v>1077</v>
      </c>
      <c r="D108" s="148">
        <v>0</v>
      </c>
      <c r="E108" s="149">
        <v>42095</v>
      </c>
      <c r="F108" s="149">
        <v>44413</v>
      </c>
      <c r="G108" s="6">
        <f t="shared" si="10"/>
        <v>6.3506849315068497</v>
      </c>
      <c r="H108" s="146">
        <v>25</v>
      </c>
      <c r="I108" s="150">
        <v>0.05</v>
      </c>
      <c r="J108" s="151">
        <f t="shared" si="6"/>
        <v>3.7999999999999999E-2</v>
      </c>
      <c r="K108" s="152">
        <v>978664.93</v>
      </c>
      <c r="L108" s="152">
        <v>737875.87</v>
      </c>
      <c r="M108" s="64">
        <v>0</v>
      </c>
      <c r="N108" s="153">
        <f t="shared" si="7"/>
        <v>978664.93</v>
      </c>
      <c r="O108" s="152">
        <f t="shared" si="8"/>
        <v>236177.31970991782</v>
      </c>
      <c r="P108" s="152">
        <f t="shared" si="9"/>
        <v>742487.61029008217</v>
      </c>
      <c r="Q108" s="64">
        <v>0.06</v>
      </c>
      <c r="R108" s="152">
        <f t="shared" si="11"/>
        <v>697938.35367267719</v>
      </c>
    </row>
    <row r="109" spans="2:18" x14ac:dyDescent="0.25">
      <c r="B109" s="146">
        <v>105</v>
      </c>
      <c r="C109" s="147" t="s">
        <v>1079</v>
      </c>
      <c r="D109" s="148">
        <v>0</v>
      </c>
      <c r="E109" s="149">
        <v>42461</v>
      </c>
      <c r="F109" s="149">
        <v>44413</v>
      </c>
      <c r="G109" s="6">
        <f t="shared" si="10"/>
        <v>5.3479452054794523</v>
      </c>
      <c r="H109" s="146">
        <v>25</v>
      </c>
      <c r="I109" s="150">
        <v>0.05</v>
      </c>
      <c r="J109" s="151">
        <f t="shared" si="6"/>
        <v>3.7999999999999999E-2</v>
      </c>
      <c r="K109" s="152">
        <v>443285.87</v>
      </c>
      <c r="L109" s="152">
        <v>348298</v>
      </c>
      <c r="M109" s="64">
        <v>0</v>
      </c>
      <c r="N109" s="153">
        <f t="shared" si="7"/>
        <v>443285.87</v>
      </c>
      <c r="O109" s="152">
        <f t="shared" si="8"/>
        <v>90085.404638684937</v>
      </c>
      <c r="P109" s="152">
        <f t="shared" si="9"/>
        <v>353200.46536131506</v>
      </c>
      <c r="Q109" s="64">
        <v>0.06</v>
      </c>
      <c r="R109" s="152">
        <f t="shared" si="11"/>
        <v>332008.43743963615</v>
      </c>
    </row>
    <row r="110" spans="2:18" x14ac:dyDescent="0.25">
      <c r="B110" s="146">
        <v>106</v>
      </c>
      <c r="C110" s="147" t="s">
        <v>1080</v>
      </c>
      <c r="D110" s="148">
        <v>0</v>
      </c>
      <c r="E110" s="149">
        <v>41730</v>
      </c>
      <c r="F110" s="149">
        <v>44413</v>
      </c>
      <c r="G110" s="6">
        <f t="shared" si="10"/>
        <v>7.3506849315068497</v>
      </c>
      <c r="H110" s="146">
        <v>25</v>
      </c>
      <c r="I110" s="150">
        <v>0.05</v>
      </c>
      <c r="J110" s="151">
        <f t="shared" si="6"/>
        <v>3.7999999999999999E-2</v>
      </c>
      <c r="K110" s="152">
        <v>-12963157.92</v>
      </c>
      <c r="L110" s="152">
        <v>-9396121.8599999994</v>
      </c>
      <c r="M110" s="64">
        <v>0</v>
      </c>
      <c r="N110" s="153">
        <f t="shared" si="7"/>
        <v>-12963157.92</v>
      </c>
      <c r="O110" s="152">
        <f t="shared" si="8"/>
        <v>-3620947.4043169315</v>
      </c>
      <c r="P110" s="152">
        <f>N110-O110</f>
        <v>-9342210.515683068</v>
      </c>
      <c r="Q110" s="64">
        <v>0.06</v>
      </c>
      <c r="R110" s="152">
        <f>IF(P110&gt;=N110*I110,N110*I110,P110*(1-Q110))</f>
        <v>-8781677.884742083</v>
      </c>
    </row>
    <row r="111" spans="2:18" x14ac:dyDescent="0.25">
      <c r="B111" s="146">
        <v>107</v>
      </c>
      <c r="C111" s="147" t="s">
        <v>1081</v>
      </c>
      <c r="D111" s="148">
        <v>0</v>
      </c>
      <c r="E111" s="149">
        <v>42095</v>
      </c>
      <c r="F111" s="149">
        <v>44413</v>
      </c>
      <c r="G111" s="6">
        <f t="shared" si="10"/>
        <v>6.3506849315068497</v>
      </c>
      <c r="H111" s="146">
        <v>25</v>
      </c>
      <c r="I111" s="150">
        <v>0.05</v>
      </c>
      <c r="J111" s="151">
        <f t="shared" si="6"/>
        <v>3.7999999999999999E-2</v>
      </c>
      <c r="K111" s="152">
        <v>2481924.5</v>
      </c>
      <c r="L111" s="152">
        <v>1871276</v>
      </c>
      <c r="M111" s="64">
        <v>0</v>
      </c>
      <c r="N111" s="153">
        <f t="shared" si="7"/>
        <v>2481924.5</v>
      </c>
      <c r="O111" s="152">
        <f t="shared" si="8"/>
        <v>598952.97988493147</v>
      </c>
      <c r="P111" s="152">
        <f t="shared" si="9"/>
        <v>1882971.5201150686</v>
      </c>
      <c r="Q111" s="64">
        <v>0.06</v>
      </c>
      <c r="R111" s="152">
        <f t="shared" si="11"/>
        <v>1769993.2289081644</v>
      </c>
    </row>
    <row r="112" spans="2:18" x14ac:dyDescent="0.25">
      <c r="B112" s="146">
        <v>108</v>
      </c>
      <c r="C112" s="147" t="s">
        <v>1082</v>
      </c>
      <c r="D112" s="148">
        <v>0</v>
      </c>
      <c r="E112" s="149">
        <v>42461</v>
      </c>
      <c r="F112" s="149">
        <v>44413</v>
      </c>
      <c r="G112" s="6">
        <f t="shared" si="10"/>
        <v>5.3479452054794523</v>
      </c>
      <c r="H112" s="146">
        <v>25</v>
      </c>
      <c r="I112" s="150">
        <v>0.05</v>
      </c>
      <c r="J112" s="151">
        <f t="shared" si="6"/>
        <v>3.7999999999999999E-2</v>
      </c>
      <c r="K112" s="152">
        <v>-1207390.43</v>
      </c>
      <c r="L112" s="152">
        <v>-948669.24</v>
      </c>
      <c r="M112" s="64">
        <v>0</v>
      </c>
      <c r="N112" s="153">
        <f t="shared" si="7"/>
        <v>-1207390.43</v>
      </c>
      <c r="O112" s="152">
        <f t="shared" si="8"/>
        <v>-245368.19872789038</v>
      </c>
      <c r="P112" s="152">
        <f>N112-O112</f>
        <v>-962022.23127210955</v>
      </c>
      <c r="Q112" s="64">
        <v>0.06</v>
      </c>
      <c r="R112" s="152">
        <f>IF(P112&gt;=N112*I112,N112*I112,P112*(1-Q112))</f>
        <v>-904300.89739578287</v>
      </c>
    </row>
    <row r="113" spans="2:18" x14ac:dyDescent="0.25">
      <c r="B113" s="146">
        <v>109</v>
      </c>
      <c r="C113" s="147" t="s">
        <v>1084</v>
      </c>
      <c r="D113" s="148">
        <v>0</v>
      </c>
      <c r="E113" s="149">
        <v>42826</v>
      </c>
      <c r="F113" s="149">
        <v>44413</v>
      </c>
      <c r="G113" s="6">
        <f t="shared" si="10"/>
        <v>4.3479452054794523</v>
      </c>
      <c r="H113" s="146">
        <v>25</v>
      </c>
      <c r="I113" s="150">
        <v>0.05</v>
      </c>
      <c r="J113" s="151">
        <f t="shared" si="6"/>
        <v>3.7999999999999999E-2</v>
      </c>
      <c r="K113" s="152">
        <v>294174.37</v>
      </c>
      <c r="L113" s="152">
        <v>241363.09</v>
      </c>
      <c r="M113" s="64">
        <v>0</v>
      </c>
      <c r="N113" s="153">
        <f t="shared" si="7"/>
        <v>294174.37</v>
      </c>
      <c r="O113" s="152">
        <f t="shared" si="8"/>
        <v>48604.053581424654</v>
      </c>
      <c r="P113" s="152">
        <f t="shared" si="9"/>
        <v>245570.31641857536</v>
      </c>
      <c r="Q113" s="64">
        <v>0.06</v>
      </c>
      <c r="R113" s="152">
        <f t="shared" si="11"/>
        <v>230836.09743346082</v>
      </c>
    </row>
    <row r="114" spans="2:18" x14ac:dyDescent="0.25">
      <c r="B114" s="146">
        <v>110</v>
      </c>
      <c r="C114" s="147" t="s">
        <v>1085</v>
      </c>
      <c r="D114" s="148">
        <v>0</v>
      </c>
      <c r="E114" s="149">
        <v>42826</v>
      </c>
      <c r="F114" s="149">
        <v>44413</v>
      </c>
      <c r="G114" s="6">
        <f t="shared" si="10"/>
        <v>4.3479452054794523</v>
      </c>
      <c r="H114" s="146">
        <v>25</v>
      </c>
      <c r="I114" s="150">
        <v>0.05</v>
      </c>
      <c r="J114" s="151">
        <f t="shared" si="6"/>
        <v>3.7999999999999999E-2</v>
      </c>
      <c r="K114" s="152">
        <v>-21518.48</v>
      </c>
      <c r="L114" s="152">
        <v>-17655.400000000001</v>
      </c>
      <c r="M114" s="64">
        <v>0</v>
      </c>
      <c r="N114" s="153">
        <f t="shared" si="7"/>
        <v>-21518.48</v>
      </c>
      <c r="O114" s="152">
        <f t="shared" si="8"/>
        <v>-3555.3245339178084</v>
      </c>
      <c r="P114" s="152">
        <f>N114-O114</f>
        <v>-17963.155466082193</v>
      </c>
      <c r="Q114" s="64">
        <v>0.06</v>
      </c>
      <c r="R114" s="152">
        <f>IF(P114&gt;=N114*I114,N114*I114,P114*(1-Q114))</f>
        <v>-16885.366138117261</v>
      </c>
    </row>
    <row r="115" spans="2:18" x14ac:dyDescent="0.25">
      <c r="B115" s="146">
        <v>111</v>
      </c>
      <c r="C115" s="147" t="s">
        <v>1087</v>
      </c>
      <c r="D115" s="148">
        <v>0</v>
      </c>
      <c r="E115" s="149">
        <v>43191</v>
      </c>
      <c r="F115" s="149">
        <v>44413</v>
      </c>
      <c r="G115" s="6">
        <f t="shared" si="10"/>
        <v>3.3479452054794518</v>
      </c>
      <c r="H115" s="146">
        <v>25</v>
      </c>
      <c r="I115" s="150">
        <v>0.05</v>
      </c>
      <c r="J115" s="151">
        <f t="shared" si="6"/>
        <v>3.7999999999999999E-2</v>
      </c>
      <c r="K115" s="152">
        <v>792284.86</v>
      </c>
      <c r="L115" s="152">
        <v>680319.86</v>
      </c>
      <c r="M115" s="64">
        <v>0</v>
      </c>
      <c r="N115" s="153">
        <f t="shared" si="7"/>
        <v>792284.86</v>
      </c>
      <c r="O115" s="152">
        <f t="shared" si="8"/>
        <v>100795.99933961642</v>
      </c>
      <c r="P115" s="152">
        <f t="shared" si="9"/>
        <v>691488.86066038359</v>
      </c>
      <c r="Q115" s="64">
        <v>0.06</v>
      </c>
      <c r="R115" s="152">
        <f t="shared" si="11"/>
        <v>649999.52902076056</v>
      </c>
    </row>
    <row r="116" spans="2:18" x14ac:dyDescent="0.25">
      <c r="B116" s="146">
        <v>112</v>
      </c>
      <c r="C116" s="147" t="s">
        <v>1088</v>
      </c>
      <c r="D116" s="148">
        <v>0</v>
      </c>
      <c r="E116" s="149">
        <v>43191</v>
      </c>
      <c r="F116" s="149">
        <v>44413</v>
      </c>
      <c r="G116" s="6">
        <f t="shared" si="10"/>
        <v>3.3479452054794518</v>
      </c>
      <c r="H116" s="146">
        <v>25</v>
      </c>
      <c r="I116" s="150">
        <v>0.05</v>
      </c>
      <c r="J116" s="151">
        <f t="shared" si="6"/>
        <v>3.7999999999999999E-2</v>
      </c>
      <c r="K116" s="152">
        <v>2619389.34</v>
      </c>
      <c r="L116" s="152">
        <v>2249219.5499999998</v>
      </c>
      <c r="M116" s="64">
        <v>0</v>
      </c>
      <c r="N116" s="153">
        <f t="shared" si="7"/>
        <v>2619389.34</v>
      </c>
      <c r="O116" s="152">
        <f t="shared" si="8"/>
        <v>333243.7353212054</v>
      </c>
      <c r="P116" s="152">
        <f t="shared" si="9"/>
        <v>2286145.6046787943</v>
      </c>
      <c r="Q116" s="64">
        <v>0.06</v>
      </c>
      <c r="R116" s="152">
        <f t="shared" si="11"/>
        <v>2148976.8683980666</v>
      </c>
    </row>
    <row r="117" spans="2:18" x14ac:dyDescent="0.25">
      <c r="B117" s="146">
        <v>113</v>
      </c>
      <c r="C117" s="147" t="s">
        <v>1090</v>
      </c>
      <c r="D117" s="148">
        <v>0</v>
      </c>
      <c r="E117" s="149">
        <v>43556</v>
      </c>
      <c r="F117" s="149">
        <v>44413</v>
      </c>
      <c r="G117" s="6">
        <f t="shared" si="10"/>
        <v>2.3479452054794518</v>
      </c>
      <c r="H117" s="146">
        <v>25</v>
      </c>
      <c r="I117" s="150">
        <v>0.05</v>
      </c>
      <c r="J117" s="151">
        <f t="shared" si="6"/>
        <v>3.7999999999999999E-2</v>
      </c>
      <c r="K117" s="152">
        <v>936515.01</v>
      </c>
      <c r="L117" s="152">
        <v>843680.09</v>
      </c>
      <c r="M117" s="64">
        <v>0</v>
      </c>
      <c r="N117" s="153">
        <f t="shared" si="7"/>
        <v>936515.01</v>
      </c>
      <c r="O117" s="152">
        <f t="shared" si="8"/>
        <v>83557.66524838355</v>
      </c>
      <c r="P117" s="152">
        <f t="shared" si="9"/>
        <v>852957.34475161647</v>
      </c>
      <c r="Q117" s="64">
        <v>0.06</v>
      </c>
      <c r="R117" s="152">
        <f t="shared" si="11"/>
        <v>801779.90406651946</v>
      </c>
    </row>
    <row r="118" spans="2:18" ht="30" x14ac:dyDescent="0.25">
      <c r="B118" s="146">
        <v>114</v>
      </c>
      <c r="C118" s="147" t="s">
        <v>1091</v>
      </c>
      <c r="D118" s="148">
        <v>0</v>
      </c>
      <c r="E118" s="149">
        <v>43556</v>
      </c>
      <c r="F118" s="149">
        <v>44413</v>
      </c>
      <c r="G118" s="6">
        <f t="shared" si="10"/>
        <v>2.3479452054794518</v>
      </c>
      <c r="H118" s="146">
        <v>25</v>
      </c>
      <c r="I118" s="150">
        <v>0.05</v>
      </c>
      <c r="J118" s="151">
        <f t="shared" si="6"/>
        <v>3.7999999999999999E-2</v>
      </c>
      <c r="K118" s="152">
        <v>3273392.69</v>
      </c>
      <c r="L118" s="152">
        <v>2948907.57</v>
      </c>
      <c r="M118" s="64">
        <v>0</v>
      </c>
      <c r="N118" s="153">
        <f t="shared" si="7"/>
        <v>3273392.69</v>
      </c>
      <c r="O118" s="152">
        <f t="shared" si="8"/>
        <v>292058.37354120542</v>
      </c>
      <c r="P118" s="152">
        <f t="shared" si="9"/>
        <v>2981334.3164587943</v>
      </c>
      <c r="Q118" s="64">
        <v>0.06</v>
      </c>
      <c r="R118" s="152">
        <f t="shared" si="11"/>
        <v>2802454.2574712667</v>
      </c>
    </row>
    <row r="119" spans="2:18" x14ac:dyDescent="0.25">
      <c r="B119" s="146">
        <v>115</v>
      </c>
      <c r="C119" s="147" t="s">
        <v>1093</v>
      </c>
      <c r="D119" s="148">
        <v>0</v>
      </c>
      <c r="E119" s="149">
        <v>43922</v>
      </c>
      <c r="F119" s="149">
        <v>44413</v>
      </c>
      <c r="G119" s="6">
        <f t="shared" si="10"/>
        <v>1.3452054794520547</v>
      </c>
      <c r="H119" s="146">
        <v>25</v>
      </c>
      <c r="I119" s="150">
        <v>0.05</v>
      </c>
      <c r="J119" s="151">
        <f t="shared" si="6"/>
        <v>3.7999999999999999E-2</v>
      </c>
      <c r="K119" s="152">
        <v>1620086.62</v>
      </c>
      <c r="L119" s="152">
        <v>1535368.62</v>
      </c>
      <c r="M119" s="64">
        <v>0</v>
      </c>
      <c r="N119" s="153">
        <f t="shared" si="7"/>
        <v>1620086.62</v>
      </c>
      <c r="O119" s="152">
        <f t="shared" si="8"/>
        <v>82815.277139616446</v>
      </c>
      <c r="P119" s="152">
        <f t="shared" si="9"/>
        <v>1537271.3428603837</v>
      </c>
      <c r="Q119" s="64">
        <v>0.06</v>
      </c>
      <c r="R119" s="152">
        <f t="shared" si="11"/>
        <v>1445035.0622887607</v>
      </c>
    </row>
    <row r="120" spans="2:18" x14ac:dyDescent="0.25">
      <c r="B120" s="146">
        <v>116</v>
      </c>
      <c r="C120" s="147" t="s">
        <v>1094</v>
      </c>
      <c r="D120" s="148">
        <v>0</v>
      </c>
      <c r="E120" s="149">
        <v>43922</v>
      </c>
      <c r="F120" s="149">
        <v>44413</v>
      </c>
      <c r="G120" s="6">
        <f t="shared" si="10"/>
        <v>1.3452054794520547</v>
      </c>
      <c r="H120" s="146">
        <v>25</v>
      </c>
      <c r="I120" s="150">
        <v>0.05</v>
      </c>
      <c r="J120" s="151">
        <f t="shared" si="6"/>
        <v>3.7999999999999999E-2</v>
      </c>
      <c r="K120" s="152">
        <v>-3184770.25</v>
      </c>
      <c r="L120" s="152">
        <v>-3018231.4</v>
      </c>
      <c r="M120" s="64">
        <v>0</v>
      </c>
      <c r="N120" s="153">
        <f t="shared" si="7"/>
        <v>-3184770.25</v>
      </c>
      <c r="O120" s="152">
        <f t="shared" si="8"/>
        <v>-162798.47486164383</v>
      </c>
      <c r="P120" s="152">
        <f>N120-O120</f>
        <v>-3021971.7751383563</v>
      </c>
      <c r="Q120" s="64">
        <v>0.06</v>
      </c>
      <c r="R120" s="152">
        <f>IF(P120&gt;=N120*I120,N120*I120,P120*(1-Q120))</f>
        <v>-2840653.4686300545</v>
      </c>
    </row>
    <row r="121" spans="2:18" ht="30" x14ac:dyDescent="0.25">
      <c r="B121" s="146">
        <v>117</v>
      </c>
      <c r="C121" s="147" t="s">
        <v>1095</v>
      </c>
      <c r="D121" s="148">
        <v>0</v>
      </c>
      <c r="E121" s="149">
        <v>41425</v>
      </c>
      <c r="F121" s="149">
        <v>44413</v>
      </c>
      <c r="G121" s="6">
        <f t="shared" si="10"/>
        <v>8.1863013698630134</v>
      </c>
      <c r="H121" s="146">
        <v>25</v>
      </c>
      <c r="I121" s="150">
        <v>0.05</v>
      </c>
      <c r="J121" s="151">
        <f t="shared" si="6"/>
        <v>3.7999999999999999E-2</v>
      </c>
      <c r="K121" s="152">
        <v>435435323.39999998</v>
      </c>
      <c r="L121" s="152">
        <v>301957846.66000003</v>
      </c>
      <c r="M121" s="64">
        <v>8.8210347752332524E-2</v>
      </c>
      <c r="N121" s="153">
        <f t="shared" si="7"/>
        <v>473845224.7007634</v>
      </c>
      <c r="O121" s="152">
        <f t="shared" si="8"/>
        <v>147403512.85869446</v>
      </c>
      <c r="P121" s="152">
        <f t="shared" si="9"/>
        <v>326441711.84206891</v>
      </c>
      <c r="Q121" s="64">
        <v>0.06</v>
      </c>
      <c r="R121" s="152">
        <f t="shared" si="11"/>
        <v>306855209.13154477</v>
      </c>
    </row>
    <row r="122" spans="2:18" ht="30" x14ac:dyDescent="0.25">
      <c r="B122" s="146">
        <v>118</v>
      </c>
      <c r="C122" s="147" t="s">
        <v>1096</v>
      </c>
      <c r="D122" s="148">
        <v>0</v>
      </c>
      <c r="E122" s="149">
        <v>41425</v>
      </c>
      <c r="F122" s="149">
        <v>44413</v>
      </c>
      <c r="G122" s="6">
        <f t="shared" si="10"/>
        <v>8.1863013698630134</v>
      </c>
      <c r="H122" s="146">
        <v>25</v>
      </c>
      <c r="I122" s="150">
        <v>0.05</v>
      </c>
      <c r="J122" s="151">
        <f t="shared" si="6"/>
        <v>3.7999999999999999E-2</v>
      </c>
      <c r="K122" s="152">
        <v>-150748128.5</v>
      </c>
      <c r="L122" s="152">
        <v>-104538097.44</v>
      </c>
      <c r="M122" s="64">
        <v>8.8210347752332524E-2</v>
      </c>
      <c r="N122" s="153">
        <f t="shared" si="7"/>
        <v>-164045673.33799833</v>
      </c>
      <c r="O122" s="152">
        <f t="shared" si="8"/>
        <v>-51031238.173944332</v>
      </c>
      <c r="P122" s="152">
        <f>N122-O122</f>
        <v>-113014435.16405401</v>
      </c>
      <c r="Q122" s="64">
        <v>0.06</v>
      </c>
      <c r="R122" s="152">
        <f>IF(P122&gt;=N122*I122,N122*I122,P122*(1-Q122))</f>
        <v>-106233569.05421077</v>
      </c>
    </row>
    <row r="123" spans="2:18" x14ac:dyDescent="0.25">
      <c r="B123" s="146">
        <v>119</v>
      </c>
      <c r="C123" s="147" t="s">
        <v>1069</v>
      </c>
      <c r="D123" s="148">
        <v>0</v>
      </c>
      <c r="E123" s="149">
        <v>41425</v>
      </c>
      <c r="F123" s="149">
        <v>44413</v>
      </c>
      <c r="G123" s="6">
        <f t="shared" si="10"/>
        <v>8.1863013698630134</v>
      </c>
      <c r="H123" s="146">
        <v>25</v>
      </c>
      <c r="I123" s="150">
        <v>0.05</v>
      </c>
      <c r="J123" s="151">
        <f t="shared" si="6"/>
        <v>3.7999999999999999E-2</v>
      </c>
      <c r="K123" s="152">
        <v>7685089.0899999999</v>
      </c>
      <c r="L123" s="152">
        <v>5329317.2</v>
      </c>
      <c r="M123" s="64">
        <v>0.44</v>
      </c>
      <c r="N123" s="153">
        <f t="shared" si="7"/>
        <v>11066528.2896</v>
      </c>
      <c r="O123" s="152">
        <f t="shared" si="8"/>
        <v>3442569.5564776501</v>
      </c>
      <c r="P123" s="152">
        <f t="shared" si="9"/>
        <v>7623958.7331223497</v>
      </c>
      <c r="Q123" s="64">
        <v>0.06</v>
      </c>
      <c r="R123" s="152">
        <f t="shared" si="11"/>
        <v>7166521.209135008</v>
      </c>
    </row>
    <row r="124" spans="2:18" x14ac:dyDescent="0.25">
      <c r="B124" s="146">
        <v>120</v>
      </c>
      <c r="C124" s="147" t="s">
        <v>1070</v>
      </c>
      <c r="D124" s="148">
        <v>0</v>
      </c>
      <c r="E124" s="149">
        <v>41425</v>
      </c>
      <c r="F124" s="149">
        <v>44413</v>
      </c>
      <c r="G124" s="6">
        <f t="shared" si="10"/>
        <v>8.1863013698630134</v>
      </c>
      <c r="H124" s="146">
        <v>25</v>
      </c>
      <c r="I124" s="150">
        <v>0.05</v>
      </c>
      <c r="J124" s="151">
        <f t="shared" si="6"/>
        <v>3.7999999999999999E-2</v>
      </c>
      <c r="K124" s="152">
        <v>40791637.189999998</v>
      </c>
      <c r="L124" s="152">
        <v>28287449.98</v>
      </c>
      <c r="M124" s="64">
        <v>0.19512195121951231</v>
      </c>
      <c r="N124" s="153">
        <f t="shared" si="7"/>
        <v>48750981.031951226</v>
      </c>
      <c r="O124" s="152">
        <f t="shared" si="8"/>
        <v>15165428.466553068</v>
      </c>
      <c r="P124" s="152">
        <f t="shared" si="9"/>
        <v>33585552.565398157</v>
      </c>
      <c r="Q124" s="64">
        <v>0.06</v>
      </c>
      <c r="R124" s="152">
        <f t="shared" si="11"/>
        <v>31570419.411474265</v>
      </c>
    </row>
    <row r="125" spans="2:18" ht="30" x14ac:dyDescent="0.25">
      <c r="B125" s="146">
        <v>121</v>
      </c>
      <c r="C125" s="147" t="s">
        <v>1071</v>
      </c>
      <c r="D125" s="148">
        <v>0</v>
      </c>
      <c r="E125" s="149">
        <v>41425</v>
      </c>
      <c r="F125" s="149">
        <v>44413</v>
      </c>
      <c r="G125" s="6">
        <f t="shared" si="10"/>
        <v>8.1863013698630134</v>
      </c>
      <c r="H125" s="146">
        <v>25</v>
      </c>
      <c r="I125" s="150">
        <v>0.05</v>
      </c>
      <c r="J125" s="151">
        <f t="shared" si="6"/>
        <v>3.7999999999999999E-2</v>
      </c>
      <c r="K125" s="152">
        <v>1099196.93</v>
      </c>
      <c r="L125" s="152">
        <v>762251.31</v>
      </c>
      <c r="M125" s="64">
        <v>0</v>
      </c>
      <c r="N125" s="153">
        <f t="shared" si="7"/>
        <v>1099196.93</v>
      </c>
      <c r="O125" s="152">
        <f t="shared" si="8"/>
        <v>341937.57868471229</v>
      </c>
      <c r="P125" s="152">
        <f t="shared" si="9"/>
        <v>757259.35131528764</v>
      </c>
      <c r="Q125" s="64">
        <v>0.06</v>
      </c>
      <c r="R125" s="152">
        <f t="shared" si="11"/>
        <v>711823.79023637029</v>
      </c>
    </row>
    <row r="126" spans="2:18" ht="30" x14ac:dyDescent="0.25">
      <c r="B126" s="146">
        <v>122</v>
      </c>
      <c r="C126" s="147" t="s">
        <v>1072</v>
      </c>
      <c r="D126" s="148">
        <v>0</v>
      </c>
      <c r="E126" s="149">
        <v>41425</v>
      </c>
      <c r="F126" s="149">
        <v>44413</v>
      </c>
      <c r="G126" s="6">
        <f t="shared" si="10"/>
        <v>8.1863013698630134</v>
      </c>
      <c r="H126" s="146">
        <v>25</v>
      </c>
      <c r="I126" s="150">
        <v>0.05</v>
      </c>
      <c r="J126" s="151">
        <f t="shared" si="6"/>
        <v>3.7999999999999999E-2</v>
      </c>
      <c r="K126" s="152">
        <v>33172396.920000002</v>
      </c>
      <c r="L126" s="152">
        <v>23003796.420000002</v>
      </c>
      <c r="M126" s="64">
        <v>0</v>
      </c>
      <c r="N126" s="153">
        <f t="shared" si="7"/>
        <v>33172396.920000002</v>
      </c>
      <c r="O126" s="152">
        <f t="shared" si="8"/>
        <v>10319251.057217753</v>
      </c>
      <c r="P126" s="152">
        <f t="shared" si="9"/>
        <v>22853145.862782247</v>
      </c>
      <c r="Q126" s="64">
        <v>0.06</v>
      </c>
      <c r="R126" s="152">
        <f t="shared" si="11"/>
        <v>21481957.111015312</v>
      </c>
    </row>
    <row r="127" spans="2:18" x14ac:dyDescent="0.25">
      <c r="B127" s="146">
        <v>123</v>
      </c>
      <c r="C127" s="147" t="s">
        <v>1073</v>
      </c>
      <c r="D127" s="148">
        <v>0</v>
      </c>
      <c r="E127" s="149">
        <v>41425</v>
      </c>
      <c r="F127" s="149">
        <v>44413</v>
      </c>
      <c r="G127" s="6">
        <f t="shared" si="10"/>
        <v>8.1863013698630134</v>
      </c>
      <c r="H127" s="146">
        <v>25</v>
      </c>
      <c r="I127" s="150">
        <v>0.05</v>
      </c>
      <c r="J127" s="151">
        <f t="shared" si="6"/>
        <v>3.7999999999999999E-2</v>
      </c>
      <c r="K127" s="152">
        <v>16251177.720000001</v>
      </c>
      <c r="L127" s="152">
        <v>11269574.060000001</v>
      </c>
      <c r="M127" s="64">
        <v>0</v>
      </c>
      <c r="N127" s="153">
        <f t="shared" si="7"/>
        <v>16251177.720000001</v>
      </c>
      <c r="O127" s="152">
        <f t="shared" si="8"/>
        <v>5055407.4603826841</v>
      </c>
      <c r="P127" s="152">
        <f t="shared" si="9"/>
        <v>11195770.259617317</v>
      </c>
      <c r="Q127" s="64">
        <v>0.06</v>
      </c>
      <c r="R127" s="152">
        <f t="shared" si="11"/>
        <v>10524024.044040278</v>
      </c>
    </row>
    <row r="128" spans="2:18" x14ac:dyDescent="0.25">
      <c r="B128" s="146">
        <v>124</v>
      </c>
      <c r="C128" s="147" t="s">
        <v>1074</v>
      </c>
      <c r="D128" s="148">
        <v>0</v>
      </c>
      <c r="E128" s="149">
        <v>41425</v>
      </c>
      <c r="F128" s="149">
        <v>44413</v>
      </c>
      <c r="G128" s="6">
        <f t="shared" si="10"/>
        <v>8.1863013698630134</v>
      </c>
      <c r="H128" s="146">
        <v>25</v>
      </c>
      <c r="I128" s="150">
        <v>0.05</v>
      </c>
      <c r="J128" s="151">
        <f t="shared" si="6"/>
        <v>3.7999999999999999E-2</v>
      </c>
      <c r="K128" s="152">
        <v>426933.67</v>
      </c>
      <c r="L128" s="152">
        <v>296062.26</v>
      </c>
      <c r="M128" s="64">
        <v>0</v>
      </c>
      <c r="N128" s="153">
        <f t="shared" si="7"/>
        <v>426933.67</v>
      </c>
      <c r="O128" s="152">
        <f t="shared" si="8"/>
        <v>132810.29212734246</v>
      </c>
      <c r="P128" s="152">
        <f t="shared" si="9"/>
        <v>294123.3778726575</v>
      </c>
      <c r="Q128" s="64">
        <v>0.06</v>
      </c>
      <c r="R128" s="152">
        <f t="shared" si="11"/>
        <v>276475.97520029801</v>
      </c>
    </row>
    <row r="129" spans="2:18" x14ac:dyDescent="0.25">
      <c r="B129" s="146">
        <v>125</v>
      </c>
      <c r="C129" s="147" t="s">
        <v>1076</v>
      </c>
      <c r="D129" s="148">
        <v>0</v>
      </c>
      <c r="E129" s="149">
        <v>41730</v>
      </c>
      <c r="F129" s="149">
        <v>44413</v>
      </c>
      <c r="G129" s="6">
        <f t="shared" si="10"/>
        <v>7.3506849315068497</v>
      </c>
      <c r="H129" s="146">
        <v>25</v>
      </c>
      <c r="I129" s="150">
        <v>0.05</v>
      </c>
      <c r="J129" s="151">
        <f t="shared" si="6"/>
        <v>3.7999999999999999E-2</v>
      </c>
      <c r="K129" s="152">
        <v>32037760.690000001</v>
      </c>
      <c r="L129" s="152">
        <v>23222019.32</v>
      </c>
      <c r="M129" s="64">
        <v>0</v>
      </c>
      <c r="N129" s="153">
        <f t="shared" si="7"/>
        <v>32037760.690000001</v>
      </c>
      <c r="O129" s="152">
        <f t="shared" si="8"/>
        <v>8948980.4202418085</v>
      </c>
      <c r="P129" s="152">
        <f t="shared" si="9"/>
        <v>23088780.269758195</v>
      </c>
      <c r="Q129" s="64">
        <v>0.06</v>
      </c>
      <c r="R129" s="152">
        <f t="shared" si="11"/>
        <v>21703453.453572702</v>
      </c>
    </row>
    <row r="130" spans="2:18" x14ac:dyDescent="0.25">
      <c r="B130" s="146">
        <v>126</v>
      </c>
      <c r="C130" s="147" t="s">
        <v>1077</v>
      </c>
      <c r="D130" s="148">
        <v>0</v>
      </c>
      <c r="E130" s="149">
        <v>42095</v>
      </c>
      <c r="F130" s="149">
        <v>44413</v>
      </c>
      <c r="G130" s="6">
        <f t="shared" si="10"/>
        <v>6.3506849315068497</v>
      </c>
      <c r="H130" s="146">
        <v>25</v>
      </c>
      <c r="I130" s="150">
        <v>0.05</v>
      </c>
      <c r="J130" s="151">
        <f t="shared" si="6"/>
        <v>3.7999999999999999E-2</v>
      </c>
      <c r="K130" s="152">
        <v>1837957.52</v>
      </c>
      <c r="L130" s="152">
        <v>1385749.54</v>
      </c>
      <c r="M130" s="64">
        <v>0</v>
      </c>
      <c r="N130" s="153">
        <f t="shared" si="7"/>
        <v>1837957.52</v>
      </c>
      <c r="O130" s="152">
        <f t="shared" si="8"/>
        <v>443546.98682652059</v>
      </c>
      <c r="P130" s="152">
        <f t="shared" si="9"/>
        <v>1394410.5331734794</v>
      </c>
      <c r="Q130" s="64">
        <v>0.06</v>
      </c>
      <c r="R130" s="152">
        <f t="shared" si="11"/>
        <v>1310745.9011830706</v>
      </c>
    </row>
    <row r="131" spans="2:18" x14ac:dyDescent="0.25">
      <c r="B131" s="146">
        <v>127</v>
      </c>
      <c r="C131" s="147" t="s">
        <v>1079</v>
      </c>
      <c r="D131" s="148">
        <v>0</v>
      </c>
      <c r="E131" s="149">
        <v>42461</v>
      </c>
      <c r="F131" s="149">
        <v>44413</v>
      </c>
      <c r="G131" s="6">
        <f t="shared" si="10"/>
        <v>5.3479452054794523</v>
      </c>
      <c r="H131" s="146">
        <v>25</v>
      </c>
      <c r="I131" s="150">
        <v>0.05</v>
      </c>
      <c r="J131" s="151">
        <f t="shared" si="6"/>
        <v>3.7999999999999999E-2</v>
      </c>
      <c r="K131" s="152">
        <v>832502.13</v>
      </c>
      <c r="L131" s="152">
        <v>654112.49</v>
      </c>
      <c r="M131" s="64">
        <v>0</v>
      </c>
      <c r="N131" s="153">
        <f t="shared" si="7"/>
        <v>832502.13</v>
      </c>
      <c r="O131" s="152">
        <f t="shared" si="8"/>
        <v>169182.67943802741</v>
      </c>
      <c r="P131" s="152">
        <f t="shared" si="9"/>
        <v>663319.45056197257</v>
      </c>
      <c r="Q131" s="64">
        <v>0.06</v>
      </c>
      <c r="R131" s="152">
        <f t="shared" si="11"/>
        <v>623520.28352825413</v>
      </c>
    </row>
    <row r="132" spans="2:18" x14ac:dyDescent="0.25">
      <c r="B132" s="146">
        <v>128</v>
      </c>
      <c r="C132" s="147" t="s">
        <v>1080</v>
      </c>
      <c r="D132" s="148">
        <v>0</v>
      </c>
      <c r="E132" s="149">
        <v>41730</v>
      </c>
      <c r="F132" s="149">
        <v>44413</v>
      </c>
      <c r="G132" s="6">
        <f t="shared" si="10"/>
        <v>7.3506849315068497</v>
      </c>
      <c r="H132" s="146">
        <v>25</v>
      </c>
      <c r="I132" s="150">
        <v>0.05</v>
      </c>
      <c r="J132" s="151">
        <f t="shared" si="6"/>
        <v>3.7999999999999999E-2</v>
      </c>
      <c r="K132" s="152">
        <v>-24345139.09</v>
      </c>
      <c r="L132" s="152">
        <v>-17646154.98</v>
      </c>
      <c r="M132" s="64">
        <v>0</v>
      </c>
      <c r="N132" s="153">
        <f t="shared" si="7"/>
        <v>-24345139.09</v>
      </c>
      <c r="O132" s="152">
        <f t="shared" si="8"/>
        <v>-6800230.9884434519</v>
      </c>
      <c r="P132" s="152">
        <f>N132-O132</f>
        <v>-17544908.101556547</v>
      </c>
      <c r="Q132" s="64">
        <v>0.06</v>
      </c>
      <c r="R132" s="152">
        <f>IF(P132&gt;=N132*I132,N132*I132,P132*(1-Q132))</f>
        <v>-16492213.615463153</v>
      </c>
    </row>
    <row r="133" spans="2:18" x14ac:dyDescent="0.25">
      <c r="B133" s="146">
        <v>129</v>
      </c>
      <c r="C133" s="147" t="s">
        <v>1081</v>
      </c>
      <c r="D133" s="148">
        <v>0</v>
      </c>
      <c r="E133" s="149">
        <v>42095</v>
      </c>
      <c r="F133" s="149">
        <v>44413</v>
      </c>
      <c r="G133" s="6">
        <f t="shared" si="10"/>
        <v>6.3506849315068497</v>
      </c>
      <c r="H133" s="146">
        <v>25</v>
      </c>
      <c r="I133" s="150">
        <v>0.05</v>
      </c>
      <c r="J133" s="151">
        <f t="shared" ref="J133:J196" si="14">(1-I133)/H133</f>
        <v>3.7999999999999999E-2</v>
      </c>
      <c r="K133" s="152">
        <v>4661117.0999999996</v>
      </c>
      <c r="L133" s="152">
        <v>3514303.68</v>
      </c>
      <c r="M133" s="64">
        <v>0</v>
      </c>
      <c r="N133" s="153">
        <f t="shared" ref="N133:N196" si="15">K133*(1+M133)</f>
        <v>4661117.0999999996</v>
      </c>
      <c r="O133" s="152">
        <f t="shared" ref="O133:O196" si="16">N133*J133*G133</f>
        <v>1124848.8729764381</v>
      </c>
      <c r="P133" s="152">
        <f t="shared" ref="P133:P196" si="17">MAX(N133-O133,0)</f>
        <v>3536268.2270235615</v>
      </c>
      <c r="Q133" s="64">
        <v>0.06</v>
      </c>
      <c r="R133" s="152">
        <f t="shared" si="11"/>
        <v>3324092.1334021478</v>
      </c>
    </row>
    <row r="134" spans="2:18" x14ac:dyDescent="0.25">
      <c r="B134" s="146">
        <v>130</v>
      </c>
      <c r="C134" s="147" t="s">
        <v>1082</v>
      </c>
      <c r="D134" s="148">
        <v>0</v>
      </c>
      <c r="E134" s="149">
        <v>42461</v>
      </c>
      <c r="F134" s="149">
        <v>44413</v>
      </c>
      <c r="G134" s="6">
        <f t="shared" ref="G134:G197" si="18">(F134-E134)/(EDATE(F134,12)-F134)</f>
        <v>5.3479452054794523</v>
      </c>
      <c r="H134" s="146">
        <v>25</v>
      </c>
      <c r="I134" s="150">
        <v>0.05</v>
      </c>
      <c r="J134" s="151">
        <f t="shared" si="14"/>
        <v>3.7999999999999999E-2</v>
      </c>
      <c r="K134" s="152">
        <v>-2267509.89</v>
      </c>
      <c r="L134" s="152">
        <v>-1781624.93</v>
      </c>
      <c r="M134" s="64">
        <v>0</v>
      </c>
      <c r="N134" s="153">
        <f t="shared" si="15"/>
        <v>-2267509.89</v>
      </c>
      <c r="O134" s="152">
        <f t="shared" si="16"/>
        <v>-460807.70849490416</v>
      </c>
      <c r="P134" s="152">
        <f>N134-O134</f>
        <v>-1806702.1815050959</v>
      </c>
      <c r="Q134" s="64">
        <v>0.06</v>
      </c>
      <c r="R134" s="152">
        <f>IF(P134&gt;=N134*I134,N134*I134,P134*(1-Q134))</f>
        <v>-1698300.0506147901</v>
      </c>
    </row>
    <row r="135" spans="2:18" x14ac:dyDescent="0.25">
      <c r="B135" s="146">
        <v>131</v>
      </c>
      <c r="C135" s="147" t="s">
        <v>1084</v>
      </c>
      <c r="D135" s="148">
        <v>0</v>
      </c>
      <c r="E135" s="149">
        <v>42826</v>
      </c>
      <c r="F135" s="149">
        <v>44413</v>
      </c>
      <c r="G135" s="6">
        <f t="shared" si="18"/>
        <v>4.3479452054794523</v>
      </c>
      <c r="H135" s="146">
        <v>25</v>
      </c>
      <c r="I135" s="150">
        <v>0.05</v>
      </c>
      <c r="J135" s="151">
        <f t="shared" si="14"/>
        <v>3.7999999999999999E-2</v>
      </c>
      <c r="K135" s="152">
        <v>544222.59</v>
      </c>
      <c r="L135" s="152">
        <v>446521.75</v>
      </c>
      <c r="M135" s="64">
        <v>0</v>
      </c>
      <c r="N135" s="153">
        <f t="shared" si="15"/>
        <v>544222.59</v>
      </c>
      <c r="O135" s="152">
        <f t="shared" si="16"/>
        <v>89917.50003435617</v>
      </c>
      <c r="P135" s="152">
        <f t="shared" si="17"/>
        <v>454305.08996564383</v>
      </c>
      <c r="Q135" s="64">
        <v>0.06</v>
      </c>
      <c r="R135" s="152">
        <f t="shared" ref="R135:R197" si="19">IF(L135&lt;=0,0,IF(P135&lt;=I135*N135,I135*N135,P135*(1-Q135)))</f>
        <v>427046.78456770518</v>
      </c>
    </row>
    <row r="136" spans="2:18" x14ac:dyDescent="0.25">
      <c r="B136" s="146">
        <v>132</v>
      </c>
      <c r="C136" s="147" t="s">
        <v>1085</v>
      </c>
      <c r="D136" s="148">
        <v>0</v>
      </c>
      <c r="E136" s="149">
        <v>42826</v>
      </c>
      <c r="F136" s="149">
        <v>44413</v>
      </c>
      <c r="G136" s="6">
        <f t="shared" si="18"/>
        <v>4.3479452054794523</v>
      </c>
      <c r="H136" s="146">
        <v>25</v>
      </c>
      <c r="I136" s="150">
        <v>0.05</v>
      </c>
      <c r="J136" s="151">
        <f t="shared" si="14"/>
        <v>3.7999999999999999E-2</v>
      </c>
      <c r="K136" s="152">
        <v>-47968.91</v>
      </c>
      <c r="L136" s="152">
        <v>-39357.35</v>
      </c>
      <c r="M136" s="64">
        <v>0</v>
      </c>
      <c r="N136" s="153">
        <f t="shared" si="15"/>
        <v>-47968.91</v>
      </c>
      <c r="O136" s="152">
        <f t="shared" si="16"/>
        <v>-7925.5153053698641</v>
      </c>
      <c r="P136" s="152">
        <f>N136-O136</f>
        <v>-40043.394694630137</v>
      </c>
      <c r="Q136" s="64">
        <v>0.06</v>
      </c>
      <c r="R136" s="152">
        <f>IF(P136&gt;=N136*I136,N136*I136,P136*(1-Q136))</f>
        <v>-37640.79101295233</v>
      </c>
    </row>
    <row r="137" spans="2:18" x14ac:dyDescent="0.25">
      <c r="B137" s="146">
        <v>133</v>
      </c>
      <c r="C137" s="147" t="s">
        <v>1087</v>
      </c>
      <c r="D137" s="148">
        <v>0</v>
      </c>
      <c r="E137" s="149">
        <v>43191</v>
      </c>
      <c r="F137" s="149">
        <v>44413</v>
      </c>
      <c r="G137" s="6">
        <f t="shared" si="18"/>
        <v>3.3479452054794518</v>
      </c>
      <c r="H137" s="146">
        <v>25</v>
      </c>
      <c r="I137" s="150">
        <v>0.05</v>
      </c>
      <c r="J137" s="151">
        <f t="shared" si="14"/>
        <v>3.7999999999999999E-2</v>
      </c>
      <c r="K137" s="152">
        <v>1503309.73</v>
      </c>
      <c r="L137" s="152">
        <v>1290863.32</v>
      </c>
      <c r="M137" s="64">
        <v>0</v>
      </c>
      <c r="N137" s="153">
        <f t="shared" si="15"/>
        <v>1503309.73</v>
      </c>
      <c r="O137" s="152">
        <f t="shared" si="16"/>
        <v>191253.94691035614</v>
      </c>
      <c r="P137" s="152">
        <f t="shared" si="17"/>
        <v>1312055.7830896438</v>
      </c>
      <c r="Q137" s="64">
        <v>0.06</v>
      </c>
      <c r="R137" s="152">
        <f t="shared" si="19"/>
        <v>1233332.436104265</v>
      </c>
    </row>
    <row r="138" spans="2:18" x14ac:dyDescent="0.25">
      <c r="B138" s="146">
        <v>134</v>
      </c>
      <c r="C138" s="147" t="s">
        <v>1088</v>
      </c>
      <c r="D138" s="148">
        <v>0</v>
      </c>
      <c r="E138" s="149">
        <v>43191</v>
      </c>
      <c r="F138" s="149">
        <v>44413</v>
      </c>
      <c r="G138" s="6">
        <f t="shared" si="18"/>
        <v>3.3479452054794518</v>
      </c>
      <c r="H138" s="146">
        <v>25</v>
      </c>
      <c r="I138" s="150">
        <v>0.05</v>
      </c>
      <c r="J138" s="151">
        <f t="shared" si="14"/>
        <v>3.7999999999999999E-2</v>
      </c>
      <c r="K138" s="152">
        <v>4970123.38</v>
      </c>
      <c r="L138" s="152">
        <v>4267749.9400000004</v>
      </c>
      <c r="M138" s="64">
        <v>0</v>
      </c>
      <c r="N138" s="153">
        <f t="shared" si="15"/>
        <v>4970123.38</v>
      </c>
      <c r="O138" s="152">
        <f t="shared" si="16"/>
        <v>632308.62814706843</v>
      </c>
      <c r="P138" s="152">
        <f t="shared" si="17"/>
        <v>4337814.7518529315</v>
      </c>
      <c r="Q138" s="64">
        <v>0.06</v>
      </c>
      <c r="R138" s="152">
        <f t="shared" si="19"/>
        <v>4077545.8667417555</v>
      </c>
    </row>
    <row r="139" spans="2:18" x14ac:dyDescent="0.25">
      <c r="B139" s="146">
        <v>135</v>
      </c>
      <c r="C139" s="147" t="s">
        <v>1090</v>
      </c>
      <c r="D139" s="148">
        <v>0</v>
      </c>
      <c r="E139" s="149">
        <v>43556</v>
      </c>
      <c r="F139" s="149">
        <v>44413</v>
      </c>
      <c r="G139" s="6">
        <f t="shared" si="18"/>
        <v>2.3479452054794518</v>
      </c>
      <c r="H139" s="146">
        <v>25</v>
      </c>
      <c r="I139" s="150">
        <v>0.05</v>
      </c>
      <c r="J139" s="151">
        <f t="shared" si="14"/>
        <v>3.7999999999999999E-2</v>
      </c>
      <c r="K139" s="152">
        <v>1776977.16</v>
      </c>
      <c r="L139" s="152">
        <v>1600828.84</v>
      </c>
      <c r="M139" s="64">
        <v>0</v>
      </c>
      <c r="N139" s="153">
        <f t="shared" si="15"/>
        <v>1776977.16</v>
      </c>
      <c r="O139" s="152">
        <f t="shared" si="16"/>
        <v>158545.31011660272</v>
      </c>
      <c r="P139" s="152">
        <f t="shared" si="17"/>
        <v>1618431.8498833971</v>
      </c>
      <c r="Q139" s="64">
        <v>0.06</v>
      </c>
      <c r="R139" s="152">
        <f t="shared" si="19"/>
        <v>1521325.9388903931</v>
      </c>
    </row>
    <row r="140" spans="2:18" ht="30" x14ac:dyDescent="0.25">
      <c r="B140" s="146">
        <v>136</v>
      </c>
      <c r="C140" s="147" t="s">
        <v>1091</v>
      </c>
      <c r="D140" s="148">
        <v>0</v>
      </c>
      <c r="E140" s="149">
        <v>43556</v>
      </c>
      <c r="F140" s="149">
        <v>44413</v>
      </c>
      <c r="G140" s="6">
        <f t="shared" si="18"/>
        <v>2.3479452054794518</v>
      </c>
      <c r="H140" s="146">
        <v>25</v>
      </c>
      <c r="I140" s="150">
        <v>0.05</v>
      </c>
      <c r="J140" s="151">
        <f t="shared" si="14"/>
        <v>3.7999999999999999E-2</v>
      </c>
      <c r="K140" s="152">
        <v>6211052.8300000001</v>
      </c>
      <c r="L140" s="152">
        <v>5595363.1299999999</v>
      </c>
      <c r="M140" s="64">
        <v>0</v>
      </c>
      <c r="N140" s="153">
        <f t="shared" si="15"/>
        <v>6211052.8300000001</v>
      </c>
      <c r="O140" s="152">
        <f t="shared" si="16"/>
        <v>554162.04510076705</v>
      </c>
      <c r="P140" s="152">
        <f t="shared" si="17"/>
        <v>5656890.7848992329</v>
      </c>
      <c r="Q140" s="64">
        <v>0.06</v>
      </c>
      <c r="R140" s="152">
        <f t="shared" si="19"/>
        <v>5317477.3378052786</v>
      </c>
    </row>
    <row r="141" spans="2:18" x14ac:dyDescent="0.25">
      <c r="B141" s="146">
        <v>137</v>
      </c>
      <c r="C141" s="147" t="s">
        <v>1093</v>
      </c>
      <c r="D141" s="148">
        <v>0</v>
      </c>
      <c r="E141" s="149">
        <v>43922</v>
      </c>
      <c r="F141" s="149">
        <v>44413</v>
      </c>
      <c r="G141" s="6">
        <f t="shared" si="18"/>
        <v>1.3452054794520547</v>
      </c>
      <c r="H141" s="146">
        <v>25</v>
      </c>
      <c r="I141" s="150">
        <v>0.05</v>
      </c>
      <c r="J141" s="151">
        <f t="shared" si="14"/>
        <v>3.7999999999999999E-2</v>
      </c>
      <c r="K141" s="152">
        <v>3074010.5</v>
      </c>
      <c r="L141" s="152">
        <v>2913263.53</v>
      </c>
      <c r="M141" s="64">
        <v>0</v>
      </c>
      <c r="N141" s="153">
        <f t="shared" si="15"/>
        <v>3074010.5</v>
      </c>
      <c r="O141" s="152">
        <f t="shared" si="16"/>
        <v>157136.6792027397</v>
      </c>
      <c r="P141" s="152">
        <f t="shared" si="17"/>
        <v>2916873.8207972604</v>
      </c>
      <c r="Q141" s="64">
        <v>0.06</v>
      </c>
      <c r="R141" s="152">
        <f t="shared" si="19"/>
        <v>2741861.3915494247</v>
      </c>
    </row>
    <row r="142" spans="2:18" x14ac:dyDescent="0.25">
      <c r="B142" s="146">
        <v>138</v>
      </c>
      <c r="C142" s="147" t="s">
        <v>1094</v>
      </c>
      <c r="D142" s="148">
        <v>0</v>
      </c>
      <c r="E142" s="149">
        <v>43922</v>
      </c>
      <c r="F142" s="149">
        <v>44413</v>
      </c>
      <c r="G142" s="6">
        <f t="shared" si="18"/>
        <v>1.3452054794520547</v>
      </c>
      <c r="H142" s="146">
        <v>25</v>
      </c>
      <c r="I142" s="150">
        <v>0.05</v>
      </c>
      <c r="J142" s="151">
        <f t="shared" si="14"/>
        <v>3.7999999999999999E-2</v>
      </c>
      <c r="K142" s="152">
        <v>-6042897.3799999999</v>
      </c>
      <c r="L142" s="152">
        <v>-5726900.5999999996</v>
      </c>
      <c r="M142" s="64">
        <v>0</v>
      </c>
      <c r="N142" s="153">
        <f t="shared" si="15"/>
        <v>-6042897.3799999999</v>
      </c>
      <c r="O142" s="152">
        <f t="shared" si="16"/>
        <v>-308899.66935901367</v>
      </c>
      <c r="P142" s="152">
        <f>N142-O142</f>
        <v>-5733997.7106409865</v>
      </c>
      <c r="Q142" s="64">
        <v>0.06</v>
      </c>
      <c r="R142" s="152">
        <f>IF(P142&gt;=N142*I142,N142*I142,P142*(1-Q142))</f>
        <v>-5389957.8480025269</v>
      </c>
    </row>
    <row r="143" spans="2:18" ht="30" x14ac:dyDescent="0.25">
      <c r="B143" s="146">
        <v>139</v>
      </c>
      <c r="C143" s="147" t="s">
        <v>1097</v>
      </c>
      <c r="D143" s="148">
        <v>0</v>
      </c>
      <c r="E143" s="149">
        <v>41425</v>
      </c>
      <c r="F143" s="149">
        <v>44413</v>
      </c>
      <c r="G143" s="6">
        <f t="shared" si="18"/>
        <v>8.1863013698630134</v>
      </c>
      <c r="H143" s="146">
        <v>25</v>
      </c>
      <c r="I143" s="150">
        <v>0.05</v>
      </c>
      <c r="J143" s="151">
        <f t="shared" si="14"/>
        <v>3.7999999999999999E-2</v>
      </c>
      <c r="K143" s="152">
        <v>282770217.06</v>
      </c>
      <c r="L143" s="152">
        <v>196090397.91</v>
      </c>
      <c r="M143" s="64">
        <v>8.8210347752332524E-2</v>
      </c>
      <c r="N143" s="153">
        <f t="shared" si="15"/>
        <v>307713476.24086517</v>
      </c>
      <c r="O143" s="152">
        <f t="shared" si="16"/>
        <v>95723339.578884363</v>
      </c>
      <c r="P143" s="152">
        <f t="shared" si="17"/>
        <v>211990136.66198081</v>
      </c>
      <c r="Q143" s="64">
        <v>0.06</v>
      </c>
      <c r="R143" s="152">
        <f t="shared" si="19"/>
        <v>199270728.46226195</v>
      </c>
    </row>
    <row r="144" spans="2:18" x14ac:dyDescent="0.25">
      <c r="B144" s="146">
        <v>140</v>
      </c>
      <c r="C144" s="147" t="s">
        <v>1069</v>
      </c>
      <c r="D144" s="148">
        <v>0</v>
      </c>
      <c r="E144" s="149">
        <v>41425</v>
      </c>
      <c r="F144" s="149">
        <v>44413</v>
      </c>
      <c r="G144" s="6">
        <f t="shared" si="18"/>
        <v>8.1863013698630134</v>
      </c>
      <c r="H144" s="146">
        <v>25</v>
      </c>
      <c r="I144" s="150">
        <v>0.05</v>
      </c>
      <c r="J144" s="151">
        <f t="shared" si="14"/>
        <v>3.7999999999999999E-2</v>
      </c>
      <c r="K144" s="152">
        <v>4990670.7</v>
      </c>
      <c r="L144" s="152">
        <v>3460840.46</v>
      </c>
      <c r="M144" s="64">
        <v>0.44</v>
      </c>
      <c r="N144" s="153">
        <f t="shared" si="15"/>
        <v>7186565.8080000002</v>
      </c>
      <c r="O144" s="152">
        <f t="shared" si="16"/>
        <v>2235592.9537083614</v>
      </c>
      <c r="P144" s="152">
        <f t="shared" si="17"/>
        <v>4950972.8542916384</v>
      </c>
      <c r="Q144" s="64">
        <v>0.06</v>
      </c>
      <c r="R144" s="152">
        <f t="shared" si="19"/>
        <v>4653914.4830341395</v>
      </c>
    </row>
    <row r="145" spans="2:18" x14ac:dyDescent="0.25">
      <c r="B145" s="146">
        <v>141</v>
      </c>
      <c r="C145" s="147" t="s">
        <v>1070</v>
      </c>
      <c r="D145" s="148">
        <v>0</v>
      </c>
      <c r="E145" s="149">
        <v>41425</v>
      </c>
      <c r="F145" s="149">
        <v>44413</v>
      </c>
      <c r="G145" s="6">
        <f t="shared" si="18"/>
        <v>8.1863013698630134</v>
      </c>
      <c r="H145" s="146">
        <v>25</v>
      </c>
      <c r="I145" s="150">
        <v>0.05</v>
      </c>
      <c r="J145" s="151">
        <f t="shared" si="14"/>
        <v>3.7999999999999999E-2</v>
      </c>
      <c r="K145" s="152">
        <v>26489950.359999999</v>
      </c>
      <c r="L145" s="152">
        <v>18369773.73</v>
      </c>
      <c r="M145" s="64">
        <v>0.19512195121951231</v>
      </c>
      <c r="N145" s="153">
        <f t="shared" si="15"/>
        <v>31658721.161951225</v>
      </c>
      <c r="O145" s="152">
        <f t="shared" si="16"/>
        <v>9848377.6318153143</v>
      </c>
      <c r="P145" s="152">
        <f t="shared" si="17"/>
        <v>21810343.530135911</v>
      </c>
      <c r="Q145" s="64">
        <v>0.06</v>
      </c>
      <c r="R145" s="152">
        <f t="shared" si="19"/>
        <v>20501722.918327756</v>
      </c>
    </row>
    <row r="146" spans="2:18" ht="30" x14ac:dyDescent="0.25">
      <c r="B146" s="146">
        <v>142</v>
      </c>
      <c r="C146" s="147" t="s">
        <v>1071</v>
      </c>
      <c r="D146" s="148">
        <v>0</v>
      </c>
      <c r="E146" s="149">
        <v>41425</v>
      </c>
      <c r="F146" s="149">
        <v>44413</v>
      </c>
      <c r="G146" s="6">
        <f t="shared" si="18"/>
        <v>8.1863013698630134</v>
      </c>
      <c r="H146" s="146">
        <v>25</v>
      </c>
      <c r="I146" s="150">
        <v>0.05</v>
      </c>
      <c r="J146" s="151">
        <f t="shared" si="14"/>
        <v>3.7999999999999999E-2</v>
      </c>
      <c r="K146" s="152">
        <v>713814.74</v>
      </c>
      <c r="L146" s="152">
        <v>495003.38</v>
      </c>
      <c r="M146" s="64">
        <v>0</v>
      </c>
      <c r="N146" s="153">
        <f t="shared" si="15"/>
        <v>713814.74</v>
      </c>
      <c r="O146" s="152">
        <f t="shared" si="16"/>
        <v>222053.0981878356</v>
      </c>
      <c r="P146" s="152">
        <f t="shared" si="17"/>
        <v>491761.64181216439</v>
      </c>
      <c r="Q146" s="64">
        <v>0.06</v>
      </c>
      <c r="R146" s="152">
        <f t="shared" si="19"/>
        <v>462255.94330343453</v>
      </c>
    </row>
    <row r="147" spans="2:18" ht="30" x14ac:dyDescent="0.25">
      <c r="B147" s="146">
        <v>143</v>
      </c>
      <c r="C147" s="147" t="s">
        <v>1072</v>
      </c>
      <c r="D147" s="148">
        <v>0</v>
      </c>
      <c r="E147" s="149">
        <v>41425</v>
      </c>
      <c r="F147" s="149">
        <v>44413</v>
      </c>
      <c r="G147" s="6">
        <f t="shared" si="18"/>
        <v>8.1863013698630134</v>
      </c>
      <c r="H147" s="146">
        <v>25</v>
      </c>
      <c r="I147" s="150">
        <v>0.05</v>
      </c>
      <c r="J147" s="151">
        <f t="shared" si="14"/>
        <v>3.7999999999999999E-2</v>
      </c>
      <c r="K147" s="152">
        <v>21542041.66</v>
      </c>
      <c r="L147" s="152">
        <v>14938587.119999999</v>
      </c>
      <c r="M147" s="64">
        <v>0</v>
      </c>
      <c r="N147" s="153">
        <f t="shared" si="15"/>
        <v>21542041.66</v>
      </c>
      <c r="O147" s="152">
        <f t="shared" si="16"/>
        <v>6701286.5157343559</v>
      </c>
      <c r="P147" s="152">
        <f t="shared" si="17"/>
        <v>14840755.144265644</v>
      </c>
      <c r="Q147" s="64">
        <v>0.06</v>
      </c>
      <c r="R147" s="152">
        <f t="shared" si="19"/>
        <v>13950309.835609704</v>
      </c>
    </row>
    <row r="148" spans="2:18" x14ac:dyDescent="0.25">
      <c r="B148" s="146">
        <v>144</v>
      </c>
      <c r="C148" s="147" t="s">
        <v>1073</v>
      </c>
      <c r="D148" s="148">
        <v>0</v>
      </c>
      <c r="E148" s="149">
        <v>41425</v>
      </c>
      <c r="F148" s="149">
        <v>44413</v>
      </c>
      <c r="G148" s="6">
        <f t="shared" si="18"/>
        <v>8.1863013698630134</v>
      </c>
      <c r="H148" s="146">
        <v>25</v>
      </c>
      <c r="I148" s="150">
        <v>0.05</v>
      </c>
      <c r="J148" s="151">
        <f t="shared" si="14"/>
        <v>3.7999999999999999E-2</v>
      </c>
      <c r="K148" s="152">
        <v>10553459.51</v>
      </c>
      <c r="L148" s="152">
        <v>7318423.0599999996</v>
      </c>
      <c r="M148" s="64">
        <v>0</v>
      </c>
      <c r="N148" s="153">
        <f t="shared" si="15"/>
        <v>10553459.51</v>
      </c>
      <c r="O148" s="152">
        <f t="shared" si="16"/>
        <v>3282964.40165326</v>
      </c>
      <c r="P148" s="152">
        <f t="shared" si="17"/>
        <v>7270495.1083467398</v>
      </c>
      <c r="Q148" s="64">
        <v>0.06</v>
      </c>
      <c r="R148" s="152">
        <f t="shared" si="19"/>
        <v>6834265.4018459348</v>
      </c>
    </row>
    <row r="149" spans="2:18" x14ac:dyDescent="0.25">
      <c r="B149" s="146">
        <v>145</v>
      </c>
      <c r="C149" s="147" t="s">
        <v>1074</v>
      </c>
      <c r="D149" s="148">
        <v>0</v>
      </c>
      <c r="E149" s="149">
        <v>41425</v>
      </c>
      <c r="F149" s="149">
        <v>44413</v>
      </c>
      <c r="G149" s="6">
        <f t="shared" si="18"/>
        <v>8.1863013698630134</v>
      </c>
      <c r="H149" s="146">
        <v>25</v>
      </c>
      <c r="I149" s="150">
        <v>0.05</v>
      </c>
      <c r="J149" s="151">
        <f t="shared" si="14"/>
        <v>3.7999999999999999E-2</v>
      </c>
      <c r="K149" s="152">
        <v>277249.27</v>
      </c>
      <c r="L149" s="152">
        <v>192261.82</v>
      </c>
      <c r="M149" s="64">
        <v>0</v>
      </c>
      <c r="N149" s="153">
        <f t="shared" si="15"/>
        <v>277249.27</v>
      </c>
      <c r="O149" s="152">
        <f t="shared" si="16"/>
        <v>86246.550994191784</v>
      </c>
      <c r="P149" s="152">
        <f t="shared" si="17"/>
        <v>191002.71900580823</v>
      </c>
      <c r="Q149" s="64">
        <v>0.06</v>
      </c>
      <c r="R149" s="152">
        <f t="shared" si="19"/>
        <v>179542.55586545973</v>
      </c>
    </row>
    <row r="150" spans="2:18" x14ac:dyDescent="0.25">
      <c r="B150" s="146">
        <v>146</v>
      </c>
      <c r="C150" s="147" t="s">
        <v>1076</v>
      </c>
      <c r="D150" s="148">
        <v>0</v>
      </c>
      <c r="E150" s="149">
        <v>41730</v>
      </c>
      <c r="F150" s="149">
        <v>44413</v>
      </c>
      <c r="G150" s="6">
        <f t="shared" si="18"/>
        <v>7.3506849315068497</v>
      </c>
      <c r="H150" s="146">
        <v>25</v>
      </c>
      <c r="I150" s="150">
        <v>0.05</v>
      </c>
      <c r="J150" s="151">
        <f t="shared" si="14"/>
        <v>3.7999999999999999E-2</v>
      </c>
      <c r="K150" s="152">
        <v>20805212.75</v>
      </c>
      <c r="L150" s="152">
        <v>15080300.32</v>
      </c>
      <c r="M150" s="64">
        <v>0</v>
      </c>
      <c r="N150" s="153">
        <f t="shared" si="15"/>
        <v>20805212.75</v>
      </c>
      <c r="O150" s="152">
        <f t="shared" si="16"/>
        <v>5811437.4266123287</v>
      </c>
      <c r="P150" s="152">
        <f t="shared" si="17"/>
        <v>14993775.323387671</v>
      </c>
      <c r="Q150" s="64">
        <v>0.06</v>
      </c>
      <c r="R150" s="152">
        <f t="shared" si="19"/>
        <v>14094148.803984411</v>
      </c>
    </row>
    <row r="151" spans="2:18" x14ac:dyDescent="0.25">
      <c r="B151" s="146">
        <v>147</v>
      </c>
      <c r="C151" s="147" t="s">
        <v>1077</v>
      </c>
      <c r="D151" s="148">
        <v>0</v>
      </c>
      <c r="E151" s="149">
        <v>42095</v>
      </c>
      <c r="F151" s="149">
        <v>44413</v>
      </c>
      <c r="G151" s="6">
        <f t="shared" si="18"/>
        <v>6.3506849315068497</v>
      </c>
      <c r="H151" s="146">
        <v>25</v>
      </c>
      <c r="I151" s="150">
        <v>0.05</v>
      </c>
      <c r="J151" s="151">
        <f t="shared" si="14"/>
        <v>3.7999999999999999E-2</v>
      </c>
      <c r="K151" s="152">
        <v>1193563.3600000001</v>
      </c>
      <c r="L151" s="152">
        <v>899901.03</v>
      </c>
      <c r="M151" s="64">
        <v>0</v>
      </c>
      <c r="N151" s="153">
        <f t="shared" si="15"/>
        <v>1193563.3600000001</v>
      </c>
      <c r="O151" s="152">
        <f t="shared" si="16"/>
        <v>288037.90411572607</v>
      </c>
      <c r="P151" s="152">
        <f t="shared" si="17"/>
        <v>905525.4558842741</v>
      </c>
      <c r="Q151" s="64">
        <v>0.06</v>
      </c>
      <c r="R151" s="152">
        <f t="shared" si="19"/>
        <v>851193.92853121762</v>
      </c>
    </row>
    <row r="152" spans="2:18" x14ac:dyDescent="0.25">
      <c r="B152" s="146">
        <v>148</v>
      </c>
      <c r="C152" s="147" t="s">
        <v>1079</v>
      </c>
      <c r="D152" s="148">
        <v>0</v>
      </c>
      <c r="E152" s="149">
        <v>42461</v>
      </c>
      <c r="F152" s="149">
        <v>44413</v>
      </c>
      <c r="G152" s="6">
        <f t="shared" si="18"/>
        <v>5.3479452054794523</v>
      </c>
      <c r="H152" s="146">
        <v>25</v>
      </c>
      <c r="I152" s="150">
        <v>0.05</v>
      </c>
      <c r="J152" s="151">
        <f t="shared" si="14"/>
        <v>3.7999999999999999E-2</v>
      </c>
      <c r="K152" s="152">
        <v>540624.06999999995</v>
      </c>
      <c r="L152" s="152">
        <v>424778.43</v>
      </c>
      <c r="M152" s="64">
        <v>0</v>
      </c>
      <c r="N152" s="153">
        <f t="shared" si="15"/>
        <v>540624.06999999995</v>
      </c>
      <c r="O152" s="152">
        <f t="shared" si="16"/>
        <v>109866.66031868492</v>
      </c>
      <c r="P152" s="152">
        <f t="shared" si="17"/>
        <v>430757.40968131501</v>
      </c>
      <c r="Q152" s="64">
        <v>0.06</v>
      </c>
      <c r="R152" s="152">
        <f t="shared" si="19"/>
        <v>404911.96510043606</v>
      </c>
    </row>
    <row r="153" spans="2:18" x14ac:dyDescent="0.25">
      <c r="B153" s="146">
        <v>149</v>
      </c>
      <c r="C153" s="147" t="s">
        <v>1080</v>
      </c>
      <c r="D153" s="148">
        <v>0</v>
      </c>
      <c r="E153" s="149">
        <v>41730</v>
      </c>
      <c r="F153" s="149">
        <v>44413</v>
      </c>
      <c r="G153" s="6">
        <f t="shared" si="18"/>
        <v>7.3506849315068497</v>
      </c>
      <c r="H153" s="146">
        <v>25</v>
      </c>
      <c r="I153" s="150">
        <v>0.05</v>
      </c>
      <c r="J153" s="151">
        <f t="shared" si="14"/>
        <v>3.7999999999999999E-2</v>
      </c>
      <c r="K153" s="152">
        <v>-15809650.470000001</v>
      </c>
      <c r="L153" s="152">
        <v>-11459352.970000001</v>
      </c>
      <c r="M153" s="64">
        <v>0</v>
      </c>
      <c r="N153" s="153">
        <f t="shared" si="15"/>
        <v>-15809650.470000001</v>
      </c>
      <c r="O153" s="152">
        <f t="shared" si="16"/>
        <v>-4416046.8603243288</v>
      </c>
      <c r="P153" s="152">
        <f>N153-O153</f>
        <v>-11393603.609675672</v>
      </c>
      <c r="Q153" s="64">
        <v>0.06</v>
      </c>
      <c r="R153" s="152">
        <f>IF(P153&gt;=N153*I153,N153*I153,P153*(1-Q153))</f>
        <v>-10709987.39309513</v>
      </c>
    </row>
    <row r="154" spans="2:18" x14ac:dyDescent="0.25">
      <c r="B154" s="146">
        <v>150</v>
      </c>
      <c r="C154" s="147" t="s">
        <v>1081</v>
      </c>
      <c r="D154" s="148">
        <v>0</v>
      </c>
      <c r="E154" s="149">
        <v>42095</v>
      </c>
      <c r="F154" s="149">
        <v>44413</v>
      </c>
      <c r="G154" s="6">
        <f t="shared" si="18"/>
        <v>6.3506849315068497</v>
      </c>
      <c r="H154" s="146">
        <v>25</v>
      </c>
      <c r="I154" s="150">
        <v>0.05</v>
      </c>
      <c r="J154" s="151">
        <f t="shared" si="14"/>
        <v>3.7999999999999999E-2</v>
      </c>
      <c r="K154" s="152">
        <v>3026913.59</v>
      </c>
      <c r="L154" s="152">
        <v>2282176.84</v>
      </c>
      <c r="M154" s="64">
        <v>0</v>
      </c>
      <c r="N154" s="153">
        <f t="shared" si="15"/>
        <v>3026913.59</v>
      </c>
      <c r="O154" s="152">
        <f t="shared" si="16"/>
        <v>730473.03194947948</v>
      </c>
      <c r="P154" s="152">
        <f t="shared" si="17"/>
        <v>2296440.5580505203</v>
      </c>
      <c r="Q154" s="64">
        <v>0.06</v>
      </c>
      <c r="R154" s="152">
        <f t="shared" si="19"/>
        <v>2158654.1245674891</v>
      </c>
    </row>
    <row r="155" spans="2:18" x14ac:dyDescent="0.25">
      <c r="B155" s="146">
        <v>151</v>
      </c>
      <c r="C155" s="147" t="s">
        <v>1082</v>
      </c>
      <c r="D155" s="148">
        <v>0</v>
      </c>
      <c r="E155" s="149">
        <v>42461</v>
      </c>
      <c r="F155" s="149">
        <v>44413</v>
      </c>
      <c r="G155" s="6">
        <f t="shared" si="18"/>
        <v>5.3479452054794523</v>
      </c>
      <c r="H155" s="146">
        <v>25</v>
      </c>
      <c r="I155" s="150">
        <v>0.05</v>
      </c>
      <c r="J155" s="151">
        <f t="shared" si="14"/>
        <v>3.7999999999999999E-2</v>
      </c>
      <c r="K155" s="152">
        <v>-1472513.19</v>
      </c>
      <c r="L155" s="152">
        <v>-1156981.1499999999</v>
      </c>
      <c r="M155" s="64">
        <v>0</v>
      </c>
      <c r="N155" s="153">
        <f t="shared" si="15"/>
        <v>-1472513.19</v>
      </c>
      <c r="O155" s="152">
        <f t="shared" si="16"/>
        <v>-299246.95446969866</v>
      </c>
      <c r="P155" s="152">
        <f>N155-O155</f>
        <v>-1173266.2355303012</v>
      </c>
      <c r="Q155" s="64">
        <v>0.06</v>
      </c>
      <c r="R155" s="152">
        <f>IF(P155&gt;=N155*I155,N155*I155,P155*(1-Q155))</f>
        <v>-1102870.2613984831</v>
      </c>
    </row>
    <row r="156" spans="2:18" x14ac:dyDescent="0.25">
      <c r="B156" s="146">
        <v>152</v>
      </c>
      <c r="C156" s="147" t="s">
        <v>1084</v>
      </c>
      <c r="D156" s="148">
        <v>0</v>
      </c>
      <c r="E156" s="149">
        <v>42826</v>
      </c>
      <c r="F156" s="149">
        <v>44413</v>
      </c>
      <c r="G156" s="6">
        <f t="shared" si="18"/>
        <v>4.3479452054794523</v>
      </c>
      <c r="H156" s="146">
        <v>25</v>
      </c>
      <c r="I156" s="150">
        <v>0.05</v>
      </c>
      <c r="J156" s="151">
        <f t="shared" si="14"/>
        <v>3.7999999999999999E-2</v>
      </c>
      <c r="K156" s="152">
        <v>353009.24</v>
      </c>
      <c r="L156" s="152">
        <v>289635.71999999997</v>
      </c>
      <c r="M156" s="64">
        <v>0</v>
      </c>
      <c r="N156" s="153">
        <f t="shared" si="15"/>
        <v>353009.24</v>
      </c>
      <c r="O156" s="152">
        <f t="shared" si="16"/>
        <v>58324.863636821916</v>
      </c>
      <c r="P156" s="152">
        <f t="shared" si="17"/>
        <v>294684.37636317807</v>
      </c>
      <c r="Q156" s="64">
        <v>0.06</v>
      </c>
      <c r="R156" s="152">
        <f t="shared" si="19"/>
        <v>277003.31378138735</v>
      </c>
    </row>
    <row r="157" spans="2:18" x14ac:dyDescent="0.25">
      <c r="B157" s="146">
        <v>153</v>
      </c>
      <c r="C157" s="147" t="s">
        <v>1085</v>
      </c>
      <c r="D157" s="148">
        <v>0</v>
      </c>
      <c r="E157" s="149">
        <v>42826</v>
      </c>
      <c r="F157" s="149">
        <v>44413</v>
      </c>
      <c r="G157" s="6">
        <f t="shared" si="18"/>
        <v>4.3479452054794523</v>
      </c>
      <c r="H157" s="146">
        <v>25</v>
      </c>
      <c r="I157" s="150">
        <v>0.05</v>
      </c>
      <c r="J157" s="151">
        <f t="shared" si="14"/>
        <v>3.7999999999999999E-2</v>
      </c>
      <c r="K157" s="152">
        <v>-31523.93</v>
      </c>
      <c r="L157" s="152">
        <v>-25864.65</v>
      </c>
      <c r="M157" s="64">
        <v>0</v>
      </c>
      <c r="N157" s="153">
        <f t="shared" si="15"/>
        <v>-31523.93</v>
      </c>
      <c r="O157" s="152">
        <f t="shared" si="16"/>
        <v>-5208.4441714520544</v>
      </c>
      <c r="P157" s="152">
        <f>N157-O157</f>
        <v>-26315.485828547946</v>
      </c>
      <c r="Q157" s="64">
        <v>0.06</v>
      </c>
      <c r="R157" s="152">
        <f>IF(P157&gt;=N157*I157,N157*I157,P157*(1-Q157))</f>
        <v>-24736.556678835066</v>
      </c>
    </row>
    <row r="158" spans="2:18" x14ac:dyDescent="0.25">
      <c r="B158" s="146">
        <v>154</v>
      </c>
      <c r="C158" s="147" t="s">
        <v>1087</v>
      </c>
      <c r="D158" s="148">
        <v>0</v>
      </c>
      <c r="E158" s="149">
        <v>43191</v>
      </c>
      <c r="F158" s="149">
        <v>44413</v>
      </c>
      <c r="G158" s="6">
        <f t="shared" si="18"/>
        <v>3.3479452054794518</v>
      </c>
      <c r="H158" s="146">
        <v>25</v>
      </c>
      <c r="I158" s="150">
        <v>0.05</v>
      </c>
      <c r="J158" s="151">
        <f t="shared" si="14"/>
        <v>3.7999999999999999E-2</v>
      </c>
      <c r="K158" s="152">
        <v>975119.81</v>
      </c>
      <c r="L158" s="152">
        <v>837316.73</v>
      </c>
      <c r="M158" s="64">
        <v>0</v>
      </c>
      <c r="N158" s="153">
        <f t="shared" si="15"/>
        <v>975119.81</v>
      </c>
      <c r="O158" s="152">
        <f t="shared" si="16"/>
        <v>124056.61232098629</v>
      </c>
      <c r="P158" s="152">
        <f t="shared" si="17"/>
        <v>851063.19767901371</v>
      </c>
      <c r="Q158" s="64">
        <v>0.06</v>
      </c>
      <c r="R158" s="152">
        <f t="shared" si="19"/>
        <v>799999.40581827285</v>
      </c>
    </row>
    <row r="159" spans="2:18" x14ac:dyDescent="0.25">
      <c r="B159" s="146">
        <v>155</v>
      </c>
      <c r="C159" s="147" t="s">
        <v>1088</v>
      </c>
      <c r="D159" s="148">
        <v>0</v>
      </c>
      <c r="E159" s="149">
        <v>43191</v>
      </c>
      <c r="F159" s="149">
        <v>44413</v>
      </c>
      <c r="G159" s="6">
        <f t="shared" si="18"/>
        <v>3.3479452054794518</v>
      </c>
      <c r="H159" s="146">
        <v>25</v>
      </c>
      <c r="I159" s="150">
        <v>0.05</v>
      </c>
      <c r="J159" s="151">
        <f t="shared" si="14"/>
        <v>3.7999999999999999E-2</v>
      </c>
      <c r="K159" s="152">
        <v>3223863.79</v>
      </c>
      <c r="L159" s="152">
        <v>2768270.21</v>
      </c>
      <c r="M159" s="64">
        <v>0</v>
      </c>
      <c r="N159" s="153">
        <f t="shared" si="15"/>
        <v>3223863.79</v>
      </c>
      <c r="O159" s="152">
        <f t="shared" si="16"/>
        <v>410146.13411627396</v>
      </c>
      <c r="P159" s="152">
        <f t="shared" si="17"/>
        <v>2813717.6558837262</v>
      </c>
      <c r="Q159" s="64">
        <v>0.06</v>
      </c>
      <c r="R159" s="152">
        <f t="shared" si="19"/>
        <v>2644894.5965307024</v>
      </c>
    </row>
    <row r="160" spans="2:18" x14ac:dyDescent="0.25">
      <c r="B160" s="146">
        <v>156</v>
      </c>
      <c r="C160" s="147" t="s">
        <v>1090</v>
      </c>
      <c r="D160" s="148">
        <v>0</v>
      </c>
      <c r="E160" s="149">
        <v>43556</v>
      </c>
      <c r="F160" s="149">
        <v>44413</v>
      </c>
      <c r="G160" s="6">
        <f t="shared" si="18"/>
        <v>2.3479452054794518</v>
      </c>
      <c r="H160" s="146">
        <v>25</v>
      </c>
      <c r="I160" s="150">
        <v>0.05</v>
      </c>
      <c r="J160" s="151">
        <f t="shared" si="14"/>
        <v>3.7999999999999999E-2</v>
      </c>
      <c r="K160" s="152">
        <v>1152633.8400000001</v>
      </c>
      <c r="L160" s="152">
        <v>1038375.46</v>
      </c>
      <c r="M160" s="64">
        <v>0</v>
      </c>
      <c r="N160" s="153">
        <f t="shared" si="15"/>
        <v>1152633.8400000001</v>
      </c>
      <c r="O160" s="152">
        <f t="shared" si="16"/>
        <v>102840.20173545205</v>
      </c>
      <c r="P160" s="152">
        <f t="shared" si="17"/>
        <v>1049793.638264548</v>
      </c>
      <c r="Q160" s="64">
        <v>0.06</v>
      </c>
      <c r="R160" s="152">
        <f t="shared" si="19"/>
        <v>986806.0199686751</v>
      </c>
    </row>
    <row r="161" spans="2:18" ht="30" x14ac:dyDescent="0.25">
      <c r="B161" s="146">
        <v>157</v>
      </c>
      <c r="C161" s="147" t="s">
        <v>1091</v>
      </c>
      <c r="D161" s="148">
        <v>0</v>
      </c>
      <c r="E161" s="149">
        <v>43556</v>
      </c>
      <c r="F161" s="149">
        <v>44413</v>
      </c>
      <c r="G161" s="6">
        <f t="shared" si="18"/>
        <v>2.3479452054794518</v>
      </c>
      <c r="H161" s="146">
        <v>25</v>
      </c>
      <c r="I161" s="150">
        <v>0.05</v>
      </c>
      <c r="J161" s="151">
        <f t="shared" si="14"/>
        <v>3.7999999999999999E-2</v>
      </c>
      <c r="K161" s="152">
        <v>4028791.01</v>
      </c>
      <c r="L161" s="152">
        <v>3629424.72</v>
      </c>
      <c r="M161" s="64">
        <v>0</v>
      </c>
      <c r="N161" s="153">
        <f t="shared" si="15"/>
        <v>4028791.01</v>
      </c>
      <c r="O161" s="152">
        <f t="shared" si="16"/>
        <v>359456.46036071231</v>
      </c>
      <c r="P161" s="152">
        <f t="shared" si="17"/>
        <v>3669334.5496392874</v>
      </c>
      <c r="Q161" s="64">
        <v>0.06</v>
      </c>
      <c r="R161" s="152">
        <f t="shared" si="19"/>
        <v>3449174.4766609301</v>
      </c>
    </row>
    <row r="162" spans="2:18" x14ac:dyDescent="0.25">
      <c r="B162" s="146">
        <v>158</v>
      </c>
      <c r="C162" s="147" t="s">
        <v>1093</v>
      </c>
      <c r="D162" s="148">
        <v>0</v>
      </c>
      <c r="E162" s="149">
        <v>43922</v>
      </c>
      <c r="F162" s="149">
        <v>44413</v>
      </c>
      <c r="G162" s="6">
        <f t="shared" si="18"/>
        <v>1.3452054794520547</v>
      </c>
      <c r="H162" s="146">
        <v>25</v>
      </c>
      <c r="I162" s="150">
        <v>0.05</v>
      </c>
      <c r="J162" s="151">
        <f t="shared" si="14"/>
        <v>3.7999999999999999E-2</v>
      </c>
      <c r="K162" s="152">
        <v>1993952.76</v>
      </c>
      <c r="L162" s="152">
        <v>1889684.46</v>
      </c>
      <c r="M162" s="64">
        <v>0</v>
      </c>
      <c r="N162" s="153">
        <f t="shared" si="15"/>
        <v>1993952.76</v>
      </c>
      <c r="O162" s="152">
        <f t="shared" si="16"/>
        <v>101926.49478378083</v>
      </c>
      <c r="P162" s="152">
        <f t="shared" si="17"/>
        <v>1892026.2652162192</v>
      </c>
      <c r="Q162" s="64">
        <v>0.06</v>
      </c>
      <c r="R162" s="152">
        <f t="shared" si="19"/>
        <v>1778504.6893032461</v>
      </c>
    </row>
    <row r="163" spans="2:18" x14ac:dyDescent="0.25">
      <c r="B163" s="146">
        <v>159</v>
      </c>
      <c r="C163" s="147" t="s">
        <v>1094</v>
      </c>
      <c r="D163" s="148">
        <v>0</v>
      </c>
      <c r="E163" s="149">
        <v>43922</v>
      </c>
      <c r="F163" s="149">
        <v>44413</v>
      </c>
      <c r="G163" s="6">
        <f t="shared" si="18"/>
        <v>1.3452054794520547</v>
      </c>
      <c r="H163" s="146">
        <v>25</v>
      </c>
      <c r="I163" s="150">
        <v>0.05</v>
      </c>
      <c r="J163" s="151">
        <f t="shared" si="14"/>
        <v>3.7999999999999999E-2</v>
      </c>
      <c r="K163" s="152">
        <v>-3919717.24</v>
      </c>
      <c r="L163" s="152">
        <v>-3714746.35</v>
      </c>
      <c r="M163" s="64">
        <v>0</v>
      </c>
      <c r="N163" s="153">
        <f t="shared" si="15"/>
        <v>-3919717.24</v>
      </c>
      <c r="O163" s="152">
        <f t="shared" si="16"/>
        <v>-200367.35414772603</v>
      </c>
      <c r="P163" s="152">
        <f>N163-O163</f>
        <v>-3719349.885852274</v>
      </c>
      <c r="Q163" s="64">
        <v>0.06</v>
      </c>
      <c r="R163" s="152">
        <f>IF(P163&gt;=N163*I163,N163*I163,P163*(1-Q163))</f>
        <v>-3496188.8927011373</v>
      </c>
    </row>
    <row r="164" spans="2:18" ht="30" x14ac:dyDescent="0.25">
      <c r="B164" s="146">
        <v>160</v>
      </c>
      <c r="C164" s="147" t="s">
        <v>1098</v>
      </c>
      <c r="D164" s="148">
        <v>0</v>
      </c>
      <c r="E164" s="149">
        <v>41425</v>
      </c>
      <c r="F164" s="149">
        <v>44413</v>
      </c>
      <c r="G164" s="6">
        <f t="shared" si="18"/>
        <v>8.1863013698630134</v>
      </c>
      <c r="H164" s="146">
        <v>25</v>
      </c>
      <c r="I164" s="150">
        <v>0.05</v>
      </c>
      <c r="J164" s="151">
        <f t="shared" si="14"/>
        <v>3.7999999999999999E-2</v>
      </c>
      <c r="K164" s="152">
        <v>2042491913.8800001</v>
      </c>
      <c r="L164" s="152">
        <v>1416390510.6900001</v>
      </c>
      <c r="M164" s="64">
        <v>8.8210347752332524E-2</v>
      </c>
      <c r="N164" s="153">
        <f t="shared" si="15"/>
        <v>2222660835.8846822</v>
      </c>
      <c r="O164" s="152">
        <f t="shared" si="16"/>
        <v>691424114.93065846</v>
      </c>
      <c r="P164" s="152">
        <f t="shared" si="17"/>
        <v>1531236720.9540238</v>
      </c>
      <c r="Q164" s="64">
        <v>0.06</v>
      </c>
      <c r="R164" s="152">
        <f t="shared" si="19"/>
        <v>1439362517.6967824</v>
      </c>
    </row>
    <row r="165" spans="2:18" x14ac:dyDescent="0.25">
      <c r="B165" s="146">
        <v>161</v>
      </c>
      <c r="C165" s="147" t="s">
        <v>1099</v>
      </c>
      <c r="D165" s="148">
        <v>0</v>
      </c>
      <c r="E165" s="149">
        <v>41730</v>
      </c>
      <c r="F165" s="149">
        <v>44413</v>
      </c>
      <c r="G165" s="6">
        <f t="shared" si="18"/>
        <v>7.3506849315068497</v>
      </c>
      <c r="H165" s="146">
        <v>25</v>
      </c>
      <c r="I165" s="150">
        <v>0.05</v>
      </c>
      <c r="J165" s="151">
        <f t="shared" si="14"/>
        <v>3.7999999999999999E-2</v>
      </c>
      <c r="K165" s="152">
        <v>177277301.99000001</v>
      </c>
      <c r="L165" s="152">
        <v>130121539.65000001</v>
      </c>
      <c r="M165" s="64">
        <v>-2.3328149300154196E-3</v>
      </c>
      <c r="N165" s="153">
        <f t="shared" si="15"/>
        <v>176863746.85316488</v>
      </c>
      <c r="O165" s="152">
        <f t="shared" si="16"/>
        <v>49402647.799089245</v>
      </c>
      <c r="P165" s="152">
        <f t="shared" si="17"/>
        <v>127461099.05407563</v>
      </c>
      <c r="Q165" s="64">
        <v>0.06</v>
      </c>
      <c r="R165" s="152">
        <f t="shared" si="19"/>
        <v>119813433.11083108</v>
      </c>
    </row>
    <row r="166" spans="2:18" x14ac:dyDescent="0.25">
      <c r="B166" s="146">
        <v>162</v>
      </c>
      <c r="C166" s="147" t="s">
        <v>1100</v>
      </c>
      <c r="D166" s="148">
        <v>0</v>
      </c>
      <c r="E166" s="149">
        <v>41730</v>
      </c>
      <c r="F166" s="149">
        <v>44413</v>
      </c>
      <c r="G166" s="6">
        <f t="shared" si="18"/>
        <v>7.3506849315068497</v>
      </c>
      <c r="H166" s="146">
        <v>25</v>
      </c>
      <c r="I166" s="150">
        <v>0.05</v>
      </c>
      <c r="J166" s="151">
        <f t="shared" si="14"/>
        <v>3.7999999999999999E-2</v>
      </c>
      <c r="K166" s="152">
        <v>52668675.68</v>
      </c>
      <c r="L166" s="152">
        <v>38658807.93</v>
      </c>
      <c r="M166" s="64">
        <v>-2.3328149300154196E-3</v>
      </c>
      <c r="N166" s="153">
        <f t="shared" si="15"/>
        <v>52545809.407029554</v>
      </c>
      <c r="O166" s="152">
        <f t="shared" si="16"/>
        <v>14677412.198039154</v>
      </c>
      <c r="P166" s="152">
        <f t="shared" si="17"/>
        <v>37868397.208990403</v>
      </c>
      <c r="Q166" s="64">
        <v>0.06</v>
      </c>
      <c r="R166" s="152">
        <f t="shared" si="19"/>
        <v>35596293.376450978</v>
      </c>
    </row>
    <row r="167" spans="2:18" x14ac:dyDescent="0.25">
      <c r="B167" s="146">
        <v>163</v>
      </c>
      <c r="C167" s="147" t="s">
        <v>1069</v>
      </c>
      <c r="D167" s="148">
        <v>0</v>
      </c>
      <c r="E167" s="149">
        <v>41425</v>
      </c>
      <c r="F167" s="149">
        <v>44413</v>
      </c>
      <c r="G167" s="6">
        <f t="shared" si="18"/>
        <v>8.1863013698630134</v>
      </c>
      <c r="H167" s="146">
        <v>25</v>
      </c>
      <c r="I167" s="150">
        <v>0.05</v>
      </c>
      <c r="J167" s="151">
        <f t="shared" si="14"/>
        <v>3.7999999999999999E-2</v>
      </c>
      <c r="K167" s="152">
        <v>39177171.159999996</v>
      </c>
      <c r="L167" s="152">
        <v>27167879.140000001</v>
      </c>
      <c r="M167" s="64">
        <v>0.44</v>
      </c>
      <c r="N167" s="153">
        <f t="shared" si="15"/>
        <v>56415126.470399991</v>
      </c>
      <c r="O167" s="152">
        <f t="shared" si="16"/>
        <v>17549586.630013961</v>
      </c>
      <c r="P167" s="152">
        <f t="shared" si="17"/>
        <v>38865539.840386033</v>
      </c>
      <c r="Q167" s="64">
        <v>0.06</v>
      </c>
      <c r="R167" s="152">
        <f t="shared" si="19"/>
        <v>36533607.449962869</v>
      </c>
    </row>
    <row r="168" spans="2:18" x14ac:dyDescent="0.25">
      <c r="B168" s="146">
        <v>164</v>
      </c>
      <c r="C168" s="147" t="s">
        <v>1070</v>
      </c>
      <c r="D168" s="148">
        <v>0</v>
      </c>
      <c r="E168" s="149">
        <v>41425</v>
      </c>
      <c r="F168" s="149">
        <v>44413</v>
      </c>
      <c r="G168" s="6">
        <f t="shared" si="18"/>
        <v>8.1863013698630134</v>
      </c>
      <c r="H168" s="146">
        <v>25</v>
      </c>
      <c r="I168" s="150">
        <v>0.05</v>
      </c>
      <c r="J168" s="151">
        <f t="shared" si="14"/>
        <v>3.7999999999999999E-2</v>
      </c>
      <c r="K168" s="152">
        <v>207948266.09999999</v>
      </c>
      <c r="L168" s="152">
        <v>144204218.78999999</v>
      </c>
      <c r="M168" s="64">
        <v>0.19512195121951231</v>
      </c>
      <c r="N168" s="153">
        <f t="shared" si="15"/>
        <v>248523537.53414637</v>
      </c>
      <c r="O168" s="152">
        <f t="shared" si="16"/>
        <v>77310565.878841415</v>
      </c>
      <c r="P168" s="152">
        <f t="shared" si="17"/>
        <v>171212971.65530497</v>
      </c>
      <c r="Q168" s="64">
        <v>0.06</v>
      </c>
      <c r="R168" s="152">
        <f t="shared" si="19"/>
        <v>160940193.35598665</v>
      </c>
    </row>
    <row r="169" spans="2:18" ht="30" x14ac:dyDescent="0.25">
      <c r="B169" s="146">
        <v>165</v>
      </c>
      <c r="C169" s="147" t="s">
        <v>1071</v>
      </c>
      <c r="D169" s="148">
        <v>0</v>
      </c>
      <c r="E169" s="149">
        <v>41425</v>
      </c>
      <c r="F169" s="149">
        <v>44413</v>
      </c>
      <c r="G169" s="6">
        <f t="shared" si="18"/>
        <v>8.1863013698630134</v>
      </c>
      <c r="H169" s="146">
        <v>25</v>
      </c>
      <c r="I169" s="150">
        <v>0.05</v>
      </c>
      <c r="J169" s="151">
        <f t="shared" si="14"/>
        <v>3.7999999999999999E-2</v>
      </c>
      <c r="K169" s="152">
        <v>5603503.8300000001</v>
      </c>
      <c r="L169" s="152">
        <v>3885816.93</v>
      </c>
      <c r="M169" s="64">
        <v>0</v>
      </c>
      <c r="N169" s="153">
        <f t="shared" si="15"/>
        <v>5603503.8300000001</v>
      </c>
      <c r="O169" s="152">
        <f t="shared" si="16"/>
        <v>1743134.9010233423</v>
      </c>
      <c r="P169" s="152">
        <f t="shared" si="17"/>
        <v>3860368.9289766578</v>
      </c>
      <c r="Q169" s="64">
        <v>0.06</v>
      </c>
      <c r="R169" s="152">
        <f t="shared" si="19"/>
        <v>3628746.7932380582</v>
      </c>
    </row>
    <row r="170" spans="2:18" ht="30" x14ac:dyDescent="0.25">
      <c r="B170" s="146">
        <v>166</v>
      </c>
      <c r="C170" s="147" t="s">
        <v>1072</v>
      </c>
      <c r="D170" s="148">
        <v>0</v>
      </c>
      <c r="E170" s="149">
        <v>41425</v>
      </c>
      <c r="F170" s="149">
        <v>44413</v>
      </c>
      <c r="G170" s="6">
        <f t="shared" si="18"/>
        <v>8.1863013698630134</v>
      </c>
      <c r="H170" s="146">
        <v>25</v>
      </c>
      <c r="I170" s="150">
        <v>0.05</v>
      </c>
      <c r="J170" s="151">
        <f t="shared" si="14"/>
        <v>3.7999999999999999E-2</v>
      </c>
      <c r="K170" s="152">
        <v>169106780.09999999</v>
      </c>
      <c r="L170" s="152">
        <v>117269124.55</v>
      </c>
      <c r="M170" s="64">
        <v>0</v>
      </c>
      <c r="N170" s="153">
        <f t="shared" si="15"/>
        <v>169106780.09999999</v>
      </c>
      <c r="O170" s="152">
        <f t="shared" si="16"/>
        <v>52605644.492258623</v>
      </c>
      <c r="P170" s="152">
        <f t="shared" si="17"/>
        <v>116501135.60774137</v>
      </c>
      <c r="Q170" s="64">
        <v>0.06</v>
      </c>
      <c r="R170" s="152">
        <f t="shared" si="19"/>
        <v>109511067.47127688</v>
      </c>
    </row>
    <row r="171" spans="2:18" x14ac:dyDescent="0.25">
      <c r="B171" s="146">
        <v>167</v>
      </c>
      <c r="C171" s="147" t="s">
        <v>1073</v>
      </c>
      <c r="D171" s="148">
        <v>0</v>
      </c>
      <c r="E171" s="149">
        <v>41425</v>
      </c>
      <c r="F171" s="149">
        <v>44413</v>
      </c>
      <c r="G171" s="6">
        <f t="shared" si="18"/>
        <v>8.1863013698630134</v>
      </c>
      <c r="H171" s="146">
        <v>25</v>
      </c>
      <c r="I171" s="150">
        <v>0.05</v>
      </c>
      <c r="J171" s="151">
        <f t="shared" si="14"/>
        <v>3.7999999999999999E-2</v>
      </c>
      <c r="K171" s="152">
        <v>82845515.969999999</v>
      </c>
      <c r="L171" s="152">
        <v>57450216.5</v>
      </c>
      <c r="M171" s="64">
        <v>0</v>
      </c>
      <c r="N171" s="153">
        <f t="shared" si="15"/>
        <v>82845515.969999999</v>
      </c>
      <c r="O171" s="152">
        <f t="shared" si="16"/>
        <v>25771537.713144325</v>
      </c>
      <c r="P171" s="152">
        <f t="shared" si="17"/>
        <v>57073978.256855674</v>
      </c>
      <c r="Q171" s="64">
        <v>0.06</v>
      </c>
      <c r="R171" s="152">
        <f t="shared" si="19"/>
        <v>53649539.561444327</v>
      </c>
    </row>
    <row r="172" spans="2:18" x14ac:dyDescent="0.25">
      <c r="B172" s="146">
        <v>168</v>
      </c>
      <c r="C172" s="147" t="s">
        <v>1074</v>
      </c>
      <c r="D172" s="148">
        <v>0</v>
      </c>
      <c r="E172" s="149">
        <v>41425</v>
      </c>
      <c r="F172" s="149">
        <v>44413</v>
      </c>
      <c r="G172" s="6">
        <f t="shared" si="18"/>
        <v>8.1863013698630134</v>
      </c>
      <c r="H172" s="146">
        <v>25</v>
      </c>
      <c r="I172" s="150">
        <v>0.05</v>
      </c>
      <c r="J172" s="151">
        <f t="shared" si="14"/>
        <v>3.7999999999999999E-2</v>
      </c>
      <c r="K172" s="152">
        <v>2176429.37</v>
      </c>
      <c r="L172" s="152">
        <v>1509271.03</v>
      </c>
      <c r="M172" s="64">
        <v>0</v>
      </c>
      <c r="N172" s="153">
        <f t="shared" si="15"/>
        <v>2176429.37</v>
      </c>
      <c r="O172" s="152">
        <f t="shared" si="16"/>
        <v>677042.45585556165</v>
      </c>
      <c r="P172" s="152">
        <f t="shared" si="17"/>
        <v>1499386.9141444385</v>
      </c>
      <c r="Q172" s="64">
        <v>0.06</v>
      </c>
      <c r="R172" s="152">
        <f t="shared" si="19"/>
        <v>1409423.699295772</v>
      </c>
    </row>
    <row r="173" spans="2:18" x14ac:dyDescent="0.25">
      <c r="B173" s="146">
        <v>169</v>
      </c>
      <c r="C173" s="147" t="s">
        <v>1076</v>
      </c>
      <c r="D173" s="148">
        <v>0</v>
      </c>
      <c r="E173" s="149">
        <v>41730</v>
      </c>
      <c r="F173" s="149">
        <v>44413</v>
      </c>
      <c r="G173" s="6">
        <f t="shared" si="18"/>
        <v>7.3506849315068497</v>
      </c>
      <c r="H173" s="146">
        <v>25</v>
      </c>
      <c r="I173" s="150">
        <v>0.05</v>
      </c>
      <c r="J173" s="151">
        <f t="shared" si="14"/>
        <v>3.7999999999999999E-2</v>
      </c>
      <c r="K173" s="152">
        <v>163322613.25</v>
      </c>
      <c r="L173" s="152">
        <v>118381584.68000001</v>
      </c>
      <c r="M173" s="64">
        <v>0</v>
      </c>
      <c r="N173" s="153">
        <f t="shared" si="15"/>
        <v>163322613.25</v>
      </c>
      <c r="O173" s="152">
        <f t="shared" si="16"/>
        <v>45620256.743261643</v>
      </c>
      <c r="P173" s="152">
        <f t="shared" si="17"/>
        <v>117702356.50673836</v>
      </c>
      <c r="Q173" s="64">
        <v>0.06</v>
      </c>
      <c r="R173" s="152">
        <f t="shared" si="19"/>
        <v>110640215.11633405</v>
      </c>
    </row>
    <row r="174" spans="2:18" x14ac:dyDescent="0.25">
      <c r="B174" s="146">
        <v>170</v>
      </c>
      <c r="C174" s="147" t="s">
        <v>1077</v>
      </c>
      <c r="D174" s="148">
        <v>0</v>
      </c>
      <c r="E174" s="149">
        <v>42095</v>
      </c>
      <c r="F174" s="149">
        <v>44413</v>
      </c>
      <c r="G174" s="6">
        <f t="shared" si="18"/>
        <v>6.3506849315068497</v>
      </c>
      <c r="H174" s="146">
        <v>25</v>
      </c>
      <c r="I174" s="150">
        <v>0.05</v>
      </c>
      <c r="J174" s="151">
        <f t="shared" si="14"/>
        <v>3.7999999999999999E-2</v>
      </c>
      <c r="K174" s="152">
        <v>9369569.5099999998</v>
      </c>
      <c r="L174" s="152">
        <v>7064296.4199999999</v>
      </c>
      <c r="M174" s="64">
        <v>0</v>
      </c>
      <c r="N174" s="153">
        <f t="shared" si="15"/>
        <v>9369569.5099999998</v>
      </c>
      <c r="O174" s="152">
        <f t="shared" si="16"/>
        <v>2261120.9882707945</v>
      </c>
      <c r="P174" s="152">
        <f t="shared" si="17"/>
        <v>7108448.5217292048</v>
      </c>
      <c r="Q174" s="64">
        <v>0.06</v>
      </c>
      <c r="R174" s="152">
        <f t="shared" si="19"/>
        <v>6681941.6104254518</v>
      </c>
    </row>
    <row r="175" spans="2:18" x14ac:dyDescent="0.25">
      <c r="B175" s="146">
        <v>171</v>
      </c>
      <c r="C175" s="147" t="s">
        <v>1079</v>
      </c>
      <c r="D175" s="148">
        <v>0</v>
      </c>
      <c r="E175" s="149">
        <v>42461</v>
      </c>
      <c r="F175" s="149">
        <v>44413</v>
      </c>
      <c r="G175" s="6">
        <f t="shared" si="18"/>
        <v>5.3479452054794523</v>
      </c>
      <c r="H175" s="146">
        <v>25</v>
      </c>
      <c r="I175" s="150">
        <v>0.05</v>
      </c>
      <c r="J175" s="151">
        <f t="shared" si="14"/>
        <v>3.7999999999999999E-2</v>
      </c>
      <c r="K175" s="152">
        <v>4243942.8499999996</v>
      </c>
      <c r="L175" s="152">
        <v>3334545.25</v>
      </c>
      <c r="M175" s="64">
        <v>0</v>
      </c>
      <c r="N175" s="153">
        <f t="shared" si="15"/>
        <v>4243942.8499999996</v>
      </c>
      <c r="O175" s="152">
        <f t="shared" si="16"/>
        <v>862462.20504547947</v>
      </c>
      <c r="P175" s="152">
        <f t="shared" si="17"/>
        <v>3381480.6449545203</v>
      </c>
      <c r="Q175" s="64">
        <v>0.06</v>
      </c>
      <c r="R175" s="152">
        <f t="shared" si="19"/>
        <v>3178591.8062572489</v>
      </c>
    </row>
    <row r="176" spans="2:18" x14ac:dyDescent="0.25">
      <c r="B176" s="146">
        <v>172</v>
      </c>
      <c r="C176" s="147" t="s">
        <v>1080</v>
      </c>
      <c r="D176" s="148">
        <v>0</v>
      </c>
      <c r="E176" s="149">
        <v>41730</v>
      </c>
      <c r="F176" s="149">
        <v>44413</v>
      </c>
      <c r="G176" s="6">
        <f t="shared" si="18"/>
        <v>7.3506849315068497</v>
      </c>
      <c r="H176" s="146">
        <v>25</v>
      </c>
      <c r="I176" s="150">
        <v>0.05</v>
      </c>
      <c r="J176" s="151">
        <f t="shared" si="14"/>
        <v>3.7999999999999999E-2</v>
      </c>
      <c r="K176" s="152">
        <v>-124107042.8</v>
      </c>
      <c r="L176" s="152">
        <v>-89956853.510000005</v>
      </c>
      <c r="M176" s="64">
        <v>0</v>
      </c>
      <c r="N176" s="153">
        <f t="shared" si="15"/>
        <v>-124107042.8</v>
      </c>
      <c r="O176" s="152">
        <f t="shared" si="16"/>
        <v>-34666327.237345748</v>
      </c>
      <c r="P176" s="152">
        <f>N176-O176</f>
        <v>-89440715.562654257</v>
      </c>
      <c r="Q176" s="64">
        <v>0.06</v>
      </c>
      <c r="R176" s="152">
        <f>IF(P176&gt;=N176*I176,N176*I176,P176*(1-Q176))</f>
        <v>-84074272.628895</v>
      </c>
    </row>
    <row r="177" spans="2:18" x14ac:dyDescent="0.25">
      <c r="B177" s="146">
        <v>173</v>
      </c>
      <c r="C177" s="147" t="s">
        <v>1081</v>
      </c>
      <c r="D177" s="148">
        <v>0</v>
      </c>
      <c r="E177" s="149">
        <v>42095</v>
      </c>
      <c r="F177" s="149">
        <v>44413</v>
      </c>
      <c r="G177" s="6">
        <f t="shared" si="18"/>
        <v>6.3506849315068497</v>
      </c>
      <c r="H177" s="146">
        <v>25</v>
      </c>
      <c r="I177" s="150">
        <v>0.05</v>
      </c>
      <c r="J177" s="151">
        <f t="shared" si="14"/>
        <v>3.7999999999999999E-2</v>
      </c>
      <c r="K177" s="152">
        <v>23761518</v>
      </c>
      <c r="L177" s="152">
        <v>17915274.120000001</v>
      </c>
      <c r="M177" s="64">
        <v>0</v>
      </c>
      <c r="N177" s="153">
        <f t="shared" si="15"/>
        <v>23761518</v>
      </c>
      <c r="O177" s="152">
        <f t="shared" si="16"/>
        <v>5734272.7438684935</v>
      </c>
      <c r="P177" s="152">
        <f t="shared" si="17"/>
        <v>18027245.256131507</v>
      </c>
      <c r="Q177" s="64">
        <v>0.06</v>
      </c>
      <c r="R177" s="152">
        <f t="shared" si="19"/>
        <v>16945610.540763617</v>
      </c>
    </row>
    <row r="178" spans="2:18" x14ac:dyDescent="0.25">
      <c r="B178" s="146">
        <v>174</v>
      </c>
      <c r="C178" s="147" t="s">
        <v>1082</v>
      </c>
      <c r="D178" s="148">
        <v>0</v>
      </c>
      <c r="E178" s="149">
        <v>42461</v>
      </c>
      <c r="F178" s="149">
        <v>44413</v>
      </c>
      <c r="G178" s="6">
        <f t="shared" si="18"/>
        <v>5.3479452054794523</v>
      </c>
      <c r="H178" s="146">
        <v>25</v>
      </c>
      <c r="I178" s="150">
        <v>0.05</v>
      </c>
      <c r="J178" s="151">
        <f t="shared" si="14"/>
        <v>3.7999999999999999E-2</v>
      </c>
      <c r="K178" s="152">
        <v>-11559348.439999999</v>
      </c>
      <c r="L178" s="152">
        <v>-9082396.2300000004</v>
      </c>
      <c r="M178" s="64">
        <v>0</v>
      </c>
      <c r="N178" s="153">
        <f t="shared" si="15"/>
        <v>-11559348.439999999</v>
      </c>
      <c r="O178" s="152">
        <f t="shared" si="16"/>
        <v>-2349112.9585902463</v>
      </c>
      <c r="P178" s="152">
        <f>N178-O178</f>
        <v>-9210235.4814097527</v>
      </c>
      <c r="Q178" s="64">
        <v>0.06</v>
      </c>
      <c r="R178" s="152">
        <f>IF(P178&gt;=N178*I178,N178*I178,P178*(1-Q178))</f>
        <v>-8657621.3525251672</v>
      </c>
    </row>
    <row r="179" spans="2:18" x14ac:dyDescent="0.25">
      <c r="B179" s="146">
        <v>175</v>
      </c>
      <c r="C179" s="147" t="s">
        <v>1084</v>
      </c>
      <c r="D179" s="148">
        <v>0</v>
      </c>
      <c r="E179" s="149">
        <v>42826</v>
      </c>
      <c r="F179" s="149">
        <v>44413</v>
      </c>
      <c r="G179" s="6">
        <f t="shared" si="18"/>
        <v>4.3479452054794523</v>
      </c>
      <c r="H179" s="146">
        <v>25</v>
      </c>
      <c r="I179" s="150">
        <v>0.05</v>
      </c>
      <c r="J179" s="151">
        <f t="shared" si="14"/>
        <v>3.7999999999999999E-2</v>
      </c>
      <c r="K179" s="152">
        <v>2772593.49</v>
      </c>
      <c r="L179" s="152">
        <v>2274847.29</v>
      </c>
      <c r="M179" s="64">
        <v>0</v>
      </c>
      <c r="N179" s="153">
        <f t="shared" si="15"/>
        <v>2772593.49</v>
      </c>
      <c r="O179" s="152">
        <f t="shared" si="16"/>
        <v>458093.21372038359</v>
      </c>
      <c r="P179" s="152">
        <f t="shared" si="17"/>
        <v>2314500.2762796166</v>
      </c>
      <c r="Q179" s="64">
        <v>0.06</v>
      </c>
      <c r="R179" s="152">
        <f t="shared" si="19"/>
        <v>2175630.2597028394</v>
      </c>
    </row>
    <row r="180" spans="2:18" x14ac:dyDescent="0.25">
      <c r="B180" s="146">
        <v>176</v>
      </c>
      <c r="C180" s="147" t="s">
        <v>1085</v>
      </c>
      <c r="D180" s="148">
        <v>0</v>
      </c>
      <c r="E180" s="149">
        <v>42826</v>
      </c>
      <c r="F180" s="149">
        <v>44413</v>
      </c>
      <c r="G180" s="6">
        <f t="shared" si="18"/>
        <v>4.3479452054794523</v>
      </c>
      <c r="H180" s="146">
        <v>25</v>
      </c>
      <c r="I180" s="150">
        <v>0.05</v>
      </c>
      <c r="J180" s="151">
        <f t="shared" si="14"/>
        <v>3.7999999999999999E-2</v>
      </c>
      <c r="K180" s="152">
        <v>-246143.66</v>
      </c>
      <c r="L180" s="152">
        <v>-201955.05</v>
      </c>
      <c r="M180" s="64">
        <v>0</v>
      </c>
      <c r="N180" s="153">
        <f t="shared" si="15"/>
        <v>-246143.66</v>
      </c>
      <c r="O180" s="152">
        <f t="shared" si="16"/>
        <v>-40668.32756153425</v>
      </c>
      <c r="P180" s="152">
        <f>N180-O180</f>
        <v>-205475.33243846576</v>
      </c>
      <c r="Q180" s="64">
        <v>0.06</v>
      </c>
      <c r="R180" s="152">
        <f>IF(P180&gt;=N180*I180,N180*I180,P180*(1-Q180))</f>
        <v>-193146.8124921578</v>
      </c>
    </row>
    <row r="181" spans="2:18" x14ac:dyDescent="0.25">
      <c r="B181" s="146">
        <v>177</v>
      </c>
      <c r="C181" s="147" t="s">
        <v>1087</v>
      </c>
      <c r="D181" s="148">
        <v>0</v>
      </c>
      <c r="E181" s="149">
        <v>43191</v>
      </c>
      <c r="F181" s="149">
        <v>44413</v>
      </c>
      <c r="G181" s="6">
        <f t="shared" si="18"/>
        <v>3.3479452054794518</v>
      </c>
      <c r="H181" s="146">
        <v>25</v>
      </c>
      <c r="I181" s="150">
        <v>0.05</v>
      </c>
      <c r="J181" s="151">
        <f t="shared" si="14"/>
        <v>3.7999999999999999E-2</v>
      </c>
      <c r="K181" s="152">
        <v>7658753.5999999996</v>
      </c>
      <c r="L181" s="152">
        <v>6576425.3300000001</v>
      </c>
      <c r="M181" s="64">
        <v>0</v>
      </c>
      <c r="N181" s="153">
        <f t="shared" si="15"/>
        <v>7658753.5999999996</v>
      </c>
      <c r="O181" s="152">
        <f t="shared" si="16"/>
        <v>974361.32101260265</v>
      </c>
      <c r="P181" s="152">
        <f t="shared" si="17"/>
        <v>6684392.2789873965</v>
      </c>
      <c r="Q181" s="64">
        <v>0.06</v>
      </c>
      <c r="R181" s="152">
        <f t="shared" si="19"/>
        <v>6283328.7422481524</v>
      </c>
    </row>
    <row r="182" spans="2:18" x14ac:dyDescent="0.25">
      <c r="B182" s="146">
        <v>178</v>
      </c>
      <c r="C182" s="147" t="s">
        <v>1088</v>
      </c>
      <c r="D182" s="148">
        <v>0</v>
      </c>
      <c r="E182" s="149">
        <v>43191</v>
      </c>
      <c r="F182" s="149">
        <v>44413</v>
      </c>
      <c r="G182" s="6">
        <f t="shared" si="18"/>
        <v>3.3479452054794518</v>
      </c>
      <c r="H182" s="146">
        <v>25</v>
      </c>
      <c r="I182" s="150">
        <v>0.05</v>
      </c>
      <c r="J182" s="151">
        <f t="shared" si="14"/>
        <v>3.7999999999999999E-2</v>
      </c>
      <c r="K182" s="152">
        <v>25320763.530000001</v>
      </c>
      <c r="L182" s="152">
        <v>21742455.66</v>
      </c>
      <c r="M182" s="64">
        <v>0</v>
      </c>
      <c r="N182" s="153">
        <f t="shared" si="15"/>
        <v>25320763.530000001</v>
      </c>
      <c r="O182" s="152">
        <f t="shared" si="16"/>
        <v>3221356.0966550135</v>
      </c>
      <c r="P182" s="152">
        <f t="shared" si="17"/>
        <v>22099407.433344986</v>
      </c>
      <c r="Q182" s="64">
        <v>0.06</v>
      </c>
      <c r="R182" s="152">
        <f t="shared" si="19"/>
        <v>20773442.987344287</v>
      </c>
    </row>
    <row r="183" spans="2:18" x14ac:dyDescent="0.25">
      <c r="B183" s="146">
        <v>179</v>
      </c>
      <c r="C183" s="147" t="s">
        <v>1090</v>
      </c>
      <c r="D183" s="148">
        <v>0</v>
      </c>
      <c r="E183" s="149">
        <v>43556</v>
      </c>
      <c r="F183" s="149">
        <v>44413</v>
      </c>
      <c r="G183" s="6">
        <f t="shared" si="18"/>
        <v>2.3479452054794518</v>
      </c>
      <c r="H183" s="146">
        <v>25</v>
      </c>
      <c r="I183" s="150">
        <v>0.05</v>
      </c>
      <c r="J183" s="151">
        <f t="shared" si="14"/>
        <v>3.7999999999999999E-2</v>
      </c>
      <c r="K183" s="152">
        <v>9052978.2699999996</v>
      </c>
      <c r="L183" s="152">
        <v>8155573.9699999997</v>
      </c>
      <c r="M183" s="64">
        <v>0</v>
      </c>
      <c r="N183" s="153">
        <f t="shared" si="15"/>
        <v>9052978.2699999996</v>
      </c>
      <c r="O183" s="152">
        <f t="shared" si="16"/>
        <v>807724.08312553412</v>
      </c>
      <c r="P183" s="152">
        <f t="shared" si="17"/>
        <v>8245254.1868744651</v>
      </c>
      <c r="Q183" s="64">
        <v>0.06</v>
      </c>
      <c r="R183" s="152">
        <f t="shared" si="19"/>
        <v>7750538.9356619967</v>
      </c>
    </row>
    <row r="184" spans="2:18" ht="30" x14ac:dyDescent="0.25">
      <c r="B184" s="146">
        <v>180</v>
      </c>
      <c r="C184" s="147" t="s">
        <v>1091</v>
      </c>
      <c r="D184" s="148">
        <v>0</v>
      </c>
      <c r="E184" s="149">
        <v>43556</v>
      </c>
      <c r="F184" s="149">
        <v>44413</v>
      </c>
      <c r="G184" s="6">
        <f t="shared" si="18"/>
        <v>2.3479452054794518</v>
      </c>
      <c r="H184" s="146">
        <v>25</v>
      </c>
      <c r="I184" s="150">
        <v>0.05</v>
      </c>
      <c r="J184" s="151">
        <f t="shared" si="14"/>
        <v>3.7999999999999999E-2</v>
      </c>
      <c r="K184" s="152">
        <v>31642796.18</v>
      </c>
      <c r="L184" s="152">
        <v>28506106.760000002</v>
      </c>
      <c r="M184" s="64">
        <v>0</v>
      </c>
      <c r="N184" s="153">
        <f t="shared" si="15"/>
        <v>31642796.18</v>
      </c>
      <c r="O184" s="152">
        <f t="shared" si="16"/>
        <v>2823230.9599941918</v>
      </c>
      <c r="P184" s="152">
        <f t="shared" si="17"/>
        <v>28819565.220005807</v>
      </c>
      <c r="Q184" s="64">
        <v>0.06</v>
      </c>
      <c r="R184" s="152">
        <f t="shared" si="19"/>
        <v>27090391.306805458</v>
      </c>
    </row>
    <row r="185" spans="2:18" x14ac:dyDescent="0.25">
      <c r="B185" s="146">
        <v>181</v>
      </c>
      <c r="C185" s="147" t="s">
        <v>1093</v>
      </c>
      <c r="D185" s="148">
        <v>0</v>
      </c>
      <c r="E185" s="149">
        <v>43922</v>
      </c>
      <c r="F185" s="149">
        <v>44413</v>
      </c>
      <c r="G185" s="6">
        <f t="shared" si="18"/>
        <v>1.3452054794520547</v>
      </c>
      <c r="H185" s="146">
        <v>25</v>
      </c>
      <c r="I185" s="150">
        <v>0.05</v>
      </c>
      <c r="J185" s="151">
        <f t="shared" si="14"/>
        <v>3.7999999999999999E-2</v>
      </c>
      <c r="K185" s="152">
        <v>15660837.27</v>
      </c>
      <c r="L185" s="152">
        <v>14841896.640000001</v>
      </c>
      <c r="M185" s="64">
        <v>0</v>
      </c>
      <c r="N185" s="153">
        <f t="shared" si="15"/>
        <v>15660837.27</v>
      </c>
      <c r="O185" s="152">
        <f t="shared" si="16"/>
        <v>800547.67611961637</v>
      </c>
      <c r="P185" s="152">
        <f t="shared" si="17"/>
        <v>14860289.593880383</v>
      </c>
      <c r="Q185" s="64">
        <v>0.06</v>
      </c>
      <c r="R185" s="152">
        <f t="shared" si="19"/>
        <v>13968672.218247559</v>
      </c>
    </row>
    <row r="186" spans="2:18" x14ac:dyDescent="0.25">
      <c r="B186" s="146">
        <v>182</v>
      </c>
      <c r="C186" s="147" t="s">
        <v>1094</v>
      </c>
      <c r="D186" s="148">
        <v>0</v>
      </c>
      <c r="E186" s="149">
        <v>43922</v>
      </c>
      <c r="F186" s="149">
        <v>44413</v>
      </c>
      <c r="G186" s="6">
        <f t="shared" si="18"/>
        <v>1.3452054794520547</v>
      </c>
      <c r="H186" s="146">
        <v>25</v>
      </c>
      <c r="I186" s="150">
        <v>0.05</v>
      </c>
      <c r="J186" s="151">
        <f t="shared" si="14"/>
        <v>3.7999999999999999E-2</v>
      </c>
      <c r="K186" s="152">
        <v>-30786112.390000001</v>
      </c>
      <c r="L186" s="152">
        <v>-29176236.890000001</v>
      </c>
      <c r="M186" s="64">
        <v>0</v>
      </c>
      <c r="N186" s="153">
        <f t="shared" si="15"/>
        <v>-30786112.390000001</v>
      </c>
      <c r="O186" s="152">
        <f t="shared" si="16"/>
        <v>-1573718.5889660821</v>
      </c>
      <c r="P186" s="152">
        <f>N186-O186</f>
        <v>-29212393.801033918</v>
      </c>
      <c r="Q186" s="64">
        <v>0.06</v>
      </c>
      <c r="R186" s="152">
        <f>IF(P186&gt;=N186*I186,N186*I186,P186*(1-Q186))</f>
        <v>-27459650.172971882</v>
      </c>
    </row>
    <row r="187" spans="2:18" x14ac:dyDescent="0.25">
      <c r="B187" s="146">
        <v>183</v>
      </c>
      <c r="C187" s="147" t="s">
        <v>1101</v>
      </c>
      <c r="D187" s="148">
        <v>0</v>
      </c>
      <c r="E187" s="149">
        <v>41425</v>
      </c>
      <c r="F187" s="149">
        <v>44413</v>
      </c>
      <c r="G187" s="6">
        <f t="shared" si="18"/>
        <v>8.1863013698630134</v>
      </c>
      <c r="H187" s="146">
        <v>25</v>
      </c>
      <c r="I187" s="150">
        <v>0.05</v>
      </c>
      <c r="J187" s="151">
        <f t="shared" si="14"/>
        <v>3.7999999999999999E-2</v>
      </c>
      <c r="K187" s="152">
        <v>10238583880.49</v>
      </c>
      <c r="L187" s="152">
        <v>7071000594.5100002</v>
      </c>
      <c r="M187" s="64">
        <v>1.9960079840319646E-3</v>
      </c>
      <c r="N187" s="153">
        <f t="shared" si="15"/>
        <v>10259020175.660639</v>
      </c>
      <c r="O187" s="152">
        <f t="shared" si="16"/>
        <v>3191370374.8635931</v>
      </c>
      <c r="P187" s="152">
        <f t="shared" si="17"/>
        <v>7067649800.7970457</v>
      </c>
      <c r="Q187" s="64">
        <v>0.06</v>
      </c>
      <c r="R187" s="152">
        <f t="shared" si="19"/>
        <v>6643590812.7492228</v>
      </c>
    </row>
    <row r="188" spans="2:18" ht="30" x14ac:dyDescent="0.25">
      <c r="B188" s="146">
        <v>184</v>
      </c>
      <c r="C188" s="147" t="s">
        <v>1102</v>
      </c>
      <c r="D188" s="148">
        <v>0</v>
      </c>
      <c r="E188" s="149">
        <v>41425</v>
      </c>
      <c r="F188" s="149">
        <v>44413</v>
      </c>
      <c r="G188" s="6">
        <f t="shared" si="18"/>
        <v>8.1863013698630134</v>
      </c>
      <c r="H188" s="146">
        <v>25</v>
      </c>
      <c r="I188" s="150">
        <v>0.05</v>
      </c>
      <c r="J188" s="151">
        <f t="shared" si="14"/>
        <v>3.7999999999999999E-2</v>
      </c>
      <c r="K188" s="152">
        <v>-648240623.83000004</v>
      </c>
      <c r="L188" s="152">
        <v>-449530234.13</v>
      </c>
      <c r="M188" s="64">
        <v>1.9960079840319646E-3</v>
      </c>
      <c r="N188" s="153">
        <f t="shared" si="15"/>
        <v>-649534517.29073858</v>
      </c>
      <c r="O188" s="152">
        <f t="shared" si="16"/>
        <v>-202056841.72947839</v>
      </c>
      <c r="P188" s="152">
        <f t="shared" ref="P188:P189" si="20">N188-O188</f>
        <v>-447477675.56126022</v>
      </c>
      <c r="Q188" s="64">
        <v>0.06</v>
      </c>
      <c r="R188" s="152">
        <f t="shared" ref="R188:R189" si="21">IF(P188&gt;=N188*I188,N188*I188,P188*(1-Q188))</f>
        <v>-420629015.02758461</v>
      </c>
    </row>
    <row r="189" spans="2:18" x14ac:dyDescent="0.25">
      <c r="B189" s="146">
        <v>185</v>
      </c>
      <c r="C189" s="147" t="s">
        <v>1103</v>
      </c>
      <c r="D189" s="148">
        <v>0</v>
      </c>
      <c r="E189" s="149">
        <v>41730</v>
      </c>
      <c r="F189" s="149">
        <v>44413</v>
      </c>
      <c r="G189" s="6">
        <f t="shared" si="18"/>
        <v>7.3506849315068497</v>
      </c>
      <c r="H189" s="146">
        <v>25</v>
      </c>
      <c r="I189" s="150">
        <v>0.05</v>
      </c>
      <c r="J189" s="151">
        <f t="shared" si="14"/>
        <v>3.7999999999999999E-2</v>
      </c>
      <c r="K189" s="152">
        <v>-5863374</v>
      </c>
      <c r="L189" s="152">
        <v>-4180323.54</v>
      </c>
      <c r="M189" s="64">
        <v>6.0120240480962782E-3</v>
      </c>
      <c r="N189" s="153">
        <f t="shared" si="15"/>
        <v>-5898624.7454909822</v>
      </c>
      <c r="O189" s="152">
        <f t="shared" si="16"/>
        <v>-1647639.4172651717</v>
      </c>
      <c r="P189" s="152">
        <f t="shared" si="20"/>
        <v>-4250985.3282258101</v>
      </c>
      <c r="Q189" s="64">
        <v>0.06</v>
      </c>
      <c r="R189" s="152">
        <f t="shared" si="21"/>
        <v>-3995926.2085322612</v>
      </c>
    </row>
    <row r="190" spans="2:18" x14ac:dyDescent="0.25">
      <c r="B190" s="146">
        <v>186</v>
      </c>
      <c r="C190" s="147" t="s">
        <v>1104</v>
      </c>
      <c r="D190" s="148">
        <v>0</v>
      </c>
      <c r="E190" s="149">
        <v>41730</v>
      </c>
      <c r="F190" s="149">
        <v>44413</v>
      </c>
      <c r="G190" s="6">
        <f t="shared" si="18"/>
        <v>7.3506849315068497</v>
      </c>
      <c r="H190" s="146">
        <v>25</v>
      </c>
      <c r="I190" s="150">
        <v>0.05</v>
      </c>
      <c r="J190" s="151">
        <f t="shared" si="14"/>
        <v>3.7999999999999999E-2</v>
      </c>
      <c r="K190" s="152">
        <v>363678974.18000001</v>
      </c>
      <c r="L190" s="152">
        <v>266940367.03999999</v>
      </c>
      <c r="M190" s="64">
        <v>6.0120240480962782E-3</v>
      </c>
      <c r="N190" s="153">
        <f t="shared" si="15"/>
        <v>365865420.91855717</v>
      </c>
      <c r="O190" s="152">
        <f t="shared" si="16"/>
        <v>102195734.58720706</v>
      </c>
      <c r="P190" s="152">
        <f t="shared" si="17"/>
        <v>263669686.33135009</v>
      </c>
      <c r="Q190" s="64">
        <v>0.06</v>
      </c>
      <c r="R190" s="152">
        <f t="shared" si="19"/>
        <v>247849505.15146908</v>
      </c>
    </row>
    <row r="191" spans="2:18" x14ac:dyDescent="0.25">
      <c r="B191" s="146">
        <v>187</v>
      </c>
      <c r="C191" s="147" t="s">
        <v>1105</v>
      </c>
      <c r="D191" s="148">
        <v>0</v>
      </c>
      <c r="E191" s="149">
        <v>41425</v>
      </c>
      <c r="F191" s="149">
        <v>44413</v>
      </c>
      <c r="G191" s="6">
        <f t="shared" si="18"/>
        <v>8.1863013698630134</v>
      </c>
      <c r="H191" s="146">
        <v>25</v>
      </c>
      <c r="I191" s="150">
        <v>0.05</v>
      </c>
      <c r="J191" s="151">
        <f t="shared" si="14"/>
        <v>3.7999999999999999E-2</v>
      </c>
      <c r="K191" s="152">
        <v>244183684.87</v>
      </c>
      <c r="L191" s="152">
        <v>169332104.44999999</v>
      </c>
      <c r="M191" s="64">
        <v>0</v>
      </c>
      <c r="N191" s="153">
        <f t="shared" si="15"/>
        <v>244183684.87</v>
      </c>
      <c r="O191" s="152">
        <f t="shared" si="16"/>
        <v>75960526.890080214</v>
      </c>
      <c r="P191" s="152">
        <f t="shared" si="17"/>
        <v>168223157.97991979</v>
      </c>
      <c r="Q191" s="64">
        <v>0.06</v>
      </c>
      <c r="R191" s="152">
        <f t="shared" si="19"/>
        <v>158129768.50112459</v>
      </c>
    </row>
    <row r="192" spans="2:18" x14ac:dyDescent="0.25">
      <c r="B192" s="146">
        <v>188</v>
      </c>
      <c r="C192" s="147" t="s">
        <v>1106</v>
      </c>
      <c r="D192" s="148">
        <v>0</v>
      </c>
      <c r="E192" s="149">
        <v>41730</v>
      </c>
      <c r="F192" s="149">
        <v>44413</v>
      </c>
      <c r="G192" s="6">
        <f t="shared" si="18"/>
        <v>7.3506849315068497</v>
      </c>
      <c r="H192" s="146">
        <v>25</v>
      </c>
      <c r="I192" s="150">
        <v>0.05</v>
      </c>
      <c r="J192" s="151">
        <f t="shared" si="14"/>
        <v>3.7999999999999999E-2</v>
      </c>
      <c r="K192" s="152">
        <v>-109199885</v>
      </c>
      <c r="L192" s="152">
        <v>-80152715.590000004</v>
      </c>
      <c r="M192" s="64">
        <v>-2.3328149300154196E-3</v>
      </c>
      <c r="N192" s="153">
        <f t="shared" si="15"/>
        <v>-108945141.87791602</v>
      </c>
      <c r="O192" s="152">
        <f t="shared" si="16"/>
        <v>-30431213.684989177</v>
      </c>
      <c r="P192" s="152">
        <f t="shared" ref="P192:P194" si="22">N192-O192</f>
        <v>-78513928.192926854</v>
      </c>
      <c r="Q192" s="64">
        <v>0.06</v>
      </c>
      <c r="R192" s="152">
        <f t="shared" ref="R192:R194" si="23">IF(P192&gt;=N192*I192,N192*I192,P192*(1-Q192))</f>
        <v>-73803092.501351237</v>
      </c>
    </row>
    <row r="193" spans="2:18" x14ac:dyDescent="0.25">
      <c r="B193" s="146">
        <v>189</v>
      </c>
      <c r="C193" s="147" t="s">
        <v>1107</v>
      </c>
      <c r="D193" s="148">
        <v>0</v>
      </c>
      <c r="E193" s="149">
        <v>41730</v>
      </c>
      <c r="F193" s="149">
        <v>44413</v>
      </c>
      <c r="G193" s="6">
        <f t="shared" si="18"/>
        <v>7.3506849315068497</v>
      </c>
      <c r="H193" s="146">
        <v>25</v>
      </c>
      <c r="I193" s="150">
        <v>0.05</v>
      </c>
      <c r="J193" s="151">
        <f t="shared" si="14"/>
        <v>3.7999999999999999E-2</v>
      </c>
      <c r="K193" s="152">
        <v>-199077119.86000001</v>
      </c>
      <c r="L193" s="152">
        <v>-146122605.97999999</v>
      </c>
      <c r="M193" s="64">
        <v>6.0120240480962782E-3</v>
      </c>
      <c r="N193" s="153">
        <f t="shared" si="15"/>
        <v>-200273976.29202408</v>
      </c>
      <c r="O193" s="152">
        <f t="shared" si="16"/>
        <v>-55941734.18870417</v>
      </c>
      <c r="P193" s="152">
        <f t="shared" si="22"/>
        <v>-144332242.10331991</v>
      </c>
      <c r="Q193" s="64">
        <v>0.06</v>
      </c>
      <c r="R193" s="152">
        <f t="shared" si="23"/>
        <v>-135672307.57712072</v>
      </c>
    </row>
    <row r="194" spans="2:18" ht="30" x14ac:dyDescent="0.25">
      <c r="B194" s="146">
        <v>190</v>
      </c>
      <c r="C194" s="147" t="s">
        <v>1109</v>
      </c>
      <c r="D194" s="148">
        <v>0</v>
      </c>
      <c r="E194" s="149">
        <v>42186</v>
      </c>
      <c r="F194" s="149">
        <v>44413</v>
      </c>
      <c r="G194" s="6">
        <f t="shared" si="18"/>
        <v>6.1013698630136988</v>
      </c>
      <c r="H194" s="146">
        <v>25</v>
      </c>
      <c r="I194" s="150">
        <v>0.05</v>
      </c>
      <c r="J194" s="151">
        <f t="shared" si="14"/>
        <v>3.7999999999999999E-2</v>
      </c>
      <c r="K194" s="152">
        <v>-16768237.92</v>
      </c>
      <c r="L194" s="152">
        <v>-12770226.51</v>
      </c>
      <c r="M194" s="64">
        <v>1.2096774193548416E-2</v>
      </c>
      <c r="N194" s="153">
        <f t="shared" si="15"/>
        <v>-16971079.507741936</v>
      </c>
      <c r="O194" s="152">
        <f t="shared" si="16"/>
        <v>-3934779.6559511484</v>
      </c>
      <c r="P194" s="152">
        <f t="shared" si="22"/>
        <v>-13036299.851790788</v>
      </c>
      <c r="Q194" s="64">
        <v>0.06</v>
      </c>
      <c r="R194" s="152">
        <f t="shared" si="23"/>
        <v>-12254121.860683341</v>
      </c>
    </row>
    <row r="195" spans="2:18" x14ac:dyDescent="0.25">
      <c r="B195" s="146">
        <v>191</v>
      </c>
      <c r="C195" s="147" t="s">
        <v>1069</v>
      </c>
      <c r="D195" s="148">
        <v>0</v>
      </c>
      <c r="E195" s="149">
        <v>41425</v>
      </c>
      <c r="F195" s="149">
        <v>44413</v>
      </c>
      <c r="G195" s="6">
        <f t="shared" si="18"/>
        <v>8.1863013698630134</v>
      </c>
      <c r="H195" s="146">
        <v>25</v>
      </c>
      <c r="I195" s="150">
        <v>0.05</v>
      </c>
      <c r="J195" s="151">
        <f t="shared" si="14"/>
        <v>3.7999999999999999E-2</v>
      </c>
      <c r="K195" s="152">
        <v>191431203.5</v>
      </c>
      <c r="L195" s="152">
        <v>132750263.68000001</v>
      </c>
      <c r="M195" s="64">
        <v>0.44</v>
      </c>
      <c r="N195" s="153">
        <f t="shared" si="15"/>
        <v>275660933.03999996</v>
      </c>
      <c r="O195" s="152">
        <f t="shared" si="16"/>
        <v>85752452.002996594</v>
      </c>
      <c r="P195" s="152">
        <f t="shared" si="17"/>
        <v>189908481.03700337</v>
      </c>
      <c r="Q195" s="64">
        <v>0.06</v>
      </c>
      <c r="R195" s="152">
        <f t="shared" si="19"/>
        <v>178513972.17478317</v>
      </c>
    </row>
    <row r="196" spans="2:18" x14ac:dyDescent="0.25">
      <c r="B196" s="146">
        <v>192</v>
      </c>
      <c r="C196" s="147" t="s">
        <v>1070</v>
      </c>
      <c r="D196" s="148">
        <v>0</v>
      </c>
      <c r="E196" s="149">
        <v>41425</v>
      </c>
      <c r="F196" s="149">
        <v>44413</v>
      </c>
      <c r="G196" s="6">
        <f t="shared" si="18"/>
        <v>8.1863013698630134</v>
      </c>
      <c r="H196" s="146">
        <v>25</v>
      </c>
      <c r="I196" s="150">
        <v>0.05</v>
      </c>
      <c r="J196" s="151">
        <f t="shared" si="14"/>
        <v>3.7999999999999999E-2</v>
      </c>
      <c r="K196" s="152">
        <v>1016096509</v>
      </c>
      <c r="L196" s="152">
        <v>704624308.94000006</v>
      </c>
      <c r="M196" s="64">
        <v>0.19512195121951231</v>
      </c>
      <c r="N196" s="153">
        <f t="shared" si="15"/>
        <v>1214359242.4634149</v>
      </c>
      <c r="O196" s="152">
        <f t="shared" si="16"/>
        <v>377762207.7431944</v>
      </c>
      <c r="P196" s="152">
        <f t="shared" si="17"/>
        <v>836597034.72022057</v>
      </c>
      <c r="Q196" s="64">
        <v>0.06</v>
      </c>
      <c r="R196" s="152">
        <f t="shared" si="19"/>
        <v>786401212.63700724</v>
      </c>
    </row>
    <row r="197" spans="2:18" ht="30" x14ac:dyDescent="0.25">
      <c r="B197" s="146">
        <v>193</v>
      </c>
      <c r="C197" s="147" t="s">
        <v>1071</v>
      </c>
      <c r="D197" s="148">
        <v>0</v>
      </c>
      <c r="E197" s="149">
        <v>41425</v>
      </c>
      <c r="F197" s="149">
        <v>44413</v>
      </c>
      <c r="G197" s="6">
        <f t="shared" si="18"/>
        <v>8.1863013698630134</v>
      </c>
      <c r="H197" s="146">
        <v>25</v>
      </c>
      <c r="I197" s="150">
        <v>0.05</v>
      </c>
      <c r="J197" s="151">
        <f t="shared" ref="J197:J260" si="24">(1-I197)/H197</f>
        <v>3.7999999999999999E-2</v>
      </c>
      <c r="K197" s="152">
        <v>27380371.030000001</v>
      </c>
      <c r="L197" s="152">
        <v>18987246.629999999</v>
      </c>
      <c r="M197" s="64">
        <v>0</v>
      </c>
      <c r="N197" s="153">
        <f t="shared" ref="N197:N260" si="25">K197*(1+M197)</f>
        <v>27380371.030000001</v>
      </c>
      <c r="O197" s="152">
        <f t="shared" ref="O197:O260" si="26">N197*J197*G197</f>
        <v>8517470.8170693703</v>
      </c>
      <c r="P197" s="152">
        <f t="shared" ref="P197:P260" si="27">MAX(N197-O197,0)</f>
        <v>18862900.212930631</v>
      </c>
      <c r="Q197" s="64">
        <v>0.06</v>
      </c>
      <c r="R197" s="152">
        <f t="shared" si="19"/>
        <v>17731126.200154793</v>
      </c>
    </row>
    <row r="198" spans="2:18" ht="30" x14ac:dyDescent="0.25">
      <c r="B198" s="146">
        <v>194</v>
      </c>
      <c r="C198" s="147" t="s">
        <v>1072</v>
      </c>
      <c r="D198" s="148">
        <v>0</v>
      </c>
      <c r="E198" s="149">
        <v>41425</v>
      </c>
      <c r="F198" s="149">
        <v>44413</v>
      </c>
      <c r="G198" s="6">
        <f t="shared" ref="G198:G261" si="28">(F198-E198)/(EDATE(F198,12)-F198)</f>
        <v>8.1863013698630134</v>
      </c>
      <c r="H198" s="146">
        <v>25</v>
      </c>
      <c r="I198" s="150">
        <v>0.05</v>
      </c>
      <c r="J198" s="151">
        <f t="shared" si="24"/>
        <v>3.7999999999999999E-2</v>
      </c>
      <c r="K198" s="152">
        <v>826305562.39999998</v>
      </c>
      <c r="L198" s="152">
        <v>573011501.09000003</v>
      </c>
      <c r="M198" s="64">
        <v>0</v>
      </c>
      <c r="N198" s="153">
        <f t="shared" si="25"/>
        <v>826305562.39999998</v>
      </c>
      <c r="O198" s="152">
        <f t="shared" si="26"/>
        <v>257046681.58122081</v>
      </c>
      <c r="P198" s="152">
        <f t="shared" si="27"/>
        <v>569258880.81877923</v>
      </c>
      <c r="Q198" s="64">
        <v>0.06</v>
      </c>
      <c r="R198" s="152">
        <f t="shared" ref="R198:R260" si="29">IF(L198&lt;=0,0,IF(P198&lt;=I198*N198,I198*N198,P198*(1-Q198)))</f>
        <v>535103347.96965247</v>
      </c>
    </row>
    <row r="199" spans="2:18" x14ac:dyDescent="0.25">
      <c r="B199" s="146">
        <v>195</v>
      </c>
      <c r="C199" s="147" t="s">
        <v>1073</v>
      </c>
      <c r="D199" s="148">
        <v>0</v>
      </c>
      <c r="E199" s="149">
        <v>41425</v>
      </c>
      <c r="F199" s="149">
        <v>44413</v>
      </c>
      <c r="G199" s="6">
        <f t="shared" si="28"/>
        <v>8.1863013698630134</v>
      </c>
      <c r="H199" s="146">
        <v>25</v>
      </c>
      <c r="I199" s="150">
        <v>0.05</v>
      </c>
      <c r="J199" s="151">
        <f t="shared" si="24"/>
        <v>3.7999999999999999E-2</v>
      </c>
      <c r="K199" s="152">
        <v>404807604.99000001</v>
      </c>
      <c r="L199" s="152">
        <v>280718688.01999998</v>
      </c>
      <c r="M199" s="64">
        <v>0</v>
      </c>
      <c r="N199" s="153">
        <f t="shared" si="25"/>
        <v>404807604.99000001</v>
      </c>
      <c r="O199" s="152">
        <f t="shared" si="26"/>
        <v>125927327.9479029</v>
      </c>
      <c r="P199" s="152">
        <f t="shared" si="27"/>
        <v>278880277.04209709</v>
      </c>
      <c r="Q199" s="64">
        <v>0.06</v>
      </c>
      <c r="R199" s="152">
        <f t="shared" si="29"/>
        <v>262147460.41957125</v>
      </c>
    </row>
    <row r="200" spans="2:18" x14ac:dyDescent="0.25">
      <c r="B200" s="146">
        <v>196</v>
      </c>
      <c r="C200" s="147" t="s">
        <v>1074</v>
      </c>
      <c r="D200" s="148">
        <v>0</v>
      </c>
      <c r="E200" s="149">
        <v>41425</v>
      </c>
      <c r="F200" s="149">
        <v>44413</v>
      </c>
      <c r="G200" s="6">
        <f t="shared" si="28"/>
        <v>8.1863013698630134</v>
      </c>
      <c r="H200" s="146">
        <v>25</v>
      </c>
      <c r="I200" s="150">
        <v>0.05</v>
      </c>
      <c r="J200" s="151">
        <f t="shared" si="24"/>
        <v>3.7999999999999999E-2</v>
      </c>
      <c r="K200" s="152">
        <v>10634675.300000001</v>
      </c>
      <c r="L200" s="152">
        <v>7374743.1200000001</v>
      </c>
      <c r="M200" s="64">
        <v>0</v>
      </c>
      <c r="N200" s="153">
        <f t="shared" si="25"/>
        <v>10634675.300000001</v>
      </c>
      <c r="O200" s="152">
        <f t="shared" si="26"/>
        <v>3308228.9651046577</v>
      </c>
      <c r="P200" s="152">
        <f t="shared" si="27"/>
        <v>7326446.3348953426</v>
      </c>
      <c r="Q200" s="64">
        <v>0.06</v>
      </c>
      <c r="R200" s="152">
        <f t="shared" si="29"/>
        <v>6886859.5548016215</v>
      </c>
    </row>
    <row r="201" spans="2:18" x14ac:dyDescent="0.25">
      <c r="B201" s="146">
        <v>197</v>
      </c>
      <c r="C201" s="147" t="s">
        <v>1076</v>
      </c>
      <c r="D201" s="148">
        <v>0</v>
      </c>
      <c r="E201" s="149">
        <v>41730</v>
      </c>
      <c r="F201" s="149">
        <v>44413</v>
      </c>
      <c r="G201" s="6">
        <f t="shared" si="28"/>
        <v>7.3506849315068497</v>
      </c>
      <c r="H201" s="146">
        <v>25</v>
      </c>
      <c r="I201" s="150">
        <v>0.05</v>
      </c>
      <c r="J201" s="151">
        <f t="shared" si="24"/>
        <v>3.7999999999999999E-2</v>
      </c>
      <c r="K201" s="152">
        <v>798042418.41999996</v>
      </c>
      <c r="L201" s="152">
        <v>578447309</v>
      </c>
      <c r="M201" s="64">
        <v>0</v>
      </c>
      <c r="N201" s="153">
        <f t="shared" si="25"/>
        <v>798042418.41999996</v>
      </c>
      <c r="O201" s="152">
        <f t="shared" si="26"/>
        <v>222914018.43176076</v>
      </c>
      <c r="P201" s="152">
        <f t="shared" si="27"/>
        <v>575128399.98823917</v>
      </c>
      <c r="Q201" s="64">
        <v>0.06</v>
      </c>
      <c r="R201" s="152">
        <f t="shared" si="29"/>
        <v>540620695.98894477</v>
      </c>
    </row>
    <row r="202" spans="2:18" x14ac:dyDescent="0.25">
      <c r="B202" s="146">
        <v>198</v>
      </c>
      <c r="C202" s="147" t="s">
        <v>1077</v>
      </c>
      <c r="D202" s="148">
        <v>0</v>
      </c>
      <c r="E202" s="149">
        <v>42095</v>
      </c>
      <c r="F202" s="149">
        <v>44413</v>
      </c>
      <c r="G202" s="6">
        <f t="shared" si="28"/>
        <v>6.3506849315068497</v>
      </c>
      <c r="H202" s="146">
        <v>25</v>
      </c>
      <c r="I202" s="150">
        <v>0.05</v>
      </c>
      <c r="J202" s="151">
        <f t="shared" si="24"/>
        <v>3.7999999999999999E-2</v>
      </c>
      <c r="K202" s="152">
        <v>45782477.82</v>
      </c>
      <c r="L202" s="152">
        <v>34518234.060000002</v>
      </c>
      <c r="M202" s="64">
        <v>0</v>
      </c>
      <c r="N202" s="153">
        <f t="shared" si="25"/>
        <v>45782477.82</v>
      </c>
      <c r="O202" s="152">
        <f t="shared" si="26"/>
        <v>11048503.496703781</v>
      </c>
      <c r="P202" s="152">
        <f t="shared" si="27"/>
        <v>34733974.323296219</v>
      </c>
      <c r="Q202" s="64">
        <v>0.06</v>
      </c>
      <c r="R202" s="152">
        <f t="shared" si="29"/>
        <v>32649935.863898445</v>
      </c>
    </row>
    <row r="203" spans="2:18" x14ac:dyDescent="0.25">
      <c r="B203" s="146">
        <v>199</v>
      </c>
      <c r="C203" s="147" t="s">
        <v>1079</v>
      </c>
      <c r="D203" s="148">
        <v>0</v>
      </c>
      <c r="E203" s="149">
        <v>42461</v>
      </c>
      <c r="F203" s="149">
        <v>44413</v>
      </c>
      <c r="G203" s="6">
        <f t="shared" si="28"/>
        <v>5.3479452054794523</v>
      </c>
      <c r="H203" s="146">
        <v>25</v>
      </c>
      <c r="I203" s="150">
        <v>0.05</v>
      </c>
      <c r="J203" s="151">
        <f t="shared" si="24"/>
        <v>3.7999999999999999E-2</v>
      </c>
      <c r="K203" s="152">
        <v>20737155.34</v>
      </c>
      <c r="L203" s="152">
        <v>16293570.76</v>
      </c>
      <c r="M203" s="64">
        <v>0</v>
      </c>
      <c r="N203" s="153">
        <f t="shared" si="25"/>
        <v>20737155.34</v>
      </c>
      <c r="O203" s="152">
        <f t="shared" si="26"/>
        <v>4214244.4780817535</v>
      </c>
      <c r="P203" s="152">
        <f t="shared" si="27"/>
        <v>16522910.861918246</v>
      </c>
      <c r="Q203" s="64">
        <v>0.06</v>
      </c>
      <c r="R203" s="152">
        <f t="shared" si="29"/>
        <v>15531536.21020315</v>
      </c>
    </row>
    <row r="204" spans="2:18" x14ac:dyDescent="0.25">
      <c r="B204" s="146">
        <v>200</v>
      </c>
      <c r="C204" s="147" t="s">
        <v>1080</v>
      </c>
      <c r="D204" s="148">
        <v>0</v>
      </c>
      <c r="E204" s="149">
        <v>41730</v>
      </c>
      <c r="F204" s="149">
        <v>44413</v>
      </c>
      <c r="G204" s="6">
        <f t="shared" si="28"/>
        <v>7.3506849315068497</v>
      </c>
      <c r="H204" s="146">
        <v>25</v>
      </c>
      <c r="I204" s="150">
        <v>0.05</v>
      </c>
      <c r="J204" s="151">
        <f t="shared" si="24"/>
        <v>3.7999999999999999E-2</v>
      </c>
      <c r="K204" s="152">
        <v>-606423584.62</v>
      </c>
      <c r="L204" s="152">
        <v>-439555695.97000003</v>
      </c>
      <c r="M204" s="64">
        <v>0</v>
      </c>
      <c r="N204" s="153">
        <f t="shared" si="25"/>
        <v>-606423584.62</v>
      </c>
      <c r="O204" s="152">
        <f t="shared" si="26"/>
        <v>-169389890.81191093</v>
      </c>
      <c r="P204" s="152">
        <f>N204-O204</f>
        <v>-437033693.80808908</v>
      </c>
      <c r="Q204" s="64">
        <v>0.06</v>
      </c>
      <c r="R204" s="152">
        <f>IF(P204&gt;=N204*I204,N204*I204,P204*(1-Q204))</f>
        <v>-410811672.1796037</v>
      </c>
    </row>
    <row r="205" spans="2:18" x14ac:dyDescent="0.25">
      <c r="B205" s="146">
        <v>201</v>
      </c>
      <c r="C205" s="147" t="s">
        <v>1081</v>
      </c>
      <c r="D205" s="148">
        <v>0</v>
      </c>
      <c r="E205" s="149">
        <v>42095</v>
      </c>
      <c r="F205" s="149">
        <v>44413</v>
      </c>
      <c r="G205" s="6">
        <f t="shared" si="28"/>
        <v>6.3506849315068497</v>
      </c>
      <c r="H205" s="146">
        <v>25</v>
      </c>
      <c r="I205" s="150">
        <v>0.05</v>
      </c>
      <c r="J205" s="151">
        <f t="shared" si="24"/>
        <v>3.7999999999999999E-2</v>
      </c>
      <c r="K205" s="152">
        <v>116105779.31</v>
      </c>
      <c r="L205" s="152">
        <v>87539308.909999996</v>
      </c>
      <c r="M205" s="64">
        <v>0</v>
      </c>
      <c r="N205" s="153">
        <f t="shared" si="25"/>
        <v>116105779.31</v>
      </c>
      <c r="O205" s="152">
        <f t="shared" si="26"/>
        <v>28019346.478745319</v>
      </c>
      <c r="P205" s="152">
        <f t="shared" si="27"/>
        <v>88086432.831254691</v>
      </c>
      <c r="Q205" s="64">
        <v>0.06</v>
      </c>
      <c r="R205" s="152">
        <f t="shared" si="29"/>
        <v>82801246.8613794</v>
      </c>
    </row>
    <row r="206" spans="2:18" x14ac:dyDescent="0.25">
      <c r="B206" s="146">
        <v>202</v>
      </c>
      <c r="C206" s="147" t="s">
        <v>1082</v>
      </c>
      <c r="D206" s="148">
        <v>0</v>
      </c>
      <c r="E206" s="149">
        <v>42461</v>
      </c>
      <c r="F206" s="149">
        <v>44413</v>
      </c>
      <c r="G206" s="6">
        <f t="shared" si="28"/>
        <v>5.3479452054794523</v>
      </c>
      <c r="H206" s="146">
        <v>25</v>
      </c>
      <c r="I206" s="150">
        <v>0.05</v>
      </c>
      <c r="J206" s="151">
        <f t="shared" si="24"/>
        <v>3.7999999999999999E-2</v>
      </c>
      <c r="K206" s="152">
        <v>-56482382.880000003</v>
      </c>
      <c r="L206" s="152">
        <v>-44379264.439999998</v>
      </c>
      <c r="M206" s="64">
        <v>0</v>
      </c>
      <c r="N206" s="153">
        <f t="shared" si="25"/>
        <v>-56482382.880000003</v>
      </c>
      <c r="O206" s="152">
        <f t="shared" si="26"/>
        <v>-11478458.171251727</v>
      </c>
      <c r="P206" s="152">
        <f>N206-O206</f>
        <v>-45003924.708748274</v>
      </c>
      <c r="Q206" s="64">
        <v>0.06</v>
      </c>
      <c r="R206" s="152">
        <f>IF(P206&gt;=N206*I206,N206*I206,P206*(1-Q206))</f>
        <v>-42303689.226223372</v>
      </c>
    </row>
    <row r="207" spans="2:18" x14ac:dyDescent="0.25">
      <c r="B207" s="146">
        <v>203</v>
      </c>
      <c r="C207" s="147" t="s">
        <v>1084</v>
      </c>
      <c r="D207" s="148">
        <v>0</v>
      </c>
      <c r="E207" s="149">
        <v>42826</v>
      </c>
      <c r="F207" s="149">
        <v>44413</v>
      </c>
      <c r="G207" s="6">
        <f t="shared" si="28"/>
        <v>4.3479452054794523</v>
      </c>
      <c r="H207" s="146">
        <v>25</v>
      </c>
      <c r="I207" s="150">
        <v>0.05</v>
      </c>
      <c r="J207" s="151">
        <f t="shared" si="24"/>
        <v>3.7999999999999999E-2</v>
      </c>
      <c r="K207" s="152">
        <v>13539375.66</v>
      </c>
      <c r="L207" s="152">
        <v>11108737.02</v>
      </c>
      <c r="M207" s="64">
        <v>0</v>
      </c>
      <c r="N207" s="153">
        <f t="shared" si="25"/>
        <v>13539375.66</v>
      </c>
      <c r="O207" s="152">
        <f t="shared" si="26"/>
        <v>2237001.6124711232</v>
      </c>
      <c r="P207" s="152">
        <f t="shared" si="27"/>
        <v>11302374.047528878</v>
      </c>
      <c r="Q207" s="64">
        <v>0.06</v>
      </c>
      <c r="R207" s="152">
        <f t="shared" si="29"/>
        <v>10624231.604677144</v>
      </c>
    </row>
    <row r="208" spans="2:18" x14ac:dyDescent="0.25">
      <c r="B208" s="146">
        <v>204</v>
      </c>
      <c r="C208" s="147" t="s">
        <v>1085</v>
      </c>
      <c r="D208" s="148">
        <v>0</v>
      </c>
      <c r="E208" s="149">
        <v>42826</v>
      </c>
      <c r="F208" s="149">
        <v>44413</v>
      </c>
      <c r="G208" s="6">
        <f t="shared" si="28"/>
        <v>4.3479452054794523</v>
      </c>
      <c r="H208" s="146">
        <v>25</v>
      </c>
      <c r="I208" s="150">
        <v>0.05</v>
      </c>
      <c r="J208" s="151">
        <f t="shared" si="24"/>
        <v>3.7999999999999999E-2</v>
      </c>
      <c r="K208" s="152">
        <v>-1210368.56</v>
      </c>
      <c r="L208" s="152">
        <v>-1002881.08</v>
      </c>
      <c r="M208" s="64">
        <v>0</v>
      </c>
      <c r="N208" s="153">
        <f t="shared" si="25"/>
        <v>-1210368.56</v>
      </c>
      <c r="O208" s="152">
        <f t="shared" si="26"/>
        <v>-199979.41473797261</v>
      </c>
      <c r="P208" s="152">
        <f>N208-O208</f>
        <v>-1010389.1452620274</v>
      </c>
      <c r="Q208" s="64">
        <v>0.06</v>
      </c>
      <c r="R208" s="152">
        <f>IF(P208&gt;=N208*I208,N208*I208,P208*(1-Q208))</f>
        <v>-949765.79654630565</v>
      </c>
    </row>
    <row r="209" spans="2:18" x14ac:dyDescent="0.25">
      <c r="B209" s="146">
        <v>205</v>
      </c>
      <c r="C209" s="147" t="s">
        <v>1087</v>
      </c>
      <c r="D209" s="148">
        <v>0</v>
      </c>
      <c r="E209" s="149">
        <v>43191</v>
      </c>
      <c r="F209" s="149">
        <v>44413</v>
      </c>
      <c r="G209" s="6">
        <f t="shared" si="28"/>
        <v>3.3479452054794518</v>
      </c>
      <c r="H209" s="146">
        <v>25</v>
      </c>
      <c r="I209" s="150">
        <v>0.05</v>
      </c>
      <c r="J209" s="151">
        <f t="shared" si="24"/>
        <v>3.7999999999999999E-2</v>
      </c>
      <c r="K209" s="152">
        <v>37359278.170000002</v>
      </c>
      <c r="L209" s="152">
        <v>32079698.079999998</v>
      </c>
      <c r="M209" s="64">
        <v>0</v>
      </c>
      <c r="N209" s="153">
        <f t="shared" si="25"/>
        <v>37359278.170000002</v>
      </c>
      <c r="O209" s="152">
        <f t="shared" si="26"/>
        <v>4752919.0167181371</v>
      </c>
      <c r="P209" s="152">
        <f t="shared" si="27"/>
        <v>32606359.153281864</v>
      </c>
      <c r="Q209" s="64">
        <v>0.06</v>
      </c>
      <c r="R209" s="152">
        <f t="shared" si="29"/>
        <v>30649977.60408495</v>
      </c>
    </row>
    <row r="210" spans="2:18" x14ac:dyDescent="0.25">
      <c r="B210" s="146">
        <v>206</v>
      </c>
      <c r="C210" s="147" t="s">
        <v>1088</v>
      </c>
      <c r="D210" s="148">
        <v>0</v>
      </c>
      <c r="E210" s="149">
        <v>43191</v>
      </c>
      <c r="F210" s="149">
        <v>44413</v>
      </c>
      <c r="G210" s="6">
        <f t="shared" si="28"/>
        <v>3.3479452054794518</v>
      </c>
      <c r="H210" s="146">
        <v>25</v>
      </c>
      <c r="I210" s="150">
        <v>0.05</v>
      </c>
      <c r="J210" s="151">
        <f t="shared" si="24"/>
        <v>3.7999999999999999E-2</v>
      </c>
      <c r="K210" s="152">
        <v>123648609.25</v>
      </c>
      <c r="L210" s="152">
        <v>106174697.31999999</v>
      </c>
      <c r="M210" s="64">
        <v>0</v>
      </c>
      <c r="N210" s="153">
        <f t="shared" si="25"/>
        <v>123648609.25</v>
      </c>
      <c r="O210" s="152">
        <f t="shared" si="26"/>
        <v>15730813.203104107</v>
      </c>
      <c r="P210" s="152">
        <f t="shared" si="27"/>
        <v>107917796.04689589</v>
      </c>
      <c r="Q210" s="64">
        <v>0.06</v>
      </c>
      <c r="R210" s="152">
        <f t="shared" si="29"/>
        <v>101442728.28408213</v>
      </c>
    </row>
    <row r="211" spans="2:18" x14ac:dyDescent="0.25">
      <c r="B211" s="146">
        <v>207</v>
      </c>
      <c r="C211" s="147" t="s">
        <v>1087</v>
      </c>
      <c r="D211" s="148">
        <v>0</v>
      </c>
      <c r="E211" s="149">
        <v>43556</v>
      </c>
      <c r="F211" s="149">
        <v>44413</v>
      </c>
      <c r="G211" s="6">
        <f t="shared" si="28"/>
        <v>2.3479452054794518</v>
      </c>
      <c r="H211" s="146">
        <v>25</v>
      </c>
      <c r="I211" s="150">
        <v>0.05</v>
      </c>
      <c r="J211" s="151">
        <f t="shared" si="24"/>
        <v>3.7999999999999999E-2</v>
      </c>
      <c r="K211" s="152">
        <v>44160283.909999996</v>
      </c>
      <c r="L211" s="152">
        <v>39782760.049999997</v>
      </c>
      <c r="M211" s="64">
        <v>0</v>
      </c>
      <c r="N211" s="153">
        <f t="shared" si="25"/>
        <v>44160283.909999996</v>
      </c>
      <c r="O211" s="152">
        <f t="shared" si="26"/>
        <v>3940065.2214056435</v>
      </c>
      <c r="P211" s="152">
        <f t="shared" si="27"/>
        <v>40220218.688594356</v>
      </c>
      <c r="Q211" s="64">
        <v>0.06</v>
      </c>
      <c r="R211" s="152">
        <f t="shared" si="29"/>
        <v>37807005.567278691</v>
      </c>
    </row>
    <row r="212" spans="2:18" x14ac:dyDescent="0.25">
      <c r="B212" s="146">
        <v>208</v>
      </c>
      <c r="C212" s="147" t="s">
        <v>1088</v>
      </c>
      <c r="D212" s="148">
        <v>0</v>
      </c>
      <c r="E212" s="149">
        <v>43556</v>
      </c>
      <c r="F212" s="149">
        <v>44413</v>
      </c>
      <c r="G212" s="6">
        <f t="shared" si="28"/>
        <v>2.3479452054794518</v>
      </c>
      <c r="H212" s="146">
        <v>25</v>
      </c>
      <c r="I212" s="150">
        <v>0.05</v>
      </c>
      <c r="J212" s="151">
        <f t="shared" si="24"/>
        <v>3.7999999999999999E-2</v>
      </c>
      <c r="K212" s="152">
        <v>220557316.02000001</v>
      </c>
      <c r="L212" s="152">
        <v>198693894.25999999</v>
      </c>
      <c r="M212" s="64">
        <v>0</v>
      </c>
      <c r="N212" s="153">
        <f t="shared" si="25"/>
        <v>220557316.02000001</v>
      </c>
      <c r="O212" s="152">
        <f t="shared" si="26"/>
        <v>19678546.721937861</v>
      </c>
      <c r="P212" s="152">
        <f t="shared" si="27"/>
        <v>200878769.29806215</v>
      </c>
      <c r="Q212" s="64">
        <v>0.06</v>
      </c>
      <c r="R212" s="152">
        <f t="shared" si="29"/>
        <v>188826043.14017841</v>
      </c>
    </row>
    <row r="213" spans="2:18" x14ac:dyDescent="0.25">
      <c r="B213" s="146">
        <v>209</v>
      </c>
      <c r="C213" s="147" t="s">
        <v>1093</v>
      </c>
      <c r="D213" s="148">
        <v>0</v>
      </c>
      <c r="E213" s="149">
        <v>43922</v>
      </c>
      <c r="F213" s="149">
        <v>44413</v>
      </c>
      <c r="G213" s="6">
        <f t="shared" si="28"/>
        <v>1.3452054794520547</v>
      </c>
      <c r="H213" s="146">
        <v>25</v>
      </c>
      <c r="I213" s="150">
        <v>0.05</v>
      </c>
      <c r="J213" s="151">
        <f t="shared" si="24"/>
        <v>3.7999999999999999E-2</v>
      </c>
      <c r="K213" s="152">
        <v>76393314.980000004</v>
      </c>
      <c r="L213" s="152">
        <v>72398535.620000005</v>
      </c>
      <c r="M213" s="64">
        <v>0</v>
      </c>
      <c r="N213" s="153">
        <f t="shared" si="25"/>
        <v>76393314.980000004</v>
      </c>
      <c r="O213" s="152">
        <f t="shared" si="26"/>
        <v>3905058.8243749039</v>
      </c>
      <c r="P213" s="152">
        <f t="shared" si="27"/>
        <v>72488256.155625105</v>
      </c>
      <c r="Q213" s="64">
        <v>0.06</v>
      </c>
      <c r="R213" s="152">
        <f t="shared" si="29"/>
        <v>68138960.786287591</v>
      </c>
    </row>
    <row r="214" spans="2:18" x14ac:dyDescent="0.25">
      <c r="B214" s="146">
        <v>210</v>
      </c>
      <c r="C214" s="147" t="s">
        <v>1094</v>
      </c>
      <c r="D214" s="148">
        <v>0</v>
      </c>
      <c r="E214" s="149">
        <v>43922</v>
      </c>
      <c r="F214" s="149">
        <v>44413</v>
      </c>
      <c r="G214" s="6">
        <f t="shared" si="28"/>
        <v>1.3452054794520547</v>
      </c>
      <c r="H214" s="146">
        <v>25</v>
      </c>
      <c r="I214" s="150">
        <v>0.05</v>
      </c>
      <c r="J214" s="151">
        <f t="shared" si="24"/>
        <v>3.7999999999999999E-2</v>
      </c>
      <c r="K214" s="152">
        <v>-150337487.87</v>
      </c>
      <c r="L214" s="152">
        <v>-142476000.31999999</v>
      </c>
      <c r="M214" s="64">
        <v>0</v>
      </c>
      <c r="N214" s="153">
        <f t="shared" si="25"/>
        <v>-150337487.87</v>
      </c>
      <c r="O214" s="152">
        <f t="shared" si="26"/>
        <v>-7684922.8730916716</v>
      </c>
      <c r="P214" s="152">
        <f>N214-O214</f>
        <v>-142652564.99690834</v>
      </c>
      <c r="Q214" s="64">
        <v>0.06</v>
      </c>
      <c r="R214" s="152">
        <f>IF(P214&gt;=N214*I214,N214*I214,P214*(1-Q214))</f>
        <v>-134093411.09709384</v>
      </c>
    </row>
    <row r="215" spans="2:18" x14ac:dyDescent="0.25">
      <c r="B215" s="146">
        <v>211</v>
      </c>
      <c r="C215" s="147" t="s">
        <v>1110</v>
      </c>
      <c r="D215" s="148">
        <v>0</v>
      </c>
      <c r="E215" s="149">
        <v>41425</v>
      </c>
      <c r="F215" s="149">
        <v>44413</v>
      </c>
      <c r="G215" s="6">
        <f t="shared" si="28"/>
        <v>8.1863013698630134</v>
      </c>
      <c r="H215" s="146">
        <v>25</v>
      </c>
      <c r="I215" s="150">
        <v>0.05</v>
      </c>
      <c r="J215" s="151">
        <f t="shared" si="24"/>
        <v>3.7999999999999999E-2</v>
      </c>
      <c r="K215" s="152">
        <v>10534412830.43</v>
      </c>
      <c r="L215" s="152">
        <v>7305214903.1899996</v>
      </c>
      <c r="M215" s="64">
        <v>1.9960079840319646E-3</v>
      </c>
      <c r="N215" s="153">
        <f t="shared" si="25"/>
        <v>10555439602.546627</v>
      </c>
      <c r="O215" s="152">
        <f t="shared" si="26"/>
        <v>3283580367.7576823</v>
      </c>
      <c r="P215" s="152">
        <f t="shared" si="27"/>
        <v>7271859234.7889442</v>
      </c>
      <c r="Q215" s="64">
        <v>0.06</v>
      </c>
      <c r="R215" s="152">
        <f t="shared" si="29"/>
        <v>6835547680.7016068</v>
      </c>
    </row>
    <row r="216" spans="2:18" x14ac:dyDescent="0.25">
      <c r="B216" s="146">
        <v>212</v>
      </c>
      <c r="C216" s="147" t="s">
        <v>1111</v>
      </c>
      <c r="D216" s="148">
        <v>0</v>
      </c>
      <c r="E216" s="149">
        <v>41425</v>
      </c>
      <c r="F216" s="149">
        <v>44413</v>
      </c>
      <c r="G216" s="6">
        <f t="shared" si="28"/>
        <v>8.1863013698630134</v>
      </c>
      <c r="H216" s="146">
        <v>25</v>
      </c>
      <c r="I216" s="150">
        <v>0.05</v>
      </c>
      <c r="J216" s="151">
        <f t="shared" si="24"/>
        <v>3.7999999999999999E-2</v>
      </c>
      <c r="K216" s="152">
        <v>385638477.75999999</v>
      </c>
      <c r="L216" s="152">
        <v>267425626.88</v>
      </c>
      <c r="M216" s="64">
        <v>1.9960079840319646E-3</v>
      </c>
      <c r="N216" s="153">
        <f t="shared" si="25"/>
        <v>386408215.24055892</v>
      </c>
      <c r="O216" s="152">
        <f t="shared" si="26"/>
        <v>120203655.86650416</v>
      </c>
      <c r="P216" s="152">
        <f t="shared" si="27"/>
        <v>266204559.37405476</v>
      </c>
      <c r="Q216" s="64">
        <v>0.06</v>
      </c>
      <c r="R216" s="152">
        <f t="shared" si="29"/>
        <v>250232285.81161147</v>
      </c>
    </row>
    <row r="217" spans="2:18" x14ac:dyDescent="0.25">
      <c r="B217" s="146">
        <v>213</v>
      </c>
      <c r="C217" s="147" t="s">
        <v>1112</v>
      </c>
      <c r="D217" s="148">
        <v>0</v>
      </c>
      <c r="E217" s="149">
        <v>41730</v>
      </c>
      <c r="F217" s="149">
        <v>44413</v>
      </c>
      <c r="G217" s="6">
        <f t="shared" si="28"/>
        <v>7.3506849315068497</v>
      </c>
      <c r="H217" s="146">
        <v>25</v>
      </c>
      <c r="I217" s="150">
        <v>0.05</v>
      </c>
      <c r="J217" s="151">
        <f t="shared" si="24"/>
        <v>3.7999999999999999E-2</v>
      </c>
      <c r="K217" s="152">
        <v>53333767.210000001</v>
      </c>
      <c r="L217" s="152">
        <v>39146985.149999999</v>
      </c>
      <c r="M217" s="64">
        <v>6.0120240480962782E-3</v>
      </c>
      <c r="N217" s="153">
        <f t="shared" si="25"/>
        <v>53654411.101042092</v>
      </c>
      <c r="O217" s="152">
        <f t="shared" si="26"/>
        <v>14987073.50519355</v>
      </c>
      <c r="P217" s="152">
        <f t="shared" si="27"/>
        <v>38667337.595848545</v>
      </c>
      <c r="Q217" s="64">
        <v>0.06</v>
      </c>
      <c r="R217" s="152">
        <f t="shared" si="29"/>
        <v>36347297.340097629</v>
      </c>
    </row>
    <row r="218" spans="2:18" ht="30" x14ac:dyDescent="0.25">
      <c r="B218" s="146">
        <v>214</v>
      </c>
      <c r="C218" s="147" t="s">
        <v>1113</v>
      </c>
      <c r="D218" s="148">
        <v>0</v>
      </c>
      <c r="E218" s="149">
        <v>41730</v>
      </c>
      <c r="F218" s="149">
        <v>44413</v>
      </c>
      <c r="G218" s="6">
        <f t="shared" si="28"/>
        <v>7.3506849315068497</v>
      </c>
      <c r="H218" s="146">
        <v>25</v>
      </c>
      <c r="I218" s="150">
        <v>0.05</v>
      </c>
      <c r="J218" s="151">
        <f t="shared" si="24"/>
        <v>3.7999999999999999E-2</v>
      </c>
      <c r="K218" s="152">
        <v>-35826479.939999998</v>
      </c>
      <c r="L218" s="152">
        <v>-26296636.260000002</v>
      </c>
      <c r="M218" s="64">
        <v>6.0120240480962782E-3</v>
      </c>
      <c r="N218" s="153">
        <f t="shared" si="25"/>
        <v>-36041869.598957919</v>
      </c>
      <c r="O218" s="152">
        <f t="shared" si="26"/>
        <v>-10067432.255047003</v>
      </c>
      <c r="P218" s="152">
        <f>N218-O218</f>
        <v>-25974437.343910918</v>
      </c>
      <c r="Q218" s="64">
        <v>0.06</v>
      </c>
      <c r="R218" s="152">
        <f>IF(P218&gt;=N218*I218,N218*I218,P218*(1-Q218))</f>
        <v>-24415971.10327626</v>
      </c>
    </row>
    <row r="219" spans="2:18" ht="30" x14ac:dyDescent="0.25">
      <c r="B219" s="146">
        <v>215</v>
      </c>
      <c r="C219" s="147" t="s">
        <v>1114</v>
      </c>
      <c r="D219" s="148">
        <v>0</v>
      </c>
      <c r="E219" s="149">
        <v>42186</v>
      </c>
      <c r="F219" s="149">
        <v>44413</v>
      </c>
      <c r="G219" s="6">
        <f t="shared" si="28"/>
        <v>6.1013698630136988</v>
      </c>
      <c r="H219" s="146">
        <v>25</v>
      </c>
      <c r="I219" s="150">
        <v>0.05</v>
      </c>
      <c r="J219" s="151">
        <f t="shared" si="24"/>
        <v>3.7999999999999999E-2</v>
      </c>
      <c r="K219" s="152">
        <v>1663966.87</v>
      </c>
      <c r="L219" s="152">
        <v>1267231.18</v>
      </c>
      <c r="M219" s="64">
        <v>1.2096774193548416E-2</v>
      </c>
      <c r="N219" s="153">
        <f t="shared" si="25"/>
        <v>1684095.5014919357</v>
      </c>
      <c r="O219" s="152">
        <f t="shared" si="26"/>
        <v>390461.00249111385</v>
      </c>
      <c r="P219" s="152">
        <f t="shared" si="27"/>
        <v>1293634.4990008217</v>
      </c>
      <c r="Q219" s="64">
        <v>0.06</v>
      </c>
      <c r="R219" s="152">
        <f t="shared" si="29"/>
        <v>1216016.4290607723</v>
      </c>
    </row>
    <row r="220" spans="2:18" x14ac:dyDescent="0.25">
      <c r="B220" s="146">
        <v>216</v>
      </c>
      <c r="C220" s="147" t="s">
        <v>1110</v>
      </c>
      <c r="D220" s="148">
        <v>0</v>
      </c>
      <c r="E220" s="149">
        <v>42642</v>
      </c>
      <c r="F220" s="149">
        <v>44413</v>
      </c>
      <c r="G220" s="6">
        <f t="shared" si="28"/>
        <v>4.8520547945205479</v>
      </c>
      <c r="H220" s="146">
        <v>25</v>
      </c>
      <c r="I220" s="150">
        <v>0.05</v>
      </c>
      <c r="J220" s="151">
        <f t="shared" si="24"/>
        <v>3.7999999999999999E-2</v>
      </c>
      <c r="K220" s="152">
        <v>433089.61</v>
      </c>
      <c r="L220" s="152">
        <v>349490.63</v>
      </c>
      <c r="M220" s="64">
        <v>1.6194331983805755E-2</v>
      </c>
      <c r="N220" s="153">
        <f t="shared" si="25"/>
        <v>440103.206923077</v>
      </c>
      <c r="O220" s="152">
        <f t="shared" si="26"/>
        <v>81145.385258929411</v>
      </c>
      <c r="P220" s="152">
        <f t="shared" si="27"/>
        <v>358957.8216641476</v>
      </c>
      <c r="Q220" s="64">
        <v>0.06</v>
      </c>
      <c r="R220" s="152">
        <f t="shared" si="29"/>
        <v>337420.35236429871</v>
      </c>
    </row>
    <row r="221" spans="2:18" x14ac:dyDescent="0.25">
      <c r="B221" s="146">
        <v>217</v>
      </c>
      <c r="C221" s="147" t="s">
        <v>1069</v>
      </c>
      <c r="D221" s="148">
        <v>0</v>
      </c>
      <c r="E221" s="149">
        <v>41425</v>
      </c>
      <c r="F221" s="149">
        <v>44413</v>
      </c>
      <c r="G221" s="6">
        <f t="shared" si="28"/>
        <v>8.1863013698630134</v>
      </c>
      <c r="H221" s="146">
        <v>25</v>
      </c>
      <c r="I221" s="150">
        <v>0.05</v>
      </c>
      <c r="J221" s="151">
        <f t="shared" si="24"/>
        <v>3.7999999999999999E-2</v>
      </c>
      <c r="K221" s="152">
        <v>192730269.5</v>
      </c>
      <c r="L221" s="152">
        <v>133651116.56</v>
      </c>
      <c r="M221" s="64">
        <v>0.44</v>
      </c>
      <c r="N221" s="153">
        <f t="shared" si="25"/>
        <v>277531588.07999998</v>
      </c>
      <c r="O221" s="152">
        <f t="shared" si="26"/>
        <v>86334374.347823337</v>
      </c>
      <c r="P221" s="152">
        <f t="shared" si="27"/>
        <v>191197213.73217666</v>
      </c>
      <c r="Q221" s="64">
        <v>0.06</v>
      </c>
      <c r="R221" s="152">
        <f t="shared" si="29"/>
        <v>179725380.90824604</v>
      </c>
    </row>
    <row r="222" spans="2:18" x14ac:dyDescent="0.25">
      <c r="B222" s="146">
        <v>218</v>
      </c>
      <c r="C222" s="147" t="s">
        <v>1070</v>
      </c>
      <c r="D222" s="148">
        <v>0</v>
      </c>
      <c r="E222" s="149">
        <v>41425</v>
      </c>
      <c r="F222" s="149">
        <v>44413</v>
      </c>
      <c r="G222" s="6">
        <f t="shared" si="28"/>
        <v>8.1863013698630134</v>
      </c>
      <c r="H222" s="146">
        <v>25</v>
      </c>
      <c r="I222" s="150">
        <v>0.05</v>
      </c>
      <c r="J222" s="151">
        <f t="shared" si="24"/>
        <v>3.7999999999999999E-2</v>
      </c>
      <c r="K222" s="152">
        <v>1022991813</v>
      </c>
      <c r="L222" s="152">
        <v>709405940.16999996</v>
      </c>
      <c r="M222" s="64">
        <v>0.19512195121951231</v>
      </c>
      <c r="N222" s="153">
        <f t="shared" si="25"/>
        <v>1222599971.6341465</v>
      </c>
      <c r="O222" s="152">
        <f t="shared" si="26"/>
        <v>380325729.25815755</v>
      </c>
      <c r="P222" s="152">
        <f t="shared" si="27"/>
        <v>842274242.37598896</v>
      </c>
      <c r="Q222" s="64">
        <v>0.06</v>
      </c>
      <c r="R222" s="152">
        <f t="shared" si="29"/>
        <v>791737787.83342957</v>
      </c>
    </row>
    <row r="223" spans="2:18" ht="30" x14ac:dyDescent="0.25">
      <c r="B223" s="146">
        <v>219</v>
      </c>
      <c r="C223" s="147" t="s">
        <v>1071</v>
      </c>
      <c r="D223" s="148">
        <v>0</v>
      </c>
      <c r="E223" s="149">
        <v>41425</v>
      </c>
      <c r="F223" s="149">
        <v>44413</v>
      </c>
      <c r="G223" s="6">
        <f t="shared" si="28"/>
        <v>8.1863013698630134</v>
      </c>
      <c r="H223" s="146">
        <v>25</v>
      </c>
      <c r="I223" s="150">
        <v>0.05</v>
      </c>
      <c r="J223" s="151">
        <f t="shared" si="24"/>
        <v>3.7999999999999999E-2</v>
      </c>
      <c r="K223" s="152">
        <v>27566176.199999999</v>
      </c>
      <c r="L223" s="152">
        <v>19116095.469999999</v>
      </c>
      <c r="M223" s="64">
        <v>0</v>
      </c>
      <c r="N223" s="153">
        <f t="shared" si="25"/>
        <v>27566176.199999999</v>
      </c>
      <c r="O223" s="152">
        <f t="shared" si="26"/>
        <v>8575270.9875419177</v>
      </c>
      <c r="P223" s="152">
        <f t="shared" si="27"/>
        <v>18990905.212458082</v>
      </c>
      <c r="Q223" s="64">
        <v>0.06</v>
      </c>
      <c r="R223" s="152">
        <f t="shared" si="29"/>
        <v>17851450.899710596</v>
      </c>
    </row>
    <row r="224" spans="2:18" ht="30" x14ac:dyDescent="0.25">
      <c r="B224" s="146">
        <v>220</v>
      </c>
      <c r="C224" s="147" t="s">
        <v>1072</v>
      </c>
      <c r="D224" s="148">
        <v>0</v>
      </c>
      <c r="E224" s="149">
        <v>41425</v>
      </c>
      <c r="F224" s="149">
        <v>44413</v>
      </c>
      <c r="G224" s="6">
        <f t="shared" si="28"/>
        <v>8.1863013698630134</v>
      </c>
      <c r="H224" s="146">
        <v>25</v>
      </c>
      <c r="I224" s="150">
        <v>0.05</v>
      </c>
      <c r="J224" s="151">
        <f t="shared" si="24"/>
        <v>3.7999999999999999E-2</v>
      </c>
      <c r="K224" s="152">
        <v>831912931.5</v>
      </c>
      <c r="L224" s="152">
        <v>576899998.40999997</v>
      </c>
      <c r="M224" s="64">
        <v>0</v>
      </c>
      <c r="N224" s="153">
        <f t="shared" si="25"/>
        <v>831912931.5</v>
      </c>
      <c r="O224" s="152">
        <f t="shared" si="26"/>
        <v>258791018.88831779</v>
      </c>
      <c r="P224" s="152">
        <f t="shared" si="27"/>
        <v>573121912.61168218</v>
      </c>
      <c r="Q224" s="64">
        <v>0.06</v>
      </c>
      <c r="R224" s="152">
        <f t="shared" si="29"/>
        <v>538734597.85498118</v>
      </c>
    </row>
    <row r="225" spans="2:18" x14ac:dyDescent="0.25">
      <c r="B225" s="146">
        <v>221</v>
      </c>
      <c r="C225" s="147" t="s">
        <v>1073</v>
      </c>
      <c r="D225" s="148">
        <v>0</v>
      </c>
      <c r="E225" s="149">
        <v>41425</v>
      </c>
      <c r="F225" s="149">
        <v>44413</v>
      </c>
      <c r="G225" s="6">
        <f t="shared" si="28"/>
        <v>8.1863013698630134</v>
      </c>
      <c r="H225" s="146">
        <v>25</v>
      </c>
      <c r="I225" s="150">
        <v>0.05</v>
      </c>
      <c r="J225" s="151">
        <f t="shared" si="24"/>
        <v>3.7999999999999999E-2</v>
      </c>
      <c r="K225" s="152">
        <v>407554658.61000001</v>
      </c>
      <c r="L225" s="152">
        <v>282623665.31</v>
      </c>
      <c r="M225" s="64">
        <v>0</v>
      </c>
      <c r="N225" s="153">
        <f t="shared" si="25"/>
        <v>407554658.61000001</v>
      </c>
      <c r="O225" s="152">
        <f t="shared" si="26"/>
        <v>126781879.88277763</v>
      </c>
      <c r="P225" s="152">
        <f t="shared" si="27"/>
        <v>280772778.72722238</v>
      </c>
      <c r="Q225" s="64">
        <v>0.06</v>
      </c>
      <c r="R225" s="152">
        <f t="shared" si="29"/>
        <v>263926412.00358903</v>
      </c>
    </row>
    <row r="226" spans="2:18" x14ac:dyDescent="0.25">
      <c r="B226" s="146">
        <v>222</v>
      </c>
      <c r="C226" s="147" t="s">
        <v>1074</v>
      </c>
      <c r="D226" s="148">
        <v>0</v>
      </c>
      <c r="E226" s="149">
        <v>41425</v>
      </c>
      <c r="F226" s="149">
        <v>44413</v>
      </c>
      <c r="G226" s="6">
        <f t="shared" si="28"/>
        <v>8.1863013698630134</v>
      </c>
      <c r="H226" s="146">
        <v>25</v>
      </c>
      <c r="I226" s="150">
        <v>0.05</v>
      </c>
      <c r="J226" s="151">
        <f t="shared" si="24"/>
        <v>3.7999999999999999E-2</v>
      </c>
      <c r="K226" s="152">
        <v>10706843</v>
      </c>
      <c r="L226" s="152">
        <v>7424788.6900000004</v>
      </c>
      <c r="M226" s="64">
        <v>0</v>
      </c>
      <c r="N226" s="153">
        <f t="shared" si="25"/>
        <v>10706843</v>
      </c>
      <c r="O226" s="152">
        <f t="shared" si="26"/>
        <v>3330678.8536767121</v>
      </c>
      <c r="P226" s="152">
        <f t="shared" si="27"/>
        <v>7376164.1463232879</v>
      </c>
      <c r="Q226" s="64">
        <v>0.06</v>
      </c>
      <c r="R226" s="152">
        <f t="shared" si="29"/>
        <v>6933594.2975438898</v>
      </c>
    </row>
    <row r="227" spans="2:18" x14ac:dyDescent="0.25">
      <c r="B227" s="146">
        <v>223</v>
      </c>
      <c r="C227" s="147" t="s">
        <v>1076</v>
      </c>
      <c r="D227" s="148">
        <v>0</v>
      </c>
      <c r="E227" s="149">
        <v>41730</v>
      </c>
      <c r="F227" s="149">
        <v>44413</v>
      </c>
      <c r="G227" s="6">
        <f t="shared" si="28"/>
        <v>7.3506849315068497</v>
      </c>
      <c r="H227" s="146">
        <v>25</v>
      </c>
      <c r="I227" s="150">
        <v>0.05</v>
      </c>
      <c r="J227" s="151">
        <f t="shared" si="24"/>
        <v>3.7999999999999999E-2</v>
      </c>
      <c r="K227" s="152">
        <v>803457991.91999996</v>
      </c>
      <c r="L227" s="152">
        <v>582372694.24000001</v>
      </c>
      <c r="M227" s="64">
        <v>0</v>
      </c>
      <c r="N227" s="153">
        <f t="shared" si="25"/>
        <v>803457991.91999996</v>
      </c>
      <c r="O227" s="152">
        <f t="shared" si="26"/>
        <v>224426729.06359363</v>
      </c>
      <c r="P227" s="152">
        <f t="shared" si="27"/>
        <v>579031262.85640633</v>
      </c>
      <c r="Q227" s="64">
        <v>0.06</v>
      </c>
      <c r="R227" s="152">
        <f t="shared" si="29"/>
        <v>544289387.08502197</v>
      </c>
    </row>
    <row r="228" spans="2:18" x14ac:dyDescent="0.25">
      <c r="B228" s="146">
        <v>224</v>
      </c>
      <c r="C228" s="147" t="s">
        <v>1077</v>
      </c>
      <c r="D228" s="148">
        <v>0</v>
      </c>
      <c r="E228" s="149">
        <v>42095</v>
      </c>
      <c r="F228" s="149">
        <v>44413</v>
      </c>
      <c r="G228" s="6">
        <f t="shared" si="28"/>
        <v>6.3506849315068497</v>
      </c>
      <c r="H228" s="146">
        <v>25</v>
      </c>
      <c r="I228" s="150">
        <v>0.05</v>
      </c>
      <c r="J228" s="151">
        <f t="shared" si="24"/>
        <v>3.7999999999999999E-2</v>
      </c>
      <c r="K228" s="152">
        <v>46093161.020000003</v>
      </c>
      <c r="L228" s="152">
        <v>34752477.329999998</v>
      </c>
      <c r="M228" s="64">
        <v>0</v>
      </c>
      <c r="N228" s="153">
        <f t="shared" si="25"/>
        <v>46093161.020000003</v>
      </c>
      <c r="O228" s="152">
        <f t="shared" si="26"/>
        <v>11123479.43913885</v>
      </c>
      <c r="P228" s="152">
        <f t="shared" si="27"/>
        <v>34969681.580861151</v>
      </c>
      <c r="Q228" s="64">
        <v>0.06</v>
      </c>
      <c r="R228" s="152">
        <f t="shared" si="29"/>
        <v>32871500.686009482</v>
      </c>
    </row>
    <row r="229" spans="2:18" x14ac:dyDescent="0.25">
      <c r="B229" s="146">
        <v>225</v>
      </c>
      <c r="C229" s="147" t="s">
        <v>1079</v>
      </c>
      <c r="D229" s="148">
        <v>0</v>
      </c>
      <c r="E229" s="149">
        <v>42461</v>
      </c>
      <c r="F229" s="149">
        <v>44413</v>
      </c>
      <c r="G229" s="6">
        <f t="shared" si="28"/>
        <v>5.3479452054794523</v>
      </c>
      <c r="H229" s="146">
        <v>25</v>
      </c>
      <c r="I229" s="150">
        <v>0.05</v>
      </c>
      <c r="J229" s="151">
        <f t="shared" si="24"/>
        <v>3.7999999999999999E-2</v>
      </c>
      <c r="K229" s="152">
        <v>20877879.190000001</v>
      </c>
      <c r="L229" s="152">
        <v>16404140.1</v>
      </c>
      <c r="M229" s="64">
        <v>0</v>
      </c>
      <c r="N229" s="153">
        <f t="shared" si="25"/>
        <v>20877879.190000001</v>
      </c>
      <c r="O229" s="152">
        <f t="shared" si="26"/>
        <v>4242842.6487601101</v>
      </c>
      <c r="P229" s="152">
        <f t="shared" si="27"/>
        <v>16635036.541239891</v>
      </c>
      <c r="Q229" s="64">
        <v>0.06</v>
      </c>
      <c r="R229" s="152">
        <f t="shared" si="29"/>
        <v>15636934.348765496</v>
      </c>
    </row>
    <row r="230" spans="2:18" x14ac:dyDescent="0.25">
      <c r="B230" s="146">
        <v>226</v>
      </c>
      <c r="C230" s="147" t="s">
        <v>1080</v>
      </c>
      <c r="D230" s="148">
        <v>0</v>
      </c>
      <c r="E230" s="149">
        <v>41730</v>
      </c>
      <c r="F230" s="149">
        <v>44413</v>
      </c>
      <c r="G230" s="6">
        <f t="shared" si="28"/>
        <v>7.3506849315068497</v>
      </c>
      <c r="H230" s="146">
        <v>25</v>
      </c>
      <c r="I230" s="150">
        <v>0.05</v>
      </c>
      <c r="J230" s="151">
        <f t="shared" si="24"/>
        <v>3.7999999999999999E-2</v>
      </c>
      <c r="K230" s="152">
        <v>-610538818.87</v>
      </c>
      <c r="L230" s="152">
        <v>-442538552.67000002</v>
      </c>
      <c r="M230" s="64">
        <v>0</v>
      </c>
      <c r="N230" s="153">
        <f t="shared" si="25"/>
        <v>-610538818.87</v>
      </c>
      <c r="O230" s="152">
        <f t="shared" si="26"/>
        <v>-170539382.84677255</v>
      </c>
      <c r="P230" s="152">
        <f>N230-O230</f>
        <v>-439999436.02322745</v>
      </c>
      <c r="Q230" s="64">
        <v>0.06</v>
      </c>
      <c r="R230" s="152">
        <f>IF(P230&gt;=N230*I230,N230*I230,P230*(1-Q230))</f>
        <v>-413599469.86183381</v>
      </c>
    </row>
    <row r="231" spans="2:18" x14ac:dyDescent="0.25">
      <c r="B231" s="146">
        <v>227</v>
      </c>
      <c r="C231" s="147" t="s">
        <v>1081</v>
      </c>
      <c r="D231" s="148">
        <v>0</v>
      </c>
      <c r="E231" s="149">
        <v>42095</v>
      </c>
      <c r="F231" s="149">
        <v>44413</v>
      </c>
      <c r="G231" s="6">
        <f t="shared" si="28"/>
        <v>6.3506849315068497</v>
      </c>
      <c r="H231" s="146">
        <v>25</v>
      </c>
      <c r="I231" s="150">
        <v>0.05</v>
      </c>
      <c r="J231" s="151">
        <f t="shared" si="24"/>
        <v>3.7999999999999999E-2</v>
      </c>
      <c r="K231" s="152">
        <v>116893681.5</v>
      </c>
      <c r="L231" s="152">
        <v>88133356.969999999</v>
      </c>
      <c r="M231" s="64">
        <v>0</v>
      </c>
      <c r="N231" s="153">
        <f t="shared" si="25"/>
        <v>116893681.5</v>
      </c>
      <c r="O231" s="152">
        <f t="shared" si="26"/>
        <v>28209487.784235619</v>
      </c>
      <c r="P231" s="152">
        <f t="shared" si="27"/>
        <v>88684193.715764374</v>
      </c>
      <c r="Q231" s="64">
        <v>0.06</v>
      </c>
      <c r="R231" s="152">
        <f t="shared" si="29"/>
        <v>83363142.092818514</v>
      </c>
    </row>
    <row r="232" spans="2:18" x14ac:dyDescent="0.25">
      <c r="B232" s="146">
        <v>228</v>
      </c>
      <c r="C232" s="147" t="s">
        <v>1082</v>
      </c>
      <c r="D232" s="148">
        <v>0</v>
      </c>
      <c r="E232" s="149">
        <v>42461</v>
      </c>
      <c r="F232" s="149">
        <v>44413</v>
      </c>
      <c r="G232" s="6">
        <f t="shared" si="28"/>
        <v>5.3479452054794523</v>
      </c>
      <c r="H232" s="146">
        <v>25</v>
      </c>
      <c r="I232" s="150">
        <v>0.05</v>
      </c>
      <c r="J232" s="151">
        <f t="shared" si="24"/>
        <v>3.7999999999999999E-2</v>
      </c>
      <c r="K232" s="152">
        <v>-56865676.399999999</v>
      </c>
      <c r="L232" s="152">
        <v>-44680425.32</v>
      </c>
      <c r="M232" s="64">
        <v>0</v>
      </c>
      <c r="N232" s="153">
        <f t="shared" si="25"/>
        <v>-56865676.399999999</v>
      </c>
      <c r="O232" s="152">
        <f t="shared" si="26"/>
        <v>-11556351.815469589</v>
      </c>
      <c r="P232" s="152">
        <f>N232-O232</f>
        <v>-45309324.584530413</v>
      </c>
      <c r="Q232" s="64">
        <v>0.06</v>
      </c>
      <c r="R232" s="152">
        <f>IF(P232&gt;=N232*I232,N232*I232,P232*(1-Q232))</f>
        <v>-42590765.109458588</v>
      </c>
    </row>
    <row r="233" spans="2:18" x14ac:dyDescent="0.25">
      <c r="B233" s="146">
        <v>229</v>
      </c>
      <c r="C233" s="147" t="s">
        <v>1084</v>
      </c>
      <c r="D233" s="148">
        <v>0</v>
      </c>
      <c r="E233" s="149">
        <v>42826</v>
      </c>
      <c r="F233" s="149">
        <v>44413</v>
      </c>
      <c r="G233" s="6">
        <f t="shared" si="28"/>
        <v>4.3479452054794523</v>
      </c>
      <c r="H233" s="146">
        <v>25</v>
      </c>
      <c r="I233" s="150">
        <v>0.05</v>
      </c>
      <c r="J233" s="151">
        <f t="shared" si="24"/>
        <v>3.7999999999999999E-2</v>
      </c>
      <c r="K233" s="152">
        <v>13634982.33</v>
      </c>
      <c r="L233" s="152">
        <v>11187180.060000001</v>
      </c>
      <c r="M233" s="64">
        <v>0</v>
      </c>
      <c r="N233" s="153">
        <f t="shared" si="25"/>
        <v>13634982.33</v>
      </c>
      <c r="O233" s="152">
        <f t="shared" si="26"/>
        <v>2252797.9298437811</v>
      </c>
      <c r="P233" s="152">
        <f t="shared" si="27"/>
        <v>11382184.400156219</v>
      </c>
      <c r="Q233" s="64">
        <v>0.06</v>
      </c>
      <c r="R233" s="152">
        <f t="shared" si="29"/>
        <v>10699253.336146845</v>
      </c>
    </row>
    <row r="234" spans="2:18" x14ac:dyDescent="0.25">
      <c r="B234" s="146">
        <v>230</v>
      </c>
      <c r="C234" s="147" t="s">
        <v>1085</v>
      </c>
      <c r="D234" s="148">
        <v>0</v>
      </c>
      <c r="E234" s="149">
        <v>42826</v>
      </c>
      <c r="F234" s="149">
        <v>44413</v>
      </c>
      <c r="G234" s="6">
        <f t="shared" si="28"/>
        <v>4.3479452054794523</v>
      </c>
      <c r="H234" s="146">
        <v>25</v>
      </c>
      <c r="I234" s="150">
        <v>0.05</v>
      </c>
      <c r="J234" s="151">
        <f t="shared" si="24"/>
        <v>3.7999999999999999E-2</v>
      </c>
      <c r="K234" s="152">
        <v>-1215165.6499999999</v>
      </c>
      <c r="L234" s="152">
        <v>-997014.64</v>
      </c>
      <c r="M234" s="64">
        <v>0</v>
      </c>
      <c r="N234" s="153">
        <f t="shared" si="25"/>
        <v>-1215165.6499999999</v>
      </c>
      <c r="O234" s="152">
        <f t="shared" si="26"/>
        <v>-200771.99914767125</v>
      </c>
      <c r="P234" s="152">
        <f>N234-O234</f>
        <v>-1014393.6508523286</v>
      </c>
      <c r="Q234" s="64">
        <v>0.06</v>
      </c>
      <c r="R234" s="152">
        <f>IF(P234&gt;=N234*I234,N234*I234,P234*(1-Q234))</f>
        <v>-953530.03180118883</v>
      </c>
    </row>
    <row r="235" spans="2:18" x14ac:dyDescent="0.25">
      <c r="B235" s="146">
        <v>231</v>
      </c>
      <c r="C235" s="147" t="s">
        <v>1087</v>
      </c>
      <c r="D235" s="148">
        <v>0</v>
      </c>
      <c r="E235" s="149">
        <v>43191</v>
      </c>
      <c r="F235" s="149">
        <v>44413</v>
      </c>
      <c r="G235" s="6">
        <f t="shared" si="28"/>
        <v>3.3479452054794518</v>
      </c>
      <c r="H235" s="146">
        <v>25</v>
      </c>
      <c r="I235" s="150">
        <v>0.05</v>
      </c>
      <c r="J235" s="151">
        <f t="shared" si="24"/>
        <v>3.7999999999999999E-2</v>
      </c>
      <c r="K235" s="152">
        <v>37664003.119999997</v>
      </c>
      <c r="L235" s="152">
        <v>32341359.559999999</v>
      </c>
      <c r="M235" s="64">
        <v>0</v>
      </c>
      <c r="N235" s="153">
        <f t="shared" si="25"/>
        <v>37664003.119999997</v>
      </c>
      <c r="O235" s="152">
        <f t="shared" si="26"/>
        <v>4791686.7092611501</v>
      </c>
      <c r="P235" s="152">
        <f t="shared" si="27"/>
        <v>32872316.410738848</v>
      </c>
      <c r="Q235" s="64">
        <v>0.06</v>
      </c>
      <c r="R235" s="152">
        <f t="shared" si="29"/>
        <v>30899977.426094517</v>
      </c>
    </row>
    <row r="236" spans="2:18" x14ac:dyDescent="0.25">
      <c r="B236" s="146">
        <v>232</v>
      </c>
      <c r="C236" s="147" t="s">
        <v>1088</v>
      </c>
      <c r="D236" s="148">
        <v>0</v>
      </c>
      <c r="E236" s="149">
        <v>43191</v>
      </c>
      <c r="F236" s="149">
        <v>44413</v>
      </c>
      <c r="G236" s="6">
        <f t="shared" si="28"/>
        <v>3.3479452054794518</v>
      </c>
      <c r="H236" s="146">
        <v>25</v>
      </c>
      <c r="I236" s="150">
        <v>0.05</v>
      </c>
      <c r="J236" s="151">
        <f t="shared" si="24"/>
        <v>3.7999999999999999E-2</v>
      </c>
      <c r="K236" s="152">
        <v>124521739.06999999</v>
      </c>
      <c r="L236" s="152">
        <v>106924437.2</v>
      </c>
      <c r="M236" s="64">
        <v>0</v>
      </c>
      <c r="N236" s="153">
        <f t="shared" si="25"/>
        <v>124521739.06999999</v>
      </c>
      <c r="O236" s="152">
        <f t="shared" si="26"/>
        <v>15841894.453300051</v>
      </c>
      <c r="P236" s="152">
        <f t="shared" si="27"/>
        <v>108679844.61669993</v>
      </c>
      <c r="Q236" s="64">
        <v>0.06</v>
      </c>
      <c r="R236" s="152">
        <f t="shared" si="29"/>
        <v>102159053.93969794</v>
      </c>
    </row>
    <row r="237" spans="2:18" x14ac:dyDescent="0.25">
      <c r="B237" s="146">
        <v>233</v>
      </c>
      <c r="C237" s="147" t="s">
        <v>1090</v>
      </c>
      <c r="D237" s="148">
        <v>0</v>
      </c>
      <c r="E237" s="149">
        <v>43556</v>
      </c>
      <c r="F237" s="149">
        <v>44413</v>
      </c>
      <c r="G237" s="6">
        <f t="shared" si="28"/>
        <v>2.3479452054794518</v>
      </c>
      <c r="H237" s="146">
        <v>25</v>
      </c>
      <c r="I237" s="150">
        <v>0.05</v>
      </c>
      <c r="J237" s="151">
        <f t="shared" si="24"/>
        <v>3.7999999999999999E-2</v>
      </c>
      <c r="K237" s="152">
        <v>44520481.990000002</v>
      </c>
      <c r="L237" s="152">
        <v>40107252.390000001</v>
      </c>
      <c r="M237" s="64">
        <v>0</v>
      </c>
      <c r="N237" s="153">
        <f t="shared" si="25"/>
        <v>44520481.990000002</v>
      </c>
      <c r="O237" s="152">
        <f t="shared" si="26"/>
        <v>3972202.7848940818</v>
      </c>
      <c r="P237" s="152">
        <f t="shared" si="27"/>
        <v>40548279.205105923</v>
      </c>
      <c r="Q237" s="64">
        <v>0.06</v>
      </c>
      <c r="R237" s="152">
        <f t="shared" si="29"/>
        <v>38115382.452799566</v>
      </c>
    </row>
    <row r="238" spans="2:18" ht="30" x14ac:dyDescent="0.25">
      <c r="B238" s="146">
        <v>234</v>
      </c>
      <c r="C238" s="147" t="s">
        <v>1091</v>
      </c>
      <c r="D238" s="148">
        <v>0</v>
      </c>
      <c r="E238" s="149">
        <v>43556</v>
      </c>
      <c r="F238" s="149">
        <v>44413</v>
      </c>
      <c r="G238" s="6">
        <f t="shared" si="28"/>
        <v>2.3479452054794518</v>
      </c>
      <c r="H238" s="146">
        <v>25</v>
      </c>
      <c r="I238" s="150">
        <v>0.05</v>
      </c>
      <c r="J238" s="151">
        <f t="shared" si="24"/>
        <v>3.7999999999999999E-2</v>
      </c>
      <c r="K238" s="152">
        <v>155612053.31999999</v>
      </c>
      <c r="L238" s="152">
        <v>140186530.31</v>
      </c>
      <c r="M238" s="64">
        <v>0</v>
      </c>
      <c r="N238" s="153">
        <f t="shared" si="25"/>
        <v>155612053.31999999</v>
      </c>
      <c r="O238" s="152">
        <f t="shared" si="26"/>
        <v>13884005.831285259</v>
      </c>
      <c r="P238" s="152">
        <f t="shared" si="27"/>
        <v>141728047.48871472</v>
      </c>
      <c r="Q238" s="64">
        <v>0.06</v>
      </c>
      <c r="R238" s="152">
        <f t="shared" si="29"/>
        <v>133224364.63939184</v>
      </c>
    </row>
    <row r="239" spans="2:18" x14ac:dyDescent="0.25">
      <c r="B239" s="146">
        <v>235</v>
      </c>
      <c r="C239" s="147" t="s">
        <v>1093</v>
      </c>
      <c r="D239" s="148">
        <v>0</v>
      </c>
      <c r="E239" s="149">
        <v>43922</v>
      </c>
      <c r="F239" s="149">
        <v>44413</v>
      </c>
      <c r="G239" s="6">
        <f t="shared" si="28"/>
        <v>1.3452054794520547</v>
      </c>
      <c r="H239" s="146">
        <v>25</v>
      </c>
      <c r="I239" s="150">
        <v>0.05</v>
      </c>
      <c r="J239" s="151">
        <f t="shared" si="24"/>
        <v>3.7999999999999999E-2</v>
      </c>
      <c r="K239" s="152">
        <v>77016425.219999999</v>
      </c>
      <c r="L239" s="152">
        <v>72989062.010000005</v>
      </c>
      <c r="M239" s="64">
        <v>0</v>
      </c>
      <c r="N239" s="153">
        <f t="shared" si="25"/>
        <v>77016425.219999999</v>
      </c>
      <c r="O239" s="152">
        <f t="shared" si="26"/>
        <v>3936910.8541226294</v>
      </c>
      <c r="P239" s="152">
        <f t="shared" si="27"/>
        <v>73079514.365877375</v>
      </c>
      <c r="Q239" s="64">
        <v>0.06</v>
      </c>
      <c r="R239" s="152">
        <f t="shared" si="29"/>
        <v>68694743.503924727</v>
      </c>
    </row>
    <row r="240" spans="2:18" x14ac:dyDescent="0.25">
      <c r="B240" s="146">
        <v>236</v>
      </c>
      <c r="C240" s="147" t="s">
        <v>1094</v>
      </c>
      <c r="D240" s="148">
        <v>0</v>
      </c>
      <c r="E240" s="149">
        <v>43922</v>
      </c>
      <c r="F240" s="149">
        <v>44413</v>
      </c>
      <c r="G240" s="6">
        <f t="shared" si="28"/>
        <v>1.3452054794520547</v>
      </c>
      <c r="H240" s="146">
        <v>25</v>
      </c>
      <c r="I240" s="150">
        <v>0.05</v>
      </c>
      <c r="J240" s="151">
        <f t="shared" si="24"/>
        <v>3.7999999999999999E-2</v>
      </c>
      <c r="K240" s="152">
        <v>-151399077.97</v>
      </c>
      <c r="L240" s="152">
        <v>-143482077.47</v>
      </c>
      <c r="M240" s="64">
        <v>0</v>
      </c>
      <c r="N240" s="153">
        <f t="shared" si="25"/>
        <v>-151399077.97</v>
      </c>
      <c r="O240" s="152">
        <f t="shared" si="26"/>
        <v>-7739189.0322308484</v>
      </c>
      <c r="P240" s="152">
        <f>N240-O240</f>
        <v>-143659888.93776914</v>
      </c>
      <c r="Q240" s="64">
        <v>0.06</v>
      </c>
      <c r="R240" s="152">
        <f>IF(P240&gt;=N240*I240,N240*I240,P240*(1-Q240))</f>
        <v>-135040295.60150298</v>
      </c>
    </row>
    <row r="241" spans="2:18" x14ac:dyDescent="0.25">
      <c r="B241" s="146">
        <v>237</v>
      </c>
      <c r="C241" s="147" t="s">
        <v>1115</v>
      </c>
      <c r="D241" s="148">
        <v>0</v>
      </c>
      <c r="E241" s="149">
        <v>41425</v>
      </c>
      <c r="F241" s="149">
        <v>44413</v>
      </c>
      <c r="G241" s="6">
        <f t="shared" si="28"/>
        <v>8.1863013698630134</v>
      </c>
      <c r="H241" s="146">
        <v>25</v>
      </c>
      <c r="I241" s="150">
        <v>0.05</v>
      </c>
      <c r="J241" s="151">
        <f t="shared" si="24"/>
        <v>3.7999999999999999E-2</v>
      </c>
      <c r="K241" s="152">
        <v>399106187.58999997</v>
      </c>
      <c r="L241" s="152">
        <v>276764971.76999998</v>
      </c>
      <c r="M241" s="64">
        <v>8.8210347752332524E-2</v>
      </c>
      <c r="N241" s="153">
        <f t="shared" si="25"/>
        <v>434311483.18742156</v>
      </c>
      <c r="O241" s="152">
        <f t="shared" si="26"/>
        <v>135105378.21104819</v>
      </c>
      <c r="P241" s="152">
        <f t="shared" si="27"/>
        <v>299206104.97637337</v>
      </c>
      <c r="Q241" s="64">
        <v>0.06</v>
      </c>
      <c r="R241" s="152">
        <f t="shared" si="29"/>
        <v>281253738.67779094</v>
      </c>
    </row>
    <row r="242" spans="2:18" x14ac:dyDescent="0.25">
      <c r="B242" s="146">
        <v>238</v>
      </c>
      <c r="C242" s="147" t="s">
        <v>1069</v>
      </c>
      <c r="D242" s="148">
        <v>0</v>
      </c>
      <c r="E242" s="149">
        <v>41425</v>
      </c>
      <c r="F242" s="149">
        <v>44413</v>
      </c>
      <c r="G242" s="6">
        <f t="shared" si="28"/>
        <v>8.1863013698630134</v>
      </c>
      <c r="H242" s="146">
        <v>25</v>
      </c>
      <c r="I242" s="150">
        <v>0.05</v>
      </c>
      <c r="J242" s="151">
        <f t="shared" si="24"/>
        <v>3.7999999999999999E-2</v>
      </c>
      <c r="K242" s="152">
        <v>7043908.5800000001</v>
      </c>
      <c r="L242" s="152">
        <v>4884682.8899999997</v>
      </c>
      <c r="M242" s="64">
        <v>0.44</v>
      </c>
      <c r="N242" s="153">
        <f t="shared" si="25"/>
        <v>10143228.3552</v>
      </c>
      <c r="O242" s="152">
        <f t="shared" si="26"/>
        <v>3155349.9188022702</v>
      </c>
      <c r="P242" s="152">
        <f t="shared" si="27"/>
        <v>6987878.4363977294</v>
      </c>
      <c r="Q242" s="64">
        <v>0.06</v>
      </c>
      <c r="R242" s="152">
        <f t="shared" si="29"/>
        <v>6568605.7302138656</v>
      </c>
    </row>
    <row r="243" spans="2:18" x14ac:dyDescent="0.25">
      <c r="B243" s="146">
        <v>239</v>
      </c>
      <c r="C243" s="147" t="s">
        <v>1070</v>
      </c>
      <c r="D243" s="148">
        <v>0</v>
      </c>
      <c r="E243" s="149">
        <v>41425</v>
      </c>
      <c r="F243" s="149">
        <v>44413</v>
      </c>
      <c r="G243" s="6">
        <f t="shared" si="28"/>
        <v>8.1863013698630134</v>
      </c>
      <c r="H243" s="146">
        <v>25</v>
      </c>
      <c r="I243" s="150">
        <v>0.05</v>
      </c>
      <c r="J243" s="151">
        <f t="shared" si="24"/>
        <v>3.7999999999999999E-2</v>
      </c>
      <c r="K243" s="152">
        <v>37388319.060000002</v>
      </c>
      <c r="L243" s="152">
        <v>25927378.199999999</v>
      </c>
      <c r="M243" s="64">
        <v>0.19512195121951231</v>
      </c>
      <c r="N243" s="153">
        <f t="shared" si="25"/>
        <v>44683600.827804886</v>
      </c>
      <c r="O243" s="152">
        <f t="shared" si="26"/>
        <v>13900150.061348705</v>
      </c>
      <c r="P243" s="152">
        <f t="shared" si="27"/>
        <v>30783450.766456179</v>
      </c>
      <c r="Q243" s="64">
        <v>0.06</v>
      </c>
      <c r="R243" s="152">
        <f t="shared" si="29"/>
        <v>28936443.720468808</v>
      </c>
    </row>
    <row r="244" spans="2:18" ht="30" x14ac:dyDescent="0.25">
      <c r="B244" s="146">
        <v>240</v>
      </c>
      <c r="C244" s="147" t="s">
        <v>1071</v>
      </c>
      <c r="D244" s="148">
        <v>0</v>
      </c>
      <c r="E244" s="149">
        <v>41425</v>
      </c>
      <c r="F244" s="149">
        <v>44413</v>
      </c>
      <c r="G244" s="6">
        <f t="shared" si="28"/>
        <v>8.1863013698630134</v>
      </c>
      <c r="H244" s="146">
        <v>25</v>
      </c>
      <c r="I244" s="150">
        <v>0.05</v>
      </c>
      <c r="J244" s="151">
        <f t="shared" si="24"/>
        <v>3.7999999999999999E-2</v>
      </c>
      <c r="K244" s="152">
        <v>1007488.99</v>
      </c>
      <c r="L244" s="152">
        <v>698655.31</v>
      </c>
      <c r="M244" s="64">
        <v>0</v>
      </c>
      <c r="N244" s="153">
        <f t="shared" si="25"/>
        <v>1007488.99</v>
      </c>
      <c r="O244" s="152">
        <f t="shared" si="26"/>
        <v>313409.12296043831</v>
      </c>
      <c r="P244" s="152">
        <f t="shared" si="27"/>
        <v>694079.86703956174</v>
      </c>
      <c r="Q244" s="64">
        <v>0.06</v>
      </c>
      <c r="R244" s="152">
        <f t="shared" si="29"/>
        <v>652435.07501718798</v>
      </c>
    </row>
    <row r="245" spans="2:18" ht="30" x14ac:dyDescent="0.25">
      <c r="B245" s="146">
        <v>241</v>
      </c>
      <c r="C245" s="147" t="s">
        <v>1072</v>
      </c>
      <c r="D245" s="148">
        <v>0</v>
      </c>
      <c r="E245" s="149">
        <v>41425</v>
      </c>
      <c r="F245" s="149">
        <v>44413</v>
      </c>
      <c r="G245" s="6">
        <f t="shared" si="28"/>
        <v>8.1863013698630134</v>
      </c>
      <c r="H245" s="146">
        <v>25</v>
      </c>
      <c r="I245" s="150">
        <v>0.05</v>
      </c>
      <c r="J245" s="151">
        <f t="shared" si="24"/>
        <v>3.7999999999999999E-2</v>
      </c>
      <c r="K245" s="152">
        <v>30404765.43</v>
      </c>
      <c r="L245" s="152">
        <v>21084549.190000001</v>
      </c>
      <c r="M245" s="64">
        <v>0</v>
      </c>
      <c r="N245" s="153">
        <f t="shared" si="25"/>
        <v>30404765.43</v>
      </c>
      <c r="O245" s="152">
        <f t="shared" si="26"/>
        <v>9458297.7698189579</v>
      </c>
      <c r="P245" s="152">
        <f t="shared" si="27"/>
        <v>20946467.660181042</v>
      </c>
      <c r="Q245" s="64">
        <v>0.06</v>
      </c>
      <c r="R245" s="152">
        <f t="shared" si="29"/>
        <v>19689679.60057018</v>
      </c>
    </row>
    <row r="246" spans="2:18" x14ac:dyDescent="0.25">
      <c r="B246" s="146">
        <v>242</v>
      </c>
      <c r="C246" s="147" t="s">
        <v>1073</v>
      </c>
      <c r="D246" s="148">
        <v>0</v>
      </c>
      <c r="E246" s="149">
        <v>41425</v>
      </c>
      <c r="F246" s="149">
        <v>44413</v>
      </c>
      <c r="G246" s="6">
        <f t="shared" si="28"/>
        <v>8.1863013698630134</v>
      </c>
      <c r="H246" s="146">
        <v>25</v>
      </c>
      <c r="I246" s="150">
        <v>0.05</v>
      </c>
      <c r="J246" s="151">
        <f t="shared" si="24"/>
        <v>3.7999999999999999E-2</v>
      </c>
      <c r="K246" s="152">
        <v>14895313.35</v>
      </c>
      <c r="L246" s="152">
        <v>10329333.68</v>
      </c>
      <c r="M246" s="64">
        <v>0</v>
      </c>
      <c r="N246" s="153">
        <f t="shared" si="25"/>
        <v>14895313.35</v>
      </c>
      <c r="O246" s="152">
        <f t="shared" si="26"/>
        <v>4633625.9151024651</v>
      </c>
      <c r="P246" s="152">
        <f t="shared" si="27"/>
        <v>10261687.434897535</v>
      </c>
      <c r="Q246" s="64">
        <v>0.06</v>
      </c>
      <c r="R246" s="152">
        <f t="shared" si="29"/>
        <v>9645986.1888036821</v>
      </c>
    </row>
    <row r="247" spans="2:18" x14ac:dyDescent="0.25">
      <c r="B247" s="146">
        <v>243</v>
      </c>
      <c r="C247" s="147" t="s">
        <v>1074</v>
      </c>
      <c r="D247" s="148">
        <v>0</v>
      </c>
      <c r="E247" s="149">
        <v>41425</v>
      </c>
      <c r="F247" s="149">
        <v>44413</v>
      </c>
      <c r="G247" s="6">
        <f t="shared" si="28"/>
        <v>8.1863013698630134</v>
      </c>
      <c r="H247" s="146">
        <v>25</v>
      </c>
      <c r="I247" s="150">
        <v>0.05</v>
      </c>
      <c r="J247" s="151">
        <f t="shared" si="24"/>
        <v>3.7999999999999999E-2</v>
      </c>
      <c r="K247" s="152">
        <v>391313.85</v>
      </c>
      <c r="L247" s="152">
        <v>271361.28000000003</v>
      </c>
      <c r="M247" s="64">
        <v>0</v>
      </c>
      <c r="N247" s="153">
        <f t="shared" si="25"/>
        <v>391313.85</v>
      </c>
      <c r="O247" s="152">
        <f t="shared" si="26"/>
        <v>121729.69803945204</v>
      </c>
      <c r="P247" s="152">
        <f t="shared" si="27"/>
        <v>269584.15196054796</v>
      </c>
      <c r="Q247" s="64">
        <v>0.06</v>
      </c>
      <c r="R247" s="152">
        <f t="shared" si="29"/>
        <v>253409.10284291508</v>
      </c>
    </row>
    <row r="248" spans="2:18" x14ac:dyDescent="0.25">
      <c r="B248" s="146">
        <v>244</v>
      </c>
      <c r="C248" s="147" t="s">
        <v>1076</v>
      </c>
      <c r="D248" s="148">
        <v>0</v>
      </c>
      <c r="E248" s="149">
        <v>41730</v>
      </c>
      <c r="F248" s="149">
        <v>44413</v>
      </c>
      <c r="G248" s="6">
        <f t="shared" si="28"/>
        <v>7.3506849315068497</v>
      </c>
      <c r="H248" s="146">
        <v>25</v>
      </c>
      <c r="I248" s="150">
        <v>0.05</v>
      </c>
      <c r="J248" s="151">
        <f t="shared" si="24"/>
        <v>3.7999999999999999E-2</v>
      </c>
      <c r="K248" s="152">
        <v>29364793.890000001</v>
      </c>
      <c r="L248" s="152">
        <v>21284565.359999999</v>
      </c>
      <c r="M248" s="64">
        <v>0</v>
      </c>
      <c r="N248" s="153">
        <f t="shared" si="25"/>
        <v>29364793.890000001</v>
      </c>
      <c r="O248" s="152">
        <f t="shared" si="26"/>
        <v>8202351.2226330424</v>
      </c>
      <c r="P248" s="152">
        <f t="shared" si="27"/>
        <v>21162442.667366959</v>
      </c>
      <c r="Q248" s="64">
        <v>0.06</v>
      </c>
      <c r="R248" s="152">
        <f t="shared" si="29"/>
        <v>19892696.107324939</v>
      </c>
    </row>
    <row r="249" spans="2:18" x14ac:dyDescent="0.25">
      <c r="B249" s="146">
        <v>245</v>
      </c>
      <c r="C249" s="147" t="s">
        <v>1077</v>
      </c>
      <c r="D249" s="148">
        <v>0</v>
      </c>
      <c r="E249" s="149">
        <v>42095</v>
      </c>
      <c r="F249" s="149">
        <v>44413</v>
      </c>
      <c r="G249" s="6">
        <f t="shared" si="28"/>
        <v>6.3506849315068497</v>
      </c>
      <c r="H249" s="146">
        <v>25</v>
      </c>
      <c r="I249" s="150">
        <v>0.05</v>
      </c>
      <c r="J249" s="151">
        <f t="shared" si="24"/>
        <v>3.7999999999999999E-2</v>
      </c>
      <c r="K249" s="152">
        <v>1684613.5</v>
      </c>
      <c r="L249" s="152">
        <v>1270134.04</v>
      </c>
      <c r="M249" s="64">
        <v>0</v>
      </c>
      <c r="N249" s="153">
        <f t="shared" si="25"/>
        <v>1684613.5</v>
      </c>
      <c r="O249" s="152">
        <f t="shared" si="26"/>
        <v>406541.08365479455</v>
      </c>
      <c r="P249" s="152">
        <f t="shared" si="27"/>
        <v>1278072.4163452054</v>
      </c>
      <c r="Q249" s="64">
        <v>0.06</v>
      </c>
      <c r="R249" s="152">
        <f t="shared" si="29"/>
        <v>1201388.0713644931</v>
      </c>
    </row>
    <row r="250" spans="2:18" x14ac:dyDescent="0.25">
      <c r="B250" s="146">
        <v>246</v>
      </c>
      <c r="C250" s="147" t="s">
        <v>1079</v>
      </c>
      <c r="D250" s="148">
        <v>0</v>
      </c>
      <c r="E250" s="149">
        <v>42461</v>
      </c>
      <c r="F250" s="149">
        <v>44413</v>
      </c>
      <c r="G250" s="6">
        <f t="shared" si="28"/>
        <v>5.3479452054794523</v>
      </c>
      <c r="H250" s="146">
        <v>25</v>
      </c>
      <c r="I250" s="150">
        <v>0.05</v>
      </c>
      <c r="J250" s="151">
        <f t="shared" si="24"/>
        <v>3.7999999999999999E-2</v>
      </c>
      <c r="K250" s="152">
        <v>763045.02</v>
      </c>
      <c r="L250" s="152">
        <v>599538.73</v>
      </c>
      <c r="M250" s="64">
        <v>0</v>
      </c>
      <c r="N250" s="153">
        <f t="shared" si="25"/>
        <v>763045.02</v>
      </c>
      <c r="O250" s="152">
        <f t="shared" si="26"/>
        <v>155067.47233841097</v>
      </c>
      <c r="P250" s="152">
        <f t="shared" si="27"/>
        <v>607977.54766158899</v>
      </c>
      <c r="Q250" s="64">
        <v>0.06</v>
      </c>
      <c r="R250" s="152">
        <f t="shared" si="29"/>
        <v>571498.89480189362</v>
      </c>
    </row>
    <row r="251" spans="2:18" x14ac:dyDescent="0.25">
      <c r="B251" s="146">
        <v>247</v>
      </c>
      <c r="C251" s="147" t="s">
        <v>1080</v>
      </c>
      <c r="D251" s="148">
        <v>0</v>
      </c>
      <c r="E251" s="149">
        <v>41730</v>
      </c>
      <c r="F251" s="149">
        <v>44413</v>
      </c>
      <c r="G251" s="6">
        <f t="shared" si="28"/>
        <v>7.3506849315068497</v>
      </c>
      <c r="H251" s="146">
        <v>25</v>
      </c>
      <c r="I251" s="150">
        <v>0.05</v>
      </c>
      <c r="J251" s="151">
        <f t="shared" si="24"/>
        <v>3.7999999999999999E-2</v>
      </c>
      <c r="K251" s="152">
        <v>-22313981.27</v>
      </c>
      <c r="L251" s="152">
        <v>-16173905.199999999</v>
      </c>
      <c r="M251" s="64">
        <v>0</v>
      </c>
      <c r="N251" s="153">
        <f t="shared" si="25"/>
        <v>-22313981.27</v>
      </c>
      <c r="O251" s="152">
        <f t="shared" si="26"/>
        <v>-6232875.7435659729</v>
      </c>
      <c r="P251" s="152">
        <f>N251-O251</f>
        <v>-16081105.526434027</v>
      </c>
      <c r="Q251" s="64">
        <v>0.06</v>
      </c>
      <c r="R251" s="152">
        <f>IF(P251&gt;=N251*I251,N251*I251,P251*(1-Q251))</f>
        <v>-15116239.194847984</v>
      </c>
    </row>
    <row r="252" spans="2:18" x14ac:dyDescent="0.25">
      <c r="B252" s="146">
        <v>248</v>
      </c>
      <c r="C252" s="147" t="s">
        <v>1081</v>
      </c>
      <c r="D252" s="148">
        <v>0</v>
      </c>
      <c r="E252" s="149">
        <v>42095</v>
      </c>
      <c r="F252" s="149">
        <v>44413</v>
      </c>
      <c r="G252" s="6">
        <f t="shared" si="28"/>
        <v>6.3506849315068497</v>
      </c>
      <c r="H252" s="146">
        <v>25</v>
      </c>
      <c r="I252" s="150">
        <v>0.05</v>
      </c>
      <c r="J252" s="151">
        <f t="shared" si="24"/>
        <v>3.7999999999999999E-2</v>
      </c>
      <c r="K252" s="152">
        <v>4272231.9000000004</v>
      </c>
      <c r="L252" s="152">
        <v>3221099.16</v>
      </c>
      <c r="M252" s="64">
        <v>0</v>
      </c>
      <c r="N252" s="153">
        <f t="shared" si="25"/>
        <v>4272231.9000000004</v>
      </c>
      <c r="O252" s="152">
        <f t="shared" si="26"/>
        <v>1031000.7525468494</v>
      </c>
      <c r="P252" s="152">
        <f t="shared" si="27"/>
        <v>3241231.1474531507</v>
      </c>
      <c r="Q252" s="64">
        <v>0.06</v>
      </c>
      <c r="R252" s="152">
        <f t="shared" si="29"/>
        <v>3046757.2786059617</v>
      </c>
    </row>
    <row r="253" spans="2:18" x14ac:dyDescent="0.25">
      <c r="B253" s="146">
        <v>249</v>
      </c>
      <c r="C253" s="147" t="s">
        <v>1082</v>
      </c>
      <c r="D253" s="148">
        <v>0</v>
      </c>
      <c r="E253" s="149">
        <v>42461</v>
      </c>
      <c r="F253" s="149">
        <v>44413</v>
      </c>
      <c r="G253" s="6">
        <f t="shared" si="28"/>
        <v>5.3479452054794523</v>
      </c>
      <c r="H253" s="146">
        <v>25</v>
      </c>
      <c r="I253" s="150">
        <v>0.05</v>
      </c>
      <c r="J253" s="151">
        <f t="shared" si="24"/>
        <v>3.7999999999999999E-2</v>
      </c>
      <c r="K253" s="152">
        <v>-2078327.54</v>
      </c>
      <c r="L253" s="152">
        <v>-1632980.81</v>
      </c>
      <c r="M253" s="64">
        <v>0</v>
      </c>
      <c r="N253" s="153">
        <f t="shared" si="25"/>
        <v>-2078327.54</v>
      </c>
      <c r="O253" s="152">
        <f t="shared" si="26"/>
        <v>-422361.70851243834</v>
      </c>
      <c r="P253" s="152">
        <f>N253-O253</f>
        <v>-1655965.8314875616</v>
      </c>
      <c r="Q253" s="64">
        <v>0.06</v>
      </c>
      <c r="R253" s="152">
        <f>IF(P253&gt;=N253*I253,N253*I253,P253*(1-Q253))</f>
        <v>-1556607.8815983078</v>
      </c>
    </row>
    <row r="254" spans="2:18" x14ac:dyDescent="0.25">
      <c r="B254" s="146">
        <v>250</v>
      </c>
      <c r="C254" s="147" t="s">
        <v>1084</v>
      </c>
      <c r="D254" s="148">
        <v>0</v>
      </c>
      <c r="E254" s="149">
        <v>42826</v>
      </c>
      <c r="F254" s="149">
        <v>44413</v>
      </c>
      <c r="G254" s="6">
        <f t="shared" si="28"/>
        <v>4.3479452054794523</v>
      </c>
      <c r="H254" s="146">
        <v>25</v>
      </c>
      <c r="I254" s="150">
        <v>0.05</v>
      </c>
      <c r="J254" s="151">
        <f t="shared" si="24"/>
        <v>3.7999999999999999E-2</v>
      </c>
      <c r="K254" s="152">
        <v>500096.44</v>
      </c>
      <c r="L254" s="152">
        <v>410317.28</v>
      </c>
      <c r="M254" s="64">
        <v>0</v>
      </c>
      <c r="N254" s="153">
        <f t="shared" si="25"/>
        <v>500096.44</v>
      </c>
      <c r="O254" s="152">
        <f t="shared" si="26"/>
        <v>82626.892905863016</v>
      </c>
      <c r="P254" s="152">
        <f t="shared" si="27"/>
        <v>417469.547094137</v>
      </c>
      <c r="Q254" s="64">
        <v>0.06</v>
      </c>
      <c r="R254" s="152">
        <f t="shared" si="29"/>
        <v>392421.37426848878</v>
      </c>
    </row>
    <row r="255" spans="2:18" x14ac:dyDescent="0.25">
      <c r="B255" s="146">
        <v>251</v>
      </c>
      <c r="C255" s="147" t="s">
        <v>1085</v>
      </c>
      <c r="D255" s="148">
        <v>0</v>
      </c>
      <c r="E255" s="149">
        <v>42826</v>
      </c>
      <c r="F255" s="149">
        <v>44413</v>
      </c>
      <c r="G255" s="6">
        <f t="shared" si="28"/>
        <v>4.3479452054794523</v>
      </c>
      <c r="H255" s="146">
        <v>25</v>
      </c>
      <c r="I255" s="150">
        <v>0.05</v>
      </c>
      <c r="J255" s="151">
        <f t="shared" si="24"/>
        <v>3.7999999999999999E-2</v>
      </c>
      <c r="K255" s="152">
        <v>-42794.19</v>
      </c>
      <c r="L255" s="152">
        <v>-35111.629999999997</v>
      </c>
      <c r="M255" s="64">
        <v>0</v>
      </c>
      <c r="N255" s="153">
        <f t="shared" si="25"/>
        <v>-42794.19</v>
      </c>
      <c r="O255" s="152">
        <f t="shared" si="26"/>
        <v>-7070.5381428493156</v>
      </c>
      <c r="P255" s="152">
        <f>N255-O255</f>
        <v>-35723.651857150689</v>
      </c>
      <c r="Q255" s="64">
        <v>0.06</v>
      </c>
      <c r="R255" s="152">
        <f>IF(P255&gt;=N255*I255,N255*I255,P255*(1-Q255))</f>
        <v>-33580.232745721645</v>
      </c>
    </row>
    <row r="256" spans="2:18" x14ac:dyDescent="0.25">
      <c r="B256" s="146">
        <v>252</v>
      </c>
      <c r="C256" s="147" t="s">
        <v>1087</v>
      </c>
      <c r="D256" s="148">
        <v>0</v>
      </c>
      <c r="E256" s="149">
        <v>43191</v>
      </c>
      <c r="F256" s="149">
        <v>44413</v>
      </c>
      <c r="G256" s="6">
        <f t="shared" si="28"/>
        <v>3.3479452054794518</v>
      </c>
      <c r="H256" s="146">
        <v>25</v>
      </c>
      <c r="I256" s="150">
        <v>0.05</v>
      </c>
      <c r="J256" s="151">
        <f t="shared" si="24"/>
        <v>3.7999999999999999E-2</v>
      </c>
      <c r="K256" s="152">
        <v>1381419.75</v>
      </c>
      <c r="L256" s="152">
        <v>1186198.74</v>
      </c>
      <c r="M256" s="64">
        <v>0</v>
      </c>
      <c r="N256" s="153">
        <f t="shared" si="25"/>
        <v>1381419.75</v>
      </c>
      <c r="O256" s="152">
        <f t="shared" si="26"/>
        <v>175746.86989315067</v>
      </c>
      <c r="P256" s="152">
        <f t="shared" si="27"/>
        <v>1205672.8801068494</v>
      </c>
      <c r="Q256" s="64">
        <v>0.06</v>
      </c>
      <c r="R256" s="152">
        <f t="shared" si="29"/>
        <v>1133332.5073004384</v>
      </c>
    </row>
    <row r="257" spans="2:18" x14ac:dyDescent="0.25">
      <c r="B257" s="146">
        <v>253</v>
      </c>
      <c r="C257" s="147" t="s">
        <v>1088</v>
      </c>
      <c r="D257" s="148">
        <v>0</v>
      </c>
      <c r="E257" s="149">
        <v>43191</v>
      </c>
      <c r="F257" s="149">
        <v>44413</v>
      </c>
      <c r="G257" s="6">
        <f t="shared" si="28"/>
        <v>3.3479452054794518</v>
      </c>
      <c r="H257" s="146">
        <v>25</v>
      </c>
      <c r="I257" s="150">
        <v>0.05</v>
      </c>
      <c r="J257" s="151">
        <f t="shared" si="24"/>
        <v>3.7999999999999999E-2</v>
      </c>
      <c r="K257" s="152">
        <v>4567140.38</v>
      </c>
      <c r="L257" s="152">
        <v>3921716.15</v>
      </c>
      <c r="M257" s="64">
        <v>0</v>
      </c>
      <c r="N257" s="153">
        <f t="shared" si="25"/>
        <v>4567140.38</v>
      </c>
      <c r="O257" s="152">
        <f t="shared" si="26"/>
        <v>581040.35804295889</v>
      </c>
      <c r="P257" s="152">
        <f t="shared" si="27"/>
        <v>3986100.0219570408</v>
      </c>
      <c r="Q257" s="64">
        <v>0.06</v>
      </c>
      <c r="R257" s="152">
        <f t="shared" si="29"/>
        <v>3746934.0206396179</v>
      </c>
    </row>
    <row r="258" spans="2:18" x14ac:dyDescent="0.25">
      <c r="B258" s="146">
        <v>254</v>
      </c>
      <c r="C258" s="147" t="s">
        <v>1090</v>
      </c>
      <c r="D258" s="148">
        <v>0</v>
      </c>
      <c r="E258" s="149">
        <v>43556</v>
      </c>
      <c r="F258" s="149">
        <v>44413</v>
      </c>
      <c r="G258" s="6">
        <f t="shared" si="28"/>
        <v>2.3479452054794518</v>
      </c>
      <c r="H258" s="146">
        <v>25</v>
      </c>
      <c r="I258" s="150">
        <v>0.05</v>
      </c>
      <c r="J258" s="151">
        <f t="shared" si="24"/>
        <v>3.7999999999999999E-2</v>
      </c>
      <c r="K258" s="152">
        <v>1632897.94</v>
      </c>
      <c r="L258" s="152">
        <v>1471031.92</v>
      </c>
      <c r="M258" s="64">
        <v>0</v>
      </c>
      <c r="N258" s="153">
        <f t="shared" si="25"/>
        <v>1632897.94</v>
      </c>
      <c r="O258" s="152">
        <f t="shared" si="26"/>
        <v>145690.28579189038</v>
      </c>
      <c r="P258" s="152">
        <f t="shared" si="27"/>
        <v>1487207.6542081095</v>
      </c>
      <c r="Q258" s="64">
        <v>0.06</v>
      </c>
      <c r="R258" s="152">
        <f t="shared" si="29"/>
        <v>1397975.1949556228</v>
      </c>
    </row>
    <row r="259" spans="2:18" ht="30" x14ac:dyDescent="0.25">
      <c r="B259" s="146">
        <v>255</v>
      </c>
      <c r="C259" s="147" t="s">
        <v>1091</v>
      </c>
      <c r="D259" s="148">
        <v>0</v>
      </c>
      <c r="E259" s="149">
        <v>43556</v>
      </c>
      <c r="F259" s="149">
        <v>44413</v>
      </c>
      <c r="G259" s="6">
        <f t="shared" si="28"/>
        <v>2.3479452054794518</v>
      </c>
      <c r="H259" s="146">
        <v>25</v>
      </c>
      <c r="I259" s="150">
        <v>0.05</v>
      </c>
      <c r="J259" s="151">
        <f t="shared" si="24"/>
        <v>3.7999999999999999E-2</v>
      </c>
      <c r="K259" s="152">
        <v>5707453.9500000002</v>
      </c>
      <c r="L259" s="152">
        <v>5141685.03</v>
      </c>
      <c r="M259" s="64">
        <v>0</v>
      </c>
      <c r="N259" s="153">
        <f t="shared" si="25"/>
        <v>5707453.9500000002</v>
      </c>
      <c r="O259" s="152">
        <f t="shared" si="26"/>
        <v>509229.98722109583</v>
      </c>
      <c r="P259" s="152">
        <f t="shared" si="27"/>
        <v>5198223.9627789045</v>
      </c>
      <c r="Q259" s="64">
        <v>0.06</v>
      </c>
      <c r="R259" s="152">
        <f t="shared" si="29"/>
        <v>4886330.52501217</v>
      </c>
    </row>
    <row r="260" spans="2:18" x14ac:dyDescent="0.25">
      <c r="B260" s="146">
        <v>256</v>
      </c>
      <c r="C260" s="147" t="s">
        <v>1093</v>
      </c>
      <c r="D260" s="148">
        <v>0</v>
      </c>
      <c r="E260" s="149">
        <v>43922</v>
      </c>
      <c r="F260" s="149">
        <v>44413</v>
      </c>
      <c r="G260" s="6">
        <f t="shared" si="28"/>
        <v>1.3452054794520547</v>
      </c>
      <c r="H260" s="146">
        <v>25</v>
      </c>
      <c r="I260" s="150">
        <v>0.05</v>
      </c>
      <c r="J260" s="151">
        <f t="shared" si="24"/>
        <v>3.7999999999999999E-2</v>
      </c>
      <c r="K260" s="152">
        <v>2824766.41</v>
      </c>
      <c r="L260" s="152">
        <v>2677052.98</v>
      </c>
      <c r="M260" s="64">
        <v>0</v>
      </c>
      <c r="N260" s="153">
        <f t="shared" si="25"/>
        <v>2824766.41</v>
      </c>
      <c r="O260" s="152">
        <f t="shared" si="26"/>
        <v>144395.86761035616</v>
      </c>
      <c r="P260" s="152">
        <f t="shared" si="27"/>
        <v>2680370.5423896438</v>
      </c>
      <c r="Q260" s="64">
        <v>0.06</v>
      </c>
      <c r="R260" s="152">
        <f t="shared" si="29"/>
        <v>2519548.3098462652</v>
      </c>
    </row>
    <row r="261" spans="2:18" x14ac:dyDescent="0.25">
      <c r="B261" s="146">
        <v>257</v>
      </c>
      <c r="C261" s="147" t="s">
        <v>1094</v>
      </c>
      <c r="D261" s="148">
        <v>0</v>
      </c>
      <c r="E261" s="149">
        <v>43922</v>
      </c>
      <c r="F261" s="149">
        <v>44413</v>
      </c>
      <c r="G261" s="6">
        <f t="shared" si="28"/>
        <v>1.3452054794520547</v>
      </c>
      <c r="H261" s="146">
        <v>25</v>
      </c>
      <c r="I261" s="150">
        <v>0.05</v>
      </c>
      <c r="J261" s="151">
        <f t="shared" ref="J261:J324" si="30">(1-I261)/H261</f>
        <v>3.7999999999999999E-2</v>
      </c>
      <c r="K261" s="152">
        <v>-5552932.7599999998</v>
      </c>
      <c r="L261" s="152">
        <v>-5262557.34</v>
      </c>
      <c r="M261" s="64">
        <v>0</v>
      </c>
      <c r="N261" s="153">
        <f t="shared" ref="N261:N324" si="31">K261*(1+M261)</f>
        <v>-5552932.7599999998</v>
      </c>
      <c r="O261" s="152">
        <f t="shared" ref="O261:O324" si="32">N261*J261*G261</f>
        <v>-283853.75187967118</v>
      </c>
      <c r="P261" s="152">
        <f>N261-O261</f>
        <v>-5269079.0081203282</v>
      </c>
      <c r="Q261" s="64">
        <v>0.06</v>
      </c>
      <c r="R261" s="152">
        <f>IF(P261&gt;=N261*I261,N261*I261,P261*(1-Q261))</f>
        <v>-4952934.2676331084</v>
      </c>
    </row>
    <row r="262" spans="2:18" x14ac:dyDescent="0.25">
      <c r="B262" s="146">
        <v>258</v>
      </c>
      <c r="C262" s="147" t="s">
        <v>1116</v>
      </c>
      <c r="D262" s="148">
        <v>0</v>
      </c>
      <c r="E262" s="149">
        <v>41425</v>
      </c>
      <c r="F262" s="149">
        <v>44413</v>
      </c>
      <c r="G262" s="6">
        <f t="shared" ref="G262:G325" si="33">(F262-E262)/(EDATE(F262,12)-F262)</f>
        <v>8.1863013698630134</v>
      </c>
      <c r="H262" s="146">
        <v>25</v>
      </c>
      <c r="I262" s="150">
        <v>0.05</v>
      </c>
      <c r="J262" s="151">
        <f t="shared" si="30"/>
        <v>3.7999999999999999E-2</v>
      </c>
      <c r="K262" s="152">
        <v>44476906.630000003</v>
      </c>
      <c r="L262" s="152">
        <v>30843044.27</v>
      </c>
      <c r="M262" s="64">
        <v>8.8210347752332524E-2</v>
      </c>
      <c r="N262" s="153">
        <f t="shared" si="31"/>
        <v>48400230.03078033</v>
      </c>
      <c r="O262" s="152">
        <f t="shared" si="32"/>
        <v>15056317.037301155</v>
      </c>
      <c r="P262" s="152">
        <f t="shared" ref="P262:P324" si="34">MAX(N262-O262,0)</f>
        <v>33343912.993479177</v>
      </c>
      <c r="Q262" s="64">
        <v>0.06</v>
      </c>
      <c r="R262" s="152">
        <f t="shared" ref="R262:R325" si="35">IF(L262&lt;=0,0,IF(P262&lt;=I262*N262,I262*N262,P262*(1-Q262)))</f>
        <v>31343278.213870425</v>
      </c>
    </row>
    <row r="263" spans="2:18" ht="30" x14ac:dyDescent="0.25">
      <c r="B263" s="146">
        <v>259</v>
      </c>
      <c r="C263" s="147" t="s">
        <v>1117</v>
      </c>
      <c r="D263" s="148">
        <v>0</v>
      </c>
      <c r="E263" s="149">
        <v>41425</v>
      </c>
      <c r="F263" s="149">
        <v>44413</v>
      </c>
      <c r="G263" s="6">
        <f t="shared" si="33"/>
        <v>8.1863013698630134</v>
      </c>
      <c r="H263" s="146">
        <v>25</v>
      </c>
      <c r="I263" s="150">
        <v>0.05</v>
      </c>
      <c r="J263" s="151">
        <f t="shared" si="30"/>
        <v>3.7999999999999999E-2</v>
      </c>
      <c r="K263" s="152">
        <v>306943904.85000002</v>
      </c>
      <c r="L263" s="152">
        <v>212853931.59999999</v>
      </c>
      <c r="M263" s="64">
        <v>8.8210347752332524E-2</v>
      </c>
      <c r="N263" s="153">
        <f t="shared" si="31"/>
        <v>334019533.43727744</v>
      </c>
      <c r="O263" s="152">
        <f t="shared" si="32"/>
        <v>103906613.43726638</v>
      </c>
      <c r="P263" s="152">
        <f t="shared" si="34"/>
        <v>230112920.00001106</v>
      </c>
      <c r="Q263" s="64">
        <v>0.06</v>
      </c>
      <c r="R263" s="152">
        <f t="shared" si="35"/>
        <v>216306144.80001038</v>
      </c>
    </row>
    <row r="264" spans="2:18" x14ac:dyDescent="0.25">
      <c r="B264" s="146">
        <v>260</v>
      </c>
      <c r="C264" s="147" t="s">
        <v>1069</v>
      </c>
      <c r="D264" s="148">
        <v>0</v>
      </c>
      <c r="E264" s="149">
        <v>41425</v>
      </c>
      <c r="F264" s="149">
        <v>44413</v>
      </c>
      <c r="G264" s="6">
        <f t="shared" si="33"/>
        <v>8.1863013698630134</v>
      </c>
      <c r="H264" s="146">
        <v>25</v>
      </c>
      <c r="I264" s="150">
        <v>0.05</v>
      </c>
      <c r="J264" s="151">
        <f t="shared" si="30"/>
        <v>3.7999999999999999E-2</v>
      </c>
      <c r="K264" s="152">
        <v>5417317.1699999999</v>
      </c>
      <c r="L264" s="152">
        <v>3756703.54</v>
      </c>
      <c r="M264" s="64">
        <v>0.44</v>
      </c>
      <c r="N264" s="153">
        <f t="shared" si="31"/>
        <v>7800936.7248</v>
      </c>
      <c r="O264" s="152">
        <f t="shared" si="32"/>
        <v>2426711.121864907</v>
      </c>
      <c r="P264" s="152">
        <f t="shared" si="34"/>
        <v>5374225.6029350925</v>
      </c>
      <c r="Q264" s="64">
        <v>0.06</v>
      </c>
      <c r="R264" s="152">
        <f t="shared" si="35"/>
        <v>5051772.0667589866</v>
      </c>
    </row>
    <row r="265" spans="2:18" x14ac:dyDescent="0.25">
      <c r="B265" s="146">
        <v>261</v>
      </c>
      <c r="C265" s="147" t="s">
        <v>1070</v>
      </c>
      <c r="D265" s="148">
        <v>0</v>
      </c>
      <c r="E265" s="149">
        <v>41425</v>
      </c>
      <c r="F265" s="149">
        <v>44413</v>
      </c>
      <c r="G265" s="6">
        <f t="shared" si="33"/>
        <v>8.1863013698630134</v>
      </c>
      <c r="H265" s="146">
        <v>25</v>
      </c>
      <c r="I265" s="150">
        <v>0.05</v>
      </c>
      <c r="J265" s="151">
        <f t="shared" si="30"/>
        <v>3.7999999999999999E-2</v>
      </c>
      <c r="K265" s="152">
        <v>28754544.550000001</v>
      </c>
      <c r="L265" s="152">
        <v>19940183.739999998</v>
      </c>
      <c r="M265" s="64">
        <v>0.19512195121951231</v>
      </c>
      <c r="N265" s="153">
        <f t="shared" si="31"/>
        <v>34365187.389024399</v>
      </c>
      <c r="O265" s="152">
        <f t="shared" si="32"/>
        <v>10690303.662738044</v>
      </c>
      <c r="P265" s="152">
        <f t="shared" si="34"/>
        <v>23674883.726286355</v>
      </c>
      <c r="Q265" s="64">
        <v>0.06</v>
      </c>
      <c r="R265" s="152">
        <f t="shared" si="35"/>
        <v>22254390.702709172</v>
      </c>
    </row>
    <row r="266" spans="2:18" ht="30" x14ac:dyDescent="0.25">
      <c r="B266" s="146">
        <v>262</v>
      </c>
      <c r="C266" s="147" t="s">
        <v>1071</v>
      </c>
      <c r="D266" s="148">
        <v>0</v>
      </c>
      <c r="E266" s="149">
        <v>41425</v>
      </c>
      <c r="F266" s="149">
        <v>44413</v>
      </c>
      <c r="G266" s="6">
        <f t="shared" si="33"/>
        <v>8.1863013698630134</v>
      </c>
      <c r="H266" s="146">
        <v>25</v>
      </c>
      <c r="I266" s="150">
        <v>0.05</v>
      </c>
      <c r="J266" s="151">
        <f t="shared" si="30"/>
        <v>3.7999999999999999E-2</v>
      </c>
      <c r="K266" s="152">
        <v>774837.91</v>
      </c>
      <c r="L266" s="152">
        <v>537320.64</v>
      </c>
      <c r="M266" s="64">
        <v>0</v>
      </c>
      <c r="N266" s="153">
        <f t="shared" si="31"/>
        <v>774837.91</v>
      </c>
      <c r="O266" s="152">
        <f t="shared" si="32"/>
        <v>241036.15247408219</v>
      </c>
      <c r="P266" s="152">
        <f t="shared" si="34"/>
        <v>533801.75752591784</v>
      </c>
      <c r="Q266" s="64">
        <v>0.06</v>
      </c>
      <c r="R266" s="152">
        <f t="shared" si="35"/>
        <v>501773.65207436273</v>
      </c>
    </row>
    <row r="267" spans="2:18" ht="30" x14ac:dyDescent="0.25">
      <c r="B267" s="146">
        <v>263</v>
      </c>
      <c r="C267" s="147" t="s">
        <v>1072</v>
      </c>
      <c r="D267" s="148">
        <v>0</v>
      </c>
      <c r="E267" s="149">
        <v>41425</v>
      </c>
      <c r="F267" s="149">
        <v>44413</v>
      </c>
      <c r="G267" s="6">
        <f t="shared" si="33"/>
        <v>8.1863013698630134</v>
      </c>
      <c r="H267" s="146">
        <v>25</v>
      </c>
      <c r="I267" s="150">
        <v>0.05</v>
      </c>
      <c r="J267" s="151">
        <f t="shared" si="30"/>
        <v>3.7999999999999999E-2</v>
      </c>
      <c r="K267" s="152">
        <v>23383645.050000001</v>
      </c>
      <c r="L267" s="152">
        <v>16215669.09</v>
      </c>
      <c r="M267" s="64">
        <v>0</v>
      </c>
      <c r="N267" s="153">
        <f t="shared" si="31"/>
        <v>23383645.050000001</v>
      </c>
      <c r="O267" s="152">
        <f t="shared" si="32"/>
        <v>7274171.4891978083</v>
      </c>
      <c r="P267" s="152">
        <f t="shared" si="34"/>
        <v>16109473.560802191</v>
      </c>
      <c r="Q267" s="64">
        <v>0.06</v>
      </c>
      <c r="R267" s="152">
        <f t="shared" si="35"/>
        <v>15142905.147154059</v>
      </c>
    </row>
    <row r="268" spans="2:18" x14ac:dyDescent="0.25">
      <c r="B268" s="146">
        <v>264</v>
      </c>
      <c r="C268" s="147" t="s">
        <v>1073</v>
      </c>
      <c r="D268" s="148">
        <v>0</v>
      </c>
      <c r="E268" s="149">
        <v>41425</v>
      </c>
      <c r="F268" s="149">
        <v>44413</v>
      </c>
      <c r="G268" s="6">
        <f t="shared" si="33"/>
        <v>8.1863013698630134</v>
      </c>
      <c r="H268" s="146">
        <v>25</v>
      </c>
      <c r="I268" s="150">
        <v>0.05</v>
      </c>
      <c r="J268" s="151">
        <f t="shared" si="30"/>
        <v>3.7999999999999999E-2</v>
      </c>
      <c r="K268" s="152">
        <v>11455662.15</v>
      </c>
      <c r="L268" s="152">
        <v>7944066.3099999996</v>
      </c>
      <c r="M268" s="64">
        <v>0</v>
      </c>
      <c r="N268" s="153">
        <f t="shared" si="31"/>
        <v>11455662.15</v>
      </c>
      <c r="O268" s="152">
        <f t="shared" si="32"/>
        <v>3563621.1045468492</v>
      </c>
      <c r="P268" s="152">
        <f t="shared" si="34"/>
        <v>7892041.0454531517</v>
      </c>
      <c r="Q268" s="64">
        <v>0.06</v>
      </c>
      <c r="R268" s="152">
        <f t="shared" si="35"/>
        <v>7418518.5827259626</v>
      </c>
    </row>
    <row r="269" spans="2:18" x14ac:dyDescent="0.25">
      <c r="B269" s="146">
        <v>265</v>
      </c>
      <c r="C269" s="147" t="s">
        <v>1074</v>
      </c>
      <c r="D269" s="148">
        <v>0</v>
      </c>
      <c r="E269" s="149">
        <v>41425</v>
      </c>
      <c r="F269" s="149">
        <v>44413</v>
      </c>
      <c r="G269" s="6">
        <f t="shared" si="33"/>
        <v>8.1863013698630134</v>
      </c>
      <c r="H269" s="146">
        <v>25</v>
      </c>
      <c r="I269" s="150">
        <v>0.05</v>
      </c>
      <c r="J269" s="151">
        <f t="shared" si="30"/>
        <v>3.7999999999999999E-2</v>
      </c>
      <c r="K269" s="152">
        <v>300950.99</v>
      </c>
      <c r="L269" s="152">
        <v>208698.09</v>
      </c>
      <c r="M269" s="64">
        <v>0</v>
      </c>
      <c r="N269" s="153">
        <f t="shared" si="31"/>
        <v>300950.99</v>
      </c>
      <c r="O269" s="152">
        <f t="shared" si="32"/>
        <v>93619.669064547939</v>
      </c>
      <c r="P269" s="152">
        <f t="shared" si="34"/>
        <v>207331.32093545207</v>
      </c>
      <c r="Q269" s="64">
        <v>0.06</v>
      </c>
      <c r="R269" s="152">
        <f t="shared" si="35"/>
        <v>194891.44167932493</v>
      </c>
    </row>
    <row r="270" spans="2:18" x14ac:dyDescent="0.25">
      <c r="B270" s="146">
        <v>266</v>
      </c>
      <c r="C270" s="147" t="s">
        <v>1076</v>
      </c>
      <c r="D270" s="148">
        <v>0</v>
      </c>
      <c r="E270" s="149">
        <v>41730</v>
      </c>
      <c r="F270" s="149">
        <v>44413</v>
      </c>
      <c r="G270" s="6">
        <f t="shared" si="33"/>
        <v>7.3506849315068497</v>
      </c>
      <c r="H270" s="146">
        <v>25</v>
      </c>
      <c r="I270" s="150">
        <v>0.05</v>
      </c>
      <c r="J270" s="151">
        <f t="shared" si="30"/>
        <v>3.7999999999999999E-2</v>
      </c>
      <c r="K270" s="152">
        <v>22583825.52</v>
      </c>
      <c r="L270" s="152">
        <v>16369497.16</v>
      </c>
      <c r="M270" s="64">
        <v>0</v>
      </c>
      <c r="N270" s="153">
        <f t="shared" si="31"/>
        <v>22583825.52</v>
      </c>
      <c r="O270" s="152">
        <f t="shared" si="32"/>
        <v>6308250.2659344655</v>
      </c>
      <c r="P270" s="152">
        <f t="shared" si="34"/>
        <v>16275575.254065534</v>
      </c>
      <c r="Q270" s="64">
        <v>0.06</v>
      </c>
      <c r="R270" s="152">
        <f t="shared" si="35"/>
        <v>15299040.738821601</v>
      </c>
    </row>
    <row r="271" spans="2:18" x14ac:dyDescent="0.25">
      <c r="B271" s="146">
        <v>267</v>
      </c>
      <c r="C271" s="147" t="s">
        <v>1077</v>
      </c>
      <c r="D271" s="148">
        <v>0</v>
      </c>
      <c r="E271" s="149">
        <v>42095</v>
      </c>
      <c r="F271" s="149">
        <v>44413</v>
      </c>
      <c r="G271" s="6">
        <f t="shared" si="33"/>
        <v>6.3506849315068497</v>
      </c>
      <c r="H271" s="146">
        <v>25</v>
      </c>
      <c r="I271" s="150">
        <v>0.05</v>
      </c>
      <c r="J271" s="151">
        <f t="shared" si="30"/>
        <v>3.7999999999999999E-2</v>
      </c>
      <c r="K271" s="152">
        <v>1295599.67</v>
      </c>
      <c r="L271" s="152">
        <v>976832.51</v>
      </c>
      <c r="M271" s="64">
        <v>0</v>
      </c>
      <c r="N271" s="153">
        <f t="shared" si="31"/>
        <v>1295599.67</v>
      </c>
      <c r="O271" s="152">
        <f t="shared" si="32"/>
        <v>312661.92145830137</v>
      </c>
      <c r="P271" s="152">
        <f t="shared" si="34"/>
        <v>982937.74854169856</v>
      </c>
      <c r="Q271" s="64">
        <v>0.06</v>
      </c>
      <c r="R271" s="152">
        <f t="shared" si="35"/>
        <v>923961.48362919665</v>
      </c>
    </row>
    <row r="272" spans="2:18" x14ac:dyDescent="0.25">
      <c r="B272" s="146">
        <v>268</v>
      </c>
      <c r="C272" s="147" t="s">
        <v>1079</v>
      </c>
      <c r="D272" s="148">
        <v>0</v>
      </c>
      <c r="E272" s="149">
        <v>42461</v>
      </c>
      <c r="F272" s="149">
        <v>44413</v>
      </c>
      <c r="G272" s="6">
        <f t="shared" si="33"/>
        <v>5.3479452054794523</v>
      </c>
      <c r="H272" s="146">
        <v>25</v>
      </c>
      <c r="I272" s="150">
        <v>0.05</v>
      </c>
      <c r="J272" s="151">
        <f t="shared" si="30"/>
        <v>3.7999999999999999E-2</v>
      </c>
      <c r="K272" s="152">
        <v>586841.36</v>
      </c>
      <c r="L272" s="152">
        <v>461092.22</v>
      </c>
      <c r="M272" s="64">
        <v>0</v>
      </c>
      <c r="N272" s="153">
        <f t="shared" si="31"/>
        <v>586841.36</v>
      </c>
      <c r="O272" s="152">
        <f t="shared" si="32"/>
        <v>119259.02662838357</v>
      </c>
      <c r="P272" s="152">
        <f t="shared" si="34"/>
        <v>467582.33337161643</v>
      </c>
      <c r="Q272" s="64">
        <v>0.06</v>
      </c>
      <c r="R272" s="152">
        <f t="shared" si="35"/>
        <v>439527.39336931944</v>
      </c>
    </row>
    <row r="273" spans="2:18" x14ac:dyDescent="0.25">
      <c r="B273" s="146">
        <v>269</v>
      </c>
      <c r="C273" s="147" t="s">
        <v>1080</v>
      </c>
      <c r="D273" s="148">
        <v>0</v>
      </c>
      <c r="E273" s="149">
        <v>41730</v>
      </c>
      <c r="F273" s="149">
        <v>44413</v>
      </c>
      <c r="G273" s="6">
        <f t="shared" si="33"/>
        <v>7.3506849315068497</v>
      </c>
      <c r="H273" s="146">
        <v>25</v>
      </c>
      <c r="I273" s="150">
        <v>0.05</v>
      </c>
      <c r="J273" s="151">
        <f t="shared" si="30"/>
        <v>3.7999999999999999E-2</v>
      </c>
      <c r="K273" s="152">
        <v>-17161198.59</v>
      </c>
      <c r="L273" s="152">
        <v>-12438999.359999999</v>
      </c>
      <c r="M273" s="64">
        <v>0</v>
      </c>
      <c r="N273" s="153">
        <f t="shared" si="31"/>
        <v>-17161198.59</v>
      </c>
      <c r="O273" s="152">
        <f t="shared" si="32"/>
        <v>-4793569.4275201652</v>
      </c>
      <c r="P273" s="152">
        <f>N273-O273</f>
        <v>-12367629.162479835</v>
      </c>
      <c r="Q273" s="64">
        <v>0.06</v>
      </c>
      <c r="R273" s="152">
        <f>IF(P273&gt;=N273*I273,N273*I273,P273*(1-Q273))</f>
        <v>-11625571.412731044</v>
      </c>
    </row>
    <row r="274" spans="2:18" x14ac:dyDescent="0.25">
      <c r="B274" s="146">
        <v>270</v>
      </c>
      <c r="C274" s="147" t="s">
        <v>1081</v>
      </c>
      <c r="D274" s="148">
        <v>0</v>
      </c>
      <c r="E274" s="149">
        <v>42095</v>
      </c>
      <c r="F274" s="149">
        <v>44413</v>
      </c>
      <c r="G274" s="6">
        <f t="shared" si="33"/>
        <v>6.3506849315068497</v>
      </c>
      <c r="H274" s="146">
        <v>25</v>
      </c>
      <c r="I274" s="150">
        <v>0.05</v>
      </c>
      <c r="J274" s="151">
        <f t="shared" si="30"/>
        <v>3.7999999999999999E-2</v>
      </c>
      <c r="K274" s="152">
        <v>3285680.82</v>
      </c>
      <c r="L274" s="152">
        <v>2477277.4300000002</v>
      </c>
      <c r="M274" s="64">
        <v>0</v>
      </c>
      <c r="N274" s="153">
        <f t="shared" si="31"/>
        <v>3285680.82</v>
      </c>
      <c r="O274" s="152">
        <f t="shared" si="32"/>
        <v>792920.29958597256</v>
      </c>
      <c r="P274" s="152">
        <f t="shared" si="34"/>
        <v>2492760.5204140274</v>
      </c>
      <c r="Q274" s="64">
        <v>0.06</v>
      </c>
      <c r="R274" s="152">
        <f t="shared" si="35"/>
        <v>2343194.8891891856</v>
      </c>
    </row>
    <row r="275" spans="2:18" x14ac:dyDescent="0.25">
      <c r="B275" s="146">
        <v>271</v>
      </c>
      <c r="C275" s="147" t="s">
        <v>1082</v>
      </c>
      <c r="D275" s="148">
        <v>0</v>
      </c>
      <c r="E275" s="149">
        <v>42461</v>
      </c>
      <c r="F275" s="149">
        <v>44413</v>
      </c>
      <c r="G275" s="6">
        <f t="shared" si="33"/>
        <v>5.3479452054794523</v>
      </c>
      <c r="H275" s="146">
        <v>25</v>
      </c>
      <c r="I275" s="150">
        <v>0.05</v>
      </c>
      <c r="J275" s="151">
        <f t="shared" si="30"/>
        <v>3.7999999999999999E-2</v>
      </c>
      <c r="K275" s="152">
        <v>-1598396.58</v>
      </c>
      <c r="L275" s="152">
        <v>-1255890.08</v>
      </c>
      <c r="M275" s="64">
        <v>0</v>
      </c>
      <c r="N275" s="153">
        <f t="shared" si="31"/>
        <v>-1598396.58</v>
      </c>
      <c r="O275" s="152">
        <f t="shared" si="32"/>
        <v>-324829.21840569866</v>
      </c>
      <c r="P275" s="152">
        <f>N275-O275</f>
        <v>-1273567.3615943014</v>
      </c>
      <c r="Q275" s="64">
        <v>0.06</v>
      </c>
      <c r="R275" s="152">
        <f>IF(P275&gt;=N275*I275,N275*I275,P275*(1-Q275))</f>
        <v>-1197153.3198986433</v>
      </c>
    </row>
    <row r="276" spans="2:18" x14ac:dyDescent="0.25">
      <c r="B276" s="146">
        <v>272</v>
      </c>
      <c r="C276" s="147" t="s">
        <v>1084</v>
      </c>
      <c r="D276" s="148">
        <v>0</v>
      </c>
      <c r="E276" s="149">
        <v>42826</v>
      </c>
      <c r="F276" s="149">
        <v>44413</v>
      </c>
      <c r="G276" s="6">
        <f t="shared" si="33"/>
        <v>4.3479452054794523</v>
      </c>
      <c r="H276" s="146">
        <v>25</v>
      </c>
      <c r="I276" s="150">
        <v>0.05</v>
      </c>
      <c r="J276" s="151">
        <f t="shared" si="30"/>
        <v>3.7999999999999999E-2</v>
      </c>
      <c r="K276" s="152">
        <v>382426.7</v>
      </c>
      <c r="L276" s="152">
        <v>313772.06</v>
      </c>
      <c r="M276" s="64">
        <v>0</v>
      </c>
      <c r="N276" s="153">
        <f t="shared" si="31"/>
        <v>382426.7</v>
      </c>
      <c r="O276" s="152">
        <f t="shared" si="32"/>
        <v>63185.272795068493</v>
      </c>
      <c r="P276" s="152">
        <f t="shared" si="34"/>
        <v>319241.4272049315</v>
      </c>
      <c r="Q276" s="64">
        <v>0.06</v>
      </c>
      <c r="R276" s="152">
        <f t="shared" si="35"/>
        <v>300086.94157263561</v>
      </c>
    </row>
    <row r="277" spans="2:18" x14ac:dyDescent="0.25">
      <c r="B277" s="146">
        <v>273</v>
      </c>
      <c r="C277" s="147" t="s">
        <v>1085</v>
      </c>
      <c r="D277" s="148">
        <v>0</v>
      </c>
      <c r="E277" s="149">
        <v>42826</v>
      </c>
      <c r="F277" s="149">
        <v>44413</v>
      </c>
      <c r="G277" s="6">
        <f t="shared" si="33"/>
        <v>4.3479452054794523</v>
      </c>
      <c r="H277" s="146">
        <v>25</v>
      </c>
      <c r="I277" s="150">
        <v>0.05</v>
      </c>
      <c r="J277" s="151">
        <f t="shared" si="30"/>
        <v>3.7999999999999999E-2</v>
      </c>
      <c r="K277" s="152">
        <v>-34916.33</v>
      </c>
      <c r="L277" s="152">
        <v>-28648.01</v>
      </c>
      <c r="M277" s="64">
        <v>0</v>
      </c>
      <c r="N277" s="153">
        <f t="shared" si="31"/>
        <v>-34916.33</v>
      </c>
      <c r="O277" s="152">
        <f t="shared" si="32"/>
        <v>-5768.9430054246577</v>
      </c>
      <c r="P277" s="152">
        <f>N277-O277</f>
        <v>-29147.386994575343</v>
      </c>
      <c r="Q277" s="64">
        <v>0.06</v>
      </c>
      <c r="R277" s="152">
        <f>IF(P277&gt;=N277*I277,N277*I277,P277*(1-Q277))</f>
        <v>-27398.54377490082</v>
      </c>
    </row>
    <row r="278" spans="2:18" x14ac:dyDescent="0.25">
      <c r="B278" s="146">
        <v>274</v>
      </c>
      <c r="C278" s="147" t="s">
        <v>1087</v>
      </c>
      <c r="D278" s="148">
        <v>0</v>
      </c>
      <c r="E278" s="149">
        <v>43191</v>
      </c>
      <c r="F278" s="149">
        <v>44413</v>
      </c>
      <c r="G278" s="6">
        <f t="shared" si="33"/>
        <v>3.3479452054794518</v>
      </c>
      <c r="H278" s="146">
        <v>25</v>
      </c>
      <c r="I278" s="150">
        <v>0.05</v>
      </c>
      <c r="J278" s="151">
        <f t="shared" si="30"/>
        <v>3.7999999999999999E-2</v>
      </c>
      <c r="K278" s="152">
        <v>1056379.82</v>
      </c>
      <c r="L278" s="152">
        <v>907093.16</v>
      </c>
      <c r="M278" s="64">
        <v>0</v>
      </c>
      <c r="N278" s="153">
        <f t="shared" si="31"/>
        <v>1056379.82</v>
      </c>
      <c r="O278" s="152">
        <f t="shared" si="32"/>
        <v>134394.66663430136</v>
      </c>
      <c r="P278" s="152">
        <f t="shared" si="34"/>
        <v>921985.15336569864</v>
      </c>
      <c r="Q278" s="64">
        <v>0.06</v>
      </c>
      <c r="R278" s="152">
        <f t="shared" si="35"/>
        <v>866666.04416375665</v>
      </c>
    </row>
    <row r="279" spans="2:18" x14ac:dyDescent="0.25">
      <c r="B279" s="146">
        <v>275</v>
      </c>
      <c r="C279" s="147" t="s">
        <v>1088</v>
      </c>
      <c r="D279" s="148">
        <v>0</v>
      </c>
      <c r="E279" s="149">
        <v>43191</v>
      </c>
      <c r="F279" s="149">
        <v>44413</v>
      </c>
      <c r="G279" s="6">
        <f t="shared" si="33"/>
        <v>3.3479452054794518</v>
      </c>
      <c r="H279" s="146">
        <v>25</v>
      </c>
      <c r="I279" s="150">
        <v>0.05</v>
      </c>
      <c r="J279" s="151">
        <f t="shared" si="30"/>
        <v>3.7999999999999999E-2</v>
      </c>
      <c r="K279" s="152">
        <v>3492519.1</v>
      </c>
      <c r="L279" s="152">
        <v>2998959.4</v>
      </c>
      <c r="M279" s="64">
        <v>0</v>
      </c>
      <c r="N279" s="153">
        <f t="shared" si="31"/>
        <v>3492519.1</v>
      </c>
      <c r="O279" s="152">
        <f t="shared" si="32"/>
        <v>444324.97788383561</v>
      </c>
      <c r="P279" s="152">
        <f t="shared" si="34"/>
        <v>3048194.1221161643</v>
      </c>
      <c r="Q279" s="64">
        <v>0.06</v>
      </c>
      <c r="R279" s="152">
        <f t="shared" si="35"/>
        <v>2865302.4747891943</v>
      </c>
    </row>
    <row r="280" spans="2:18" x14ac:dyDescent="0.25">
      <c r="B280" s="146">
        <v>276</v>
      </c>
      <c r="C280" s="147" t="s">
        <v>1090</v>
      </c>
      <c r="D280" s="148">
        <v>0</v>
      </c>
      <c r="E280" s="149">
        <v>43556</v>
      </c>
      <c r="F280" s="149">
        <v>44413</v>
      </c>
      <c r="G280" s="6">
        <f t="shared" si="33"/>
        <v>2.3479452054794518</v>
      </c>
      <c r="H280" s="146">
        <v>25</v>
      </c>
      <c r="I280" s="150">
        <v>0.05</v>
      </c>
      <c r="J280" s="151">
        <f t="shared" si="30"/>
        <v>3.7999999999999999E-2</v>
      </c>
      <c r="K280" s="152">
        <v>1248686.6599999999</v>
      </c>
      <c r="L280" s="152">
        <v>1124906.76</v>
      </c>
      <c r="M280" s="64">
        <v>0</v>
      </c>
      <c r="N280" s="153">
        <f t="shared" si="31"/>
        <v>1248686.6599999999</v>
      </c>
      <c r="O280" s="152">
        <f t="shared" si="32"/>
        <v>111410.21854673971</v>
      </c>
      <c r="P280" s="152">
        <f t="shared" si="34"/>
        <v>1137276.4414532601</v>
      </c>
      <c r="Q280" s="64">
        <v>0.06</v>
      </c>
      <c r="R280" s="152">
        <f t="shared" si="35"/>
        <v>1069039.8549660644</v>
      </c>
    </row>
    <row r="281" spans="2:18" ht="30" x14ac:dyDescent="0.25">
      <c r="B281" s="146">
        <v>277</v>
      </c>
      <c r="C281" s="147" t="s">
        <v>1091</v>
      </c>
      <c r="D281" s="148">
        <v>0</v>
      </c>
      <c r="E281" s="149">
        <v>43556</v>
      </c>
      <c r="F281" s="149">
        <v>44413</v>
      </c>
      <c r="G281" s="6">
        <f t="shared" si="33"/>
        <v>2.3479452054794518</v>
      </c>
      <c r="H281" s="146">
        <v>25</v>
      </c>
      <c r="I281" s="150">
        <v>0.05</v>
      </c>
      <c r="J281" s="151">
        <f t="shared" si="30"/>
        <v>3.7999999999999999E-2</v>
      </c>
      <c r="K281" s="152">
        <v>4364523.62</v>
      </c>
      <c r="L281" s="152">
        <v>3931876.8</v>
      </c>
      <c r="M281" s="64">
        <v>0</v>
      </c>
      <c r="N281" s="153">
        <f t="shared" si="31"/>
        <v>4364523.62</v>
      </c>
      <c r="O281" s="152">
        <f t="shared" si="32"/>
        <v>389411.1676956712</v>
      </c>
      <c r="P281" s="152">
        <f t="shared" si="34"/>
        <v>3975112.4523043288</v>
      </c>
      <c r="Q281" s="64">
        <v>0.06</v>
      </c>
      <c r="R281" s="152">
        <f t="shared" si="35"/>
        <v>3736605.7051660689</v>
      </c>
    </row>
    <row r="282" spans="2:18" x14ac:dyDescent="0.25">
      <c r="B282" s="146">
        <v>278</v>
      </c>
      <c r="C282" s="147" t="s">
        <v>1093</v>
      </c>
      <c r="D282" s="148">
        <v>0</v>
      </c>
      <c r="E282" s="149">
        <v>43922</v>
      </c>
      <c r="F282" s="149">
        <v>44413</v>
      </c>
      <c r="G282" s="6">
        <f t="shared" si="33"/>
        <v>1.3452054794520547</v>
      </c>
      <c r="H282" s="146">
        <v>25</v>
      </c>
      <c r="I282" s="150">
        <v>0.05</v>
      </c>
      <c r="J282" s="151">
        <f t="shared" si="30"/>
        <v>3.7999999999999999E-2</v>
      </c>
      <c r="K282" s="152">
        <v>2160115.48</v>
      </c>
      <c r="L282" s="152">
        <v>2047158.15</v>
      </c>
      <c r="M282" s="64">
        <v>0</v>
      </c>
      <c r="N282" s="153">
        <f t="shared" si="31"/>
        <v>2160115.48</v>
      </c>
      <c r="O282" s="152">
        <f t="shared" si="32"/>
        <v>110420.36883791781</v>
      </c>
      <c r="P282" s="152">
        <f t="shared" si="34"/>
        <v>2049695.1111620823</v>
      </c>
      <c r="Q282" s="64">
        <v>0.06</v>
      </c>
      <c r="R282" s="152">
        <f t="shared" si="35"/>
        <v>1926713.4044923573</v>
      </c>
    </row>
    <row r="283" spans="2:18" x14ac:dyDescent="0.25">
      <c r="B283" s="146">
        <v>279</v>
      </c>
      <c r="C283" s="147" t="s">
        <v>1094</v>
      </c>
      <c r="D283" s="148">
        <v>0</v>
      </c>
      <c r="E283" s="149">
        <v>43922</v>
      </c>
      <c r="F283" s="149">
        <v>44413</v>
      </c>
      <c r="G283" s="6">
        <f t="shared" si="33"/>
        <v>1.3452054794520547</v>
      </c>
      <c r="H283" s="146">
        <v>25</v>
      </c>
      <c r="I283" s="150">
        <v>0.05</v>
      </c>
      <c r="J283" s="151">
        <f t="shared" si="30"/>
        <v>3.7999999999999999E-2</v>
      </c>
      <c r="K283" s="152">
        <v>-4246360.32</v>
      </c>
      <c r="L283" s="152">
        <v>-4024308.53</v>
      </c>
      <c r="M283" s="64">
        <v>0</v>
      </c>
      <c r="N283" s="153">
        <f t="shared" si="31"/>
        <v>-4246360.32</v>
      </c>
      <c r="O283" s="152">
        <f t="shared" si="32"/>
        <v>-217064.63246728768</v>
      </c>
      <c r="P283" s="152">
        <f>N283-O283</f>
        <v>-4029295.6875327127</v>
      </c>
      <c r="Q283" s="64">
        <v>0.06</v>
      </c>
      <c r="R283" s="152">
        <f>IF(P283&gt;=N283*I283,N283*I283,P283*(1-Q283))</f>
        <v>-3787537.9462807495</v>
      </c>
    </row>
    <row r="284" spans="2:18" ht="30" x14ac:dyDescent="0.25">
      <c r="B284" s="146">
        <v>280</v>
      </c>
      <c r="C284" s="147" t="s">
        <v>1118</v>
      </c>
      <c r="D284" s="148">
        <v>0</v>
      </c>
      <c r="E284" s="149">
        <v>41425</v>
      </c>
      <c r="F284" s="149">
        <v>44413</v>
      </c>
      <c r="G284" s="6">
        <f t="shared" si="33"/>
        <v>8.1863013698630134</v>
      </c>
      <c r="H284" s="146">
        <v>25</v>
      </c>
      <c r="I284" s="150">
        <v>0.05</v>
      </c>
      <c r="J284" s="151">
        <f t="shared" si="30"/>
        <v>3.7999999999999999E-2</v>
      </c>
      <c r="K284" s="152">
        <v>239957792.97</v>
      </c>
      <c r="L284" s="152">
        <v>166401609.06</v>
      </c>
      <c r="M284" s="64">
        <v>8.8210347752332524E-2</v>
      </c>
      <c r="N284" s="153">
        <f t="shared" si="31"/>
        <v>261124553.33376592</v>
      </c>
      <c r="O284" s="152">
        <f t="shared" si="32"/>
        <v>81230482.969120875</v>
      </c>
      <c r="P284" s="152">
        <f t="shared" si="34"/>
        <v>179894070.36464506</v>
      </c>
      <c r="Q284" s="64">
        <v>0.06</v>
      </c>
      <c r="R284" s="152">
        <f t="shared" si="35"/>
        <v>169100426.14276636</v>
      </c>
    </row>
    <row r="285" spans="2:18" x14ac:dyDescent="0.25">
      <c r="B285" s="146">
        <v>281</v>
      </c>
      <c r="C285" s="147" t="s">
        <v>1069</v>
      </c>
      <c r="D285" s="148">
        <v>0</v>
      </c>
      <c r="E285" s="149">
        <v>41425</v>
      </c>
      <c r="F285" s="149">
        <v>44413</v>
      </c>
      <c r="G285" s="6">
        <f t="shared" si="33"/>
        <v>8.1863013698630134</v>
      </c>
      <c r="H285" s="146">
        <v>25</v>
      </c>
      <c r="I285" s="150">
        <v>0.05</v>
      </c>
      <c r="J285" s="151">
        <f t="shared" si="30"/>
        <v>3.7999999999999999E-2</v>
      </c>
      <c r="K285" s="152">
        <v>4235065.28</v>
      </c>
      <c r="L285" s="152">
        <v>2936856.81</v>
      </c>
      <c r="M285" s="64">
        <v>0.44</v>
      </c>
      <c r="N285" s="153">
        <f t="shared" si="31"/>
        <v>6098494.0032000002</v>
      </c>
      <c r="O285" s="152">
        <f t="shared" si="32"/>
        <v>1897116.1728749061</v>
      </c>
      <c r="P285" s="152">
        <f t="shared" si="34"/>
        <v>4201377.8303250941</v>
      </c>
      <c r="Q285" s="64">
        <v>0.06</v>
      </c>
      <c r="R285" s="152">
        <f t="shared" si="35"/>
        <v>3949295.1605055882</v>
      </c>
    </row>
    <row r="286" spans="2:18" x14ac:dyDescent="0.25">
      <c r="B286" s="146">
        <v>282</v>
      </c>
      <c r="C286" s="147" t="s">
        <v>1070</v>
      </c>
      <c r="D286" s="148">
        <v>0</v>
      </c>
      <c r="E286" s="149">
        <v>41425</v>
      </c>
      <c r="F286" s="149">
        <v>44413</v>
      </c>
      <c r="G286" s="6">
        <f t="shared" si="33"/>
        <v>8.1863013698630134</v>
      </c>
      <c r="H286" s="146">
        <v>25</v>
      </c>
      <c r="I286" s="150">
        <v>0.05</v>
      </c>
      <c r="J286" s="151">
        <f t="shared" si="30"/>
        <v>3.7999999999999999E-2</v>
      </c>
      <c r="K286" s="152">
        <v>22479276.960000001</v>
      </c>
      <c r="L286" s="152">
        <v>15588524.189999999</v>
      </c>
      <c r="M286" s="64">
        <v>0.19512195121951231</v>
      </c>
      <c r="N286" s="153">
        <f t="shared" si="31"/>
        <v>26865477.342439029</v>
      </c>
      <c r="O286" s="152">
        <f t="shared" si="32"/>
        <v>8357297.9708764302</v>
      </c>
      <c r="P286" s="152">
        <f t="shared" si="34"/>
        <v>18508179.3715626</v>
      </c>
      <c r="Q286" s="64">
        <v>0.06</v>
      </c>
      <c r="R286" s="152">
        <f t="shared" si="35"/>
        <v>17397688.609268844</v>
      </c>
    </row>
    <row r="287" spans="2:18" ht="30" x14ac:dyDescent="0.25">
      <c r="B287" s="146">
        <v>283</v>
      </c>
      <c r="C287" s="147" t="s">
        <v>1071</v>
      </c>
      <c r="D287" s="148">
        <v>0</v>
      </c>
      <c r="E287" s="149">
        <v>41425</v>
      </c>
      <c r="F287" s="149">
        <v>44413</v>
      </c>
      <c r="G287" s="6">
        <f t="shared" si="33"/>
        <v>8.1863013698630134</v>
      </c>
      <c r="H287" s="146">
        <v>25</v>
      </c>
      <c r="I287" s="150">
        <v>0.05</v>
      </c>
      <c r="J287" s="151">
        <f t="shared" si="30"/>
        <v>3.7999999999999999E-2</v>
      </c>
      <c r="K287" s="152">
        <v>605740.63</v>
      </c>
      <c r="L287" s="152">
        <v>420058.11</v>
      </c>
      <c r="M287" s="64">
        <v>0</v>
      </c>
      <c r="N287" s="153">
        <f t="shared" si="31"/>
        <v>605740.63</v>
      </c>
      <c r="O287" s="152">
        <f t="shared" si="32"/>
        <v>188433.46326772601</v>
      </c>
      <c r="P287" s="152">
        <f t="shared" si="34"/>
        <v>417307.166732274</v>
      </c>
      <c r="Q287" s="64">
        <v>0.06</v>
      </c>
      <c r="R287" s="152">
        <f t="shared" si="35"/>
        <v>392268.73672833754</v>
      </c>
    </row>
    <row r="288" spans="2:18" ht="30" x14ac:dyDescent="0.25">
      <c r="B288" s="146">
        <v>284</v>
      </c>
      <c r="C288" s="147" t="s">
        <v>1072</v>
      </c>
      <c r="D288" s="148">
        <v>0</v>
      </c>
      <c r="E288" s="149">
        <v>41425</v>
      </c>
      <c r="F288" s="149">
        <v>44413</v>
      </c>
      <c r="G288" s="6">
        <f t="shared" si="33"/>
        <v>8.1863013698630134</v>
      </c>
      <c r="H288" s="146">
        <v>25</v>
      </c>
      <c r="I288" s="150">
        <v>0.05</v>
      </c>
      <c r="J288" s="151">
        <f t="shared" si="30"/>
        <v>3.7999999999999999E-2</v>
      </c>
      <c r="K288" s="152">
        <v>18280499.359999999</v>
      </c>
      <c r="L288" s="152">
        <v>12676831.51</v>
      </c>
      <c r="M288" s="64">
        <v>0</v>
      </c>
      <c r="N288" s="153">
        <f t="shared" si="31"/>
        <v>18280499.359999999</v>
      </c>
      <c r="O288" s="152">
        <f t="shared" si="32"/>
        <v>5686687.7241968215</v>
      </c>
      <c r="P288" s="152">
        <f t="shared" si="34"/>
        <v>12593811.635803178</v>
      </c>
      <c r="Q288" s="64">
        <v>0.06</v>
      </c>
      <c r="R288" s="152">
        <f t="shared" si="35"/>
        <v>11838182.937654987</v>
      </c>
    </row>
    <row r="289" spans="2:18" x14ac:dyDescent="0.25">
      <c r="B289" s="146">
        <v>285</v>
      </c>
      <c r="C289" s="147" t="s">
        <v>1073</v>
      </c>
      <c r="D289" s="148">
        <v>0</v>
      </c>
      <c r="E289" s="149">
        <v>41425</v>
      </c>
      <c r="F289" s="149">
        <v>44413</v>
      </c>
      <c r="G289" s="6">
        <f t="shared" si="33"/>
        <v>8.1863013698630134</v>
      </c>
      <c r="H289" s="146">
        <v>25</v>
      </c>
      <c r="I289" s="150">
        <v>0.05</v>
      </c>
      <c r="J289" s="151">
        <f t="shared" si="30"/>
        <v>3.7999999999999999E-2</v>
      </c>
      <c r="K289" s="152">
        <v>8955627.9199999999</v>
      </c>
      <c r="L289" s="152">
        <v>6210387.5700000003</v>
      </c>
      <c r="M289" s="64">
        <v>0</v>
      </c>
      <c r="N289" s="153">
        <f t="shared" si="31"/>
        <v>8955627.9199999999</v>
      </c>
      <c r="O289" s="152">
        <f t="shared" si="32"/>
        <v>2785911.8261602186</v>
      </c>
      <c r="P289" s="152">
        <f t="shared" si="34"/>
        <v>6169716.0938397814</v>
      </c>
      <c r="Q289" s="64">
        <v>0.06</v>
      </c>
      <c r="R289" s="152">
        <f t="shared" si="35"/>
        <v>5799533.1282093944</v>
      </c>
    </row>
    <row r="290" spans="2:18" x14ac:dyDescent="0.25">
      <c r="B290" s="146">
        <v>286</v>
      </c>
      <c r="C290" s="147" t="s">
        <v>1074</v>
      </c>
      <c r="D290" s="148">
        <v>0</v>
      </c>
      <c r="E290" s="149">
        <v>41425</v>
      </c>
      <c r="F290" s="149">
        <v>44413</v>
      </c>
      <c r="G290" s="6">
        <f t="shared" si="33"/>
        <v>8.1863013698630134</v>
      </c>
      <c r="H290" s="146">
        <v>25</v>
      </c>
      <c r="I290" s="150">
        <v>0.05</v>
      </c>
      <c r="J290" s="151">
        <f t="shared" si="30"/>
        <v>3.7999999999999999E-2</v>
      </c>
      <c r="K290" s="152">
        <v>235272.73</v>
      </c>
      <c r="L290" s="152">
        <v>163152.72</v>
      </c>
      <c r="M290" s="64">
        <v>0</v>
      </c>
      <c r="N290" s="153">
        <f t="shared" si="31"/>
        <v>235272.73</v>
      </c>
      <c r="O290" s="152">
        <f t="shared" si="32"/>
        <v>73188.511931835616</v>
      </c>
      <c r="P290" s="152">
        <f t="shared" si="34"/>
        <v>162084.21806816439</v>
      </c>
      <c r="Q290" s="64">
        <v>0.06</v>
      </c>
      <c r="R290" s="152">
        <f t="shared" si="35"/>
        <v>152359.16498407451</v>
      </c>
    </row>
    <row r="291" spans="2:18" x14ac:dyDescent="0.25">
      <c r="B291" s="146">
        <v>287</v>
      </c>
      <c r="C291" s="147" t="s">
        <v>1076</v>
      </c>
      <c r="D291" s="148">
        <v>0</v>
      </c>
      <c r="E291" s="149">
        <v>41730</v>
      </c>
      <c r="F291" s="149">
        <v>44413</v>
      </c>
      <c r="G291" s="6">
        <f t="shared" si="33"/>
        <v>7.3506849315068497</v>
      </c>
      <c r="H291" s="146">
        <v>25</v>
      </c>
      <c r="I291" s="150">
        <v>0.05</v>
      </c>
      <c r="J291" s="151">
        <f t="shared" si="30"/>
        <v>3.7999999999999999E-2</v>
      </c>
      <c r="K291" s="152">
        <v>17655228.989999998</v>
      </c>
      <c r="L291" s="152">
        <v>12797088.789999999</v>
      </c>
      <c r="M291" s="64">
        <v>0</v>
      </c>
      <c r="N291" s="153">
        <f t="shared" si="31"/>
        <v>17655228.989999998</v>
      </c>
      <c r="O291" s="152">
        <f t="shared" si="32"/>
        <v>4931564.9765656441</v>
      </c>
      <c r="P291" s="152">
        <f t="shared" si="34"/>
        <v>12723664.013434354</v>
      </c>
      <c r="Q291" s="64">
        <v>0.06</v>
      </c>
      <c r="R291" s="152">
        <f t="shared" si="35"/>
        <v>11960244.172628293</v>
      </c>
    </row>
    <row r="292" spans="2:18" x14ac:dyDescent="0.25">
      <c r="B292" s="146">
        <v>288</v>
      </c>
      <c r="C292" s="147" t="s">
        <v>1077</v>
      </c>
      <c r="D292" s="148">
        <v>0</v>
      </c>
      <c r="E292" s="149">
        <v>42095</v>
      </c>
      <c r="F292" s="149">
        <v>44413</v>
      </c>
      <c r="G292" s="6">
        <f t="shared" si="33"/>
        <v>6.3506849315068497</v>
      </c>
      <c r="H292" s="146">
        <v>25</v>
      </c>
      <c r="I292" s="150">
        <v>0.05</v>
      </c>
      <c r="J292" s="151">
        <f t="shared" si="30"/>
        <v>3.7999999999999999E-2</v>
      </c>
      <c r="K292" s="152">
        <v>1012853.6</v>
      </c>
      <c r="L292" s="152">
        <v>763652.79</v>
      </c>
      <c r="M292" s="64">
        <v>0</v>
      </c>
      <c r="N292" s="153">
        <f t="shared" si="31"/>
        <v>1012853.6</v>
      </c>
      <c r="O292" s="152">
        <f t="shared" si="32"/>
        <v>244427.93562301368</v>
      </c>
      <c r="P292" s="152">
        <f t="shared" si="34"/>
        <v>768425.66437698633</v>
      </c>
      <c r="Q292" s="64">
        <v>0.06</v>
      </c>
      <c r="R292" s="152">
        <f t="shared" si="35"/>
        <v>722320.12451436708</v>
      </c>
    </row>
    <row r="293" spans="2:18" x14ac:dyDescent="0.25">
      <c r="B293" s="146">
        <v>289</v>
      </c>
      <c r="C293" s="147" t="s">
        <v>1079</v>
      </c>
      <c r="D293" s="148">
        <v>0</v>
      </c>
      <c r="E293" s="149">
        <v>42461</v>
      </c>
      <c r="F293" s="149">
        <v>44413</v>
      </c>
      <c r="G293" s="6">
        <f t="shared" si="33"/>
        <v>5.3479452054794523</v>
      </c>
      <c r="H293" s="146">
        <v>25</v>
      </c>
      <c r="I293" s="150">
        <v>0.05</v>
      </c>
      <c r="J293" s="151">
        <f t="shared" si="30"/>
        <v>3.7999999999999999E-2</v>
      </c>
      <c r="K293" s="152">
        <v>458771.64</v>
      </c>
      <c r="L293" s="152">
        <v>360465.45</v>
      </c>
      <c r="M293" s="64">
        <v>0</v>
      </c>
      <c r="N293" s="153">
        <f t="shared" si="31"/>
        <v>458771.64</v>
      </c>
      <c r="O293" s="152">
        <f t="shared" si="32"/>
        <v>93232.452516821912</v>
      </c>
      <c r="P293" s="152">
        <f t="shared" si="34"/>
        <v>365539.1874831781</v>
      </c>
      <c r="Q293" s="64">
        <v>0.06</v>
      </c>
      <c r="R293" s="152">
        <f t="shared" si="35"/>
        <v>343606.83623418742</v>
      </c>
    </row>
    <row r="294" spans="2:18" x14ac:dyDescent="0.25">
      <c r="B294" s="146">
        <v>290</v>
      </c>
      <c r="C294" s="147" t="s">
        <v>1080</v>
      </c>
      <c r="D294" s="148">
        <v>0</v>
      </c>
      <c r="E294" s="149">
        <v>41730</v>
      </c>
      <c r="F294" s="149">
        <v>44413</v>
      </c>
      <c r="G294" s="6">
        <f t="shared" si="33"/>
        <v>7.3506849315068497</v>
      </c>
      <c r="H294" s="146">
        <v>25</v>
      </c>
      <c r="I294" s="150">
        <v>0.05</v>
      </c>
      <c r="J294" s="151">
        <f t="shared" si="30"/>
        <v>3.7999999999999999E-2</v>
      </c>
      <c r="K294" s="152">
        <v>-13416012.74</v>
      </c>
      <c r="L294" s="152">
        <v>-9724365.9000000004</v>
      </c>
      <c r="M294" s="64">
        <v>0</v>
      </c>
      <c r="N294" s="153">
        <f t="shared" si="31"/>
        <v>-13416012.74</v>
      </c>
      <c r="O294" s="152">
        <f t="shared" si="32"/>
        <v>-3747441.5421752329</v>
      </c>
      <c r="P294" s="152">
        <f>N294-O294</f>
        <v>-9668571.1978247669</v>
      </c>
      <c r="Q294" s="64">
        <v>0.06</v>
      </c>
      <c r="R294" s="152">
        <f>IF(P294&gt;=N294*I294,N294*I294,P294*(1-Q294))</f>
        <v>-9088456.9259552807</v>
      </c>
    </row>
    <row r="295" spans="2:18" x14ac:dyDescent="0.25">
      <c r="B295" s="146">
        <v>291</v>
      </c>
      <c r="C295" s="147" t="s">
        <v>1081</v>
      </c>
      <c r="D295" s="148">
        <v>0</v>
      </c>
      <c r="E295" s="149">
        <v>42095</v>
      </c>
      <c r="F295" s="149">
        <v>44413</v>
      </c>
      <c r="G295" s="6">
        <f t="shared" si="33"/>
        <v>6.3506849315068497</v>
      </c>
      <c r="H295" s="146">
        <v>25</v>
      </c>
      <c r="I295" s="150">
        <v>0.05</v>
      </c>
      <c r="J295" s="151">
        <f t="shared" si="30"/>
        <v>3.7999999999999999E-2</v>
      </c>
      <c r="K295" s="152">
        <v>2568628.02</v>
      </c>
      <c r="L295" s="152">
        <v>1936647.12</v>
      </c>
      <c r="M295" s="64">
        <v>0</v>
      </c>
      <c r="N295" s="153">
        <f t="shared" si="31"/>
        <v>2568628.02</v>
      </c>
      <c r="O295" s="152">
        <f t="shared" si="32"/>
        <v>619876.79592789046</v>
      </c>
      <c r="P295" s="152">
        <f t="shared" si="34"/>
        <v>1948751.2240721094</v>
      </c>
      <c r="Q295" s="64">
        <v>0.06</v>
      </c>
      <c r="R295" s="152">
        <f t="shared" si="35"/>
        <v>1831826.1506277828</v>
      </c>
    </row>
    <row r="296" spans="2:18" x14ac:dyDescent="0.25">
      <c r="B296" s="146">
        <v>292</v>
      </c>
      <c r="C296" s="147" t="s">
        <v>1082</v>
      </c>
      <c r="D296" s="148">
        <v>0</v>
      </c>
      <c r="E296" s="149">
        <v>42461</v>
      </c>
      <c r="F296" s="149">
        <v>44413</v>
      </c>
      <c r="G296" s="6">
        <f t="shared" si="33"/>
        <v>5.3479452054794523</v>
      </c>
      <c r="H296" s="146">
        <v>25</v>
      </c>
      <c r="I296" s="150">
        <v>0.05</v>
      </c>
      <c r="J296" s="151">
        <f t="shared" si="30"/>
        <v>3.7999999999999999E-2</v>
      </c>
      <c r="K296" s="152">
        <v>-1249569.43</v>
      </c>
      <c r="L296" s="152">
        <v>-981810.06</v>
      </c>
      <c r="M296" s="64">
        <v>0</v>
      </c>
      <c r="N296" s="153">
        <f t="shared" si="31"/>
        <v>-1249569.43</v>
      </c>
      <c r="O296" s="152">
        <f t="shared" si="32"/>
        <v>-253939.89599912328</v>
      </c>
      <c r="P296" s="152">
        <f>N296-O296</f>
        <v>-995629.53400087659</v>
      </c>
      <c r="Q296" s="64">
        <v>0.06</v>
      </c>
      <c r="R296" s="152">
        <f>IF(P296&gt;=N296*I296,N296*I296,P296*(1-Q296))</f>
        <v>-935891.7619608239</v>
      </c>
    </row>
    <row r="297" spans="2:18" x14ac:dyDescent="0.25">
      <c r="B297" s="146">
        <v>293</v>
      </c>
      <c r="C297" s="147" t="s">
        <v>1084</v>
      </c>
      <c r="D297" s="148">
        <v>0</v>
      </c>
      <c r="E297" s="149">
        <v>42826</v>
      </c>
      <c r="F297" s="149">
        <v>44413</v>
      </c>
      <c r="G297" s="6">
        <f t="shared" si="33"/>
        <v>4.3479452054794523</v>
      </c>
      <c r="H297" s="146">
        <v>25</v>
      </c>
      <c r="I297" s="150">
        <v>0.05</v>
      </c>
      <c r="J297" s="151">
        <f t="shared" si="30"/>
        <v>3.7999999999999999E-2</v>
      </c>
      <c r="K297" s="152">
        <v>301528.74</v>
      </c>
      <c r="L297" s="152">
        <v>247397.18</v>
      </c>
      <c r="M297" s="64">
        <v>0</v>
      </c>
      <c r="N297" s="153">
        <f t="shared" si="31"/>
        <v>301528.74</v>
      </c>
      <c r="O297" s="152">
        <f t="shared" si="32"/>
        <v>49819.156697095888</v>
      </c>
      <c r="P297" s="152">
        <f t="shared" si="34"/>
        <v>251709.5833029041</v>
      </c>
      <c r="Q297" s="64">
        <v>0.06</v>
      </c>
      <c r="R297" s="152">
        <f t="shared" si="35"/>
        <v>236607.00830472982</v>
      </c>
    </row>
    <row r="298" spans="2:18" x14ac:dyDescent="0.25">
      <c r="B298" s="146">
        <v>294</v>
      </c>
      <c r="C298" s="147" t="s">
        <v>1085</v>
      </c>
      <c r="D298" s="148">
        <v>0</v>
      </c>
      <c r="E298" s="149">
        <v>42826</v>
      </c>
      <c r="F298" s="149">
        <v>44413</v>
      </c>
      <c r="G298" s="6">
        <f t="shared" si="33"/>
        <v>4.3479452054794523</v>
      </c>
      <c r="H298" s="146">
        <v>25</v>
      </c>
      <c r="I298" s="150">
        <v>0.05</v>
      </c>
      <c r="J298" s="151">
        <f t="shared" si="30"/>
        <v>3.7999999999999999E-2</v>
      </c>
      <c r="K298" s="152">
        <v>-24948.77</v>
      </c>
      <c r="L298" s="152">
        <v>-20671.93</v>
      </c>
      <c r="M298" s="64">
        <v>0</v>
      </c>
      <c r="N298" s="153">
        <f t="shared" si="31"/>
        <v>-24948.77</v>
      </c>
      <c r="O298" s="152">
        <f t="shared" si="32"/>
        <v>-4122.083626356165</v>
      </c>
      <c r="P298" s="152">
        <f>N298-O298</f>
        <v>-20826.686373643835</v>
      </c>
      <c r="Q298" s="64">
        <v>0.06</v>
      </c>
      <c r="R298" s="152">
        <f>IF(P298&gt;=N298*I298,N298*I298,P298*(1-Q298))</f>
        <v>-19577.085191225204</v>
      </c>
    </row>
    <row r="299" spans="2:18" x14ac:dyDescent="0.25">
      <c r="B299" s="146">
        <v>295</v>
      </c>
      <c r="C299" s="147" t="s">
        <v>1087</v>
      </c>
      <c r="D299" s="148">
        <v>0</v>
      </c>
      <c r="E299" s="149">
        <v>43191</v>
      </c>
      <c r="F299" s="149">
        <v>44413</v>
      </c>
      <c r="G299" s="6">
        <f t="shared" si="33"/>
        <v>3.3479452054794518</v>
      </c>
      <c r="H299" s="146">
        <v>25</v>
      </c>
      <c r="I299" s="150">
        <v>0.05</v>
      </c>
      <c r="J299" s="151">
        <f t="shared" si="30"/>
        <v>3.7999999999999999E-2</v>
      </c>
      <c r="K299" s="152">
        <v>832914.85</v>
      </c>
      <c r="L299" s="152">
        <v>715208.05</v>
      </c>
      <c r="M299" s="64">
        <v>0</v>
      </c>
      <c r="N299" s="153">
        <f t="shared" si="31"/>
        <v>832914.85</v>
      </c>
      <c r="O299" s="152">
        <f t="shared" si="32"/>
        <v>105965.0245879452</v>
      </c>
      <c r="P299" s="152">
        <f t="shared" si="34"/>
        <v>726949.82541205478</v>
      </c>
      <c r="Q299" s="64">
        <v>0.06</v>
      </c>
      <c r="R299" s="152">
        <f t="shared" si="35"/>
        <v>683332.8358873314</v>
      </c>
    </row>
    <row r="300" spans="2:18" x14ac:dyDescent="0.25">
      <c r="B300" s="146">
        <v>296</v>
      </c>
      <c r="C300" s="147" t="s">
        <v>1088</v>
      </c>
      <c r="D300" s="148">
        <v>0</v>
      </c>
      <c r="E300" s="149">
        <v>43191</v>
      </c>
      <c r="F300" s="149">
        <v>44413</v>
      </c>
      <c r="G300" s="6">
        <f t="shared" si="33"/>
        <v>3.3479452054794518</v>
      </c>
      <c r="H300" s="146">
        <v>25</v>
      </c>
      <c r="I300" s="150">
        <v>0.05</v>
      </c>
      <c r="J300" s="151">
        <f t="shared" si="30"/>
        <v>3.7999999999999999E-2</v>
      </c>
      <c r="K300" s="152">
        <v>2753716.98</v>
      </c>
      <c r="L300" s="152">
        <v>2364564.14</v>
      </c>
      <c r="M300" s="64">
        <v>0</v>
      </c>
      <c r="N300" s="153">
        <f t="shared" si="31"/>
        <v>2753716.98</v>
      </c>
      <c r="O300" s="152">
        <f t="shared" si="32"/>
        <v>350333.15529665753</v>
      </c>
      <c r="P300" s="152">
        <f t="shared" si="34"/>
        <v>2403383.8247033423</v>
      </c>
      <c r="Q300" s="64">
        <v>0.06</v>
      </c>
      <c r="R300" s="152">
        <f t="shared" si="35"/>
        <v>2259180.7952211415</v>
      </c>
    </row>
    <row r="301" spans="2:18" x14ac:dyDescent="0.25">
      <c r="B301" s="146">
        <v>297</v>
      </c>
      <c r="C301" s="147" t="s">
        <v>1090</v>
      </c>
      <c r="D301" s="148">
        <v>0</v>
      </c>
      <c r="E301" s="149">
        <v>43556</v>
      </c>
      <c r="F301" s="149">
        <v>44413</v>
      </c>
      <c r="G301" s="6">
        <f t="shared" si="33"/>
        <v>2.3479452054794518</v>
      </c>
      <c r="H301" s="146">
        <v>25</v>
      </c>
      <c r="I301" s="150">
        <v>0.05</v>
      </c>
      <c r="J301" s="151">
        <f t="shared" si="30"/>
        <v>3.7999999999999999E-2</v>
      </c>
      <c r="K301" s="152">
        <v>984541.39</v>
      </c>
      <c r="L301" s="152">
        <v>886945.69</v>
      </c>
      <c r="M301" s="64">
        <v>0</v>
      </c>
      <c r="N301" s="153">
        <f t="shared" si="31"/>
        <v>984541.39</v>
      </c>
      <c r="O301" s="152">
        <f t="shared" si="32"/>
        <v>87842.670977369853</v>
      </c>
      <c r="P301" s="152">
        <f t="shared" si="34"/>
        <v>896698.71902263013</v>
      </c>
      <c r="Q301" s="64">
        <v>0.06</v>
      </c>
      <c r="R301" s="152">
        <f t="shared" si="35"/>
        <v>842896.79588127229</v>
      </c>
    </row>
    <row r="302" spans="2:18" ht="30" x14ac:dyDescent="0.25">
      <c r="B302" s="146">
        <v>298</v>
      </c>
      <c r="C302" s="147" t="s">
        <v>1091</v>
      </c>
      <c r="D302" s="148">
        <v>0</v>
      </c>
      <c r="E302" s="149">
        <v>43556</v>
      </c>
      <c r="F302" s="149">
        <v>44413</v>
      </c>
      <c r="G302" s="6">
        <f t="shared" si="33"/>
        <v>2.3479452054794518</v>
      </c>
      <c r="H302" s="146">
        <v>25</v>
      </c>
      <c r="I302" s="150">
        <v>0.05</v>
      </c>
      <c r="J302" s="151">
        <f t="shared" si="30"/>
        <v>3.7999999999999999E-2</v>
      </c>
      <c r="K302" s="152">
        <v>3441259</v>
      </c>
      <c r="L302" s="152">
        <v>3100133.62</v>
      </c>
      <c r="M302" s="64">
        <v>0</v>
      </c>
      <c r="N302" s="153">
        <f t="shared" si="31"/>
        <v>3441259</v>
      </c>
      <c r="O302" s="152">
        <f t="shared" si="32"/>
        <v>307035.72765479446</v>
      </c>
      <c r="P302" s="152">
        <f t="shared" si="34"/>
        <v>3134223.2723452058</v>
      </c>
      <c r="Q302" s="64">
        <v>0.06</v>
      </c>
      <c r="R302" s="152">
        <f t="shared" si="35"/>
        <v>2946169.8760044933</v>
      </c>
    </row>
    <row r="303" spans="2:18" x14ac:dyDescent="0.25">
      <c r="B303" s="146">
        <v>299</v>
      </c>
      <c r="C303" s="147" t="s">
        <v>1093</v>
      </c>
      <c r="D303" s="148">
        <v>0</v>
      </c>
      <c r="E303" s="149">
        <v>43922</v>
      </c>
      <c r="F303" s="149">
        <v>44413</v>
      </c>
      <c r="G303" s="6">
        <f t="shared" si="33"/>
        <v>1.3452054794520547</v>
      </c>
      <c r="H303" s="146">
        <v>25</v>
      </c>
      <c r="I303" s="150">
        <v>0.05</v>
      </c>
      <c r="J303" s="151">
        <f t="shared" si="30"/>
        <v>3.7999999999999999E-2</v>
      </c>
      <c r="K303" s="152">
        <v>1703167.98</v>
      </c>
      <c r="L303" s="152">
        <v>1614105.47</v>
      </c>
      <c r="M303" s="64">
        <v>0</v>
      </c>
      <c r="N303" s="153">
        <f t="shared" si="31"/>
        <v>1703167.98</v>
      </c>
      <c r="O303" s="152">
        <f t="shared" si="32"/>
        <v>87062.21416668492</v>
      </c>
      <c r="P303" s="152">
        <f t="shared" si="34"/>
        <v>1616105.765833315</v>
      </c>
      <c r="Q303" s="64">
        <v>0.06</v>
      </c>
      <c r="R303" s="152">
        <f t="shared" si="35"/>
        <v>1519139.4198833159</v>
      </c>
    </row>
    <row r="304" spans="2:18" x14ac:dyDescent="0.25">
      <c r="B304" s="146">
        <v>300</v>
      </c>
      <c r="C304" s="147" t="s">
        <v>1094</v>
      </c>
      <c r="D304" s="148">
        <v>0</v>
      </c>
      <c r="E304" s="149">
        <v>43922</v>
      </c>
      <c r="F304" s="149">
        <v>44413</v>
      </c>
      <c r="G304" s="6">
        <f t="shared" si="33"/>
        <v>1.3452054794520547</v>
      </c>
      <c r="H304" s="146">
        <v>25</v>
      </c>
      <c r="I304" s="150">
        <v>0.05</v>
      </c>
      <c r="J304" s="151">
        <f t="shared" si="30"/>
        <v>3.7999999999999999E-2</v>
      </c>
      <c r="K304" s="152">
        <v>-3348091.79</v>
      </c>
      <c r="L304" s="152">
        <v>-3173012.49</v>
      </c>
      <c r="M304" s="64">
        <v>0</v>
      </c>
      <c r="N304" s="153">
        <f t="shared" si="31"/>
        <v>-3348091.79</v>
      </c>
      <c r="O304" s="152">
        <f t="shared" si="32"/>
        <v>-171147.11402142464</v>
      </c>
      <c r="P304" s="152">
        <f>N304-O304</f>
        <v>-3176944.6759785754</v>
      </c>
      <c r="Q304" s="64">
        <v>0.06</v>
      </c>
      <c r="R304" s="152">
        <f>IF(P304&gt;=N304*I304,N304*I304,P304*(1-Q304))</f>
        <v>-2986327.9954198608</v>
      </c>
    </row>
    <row r="305" spans="2:18" ht="30" x14ac:dyDescent="0.25">
      <c r="B305" s="146">
        <v>301</v>
      </c>
      <c r="C305" s="147" t="s">
        <v>1119</v>
      </c>
      <c r="D305" s="148">
        <v>0</v>
      </c>
      <c r="E305" s="149">
        <v>41425</v>
      </c>
      <c r="F305" s="149">
        <v>44413</v>
      </c>
      <c r="G305" s="6">
        <f t="shared" si="33"/>
        <v>8.1863013698630134</v>
      </c>
      <c r="H305" s="146">
        <v>25</v>
      </c>
      <c r="I305" s="150">
        <v>0.05</v>
      </c>
      <c r="J305" s="151">
        <f t="shared" si="30"/>
        <v>3.7999999999999999E-2</v>
      </c>
      <c r="K305" s="152">
        <v>115477772.53</v>
      </c>
      <c r="L305" s="152">
        <v>80079446.120000005</v>
      </c>
      <c r="M305" s="64">
        <v>8.8210347752332524E-2</v>
      </c>
      <c r="N305" s="153">
        <f t="shared" si="31"/>
        <v>125664107.00253606</v>
      </c>
      <c r="O305" s="152">
        <f t="shared" si="32"/>
        <v>39091521.549303979</v>
      </c>
      <c r="P305" s="152">
        <f t="shared" si="34"/>
        <v>86572585.45323208</v>
      </c>
      <c r="Q305" s="64">
        <v>0.06</v>
      </c>
      <c r="R305" s="152">
        <f t="shared" si="35"/>
        <v>81378230.326038152</v>
      </c>
    </row>
    <row r="306" spans="2:18" ht="30" x14ac:dyDescent="0.25">
      <c r="B306" s="146">
        <v>302</v>
      </c>
      <c r="C306" s="147" t="s">
        <v>1120</v>
      </c>
      <c r="D306" s="148">
        <v>0</v>
      </c>
      <c r="E306" s="149">
        <v>41425</v>
      </c>
      <c r="F306" s="149">
        <v>44413</v>
      </c>
      <c r="G306" s="6">
        <f t="shared" si="33"/>
        <v>8.1863013698630134</v>
      </c>
      <c r="H306" s="146">
        <v>25</v>
      </c>
      <c r="I306" s="150">
        <v>0.05</v>
      </c>
      <c r="J306" s="151">
        <f t="shared" si="30"/>
        <v>3.7999999999999999E-2</v>
      </c>
      <c r="K306" s="152">
        <v>-35262041.770000003</v>
      </c>
      <c r="L306" s="152">
        <v>-24452885.710000001</v>
      </c>
      <c r="M306" s="64">
        <v>8.8210347752332524E-2</v>
      </c>
      <c r="N306" s="153">
        <f t="shared" si="31"/>
        <v>-38372518.736988984</v>
      </c>
      <c r="O306" s="152">
        <f t="shared" si="32"/>
        <v>-11936902.102664869</v>
      </c>
      <c r="P306" s="152">
        <f>N306-O306</f>
        <v>-26435616.634324115</v>
      </c>
      <c r="Q306" s="64">
        <v>0.06</v>
      </c>
      <c r="R306" s="152">
        <f>IF(P306&gt;=N306*I306,N306*I306,P306*(1-Q306))</f>
        <v>-24849479.636264667</v>
      </c>
    </row>
    <row r="307" spans="2:18" x14ac:dyDescent="0.25">
      <c r="B307" s="146">
        <v>303</v>
      </c>
      <c r="C307" s="147" t="s">
        <v>1069</v>
      </c>
      <c r="D307" s="148">
        <v>0</v>
      </c>
      <c r="E307" s="149">
        <v>41425</v>
      </c>
      <c r="F307" s="149">
        <v>44413</v>
      </c>
      <c r="G307" s="6">
        <f t="shared" si="33"/>
        <v>8.1863013698630134</v>
      </c>
      <c r="H307" s="146">
        <v>25</v>
      </c>
      <c r="I307" s="150">
        <v>0.05</v>
      </c>
      <c r="J307" s="151">
        <f t="shared" si="30"/>
        <v>3.7999999999999999E-2</v>
      </c>
      <c r="K307" s="152">
        <v>2038091.36</v>
      </c>
      <c r="L307" s="152">
        <v>1413338.91</v>
      </c>
      <c r="M307" s="64">
        <v>0.44</v>
      </c>
      <c r="N307" s="153">
        <f t="shared" si="31"/>
        <v>2934851.5584</v>
      </c>
      <c r="O307" s="152">
        <f t="shared" si="32"/>
        <v>912972.01464923169</v>
      </c>
      <c r="P307" s="152">
        <f t="shared" si="34"/>
        <v>2021879.5437507683</v>
      </c>
      <c r="Q307" s="64">
        <v>0.06</v>
      </c>
      <c r="R307" s="152">
        <f t="shared" si="35"/>
        <v>1900566.771125722</v>
      </c>
    </row>
    <row r="308" spans="2:18" x14ac:dyDescent="0.25">
      <c r="B308" s="146">
        <v>304</v>
      </c>
      <c r="C308" s="147" t="s">
        <v>1070</v>
      </c>
      <c r="D308" s="148">
        <v>0</v>
      </c>
      <c r="E308" s="149">
        <v>41425</v>
      </c>
      <c r="F308" s="149">
        <v>44413</v>
      </c>
      <c r="G308" s="6">
        <f t="shared" si="33"/>
        <v>8.1863013698630134</v>
      </c>
      <c r="H308" s="146">
        <v>25</v>
      </c>
      <c r="I308" s="150">
        <v>0.05</v>
      </c>
      <c r="J308" s="151">
        <f t="shared" si="30"/>
        <v>3.7999999999999999E-2</v>
      </c>
      <c r="K308" s="152">
        <v>10817972.609999999</v>
      </c>
      <c r="L308" s="152">
        <v>7501852.8499999996</v>
      </c>
      <c r="M308" s="64">
        <v>0.19512195121951231</v>
      </c>
      <c r="N308" s="153">
        <f t="shared" si="31"/>
        <v>12928796.53390244</v>
      </c>
      <c r="O308" s="152">
        <f t="shared" si="32"/>
        <v>4021882.9414942972</v>
      </c>
      <c r="P308" s="152">
        <f t="shared" si="34"/>
        <v>8906913.592408143</v>
      </c>
      <c r="Q308" s="64">
        <v>0.06</v>
      </c>
      <c r="R308" s="152">
        <f t="shared" si="35"/>
        <v>8372498.7768636541</v>
      </c>
    </row>
    <row r="309" spans="2:18" ht="30" x14ac:dyDescent="0.25">
      <c r="B309" s="146">
        <v>305</v>
      </c>
      <c r="C309" s="147" t="s">
        <v>1071</v>
      </c>
      <c r="D309" s="148">
        <v>0</v>
      </c>
      <c r="E309" s="149">
        <v>41425</v>
      </c>
      <c r="F309" s="149">
        <v>44413</v>
      </c>
      <c r="G309" s="6">
        <f t="shared" si="33"/>
        <v>8.1863013698630134</v>
      </c>
      <c r="H309" s="146">
        <v>25</v>
      </c>
      <c r="I309" s="150">
        <v>0.05</v>
      </c>
      <c r="J309" s="151">
        <f t="shared" si="30"/>
        <v>3.7999999999999999E-2</v>
      </c>
      <c r="K309" s="152">
        <v>291507.84999999998</v>
      </c>
      <c r="L309" s="152">
        <v>202149.6</v>
      </c>
      <c r="M309" s="64">
        <v>0</v>
      </c>
      <c r="N309" s="153">
        <f t="shared" si="31"/>
        <v>291507.84999999998</v>
      </c>
      <c r="O309" s="152">
        <f t="shared" si="32"/>
        <v>90682.102247671224</v>
      </c>
      <c r="P309" s="152">
        <f t="shared" si="34"/>
        <v>200825.74775232875</v>
      </c>
      <c r="Q309" s="64">
        <v>0.06</v>
      </c>
      <c r="R309" s="152">
        <f t="shared" si="35"/>
        <v>188776.20288718902</v>
      </c>
    </row>
    <row r="310" spans="2:18" ht="30" x14ac:dyDescent="0.25">
      <c r="B310" s="146">
        <v>306</v>
      </c>
      <c r="C310" s="147" t="s">
        <v>1072</v>
      </c>
      <c r="D310" s="148">
        <v>0</v>
      </c>
      <c r="E310" s="149">
        <v>41425</v>
      </c>
      <c r="F310" s="149">
        <v>44413</v>
      </c>
      <c r="G310" s="6">
        <f t="shared" si="33"/>
        <v>8.1863013698630134</v>
      </c>
      <c r="H310" s="146">
        <v>25</v>
      </c>
      <c r="I310" s="150">
        <v>0.05</v>
      </c>
      <c r="J310" s="151">
        <f t="shared" si="30"/>
        <v>3.7999999999999999E-2</v>
      </c>
      <c r="K310" s="152">
        <v>8797344.4000000004</v>
      </c>
      <c r="L310" s="152">
        <v>6100623.9800000004</v>
      </c>
      <c r="M310" s="64">
        <v>0</v>
      </c>
      <c r="N310" s="153">
        <f t="shared" si="31"/>
        <v>8797344.4000000004</v>
      </c>
      <c r="O310" s="152">
        <f t="shared" si="32"/>
        <v>2736673.0754893152</v>
      </c>
      <c r="P310" s="152">
        <f t="shared" si="34"/>
        <v>6060671.3245106852</v>
      </c>
      <c r="Q310" s="64">
        <v>0.06</v>
      </c>
      <c r="R310" s="152">
        <f t="shared" si="35"/>
        <v>5697031.045040044</v>
      </c>
    </row>
    <row r="311" spans="2:18" x14ac:dyDescent="0.25">
      <c r="B311" s="146">
        <v>307</v>
      </c>
      <c r="C311" s="147" t="s">
        <v>1073</v>
      </c>
      <c r="D311" s="148">
        <v>0</v>
      </c>
      <c r="E311" s="149">
        <v>41425</v>
      </c>
      <c r="F311" s="149">
        <v>44413</v>
      </c>
      <c r="G311" s="6">
        <f t="shared" si="33"/>
        <v>8.1863013698630134</v>
      </c>
      <c r="H311" s="146">
        <v>25</v>
      </c>
      <c r="I311" s="150">
        <v>0.05</v>
      </c>
      <c r="J311" s="151">
        <f t="shared" si="30"/>
        <v>3.7999999999999999E-2</v>
      </c>
      <c r="K311" s="152">
        <v>4309824.45</v>
      </c>
      <c r="L311" s="152">
        <v>2988699.44</v>
      </c>
      <c r="M311" s="64">
        <v>0</v>
      </c>
      <c r="N311" s="153">
        <f t="shared" si="31"/>
        <v>4309824.45</v>
      </c>
      <c r="O311" s="152">
        <f t="shared" si="32"/>
        <v>1340697.8283583561</v>
      </c>
      <c r="P311" s="152">
        <f t="shared" si="34"/>
        <v>2969126.6216416443</v>
      </c>
      <c r="Q311" s="64">
        <v>0.06</v>
      </c>
      <c r="R311" s="152">
        <f t="shared" si="35"/>
        <v>2790979.0243431455</v>
      </c>
    </row>
    <row r="312" spans="2:18" x14ac:dyDescent="0.25">
      <c r="B312" s="146">
        <v>308</v>
      </c>
      <c r="C312" s="147" t="s">
        <v>1074</v>
      </c>
      <c r="D312" s="148">
        <v>0</v>
      </c>
      <c r="E312" s="149">
        <v>41425</v>
      </c>
      <c r="F312" s="149">
        <v>44413</v>
      </c>
      <c r="G312" s="6">
        <f t="shared" si="33"/>
        <v>8.1863013698630134</v>
      </c>
      <c r="H312" s="146">
        <v>25</v>
      </c>
      <c r="I312" s="150">
        <v>0.05</v>
      </c>
      <c r="J312" s="151">
        <f t="shared" si="30"/>
        <v>3.7999999999999999E-2</v>
      </c>
      <c r="K312" s="152">
        <v>113223.13</v>
      </c>
      <c r="L312" s="152">
        <v>78515.95</v>
      </c>
      <c r="M312" s="64">
        <v>0</v>
      </c>
      <c r="N312" s="153">
        <f t="shared" si="31"/>
        <v>113223.13</v>
      </c>
      <c r="O312" s="152">
        <f t="shared" si="32"/>
        <v>35221.389240328768</v>
      </c>
      <c r="P312" s="152">
        <f t="shared" si="34"/>
        <v>78001.740759671229</v>
      </c>
      <c r="Q312" s="64">
        <v>0.06</v>
      </c>
      <c r="R312" s="152">
        <f t="shared" si="35"/>
        <v>73321.636314090953</v>
      </c>
    </row>
    <row r="313" spans="2:18" x14ac:dyDescent="0.25">
      <c r="B313" s="146">
        <v>309</v>
      </c>
      <c r="C313" s="147" t="s">
        <v>1076</v>
      </c>
      <c r="D313" s="148">
        <v>0</v>
      </c>
      <c r="E313" s="149">
        <v>41730</v>
      </c>
      <c r="F313" s="149">
        <v>44413</v>
      </c>
      <c r="G313" s="6">
        <f t="shared" si="33"/>
        <v>7.3506849315068497</v>
      </c>
      <c r="H313" s="146">
        <v>25</v>
      </c>
      <c r="I313" s="150">
        <v>0.05</v>
      </c>
      <c r="J313" s="151">
        <f t="shared" si="30"/>
        <v>3.7999999999999999E-2</v>
      </c>
      <c r="K313" s="152">
        <v>8496438.0299999993</v>
      </c>
      <c r="L313" s="152">
        <v>6158496.8399999999</v>
      </c>
      <c r="M313" s="64">
        <v>0</v>
      </c>
      <c r="N313" s="153">
        <f t="shared" si="31"/>
        <v>8496438.0299999993</v>
      </c>
      <c r="O313" s="152">
        <f t="shared" si="32"/>
        <v>2373276.281946904</v>
      </c>
      <c r="P313" s="152">
        <f t="shared" si="34"/>
        <v>6123161.7480530953</v>
      </c>
      <c r="Q313" s="64">
        <v>0.06</v>
      </c>
      <c r="R313" s="152">
        <f t="shared" si="35"/>
        <v>5755772.0431699092</v>
      </c>
    </row>
    <row r="314" spans="2:18" x14ac:dyDescent="0.25">
      <c r="B314" s="146">
        <v>310</v>
      </c>
      <c r="C314" s="147" t="s">
        <v>1077</v>
      </c>
      <c r="D314" s="148">
        <v>0</v>
      </c>
      <c r="E314" s="149">
        <v>42095</v>
      </c>
      <c r="F314" s="149">
        <v>44413</v>
      </c>
      <c r="G314" s="6">
        <f t="shared" si="33"/>
        <v>6.3506849315068497</v>
      </c>
      <c r="H314" s="146">
        <v>25</v>
      </c>
      <c r="I314" s="150">
        <v>0.05</v>
      </c>
      <c r="J314" s="151">
        <f t="shared" si="30"/>
        <v>3.7999999999999999E-2</v>
      </c>
      <c r="K314" s="152">
        <v>487427.7</v>
      </c>
      <c r="L314" s="152">
        <v>367501.8</v>
      </c>
      <c r="M314" s="64">
        <v>0</v>
      </c>
      <c r="N314" s="153">
        <f t="shared" si="31"/>
        <v>487427.7</v>
      </c>
      <c r="O314" s="152">
        <f t="shared" si="32"/>
        <v>117628.99048438357</v>
      </c>
      <c r="P314" s="152">
        <f t="shared" si="34"/>
        <v>369798.70951561641</v>
      </c>
      <c r="Q314" s="64">
        <v>0.06</v>
      </c>
      <c r="R314" s="152">
        <f t="shared" si="35"/>
        <v>347610.78694467939</v>
      </c>
    </row>
    <row r="315" spans="2:18" x14ac:dyDescent="0.25">
      <c r="B315" s="146">
        <v>311</v>
      </c>
      <c r="C315" s="147" t="s">
        <v>1079</v>
      </c>
      <c r="D315" s="148">
        <v>0</v>
      </c>
      <c r="E315" s="149">
        <v>42461</v>
      </c>
      <c r="F315" s="149">
        <v>44413</v>
      </c>
      <c r="G315" s="6">
        <f t="shared" si="33"/>
        <v>5.3479452054794523</v>
      </c>
      <c r="H315" s="146">
        <v>25</v>
      </c>
      <c r="I315" s="150">
        <v>0.05</v>
      </c>
      <c r="J315" s="151">
        <f t="shared" si="30"/>
        <v>3.7999999999999999E-2</v>
      </c>
      <c r="K315" s="152">
        <v>220780.19</v>
      </c>
      <c r="L315" s="152">
        <v>173471.14</v>
      </c>
      <c r="M315" s="64">
        <v>0</v>
      </c>
      <c r="N315" s="153">
        <f t="shared" si="31"/>
        <v>220780.19</v>
      </c>
      <c r="O315" s="152">
        <f t="shared" si="32"/>
        <v>44867.373625863016</v>
      </c>
      <c r="P315" s="152">
        <f t="shared" si="34"/>
        <v>175912.81637413698</v>
      </c>
      <c r="Q315" s="64">
        <v>0.06</v>
      </c>
      <c r="R315" s="152">
        <f t="shared" si="35"/>
        <v>165358.04739168874</v>
      </c>
    </row>
    <row r="316" spans="2:18" x14ac:dyDescent="0.25">
      <c r="B316" s="146">
        <v>312</v>
      </c>
      <c r="C316" s="147" t="s">
        <v>1080</v>
      </c>
      <c r="D316" s="148">
        <v>0</v>
      </c>
      <c r="E316" s="149">
        <v>41730</v>
      </c>
      <c r="F316" s="149">
        <v>44413</v>
      </c>
      <c r="G316" s="6">
        <f t="shared" si="33"/>
        <v>7.3506849315068497</v>
      </c>
      <c r="H316" s="146">
        <v>25</v>
      </c>
      <c r="I316" s="150">
        <v>0.05</v>
      </c>
      <c r="J316" s="151">
        <f t="shared" si="30"/>
        <v>3.7999999999999999E-2</v>
      </c>
      <c r="K316" s="152">
        <v>-6456349.0499999998</v>
      </c>
      <c r="L316" s="152">
        <v>-4679773.4800000004</v>
      </c>
      <c r="M316" s="64">
        <v>0</v>
      </c>
      <c r="N316" s="153">
        <f t="shared" si="31"/>
        <v>-6456349.0499999998</v>
      </c>
      <c r="O316" s="152">
        <f t="shared" si="32"/>
        <v>-1803426.3316265754</v>
      </c>
      <c r="P316" s="152">
        <f>N316-O316</f>
        <v>-4652922.7183734244</v>
      </c>
      <c r="Q316" s="64">
        <v>0.06</v>
      </c>
      <c r="R316" s="152">
        <f>IF(P316&gt;=N316*I316,N316*I316,P316*(1-Q316))</f>
        <v>-4373747.355271019</v>
      </c>
    </row>
    <row r="317" spans="2:18" x14ac:dyDescent="0.25">
      <c r="B317" s="146">
        <v>313</v>
      </c>
      <c r="C317" s="147" t="s">
        <v>1081</v>
      </c>
      <c r="D317" s="148">
        <v>0</v>
      </c>
      <c r="E317" s="149">
        <v>42095</v>
      </c>
      <c r="F317" s="149">
        <v>44413</v>
      </c>
      <c r="G317" s="6">
        <f t="shared" si="33"/>
        <v>6.3506849315068497</v>
      </c>
      <c r="H317" s="146">
        <v>25</v>
      </c>
      <c r="I317" s="150">
        <v>0.05</v>
      </c>
      <c r="J317" s="151">
        <f t="shared" si="30"/>
        <v>3.7999999999999999E-2</v>
      </c>
      <c r="K317" s="152">
        <v>1236131.73</v>
      </c>
      <c r="L317" s="152">
        <v>931995.97</v>
      </c>
      <c r="M317" s="64">
        <v>0</v>
      </c>
      <c r="N317" s="153">
        <f t="shared" si="31"/>
        <v>1236131.73</v>
      </c>
      <c r="O317" s="152">
        <f t="shared" si="32"/>
        <v>298310.75974060275</v>
      </c>
      <c r="P317" s="152">
        <f t="shared" si="34"/>
        <v>937820.97025939729</v>
      </c>
      <c r="Q317" s="64">
        <v>0.06</v>
      </c>
      <c r="R317" s="152">
        <f t="shared" si="35"/>
        <v>881551.71204383345</v>
      </c>
    </row>
    <row r="318" spans="2:18" x14ac:dyDescent="0.25">
      <c r="B318" s="146">
        <v>314</v>
      </c>
      <c r="C318" s="147" t="s">
        <v>1082</v>
      </c>
      <c r="D318" s="148">
        <v>0</v>
      </c>
      <c r="E318" s="149">
        <v>42461</v>
      </c>
      <c r="F318" s="149">
        <v>44413</v>
      </c>
      <c r="G318" s="6">
        <f t="shared" si="33"/>
        <v>5.3479452054794523</v>
      </c>
      <c r="H318" s="146">
        <v>25</v>
      </c>
      <c r="I318" s="150">
        <v>0.05</v>
      </c>
      <c r="J318" s="151">
        <f t="shared" si="30"/>
        <v>3.7999999999999999E-2</v>
      </c>
      <c r="K318" s="152">
        <v>-601345.31999999995</v>
      </c>
      <c r="L318" s="152">
        <v>-472488.27</v>
      </c>
      <c r="M318" s="64">
        <v>0</v>
      </c>
      <c r="N318" s="153">
        <f t="shared" si="31"/>
        <v>-601345.31999999995</v>
      </c>
      <c r="O318" s="152">
        <f t="shared" si="32"/>
        <v>-122206.54919539727</v>
      </c>
      <c r="P318" s="152">
        <f>N318-O318</f>
        <v>-479138.77080460265</v>
      </c>
      <c r="Q318" s="64">
        <v>0.06</v>
      </c>
      <c r="R318" s="152">
        <f>IF(P318&gt;=N318*I318,N318*I318,P318*(1-Q318))</f>
        <v>-450390.44455632649</v>
      </c>
    </row>
    <row r="319" spans="2:18" x14ac:dyDescent="0.25">
      <c r="B319" s="146">
        <v>315</v>
      </c>
      <c r="C319" s="147" t="s">
        <v>1084</v>
      </c>
      <c r="D319" s="148">
        <v>0</v>
      </c>
      <c r="E319" s="149">
        <v>42826</v>
      </c>
      <c r="F319" s="149">
        <v>44413</v>
      </c>
      <c r="G319" s="6">
        <f t="shared" si="33"/>
        <v>4.3479452054794523</v>
      </c>
      <c r="H319" s="146">
        <v>25</v>
      </c>
      <c r="I319" s="150">
        <v>0.05</v>
      </c>
      <c r="J319" s="151">
        <f t="shared" si="30"/>
        <v>3.7999999999999999E-2</v>
      </c>
      <c r="K319" s="152">
        <v>147087.19</v>
      </c>
      <c r="L319" s="152">
        <v>120681.55</v>
      </c>
      <c r="M319" s="64">
        <v>0</v>
      </c>
      <c r="N319" s="153">
        <f t="shared" si="31"/>
        <v>147087.19</v>
      </c>
      <c r="O319" s="152">
        <f t="shared" si="32"/>
        <v>24302.027616821921</v>
      </c>
      <c r="P319" s="152">
        <f t="shared" si="34"/>
        <v>122785.16238317807</v>
      </c>
      <c r="Q319" s="64">
        <v>0.06</v>
      </c>
      <c r="R319" s="152">
        <f t="shared" si="35"/>
        <v>115418.05264018738</v>
      </c>
    </row>
    <row r="320" spans="2:18" x14ac:dyDescent="0.25">
      <c r="B320" s="146">
        <v>316</v>
      </c>
      <c r="C320" s="147" t="s">
        <v>1085</v>
      </c>
      <c r="D320" s="148">
        <v>0</v>
      </c>
      <c r="E320" s="149">
        <v>42826</v>
      </c>
      <c r="F320" s="149">
        <v>44413</v>
      </c>
      <c r="G320" s="6">
        <f t="shared" si="33"/>
        <v>4.3479452054794523</v>
      </c>
      <c r="H320" s="146">
        <v>25</v>
      </c>
      <c r="I320" s="150">
        <v>0.05</v>
      </c>
      <c r="J320" s="151">
        <f t="shared" si="30"/>
        <v>3.7999999999999999E-2</v>
      </c>
      <c r="K320" s="152">
        <v>-10192.58</v>
      </c>
      <c r="L320" s="152">
        <v>-8362.7800000000007</v>
      </c>
      <c r="M320" s="64">
        <v>0</v>
      </c>
      <c r="N320" s="153">
        <f t="shared" si="31"/>
        <v>-10192.58</v>
      </c>
      <c r="O320" s="152">
        <f t="shared" si="32"/>
        <v>-1684.0376150136988</v>
      </c>
      <c r="P320" s="152">
        <f>N320-O320</f>
        <v>-8508.5423849863018</v>
      </c>
      <c r="Q320" s="64">
        <v>0.06</v>
      </c>
      <c r="R320" s="152">
        <f>IF(P320&gt;=N320*I320,N320*I320,P320*(1-Q320))</f>
        <v>-7998.0298418871234</v>
      </c>
    </row>
    <row r="321" spans="2:18" x14ac:dyDescent="0.25">
      <c r="B321" s="146">
        <v>317</v>
      </c>
      <c r="C321" s="147" t="s">
        <v>1087</v>
      </c>
      <c r="D321" s="148">
        <v>0</v>
      </c>
      <c r="E321" s="149">
        <v>43191</v>
      </c>
      <c r="F321" s="149">
        <v>44413</v>
      </c>
      <c r="G321" s="6">
        <f t="shared" si="33"/>
        <v>3.3479452054794518</v>
      </c>
      <c r="H321" s="146">
        <v>25</v>
      </c>
      <c r="I321" s="150">
        <v>0.05</v>
      </c>
      <c r="J321" s="151">
        <f t="shared" si="30"/>
        <v>3.7999999999999999E-2</v>
      </c>
      <c r="K321" s="152">
        <v>406299.93</v>
      </c>
      <c r="L321" s="152">
        <v>348881.98</v>
      </c>
      <c r="M321" s="64">
        <v>0</v>
      </c>
      <c r="N321" s="153">
        <f t="shared" si="31"/>
        <v>406299.93</v>
      </c>
      <c r="O321" s="152">
        <f t="shared" si="32"/>
        <v>51690.256299945198</v>
      </c>
      <c r="P321" s="152">
        <f t="shared" si="34"/>
        <v>354609.67370005482</v>
      </c>
      <c r="Q321" s="64">
        <v>0.06</v>
      </c>
      <c r="R321" s="152">
        <f t="shared" si="35"/>
        <v>333333.09327805153</v>
      </c>
    </row>
    <row r="322" spans="2:18" x14ac:dyDescent="0.25">
      <c r="B322" s="146">
        <v>318</v>
      </c>
      <c r="C322" s="147" t="s">
        <v>1088</v>
      </c>
      <c r="D322" s="148">
        <v>0</v>
      </c>
      <c r="E322" s="149">
        <v>43191</v>
      </c>
      <c r="F322" s="149">
        <v>44413</v>
      </c>
      <c r="G322" s="6">
        <f t="shared" si="33"/>
        <v>3.3479452054794518</v>
      </c>
      <c r="H322" s="146">
        <v>25</v>
      </c>
      <c r="I322" s="150">
        <v>0.05</v>
      </c>
      <c r="J322" s="151">
        <f t="shared" si="30"/>
        <v>3.7999999999999999E-2</v>
      </c>
      <c r="K322" s="152">
        <v>1343276.58</v>
      </c>
      <c r="L322" s="152">
        <v>1153445.92</v>
      </c>
      <c r="M322" s="64">
        <v>0</v>
      </c>
      <c r="N322" s="153">
        <f t="shared" si="31"/>
        <v>1343276.58</v>
      </c>
      <c r="O322" s="152">
        <f t="shared" si="32"/>
        <v>170894.22265446576</v>
      </c>
      <c r="P322" s="152">
        <f t="shared" si="34"/>
        <v>1172382.3573455343</v>
      </c>
      <c r="Q322" s="64">
        <v>0.06</v>
      </c>
      <c r="R322" s="152">
        <f t="shared" si="35"/>
        <v>1102039.415904802</v>
      </c>
    </row>
    <row r="323" spans="2:18" x14ac:dyDescent="0.25">
      <c r="B323" s="146">
        <v>319</v>
      </c>
      <c r="C323" s="147" t="s">
        <v>1090</v>
      </c>
      <c r="D323" s="148">
        <v>0</v>
      </c>
      <c r="E323" s="149">
        <v>43556</v>
      </c>
      <c r="F323" s="149">
        <v>44413</v>
      </c>
      <c r="G323" s="6">
        <f t="shared" si="33"/>
        <v>2.3479452054794518</v>
      </c>
      <c r="H323" s="146">
        <v>25</v>
      </c>
      <c r="I323" s="150">
        <v>0.05</v>
      </c>
      <c r="J323" s="151">
        <f t="shared" si="30"/>
        <v>3.7999999999999999E-2</v>
      </c>
      <c r="K323" s="152">
        <v>480264.1</v>
      </c>
      <c r="L323" s="152">
        <v>432656.44</v>
      </c>
      <c r="M323" s="64">
        <v>0</v>
      </c>
      <c r="N323" s="153">
        <f t="shared" si="31"/>
        <v>480264.1</v>
      </c>
      <c r="O323" s="152">
        <f t="shared" si="32"/>
        <v>42850.084056438347</v>
      </c>
      <c r="P323" s="152">
        <f t="shared" si="34"/>
        <v>437414.01594356162</v>
      </c>
      <c r="Q323" s="64">
        <v>0.06</v>
      </c>
      <c r="R323" s="152">
        <f t="shared" si="35"/>
        <v>411169.17498694791</v>
      </c>
    </row>
    <row r="324" spans="2:18" ht="30" x14ac:dyDescent="0.25">
      <c r="B324" s="146">
        <v>320</v>
      </c>
      <c r="C324" s="147" t="s">
        <v>1091</v>
      </c>
      <c r="D324" s="148">
        <v>0</v>
      </c>
      <c r="E324" s="149">
        <v>43556</v>
      </c>
      <c r="F324" s="149">
        <v>44413</v>
      </c>
      <c r="G324" s="6">
        <f t="shared" si="33"/>
        <v>2.3479452054794518</v>
      </c>
      <c r="H324" s="146">
        <v>25</v>
      </c>
      <c r="I324" s="150">
        <v>0.05</v>
      </c>
      <c r="J324" s="151">
        <f t="shared" si="30"/>
        <v>3.7999999999999999E-2</v>
      </c>
      <c r="K324" s="152">
        <v>1678662.92</v>
      </c>
      <c r="L324" s="152">
        <v>1512260.3</v>
      </c>
      <c r="M324" s="64">
        <v>0</v>
      </c>
      <c r="N324" s="153">
        <f t="shared" si="31"/>
        <v>1678662.92</v>
      </c>
      <c r="O324" s="152">
        <f t="shared" si="32"/>
        <v>149773.52507594519</v>
      </c>
      <c r="P324" s="152">
        <f t="shared" si="34"/>
        <v>1528889.3949240549</v>
      </c>
      <c r="Q324" s="64">
        <v>0.06</v>
      </c>
      <c r="R324" s="152">
        <f t="shared" si="35"/>
        <v>1437156.0312286115</v>
      </c>
    </row>
    <row r="325" spans="2:18" x14ac:dyDescent="0.25">
      <c r="B325" s="146">
        <v>321</v>
      </c>
      <c r="C325" s="147" t="s">
        <v>1093</v>
      </c>
      <c r="D325" s="148">
        <v>0</v>
      </c>
      <c r="E325" s="149">
        <v>43922</v>
      </c>
      <c r="F325" s="149">
        <v>44413</v>
      </c>
      <c r="G325" s="6">
        <f t="shared" si="33"/>
        <v>1.3452054794520547</v>
      </c>
      <c r="H325" s="146">
        <v>25</v>
      </c>
      <c r="I325" s="150">
        <v>0.05</v>
      </c>
      <c r="J325" s="151">
        <f t="shared" ref="J325:J388" si="36">(1-I325)/H325</f>
        <v>3.7999999999999999E-2</v>
      </c>
      <c r="K325" s="152">
        <v>830813.64</v>
      </c>
      <c r="L325" s="152">
        <v>787368.51</v>
      </c>
      <c r="M325" s="64">
        <v>0</v>
      </c>
      <c r="N325" s="153">
        <f t="shared" ref="N325:N388" si="37">K325*(1+M325)</f>
        <v>830813.64</v>
      </c>
      <c r="O325" s="152">
        <f t="shared" ref="O325:O388" si="38">N325*J325*G325</f>
        <v>42469.372315397261</v>
      </c>
      <c r="P325" s="152">
        <f t="shared" ref="P325:P388" si="39">MAX(N325-O325,0)</f>
        <v>788344.26768460276</v>
      </c>
      <c r="Q325" s="64">
        <v>0.06</v>
      </c>
      <c r="R325" s="152">
        <f t="shared" si="35"/>
        <v>741043.61162352655</v>
      </c>
    </row>
    <row r="326" spans="2:18" x14ac:dyDescent="0.25">
      <c r="B326" s="146">
        <v>322</v>
      </c>
      <c r="C326" s="147" t="s">
        <v>1094</v>
      </c>
      <c r="D326" s="148">
        <v>0</v>
      </c>
      <c r="E326" s="149">
        <v>43922</v>
      </c>
      <c r="F326" s="149">
        <v>44413</v>
      </c>
      <c r="G326" s="6">
        <f t="shared" ref="G326:G389" si="40">(F326-E326)/(EDATE(F326,12)-F326)</f>
        <v>1.3452054794520547</v>
      </c>
      <c r="H326" s="146">
        <v>25</v>
      </c>
      <c r="I326" s="150">
        <v>0.05</v>
      </c>
      <c r="J326" s="151">
        <f t="shared" si="36"/>
        <v>3.7999999999999999E-2</v>
      </c>
      <c r="K326" s="152">
        <v>-1633215.52</v>
      </c>
      <c r="L326" s="152">
        <v>-1547810.98</v>
      </c>
      <c r="M326" s="64">
        <v>0</v>
      </c>
      <c r="N326" s="153">
        <f t="shared" si="37"/>
        <v>-1633215.52</v>
      </c>
      <c r="O326" s="152">
        <f t="shared" si="38"/>
        <v>-83486.397731945195</v>
      </c>
      <c r="P326" s="152">
        <f>N326-O326</f>
        <v>-1549729.1222680549</v>
      </c>
      <c r="Q326" s="64">
        <v>0.06</v>
      </c>
      <c r="R326" s="152">
        <f>IF(P326&gt;=N326*I326,N326*I326,P326*(1-Q326))</f>
        <v>-1456745.3749319715</v>
      </c>
    </row>
    <row r="327" spans="2:18" x14ac:dyDescent="0.25">
      <c r="B327" s="146">
        <v>323</v>
      </c>
      <c r="C327" s="147" t="s">
        <v>1121</v>
      </c>
      <c r="D327" s="148">
        <v>0</v>
      </c>
      <c r="E327" s="149">
        <v>41425</v>
      </c>
      <c r="F327" s="149">
        <v>44413</v>
      </c>
      <c r="G327" s="6">
        <f t="shared" si="40"/>
        <v>8.1863013698630134</v>
      </c>
      <c r="H327" s="146">
        <v>25</v>
      </c>
      <c r="I327" s="150">
        <v>0.05</v>
      </c>
      <c r="J327" s="151">
        <f t="shared" si="36"/>
        <v>3.7999999999999999E-2</v>
      </c>
      <c r="K327" s="152">
        <v>221078560.25</v>
      </c>
      <c r="L327" s="152">
        <v>153309578.69999999</v>
      </c>
      <c r="M327" s="64">
        <v>8.8210347752332524E-2</v>
      </c>
      <c r="N327" s="153">
        <f t="shared" si="37"/>
        <v>240579976.9302375</v>
      </c>
      <c r="O327" s="152">
        <f t="shared" si="38"/>
        <v>74839487.398813382</v>
      </c>
      <c r="P327" s="152">
        <f t="shared" si="39"/>
        <v>165740489.53142411</v>
      </c>
      <c r="Q327" s="64">
        <v>0.06</v>
      </c>
      <c r="R327" s="152">
        <f t="shared" ref="R327:R388" si="41">IF(L327&lt;=0,0,IF(P327&lt;=I327*N327,I327*N327,P327*(1-Q327)))</f>
        <v>155796060.15953866</v>
      </c>
    </row>
    <row r="328" spans="2:18" x14ac:dyDescent="0.25">
      <c r="B328" s="146">
        <v>324</v>
      </c>
      <c r="C328" s="147" t="s">
        <v>1069</v>
      </c>
      <c r="D328" s="148">
        <v>0</v>
      </c>
      <c r="E328" s="149">
        <v>41425</v>
      </c>
      <c r="F328" s="149">
        <v>44413</v>
      </c>
      <c r="G328" s="6">
        <f t="shared" si="40"/>
        <v>8.1863013698630134</v>
      </c>
      <c r="H328" s="146">
        <v>25</v>
      </c>
      <c r="I328" s="150">
        <v>0.05</v>
      </c>
      <c r="J328" s="151">
        <f t="shared" si="36"/>
        <v>3.7999999999999999E-2</v>
      </c>
      <c r="K328" s="152">
        <v>3901861.75</v>
      </c>
      <c r="L328" s="152">
        <v>2705792.81</v>
      </c>
      <c r="M328" s="64">
        <v>0.44</v>
      </c>
      <c r="N328" s="153">
        <f t="shared" si="37"/>
        <v>5618680.9199999999</v>
      </c>
      <c r="O328" s="152">
        <f t="shared" si="38"/>
        <v>1747856.1818643287</v>
      </c>
      <c r="P328" s="152">
        <f t="shared" si="39"/>
        <v>3870824.7381356712</v>
      </c>
      <c r="Q328" s="64">
        <v>0.06</v>
      </c>
      <c r="R328" s="152">
        <f t="shared" si="41"/>
        <v>3638575.2538475306</v>
      </c>
    </row>
    <row r="329" spans="2:18" x14ac:dyDescent="0.25">
      <c r="B329" s="146">
        <v>325</v>
      </c>
      <c r="C329" s="147" t="s">
        <v>1070</v>
      </c>
      <c r="D329" s="148">
        <v>0</v>
      </c>
      <c r="E329" s="149">
        <v>41425</v>
      </c>
      <c r="F329" s="149">
        <v>44413</v>
      </c>
      <c r="G329" s="6">
        <f t="shared" si="40"/>
        <v>8.1863013698630134</v>
      </c>
      <c r="H329" s="146">
        <v>25</v>
      </c>
      <c r="I329" s="150">
        <v>0.05</v>
      </c>
      <c r="J329" s="151">
        <f t="shared" si="36"/>
        <v>3.7999999999999999E-2</v>
      </c>
      <c r="K329" s="152">
        <v>20710668</v>
      </c>
      <c r="L329" s="152">
        <v>14362061.09</v>
      </c>
      <c r="M329" s="64">
        <v>0.19512195121951231</v>
      </c>
      <c r="N329" s="153">
        <f t="shared" si="37"/>
        <v>24751773.951219514</v>
      </c>
      <c r="O329" s="152">
        <f t="shared" si="38"/>
        <v>7699768.2781295022</v>
      </c>
      <c r="P329" s="152">
        <f t="shared" si="39"/>
        <v>17052005.673090011</v>
      </c>
      <c r="Q329" s="64">
        <v>0.06</v>
      </c>
      <c r="R329" s="152">
        <f t="shared" si="41"/>
        <v>16028885.332704609</v>
      </c>
    </row>
    <row r="330" spans="2:18" ht="30" x14ac:dyDescent="0.25">
      <c r="B330" s="146">
        <v>326</v>
      </c>
      <c r="C330" s="147" t="s">
        <v>1071</v>
      </c>
      <c r="D330" s="148">
        <v>0</v>
      </c>
      <c r="E330" s="149">
        <v>41425</v>
      </c>
      <c r="F330" s="149">
        <v>44413</v>
      </c>
      <c r="G330" s="6">
        <f t="shared" si="40"/>
        <v>8.1863013698630134</v>
      </c>
      <c r="H330" s="146">
        <v>25</v>
      </c>
      <c r="I330" s="150">
        <v>0.05</v>
      </c>
      <c r="J330" s="151">
        <f t="shared" si="36"/>
        <v>3.7999999999999999E-2</v>
      </c>
      <c r="K330" s="152">
        <v>558082.59</v>
      </c>
      <c r="L330" s="152">
        <v>387009.05</v>
      </c>
      <c r="M330" s="64">
        <v>0</v>
      </c>
      <c r="N330" s="153">
        <f t="shared" si="37"/>
        <v>558082.59</v>
      </c>
      <c r="O330" s="152">
        <f t="shared" si="38"/>
        <v>173608.02629852053</v>
      </c>
      <c r="P330" s="152">
        <f t="shared" si="39"/>
        <v>384474.56370147946</v>
      </c>
      <c r="Q330" s="64">
        <v>0.06</v>
      </c>
      <c r="R330" s="152">
        <f t="shared" si="41"/>
        <v>361406.08987939067</v>
      </c>
    </row>
    <row r="331" spans="2:18" ht="30" x14ac:dyDescent="0.25">
      <c r="B331" s="146">
        <v>327</v>
      </c>
      <c r="C331" s="147" t="s">
        <v>1072</v>
      </c>
      <c r="D331" s="148">
        <v>0</v>
      </c>
      <c r="E331" s="149">
        <v>41425</v>
      </c>
      <c r="F331" s="149">
        <v>44413</v>
      </c>
      <c r="G331" s="6">
        <f t="shared" si="40"/>
        <v>8.1863013698630134</v>
      </c>
      <c r="H331" s="146">
        <v>25</v>
      </c>
      <c r="I331" s="150">
        <v>0.05</v>
      </c>
      <c r="J331" s="151">
        <f t="shared" si="36"/>
        <v>3.7999999999999999E-2</v>
      </c>
      <c r="K331" s="152">
        <v>16842238.920000002</v>
      </c>
      <c r="L331" s="152">
        <v>11679452.529999999</v>
      </c>
      <c r="M331" s="64">
        <v>0</v>
      </c>
      <c r="N331" s="153">
        <f t="shared" si="37"/>
        <v>16842238.920000002</v>
      </c>
      <c r="O331" s="152">
        <f t="shared" si="38"/>
        <v>5239274.4546095347</v>
      </c>
      <c r="P331" s="152">
        <f t="shared" si="39"/>
        <v>11602964.465390466</v>
      </c>
      <c r="Q331" s="64">
        <v>0.06</v>
      </c>
      <c r="R331" s="152">
        <f t="shared" si="41"/>
        <v>10906786.597467037</v>
      </c>
    </row>
    <row r="332" spans="2:18" x14ac:dyDescent="0.25">
      <c r="B332" s="146">
        <v>328</v>
      </c>
      <c r="C332" s="147" t="s">
        <v>1073</v>
      </c>
      <c r="D332" s="148">
        <v>0</v>
      </c>
      <c r="E332" s="149">
        <v>41425</v>
      </c>
      <c r="F332" s="149">
        <v>44413</v>
      </c>
      <c r="G332" s="6">
        <f t="shared" si="40"/>
        <v>8.1863013698630134</v>
      </c>
      <c r="H332" s="146">
        <v>25</v>
      </c>
      <c r="I332" s="150">
        <v>0.05</v>
      </c>
      <c r="J332" s="151">
        <f t="shared" si="36"/>
        <v>3.7999999999999999E-2</v>
      </c>
      <c r="K332" s="152">
        <v>8251023.25</v>
      </c>
      <c r="L332" s="152">
        <v>5721771.0099999998</v>
      </c>
      <c r="M332" s="64">
        <v>0</v>
      </c>
      <c r="N332" s="153">
        <f t="shared" si="37"/>
        <v>8251023.25</v>
      </c>
      <c r="O332" s="152">
        <f t="shared" si="38"/>
        <v>2566723.7915013698</v>
      </c>
      <c r="P332" s="152">
        <f t="shared" si="39"/>
        <v>5684299.4584986307</v>
      </c>
      <c r="Q332" s="64">
        <v>0.06</v>
      </c>
      <c r="R332" s="152">
        <f t="shared" si="41"/>
        <v>5343241.4909887128</v>
      </c>
    </row>
    <row r="333" spans="2:18" x14ac:dyDescent="0.25">
      <c r="B333" s="146">
        <v>329</v>
      </c>
      <c r="C333" s="147" t="s">
        <v>1074</v>
      </c>
      <c r="D333" s="148">
        <v>0</v>
      </c>
      <c r="E333" s="149">
        <v>41425</v>
      </c>
      <c r="F333" s="149">
        <v>44413</v>
      </c>
      <c r="G333" s="6">
        <f t="shared" si="40"/>
        <v>8.1863013698630134</v>
      </c>
      <c r="H333" s="146">
        <v>25</v>
      </c>
      <c r="I333" s="150">
        <v>0.05</v>
      </c>
      <c r="J333" s="151">
        <f t="shared" si="36"/>
        <v>3.7999999999999999E-2</v>
      </c>
      <c r="K333" s="152">
        <v>216762.12</v>
      </c>
      <c r="L333" s="152">
        <v>150316.31</v>
      </c>
      <c r="M333" s="64">
        <v>0</v>
      </c>
      <c r="N333" s="153">
        <f t="shared" si="37"/>
        <v>216762.12</v>
      </c>
      <c r="O333" s="152">
        <f t="shared" si="38"/>
        <v>67430.241515835616</v>
      </c>
      <c r="P333" s="152">
        <f t="shared" si="39"/>
        <v>149331.87848416436</v>
      </c>
      <c r="Q333" s="64">
        <v>0.06</v>
      </c>
      <c r="R333" s="152">
        <f t="shared" si="41"/>
        <v>140371.96577511448</v>
      </c>
    </row>
    <row r="334" spans="2:18" x14ac:dyDescent="0.25">
      <c r="B334" s="146">
        <v>330</v>
      </c>
      <c r="C334" s="147" t="s">
        <v>1076</v>
      </c>
      <c r="D334" s="148">
        <v>0</v>
      </c>
      <c r="E334" s="149">
        <v>41730</v>
      </c>
      <c r="F334" s="149">
        <v>44413</v>
      </c>
      <c r="G334" s="6">
        <f t="shared" si="40"/>
        <v>7.3506849315068497</v>
      </c>
      <c r="H334" s="146">
        <v>25</v>
      </c>
      <c r="I334" s="150">
        <v>0.05</v>
      </c>
      <c r="J334" s="151">
        <f t="shared" si="36"/>
        <v>3.7999999999999999E-2</v>
      </c>
      <c r="K334" s="152">
        <v>16266163.140000001</v>
      </c>
      <c r="L334" s="152">
        <v>11790248.33</v>
      </c>
      <c r="M334" s="64">
        <v>0</v>
      </c>
      <c r="N334" s="153">
        <f t="shared" si="37"/>
        <v>16266163.140000001</v>
      </c>
      <c r="O334" s="152">
        <f t="shared" si="38"/>
        <v>4543562.7308919458</v>
      </c>
      <c r="P334" s="152">
        <f t="shared" si="39"/>
        <v>11722600.409108054</v>
      </c>
      <c r="Q334" s="64">
        <v>0.06</v>
      </c>
      <c r="R334" s="152">
        <f t="shared" si="41"/>
        <v>11019244.38456157</v>
      </c>
    </row>
    <row r="335" spans="2:18" x14ac:dyDescent="0.25">
      <c r="B335" s="146">
        <v>331</v>
      </c>
      <c r="C335" s="147" t="s">
        <v>1077</v>
      </c>
      <c r="D335" s="148">
        <v>0</v>
      </c>
      <c r="E335" s="149">
        <v>42095</v>
      </c>
      <c r="F335" s="149">
        <v>44413</v>
      </c>
      <c r="G335" s="6">
        <f t="shared" si="40"/>
        <v>6.3506849315068497</v>
      </c>
      <c r="H335" s="146">
        <v>25</v>
      </c>
      <c r="I335" s="150">
        <v>0.05</v>
      </c>
      <c r="J335" s="151">
        <f t="shared" si="36"/>
        <v>3.7999999999999999E-2</v>
      </c>
      <c r="K335" s="152">
        <v>933165</v>
      </c>
      <c r="L335" s="152">
        <v>703570.67</v>
      </c>
      <c r="M335" s="64">
        <v>0</v>
      </c>
      <c r="N335" s="153">
        <f t="shared" si="37"/>
        <v>933165</v>
      </c>
      <c r="O335" s="152">
        <f t="shared" si="38"/>
        <v>225197.00235616436</v>
      </c>
      <c r="P335" s="152">
        <f t="shared" si="39"/>
        <v>707967.99764383561</v>
      </c>
      <c r="Q335" s="64">
        <v>0.06</v>
      </c>
      <c r="R335" s="152">
        <f t="shared" si="41"/>
        <v>665489.91778520541</v>
      </c>
    </row>
    <row r="336" spans="2:18" x14ac:dyDescent="0.25">
      <c r="B336" s="146">
        <v>332</v>
      </c>
      <c r="C336" s="147" t="s">
        <v>1079</v>
      </c>
      <c r="D336" s="148">
        <v>0</v>
      </c>
      <c r="E336" s="149">
        <v>42461</v>
      </c>
      <c r="F336" s="149">
        <v>44413</v>
      </c>
      <c r="G336" s="6">
        <f t="shared" si="40"/>
        <v>5.3479452054794523</v>
      </c>
      <c r="H336" s="146">
        <v>25</v>
      </c>
      <c r="I336" s="150">
        <v>0.05</v>
      </c>
      <c r="J336" s="151">
        <f t="shared" si="36"/>
        <v>3.7999999999999999E-2</v>
      </c>
      <c r="K336" s="152">
        <v>422676.72</v>
      </c>
      <c r="L336" s="152">
        <v>332105</v>
      </c>
      <c r="M336" s="64">
        <v>0</v>
      </c>
      <c r="N336" s="153">
        <f t="shared" si="37"/>
        <v>422676.72</v>
      </c>
      <c r="O336" s="152">
        <f t="shared" si="38"/>
        <v>85897.173651287667</v>
      </c>
      <c r="P336" s="152">
        <f t="shared" si="39"/>
        <v>336779.54634871229</v>
      </c>
      <c r="Q336" s="64">
        <v>0.06</v>
      </c>
      <c r="R336" s="152">
        <f t="shared" si="41"/>
        <v>316572.77356778953</v>
      </c>
    </row>
    <row r="337" spans="2:18" x14ac:dyDescent="0.25">
      <c r="B337" s="146">
        <v>333</v>
      </c>
      <c r="C337" s="147" t="s">
        <v>1080</v>
      </c>
      <c r="D337" s="148">
        <v>0</v>
      </c>
      <c r="E337" s="149">
        <v>41730</v>
      </c>
      <c r="F337" s="149">
        <v>44413</v>
      </c>
      <c r="G337" s="6">
        <f t="shared" si="40"/>
        <v>7.3506849315068497</v>
      </c>
      <c r="H337" s="146">
        <v>25</v>
      </c>
      <c r="I337" s="150">
        <v>0.05</v>
      </c>
      <c r="J337" s="151">
        <f t="shared" si="36"/>
        <v>3.7999999999999999E-2</v>
      </c>
      <c r="K337" s="152">
        <v>-12360477</v>
      </c>
      <c r="L337" s="152">
        <v>-8959278.9800000004</v>
      </c>
      <c r="M337" s="64">
        <v>0</v>
      </c>
      <c r="N337" s="153">
        <f t="shared" si="37"/>
        <v>-12360477</v>
      </c>
      <c r="O337" s="152">
        <f t="shared" si="38"/>
        <v>-3452602.9371452057</v>
      </c>
      <c r="P337" s="152">
        <f>N337-O337</f>
        <v>-8907874.0628547948</v>
      </c>
      <c r="Q337" s="64">
        <v>0.06</v>
      </c>
      <c r="R337" s="152">
        <f>IF(P337&gt;=N337*I337,N337*I337,P337*(1-Q337))</f>
        <v>-8373401.619083507</v>
      </c>
    </row>
    <row r="338" spans="2:18" x14ac:dyDescent="0.25">
      <c r="B338" s="146">
        <v>334</v>
      </c>
      <c r="C338" s="147" t="s">
        <v>1081</v>
      </c>
      <c r="D338" s="148">
        <v>0</v>
      </c>
      <c r="E338" s="149">
        <v>42095</v>
      </c>
      <c r="F338" s="149">
        <v>44413</v>
      </c>
      <c r="G338" s="6">
        <f t="shared" si="40"/>
        <v>6.3506849315068497</v>
      </c>
      <c r="H338" s="146">
        <v>25</v>
      </c>
      <c r="I338" s="150">
        <v>0.05</v>
      </c>
      <c r="J338" s="151">
        <f t="shared" si="36"/>
        <v>3.7999999999999999E-2</v>
      </c>
      <c r="K338" s="152">
        <v>2366535.29</v>
      </c>
      <c r="L338" s="152">
        <v>1784276.93</v>
      </c>
      <c r="M338" s="64">
        <v>0</v>
      </c>
      <c r="N338" s="153">
        <f t="shared" si="37"/>
        <v>2366535.29</v>
      </c>
      <c r="O338" s="152">
        <f t="shared" si="38"/>
        <v>571106.56023112324</v>
      </c>
      <c r="P338" s="152">
        <f t="shared" si="39"/>
        <v>1795428.7297688769</v>
      </c>
      <c r="Q338" s="64">
        <v>0.06</v>
      </c>
      <c r="R338" s="152">
        <f t="shared" si="41"/>
        <v>1687703.0059827443</v>
      </c>
    </row>
    <row r="339" spans="2:18" x14ac:dyDescent="0.25">
      <c r="B339" s="146">
        <v>335</v>
      </c>
      <c r="C339" s="147" t="s">
        <v>1082</v>
      </c>
      <c r="D339" s="148">
        <v>0</v>
      </c>
      <c r="E339" s="149">
        <v>42461</v>
      </c>
      <c r="F339" s="149">
        <v>44413</v>
      </c>
      <c r="G339" s="6">
        <f t="shared" si="40"/>
        <v>5.3479452054794523</v>
      </c>
      <c r="H339" s="146">
        <v>25</v>
      </c>
      <c r="I339" s="150">
        <v>0.05</v>
      </c>
      <c r="J339" s="151">
        <f t="shared" si="36"/>
        <v>3.7999999999999999E-2</v>
      </c>
      <c r="K339" s="152">
        <v>-1151256.67</v>
      </c>
      <c r="L339" s="152">
        <v>-904563.89</v>
      </c>
      <c r="M339" s="64">
        <v>0</v>
      </c>
      <c r="N339" s="153">
        <f t="shared" si="37"/>
        <v>-1151256.67</v>
      </c>
      <c r="O339" s="152">
        <f t="shared" si="38"/>
        <v>-233960.58836690409</v>
      </c>
      <c r="P339" s="152">
        <f>N339-O339</f>
        <v>-917296.08163309586</v>
      </c>
      <c r="Q339" s="64">
        <v>0.06</v>
      </c>
      <c r="R339" s="152">
        <f>IF(P339&gt;=N339*I339,N339*I339,P339*(1-Q339))</f>
        <v>-862258.31673511001</v>
      </c>
    </row>
    <row r="340" spans="2:18" x14ac:dyDescent="0.25">
      <c r="B340" s="146">
        <v>336</v>
      </c>
      <c r="C340" s="147" t="s">
        <v>1084</v>
      </c>
      <c r="D340" s="148">
        <v>0</v>
      </c>
      <c r="E340" s="149">
        <v>42826</v>
      </c>
      <c r="F340" s="149">
        <v>44413</v>
      </c>
      <c r="G340" s="6">
        <f t="shared" si="40"/>
        <v>4.3479452054794523</v>
      </c>
      <c r="H340" s="146">
        <v>25</v>
      </c>
      <c r="I340" s="150">
        <v>0.05</v>
      </c>
      <c r="J340" s="151">
        <f t="shared" si="36"/>
        <v>3.7999999999999999E-2</v>
      </c>
      <c r="K340" s="152">
        <v>279465.65999999997</v>
      </c>
      <c r="L340" s="152">
        <v>229294.94</v>
      </c>
      <c r="M340" s="64">
        <v>0</v>
      </c>
      <c r="N340" s="153">
        <f t="shared" si="37"/>
        <v>279465.65999999997</v>
      </c>
      <c r="O340" s="152">
        <f t="shared" si="38"/>
        <v>46173.852306739725</v>
      </c>
      <c r="P340" s="152">
        <f t="shared" si="39"/>
        <v>233291.80769326026</v>
      </c>
      <c r="Q340" s="64">
        <v>0.06</v>
      </c>
      <c r="R340" s="152">
        <f t="shared" si="41"/>
        <v>219294.29923166463</v>
      </c>
    </row>
    <row r="341" spans="2:18" x14ac:dyDescent="0.25">
      <c r="B341" s="146">
        <v>337</v>
      </c>
      <c r="C341" s="147" t="s">
        <v>1085</v>
      </c>
      <c r="D341" s="148">
        <v>0</v>
      </c>
      <c r="E341" s="149">
        <v>42826</v>
      </c>
      <c r="F341" s="149">
        <v>44413</v>
      </c>
      <c r="G341" s="6">
        <f t="shared" si="40"/>
        <v>4.3479452054794523</v>
      </c>
      <c r="H341" s="146">
        <v>25</v>
      </c>
      <c r="I341" s="150">
        <v>0.05</v>
      </c>
      <c r="J341" s="151">
        <f t="shared" si="36"/>
        <v>3.7999999999999999E-2</v>
      </c>
      <c r="K341" s="152">
        <v>-21463.99</v>
      </c>
      <c r="L341" s="152">
        <v>-17610.71</v>
      </c>
      <c r="M341" s="64">
        <v>0</v>
      </c>
      <c r="N341" s="153">
        <f t="shared" si="37"/>
        <v>-21463.99</v>
      </c>
      <c r="O341" s="152">
        <f t="shared" si="38"/>
        <v>-3546.3215916164386</v>
      </c>
      <c r="P341" s="152">
        <f>N341-O341</f>
        <v>-17917.668408383564</v>
      </c>
      <c r="Q341" s="64">
        <v>0.06</v>
      </c>
      <c r="R341" s="152">
        <f>IF(P341&gt;=N341*I341,N341*I341,P341*(1-Q341))</f>
        <v>-16842.608303880548</v>
      </c>
    </row>
    <row r="342" spans="2:18" x14ac:dyDescent="0.25">
      <c r="B342" s="146">
        <v>338</v>
      </c>
      <c r="C342" s="147" t="s">
        <v>1087</v>
      </c>
      <c r="D342" s="148">
        <v>0</v>
      </c>
      <c r="E342" s="149">
        <v>43191</v>
      </c>
      <c r="F342" s="149">
        <v>44413</v>
      </c>
      <c r="G342" s="6">
        <f t="shared" si="40"/>
        <v>3.3479452054794518</v>
      </c>
      <c r="H342" s="146">
        <v>25</v>
      </c>
      <c r="I342" s="150">
        <v>0.05</v>
      </c>
      <c r="J342" s="151">
        <f t="shared" si="36"/>
        <v>3.7999999999999999E-2</v>
      </c>
      <c r="K342" s="152">
        <v>771969.86</v>
      </c>
      <c r="L342" s="152">
        <v>662875.76</v>
      </c>
      <c r="M342" s="64">
        <v>0</v>
      </c>
      <c r="N342" s="153">
        <f t="shared" si="37"/>
        <v>771969.86</v>
      </c>
      <c r="O342" s="152">
        <f t="shared" si="38"/>
        <v>98211.48607934246</v>
      </c>
      <c r="P342" s="152">
        <f t="shared" si="39"/>
        <v>673758.37392065756</v>
      </c>
      <c r="Q342" s="64">
        <v>0.06</v>
      </c>
      <c r="R342" s="152">
        <f t="shared" si="41"/>
        <v>633332.87148541806</v>
      </c>
    </row>
    <row r="343" spans="2:18" x14ac:dyDescent="0.25">
      <c r="B343" s="146">
        <v>339</v>
      </c>
      <c r="C343" s="147" t="s">
        <v>1088</v>
      </c>
      <c r="D343" s="148">
        <v>0</v>
      </c>
      <c r="E343" s="149">
        <v>43191</v>
      </c>
      <c r="F343" s="149">
        <v>44413</v>
      </c>
      <c r="G343" s="6">
        <f t="shared" si="40"/>
        <v>3.3479452054794518</v>
      </c>
      <c r="H343" s="146">
        <v>25</v>
      </c>
      <c r="I343" s="150">
        <v>0.05</v>
      </c>
      <c r="J343" s="151">
        <f t="shared" si="36"/>
        <v>3.7999999999999999E-2</v>
      </c>
      <c r="K343" s="152">
        <v>2552225.54</v>
      </c>
      <c r="L343" s="152">
        <v>2191547.2999999998</v>
      </c>
      <c r="M343" s="64">
        <v>0</v>
      </c>
      <c r="N343" s="153">
        <f t="shared" si="37"/>
        <v>2552225.54</v>
      </c>
      <c r="O343" s="152">
        <f t="shared" si="38"/>
        <v>324699.02787791775</v>
      </c>
      <c r="P343" s="152">
        <f t="shared" si="39"/>
        <v>2227526.5121220825</v>
      </c>
      <c r="Q343" s="64">
        <v>0.06</v>
      </c>
      <c r="R343" s="152">
        <f t="shared" si="41"/>
        <v>2093874.9213947575</v>
      </c>
    </row>
    <row r="344" spans="2:18" x14ac:dyDescent="0.25">
      <c r="B344" s="146">
        <v>340</v>
      </c>
      <c r="C344" s="147" t="s">
        <v>1090</v>
      </c>
      <c r="D344" s="148">
        <v>0</v>
      </c>
      <c r="E344" s="149">
        <v>43556</v>
      </c>
      <c r="F344" s="149">
        <v>44413</v>
      </c>
      <c r="G344" s="6">
        <f t="shared" si="40"/>
        <v>2.3479452054794518</v>
      </c>
      <c r="H344" s="146">
        <v>25</v>
      </c>
      <c r="I344" s="150">
        <v>0.05</v>
      </c>
      <c r="J344" s="151">
        <f t="shared" si="36"/>
        <v>3.7999999999999999E-2</v>
      </c>
      <c r="K344" s="152">
        <v>912501.78</v>
      </c>
      <c r="L344" s="152">
        <v>822047.24</v>
      </c>
      <c r="M344" s="64">
        <v>0</v>
      </c>
      <c r="N344" s="153">
        <f t="shared" si="37"/>
        <v>912501.78</v>
      </c>
      <c r="O344" s="152">
        <f t="shared" si="38"/>
        <v>81415.158815013696</v>
      </c>
      <c r="P344" s="152">
        <f t="shared" si="39"/>
        <v>831086.62118498632</v>
      </c>
      <c r="Q344" s="64">
        <v>0.06</v>
      </c>
      <c r="R344" s="152">
        <f t="shared" si="41"/>
        <v>781221.42391388712</v>
      </c>
    </row>
    <row r="345" spans="2:18" ht="30" x14ac:dyDescent="0.25">
      <c r="B345" s="146">
        <v>341</v>
      </c>
      <c r="C345" s="147" t="s">
        <v>1091</v>
      </c>
      <c r="D345" s="148">
        <v>0</v>
      </c>
      <c r="E345" s="149">
        <v>43556</v>
      </c>
      <c r="F345" s="149">
        <v>44413</v>
      </c>
      <c r="G345" s="6">
        <f t="shared" si="40"/>
        <v>2.3479452054794518</v>
      </c>
      <c r="H345" s="146">
        <v>25</v>
      </c>
      <c r="I345" s="150">
        <v>0.05</v>
      </c>
      <c r="J345" s="151">
        <f t="shared" si="36"/>
        <v>3.7999999999999999E-2</v>
      </c>
      <c r="K345" s="152">
        <v>3189459.57</v>
      </c>
      <c r="L345" s="152">
        <v>2873294.59</v>
      </c>
      <c r="M345" s="64">
        <v>0</v>
      </c>
      <c r="N345" s="153">
        <f t="shared" si="37"/>
        <v>3189459.57</v>
      </c>
      <c r="O345" s="152">
        <f t="shared" si="38"/>
        <v>284569.69960717804</v>
      </c>
      <c r="P345" s="152">
        <f t="shared" si="39"/>
        <v>2904889.8703928217</v>
      </c>
      <c r="Q345" s="64">
        <v>0.06</v>
      </c>
      <c r="R345" s="152">
        <f t="shared" si="41"/>
        <v>2730596.4781692522</v>
      </c>
    </row>
    <row r="346" spans="2:18" x14ac:dyDescent="0.25">
      <c r="B346" s="146">
        <v>342</v>
      </c>
      <c r="C346" s="147" t="s">
        <v>1093</v>
      </c>
      <c r="D346" s="148">
        <v>0</v>
      </c>
      <c r="E346" s="149">
        <v>43922</v>
      </c>
      <c r="F346" s="149">
        <v>44413</v>
      </c>
      <c r="G346" s="6">
        <f t="shared" si="40"/>
        <v>1.3452054794520547</v>
      </c>
      <c r="H346" s="146">
        <v>25</v>
      </c>
      <c r="I346" s="150">
        <v>0.05</v>
      </c>
      <c r="J346" s="151">
        <f t="shared" si="36"/>
        <v>3.7999999999999999E-2</v>
      </c>
      <c r="K346" s="152">
        <v>1578545.93</v>
      </c>
      <c r="L346" s="152">
        <v>1496000.19</v>
      </c>
      <c r="M346" s="64">
        <v>0</v>
      </c>
      <c r="N346" s="153">
        <f t="shared" si="37"/>
        <v>1578545.93</v>
      </c>
      <c r="O346" s="152">
        <f t="shared" si="38"/>
        <v>80691.808114904095</v>
      </c>
      <c r="P346" s="152">
        <f t="shared" si="39"/>
        <v>1497854.1218850957</v>
      </c>
      <c r="Q346" s="64">
        <v>0.06</v>
      </c>
      <c r="R346" s="152">
        <f t="shared" si="41"/>
        <v>1407982.87457199</v>
      </c>
    </row>
    <row r="347" spans="2:18" x14ac:dyDescent="0.25">
      <c r="B347" s="146">
        <v>343</v>
      </c>
      <c r="C347" s="147" t="s">
        <v>1094</v>
      </c>
      <c r="D347" s="148">
        <v>0</v>
      </c>
      <c r="E347" s="149">
        <v>43922</v>
      </c>
      <c r="F347" s="149">
        <v>44413</v>
      </c>
      <c r="G347" s="6">
        <f t="shared" si="40"/>
        <v>1.3452054794520547</v>
      </c>
      <c r="H347" s="146">
        <v>25</v>
      </c>
      <c r="I347" s="150">
        <v>0.05</v>
      </c>
      <c r="J347" s="151">
        <f t="shared" si="36"/>
        <v>3.7999999999999999E-2</v>
      </c>
      <c r="K347" s="152">
        <v>-3103109.46</v>
      </c>
      <c r="L347" s="152">
        <v>-2940840.84</v>
      </c>
      <c r="M347" s="64">
        <v>0</v>
      </c>
      <c r="N347" s="153">
        <f t="shared" si="37"/>
        <v>-3103109.46</v>
      </c>
      <c r="O347" s="152">
        <f t="shared" si="38"/>
        <v>-158624.15425939724</v>
      </c>
      <c r="P347" s="152">
        <f>N347-O347</f>
        <v>-2944485.3057406028</v>
      </c>
      <c r="Q347" s="64">
        <v>0.06</v>
      </c>
      <c r="R347" s="152">
        <f>IF(P347&gt;=N347*I347,N347*I347,P347*(1-Q347))</f>
        <v>-2767816.1873961664</v>
      </c>
    </row>
    <row r="348" spans="2:18" ht="30" x14ac:dyDescent="0.25">
      <c r="B348" s="146">
        <v>344</v>
      </c>
      <c r="C348" s="147" t="s">
        <v>1122</v>
      </c>
      <c r="D348" s="148">
        <v>0</v>
      </c>
      <c r="E348" s="149">
        <v>41425</v>
      </c>
      <c r="F348" s="149">
        <v>44413</v>
      </c>
      <c r="G348" s="6">
        <f t="shared" si="40"/>
        <v>8.1863013698630134</v>
      </c>
      <c r="H348" s="146">
        <v>25</v>
      </c>
      <c r="I348" s="150">
        <v>0.05</v>
      </c>
      <c r="J348" s="151">
        <f t="shared" si="36"/>
        <v>3.7999999999999999E-2</v>
      </c>
      <c r="K348" s="152">
        <v>169228943.02000001</v>
      </c>
      <c r="L348" s="152">
        <v>91277344.150000006</v>
      </c>
      <c r="M348" s="64">
        <v>8.8210347752332524E-2</v>
      </c>
      <c r="N348" s="153">
        <f t="shared" si="37"/>
        <v>184156686.9335539</v>
      </c>
      <c r="O348" s="152">
        <f t="shared" si="38"/>
        <v>57287361.263516285</v>
      </c>
      <c r="P348" s="152">
        <f t="shared" si="39"/>
        <v>126869325.67003763</v>
      </c>
      <c r="Q348" s="64">
        <v>0.06</v>
      </c>
      <c r="R348" s="152">
        <f t="shared" si="41"/>
        <v>119257166.12983537</v>
      </c>
    </row>
    <row r="349" spans="2:18" x14ac:dyDescent="0.25">
      <c r="B349" s="146">
        <v>345</v>
      </c>
      <c r="C349" s="147" t="s">
        <v>1068</v>
      </c>
      <c r="D349" s="148">
        <v>0</v>
      </c>
      <c r="E349" s="149">
        <v>41425</v>
      </c>
      <c r="F349" s="149">
        <v>44413</v>
      </c>
      <c r="G349" s="6">
        <f t="shared" si="40"/>
        <v>8.1863013698630134</v>
      </c>
      <c r="H349" s="146">
        <v>25</v>
      </c>
      <c r="I349" s="150">
        <v>0.05</v>
      </c>
      <c r="J349" s="151">
        <f t="shared" si="36"/>
        <v>3.7999999999999999E-2</v>
      </c>
      <c r="K349" s="152">
        <v>2986757.01</v>
      </c>
      <c r="L349" s="152">
        <v>1610972.94</v>
      </c>
      <c r="M349" s="64">
        <v>0.44</v>
      </c>
      <c r="N349" s="153">
        <f t="shared" si="37"/>
        <v>4300930.0943999998</v>
      </c>
      <c r="O349" s="152">
        <f t="shared" si="38"/>
        <v>1337930.9770919275</v>
      </c>
      <c r="P349" s="152">
        <f t="shared" si="39"/>
        <v>2962999.1173080723</v>
      </c>
      <c r="Q349" s="64">
        <v>0.06</v>
      </c>
      <c r="R349" s="152">
        <f t="shared" si="41"/>
        <v>2785219.170269588</v>
      </c>
    </row>
    <row r="350" spans="2:18" x14ac:dyDescent="0.25">
      <c r="B350" s="146">
        <v>346</v>
      </c>
      <c r="C350" s="147" t="s">
        <v>1070</v>
      </c>
      <c r="D350" s="148">
        <v>0</v>
      </c>
      <c r="E350" s="149">
        <v>41425</v>
      </c>
      <c r="F350" s="149">
        <v>44413</v>
      </c>
      <c r="G350" s="6">
        <f t="shared" si="40"/>
        <v>8.1863013698630134</v>
      </c>
      <c r="H350" s="146">
        <v>25</v>
      </c>
      <c r="I350" s="150">
        <v>0.05</v>
      </c>
      <c r="J350" s="151">
        <f t="shared" si="36"/>
        <v>3.7999999999999999E-2</v>
      </c>
      <c r="K350" s="152">
        <v>15853389.18</v>
      </c>
      <c r="L350" s="152">
        <v>8550873.3499999996</v>
      </c>
      <c r="M350" s="64">
        <v>0.19512195121951231</v>
      </c>
      <c r="N350" s="153">
        <f t="shared" si="37"/>
        <v>18946733.410243906</v>
      </c>
      <c r="O350" s="152">
        <f t="shared" si="38"/>
        <v>5893939.4474869426</v>
      </c>
      <c r="P350" s="152">
        <f t="shared" si="39"/>
        <v>13052793.962756963</v>
      </c>
      <c r="Q350" s="64">
        <v>0.06</v>
      </c>
      <c r="R350" s="152">
        <f t="shared" si="41"/>
        <v>12269626.324991545</v>
      </c>
    </row>
    <row r="351" spans="2:18" ht="30" x14ac:dyDescent="0.25">
      <c r="B351" s="146">
        <v>347</v>
      </c>
      <c r="C351" s="147" t="s">
        <v>1071</v>
      </c>
      <c r="D351" s="148">
        <v>0</v>
      </c>
      <c r="E351" s="149">
        <v>41425</v>
      </c>
      <c r="F351" s="149">
        <v>44413</v>
      </c>
      <c r="G351" s="6">
        <f t="shared" si="40"/>
        <v>8.1863013698630134</v>
      </c>
      <c r="H351" s="146">
        <v>25</v>
      </c>
      <c r="I351" s="150">
        <v>0.05</v>
      </c>
      <c r="J351" s="151">
        <f t="shared" si="36"/>
        <v>3.7999999999999999E-2</v>
      </c>
      <c r="K351" s="152">
        <v>427195.32</v>
      </c>
      <c r="L351" s="152">
        <v>230417.16</v>
      </c>
      <c r="M351" s="64">
        <v>0</v>
      </c>
      <c r="N351" s="153">
        <f t="shared" si="37"/>
        <v>427195.32</v>
      </c>
      <c r="O351" s="152">
        <f t="shared" si="38"/>
        <v>132891.68606597261</v>
      </c>
      <c r="P351" s="152">
        <f t="shared" si="39"/>
        <v>294303.6339340274</v>
      </c>
      <c r="Q351" s="64">
        <v>0.06</v>
      </c>
      <c r="R351" s="152">
        <f t="shared" si="41"/>
        <v>276645.41589798575</v>
      </c>
    </row>
    <row r="352" spans="2:18" ht="30" x14ac:dyDescent="0.25">
      <c r="B352" s="146">
        <v>348</v>
      </c>
      <c r="C352" s="147" t="s">
        <v>1072</v>
      </c>
      <c r="D352" s="148">
        <v>0</v>
      </c>
      <c r="E352" s="149">
        <v>41425</v>
      </c>
      <c r="F352" s="149">
        <v>44413</v>
      </c>
      <c r="G352" s="6">
        <f t="shared" si="40"/>
        <v>8.1863013698630134</v>
      </c>
      <c r="H352" s="146">
        <v>25</v>
      </c>
      <c r="I352" s="150">
        <v>0.05</v>
      </c>
      <c r="J352" s="151">
        <f t="shared" si="36"/>
        <v>3.7999999999999999E-2</v>
      </c>
      <c r="K352" s="152">
        <v>12892223.869999999</v>
      </c>
      <c r="L352" s="152">
        <v>6953703.8700000001</v>
      </c>
      <c r="M352" s="64">
        <v>0</v>
      </c>
      <c r="N352" s="153">
        <f t="shared" si="37"/>
        <v>12892223.869999999</v>
      </c>
      <c r="O352" s="152">
        <f t="shared" si="38"/>
        <v>4010505.937247342</v>
      </c>
      <c r="P352" s="152">
        <f t="shared" si="39"/>
        <v>8881717.9327526577</v>
      </c>
      <c r="Q352" s="64">
        <v>0.06</v>
      </c>
      <c r="R352" s="152">
        <f t="shared" si="41"/>
        <v>8348814.8567874981</v>
      </c>
    </row>
    <row r="353" spans="2:18" x14ac:dyDescent="0.25">
      <c r="B353" s="146">
        <v>349</v>
      </c>
      <c r="C353" s="147" t="s">
        <v>1073</v>
      </c>
      <c r="D353" s="148">
        <v>0</v>
      </c>
      <c r="E353" s="149">
        <v>41425</v>
      </c>
      <c r="F353" s="149">
        <v>44413</v>
      </c>
      <c r="G353" s="6">
        <f t="shared" si="40"/>
        <v>8.1863013698630134</v>
      </c>
      <c r="H353" s="146">
        <v>25</v>
      </c>
      <c r="I353" s="150">
        <v>0.05</v>
      </c>
      <c r="J353" s="151">
        <f t="shared" si="36"/>
        <v>3.7999999999999999E-2</v>
      </c>
      <c r="K353" s="152">
        <v>6315908.4299999997</v>
      </c>
      <c r="L353" s="152">
        <v>3406623.81</v>
      </c>
      <c r="M353" s="64">
        <v>0</v>
      </c>
      <c r="N353" s="153">
        <f t="shared" si="37"/>
        <v>6315908.4299999997</v>
      </c>
      <c r="O353" s="152">
        <f t="shared" si="38"/>
        <v>1964749.3336326573</v>
      </c>
      <c r="P353" s="152">
        <f t="shared" si="39"/>
        <v>4351159.0963673424</v>
      </c>
      <c r="Q353" s="64">
        <v>0.06</v>
      </c>
      <c r="R353" s="152">
        <f t="shared" si="41"/>
        <v>4090089.5505853016</v>
      </c>
    </row>
    <row r="354" spans="2:18" x14ac:dyDescent="0.25">
      <c r="B354" s="146">
        <v>350</v>
      </c>
      <c r="C354" s="147" t="s">
        <v>1074</v>
      </c>
      <c r="D354" s="148">
        <v>0</v>
      </c>
      <c r="E354" s="149">
        <v>41425</v>
      </c>
      <c r="F354" s="149">
        <v>44413</v>
      </c>
      <c r="G354" s="6">
        <f t="shared" si="40"/>
        <v>8.1863013698630134</v>
      </c>
      <c r="H354" s="146">
        <v>25</v>
      </c>
      <c r="I354" s="150">
        <v>0.05</v>
      </c>
      <c r="J354" s="151">
        <f t="shared" si="36"/>
        <v>3.7999999999999999E-2</v>
      </c>
      <c r="K354" s="152">
        <v>165924.84</v>
      </c>
      <c r="L354" s="152">
        <v>89495.19</v>
      </c>
      <c r="M354" s="64">
        <v>0</v>
      </c>
      <c r="N354" s="153">
        <f t="shared" si="37"/>
        <v>165924.84</v>
      </c>
      <c r="O354" s="152">
        <f t="shared" si="38"/>
        <v>51615.808309479449</v>
      </c>
      <c r="P354" s="152">
        <f t="shared" si="39"/>
        <v>114309.03169052055</v>
      </c>
      <c r="Q354" s="64">
        <v>0.06</v>
      </c>
      <c r="R354" s="152">
        <f t="shared" si="41"/>
        <v>107450.48978908932</v>
      </c>
    </row>
    <row r="355" spans="2:18" x14ac:dyDescent="0.25">
      <c r="B355" s="146">
        <v>351</v>
      </c>
      <c r="C355" s="147" t="s">
        <v>1076</v>
      </c>
      <c r="D355" s="148">
        <v>0</v>
      </c>
      <c r="E355" s="149">
        <v>41730</v>
      </c>
      <c r="F355" s="149">
        <v>44413</v>
      </c>
      <c r="G355" s="6">
        <f t="shared" si="40"/>
        <v>7.3506849315068497</v>
      </c>
      <c r="H355" s="146">
        <v>25</v>
      </c>
      <c r="I355" s="150">
        <v>0.05</v>
      </c>
      <c r="J355" s="151">
        <f t="shared" si="36"/>
        <v>3.7999999999999999E-2</v>
      </c>
      <c r="K355" s="152">
        <v>12451255.300000001</v>
      </c>
      <c r="L355" s="152">
        <v>7299353.3700000001</v>
      </c>
      <c r="M355" s="64">
        <v>0</v>
      </c>
      <c r="N355" s="153">
        <f t="shared" si="37"/>
        <v>12451255.300000001</v>
      </c>
      <c r="O355" s="152">
        <f t="shared" si="38"/>
        <v>3477959.6790580824</v>
      </c>
      <c r="P355" s="152">
        <f t="shared" si="39"/>
        <v>8973295.6209419183</v>
      </c>
      <c r="Q355" s="64">
        <v>0.06</v>
      </c>
      <c r="R355" s="152">
        <f t="shared" si="41"/>
        <v>8434897.8836854026</v>
      </c>
    </row>
    <row r="356" spans="2:18" x14ac:dyDescent="0.25">
      <c r="B356" s="146">
        <v>352</v>
      </c>
      <c r="C356" s="147" t="s">
        <v>1077</v>
      </c>
      <c r="D356" s="148">
        <v>0</v>
      </c>
      <c r="E356" s="149">
        <v>42095</v>
      </c>
      <c r="F356" s="149">
        <v>44413</v>
      </c>
      <c r="G356" s="6">
        <f t="shared" si="40"/>
        <v>6.3506849315068497</v>
      </c>
      <c r="H356" s="146">
        <v>25</v>
      </c>
      <c r="I356" s="150">
        <v>0.05</v>
      </c>
      <c r="J356" s="151">
        <f t="shared" si="36"/>
        <v>3.7999999999999999E-2</v>
      </c>
      <c r="K356" s="152">
        <v>714309.55</v>
      </c>
      <c r="L356" s="152">
        <v>453124.44</v>
      </c>
      <c r="M356" s="64">
        <v>0</v>
      </c>
      <c r="N356" s="153">
        <f t="shared" si="37"/>
        <v>714309.55</v>
      </c>
      <c r="O356" s="152">
        <f t="shared" si="38"/>
        <v>172381.48603342468</v>
      </c>
      <c r="P356" s="152">
        <f t="shared" si="39"/>
        <v>541928.06396657531</v>
      </c>
      <c r="Q356" s="64">
        <v>0.06</v>
      </c>
      <c r="R356" s="152">
        <f t="shared" si="41"/>
        <v>509412.38012858079</v>
      </c>
    </row>
    <row r="357" spans="2:18" x14ac:dyDescent="0.25">
      <c r="B357" s="146">
        <v>353</v>
      </c>
      <c r="C357" s="147" t="s">
        <v>1079</v>
      </c>
      <c r="D357" s="148">
        <v>0</v>
      </c>
      <c r="E357" s="149">
        <v>42461</v>
      </c>
      <c r="F357" s="149">
        <v>44413</v>
      </c>
      <c r="G357" s="6">
        <f t="shared" si="40"/>
        <v>5.3479452054794523</v>
      </c>
      <c r="H357" s="146">
        <v>25</v>
      </c>
      <c r="I357" s="150">
        <v>0.05</v>
      </c>
      <c r="J357" s="151">
        <f t="shared" si="36"/>
        <v>3.7999999999999999E-2</v>
      </c>
      <c r="K357" s="152">
        <v>323546.23</v>
      </c>
      <c r="L357" s="152">
        <v>199623.35</v>
      </c>
      <c r="M357" s="64">
        <v>0</v>
      </c>
      <c r="N357" s="153">
        <f t="shared" si="37"/>
        <v>323546.23</v>
      </c>
      <c r="O357" s="152">
        <f t="shared" si="38"/>
        <v>65751.68536021917</v>
      </c>
      <c r="P357" s="152">
        <f t="shared" si="39"/>
        <v>257794.54463978083</v>
      </c>
      <c r="Q357" s="64">
        <v>0.06</v>
      </c>
      <c r="R357" s="152">
        <f t="shared" si="41"/>
        <v>242326.87196139398</v>
      </c>
    </row>
    <row r="358" spans="2:18" x14ac:dyDescent="0.25">
      <c r="B358" s="146">
        <v>354</v>
      </c>
      <c r="C358" s="147" t="s">
        <v>1080</v>
      </c>
      <c r="D358" s="148">
        <v>0</v>
      </c>
      <c r="E358" s="149">
        <v>41730</v>
      </c>
      <c r="F358" s="149">
        <v>44413</v>
      </c>
      <c r="G358" s="6">
        <f t="shared" si="40"/>
        <v>7.3506849315068497</v>
      </c>
      <c r="H358" s="146">
        <v>25</v>
      </c>
      <c r="I358" s="150">
        <v>0.05</v>
      </c>
      <c r="J358" s="151">
        <f t="shared" si="36"/>
        <v>3.7999999999999999E-2</v>
      </c>
      <c r="K358" s="152">
        <v>-9461570.8399999999</v>
      </c>
      <c r="L358" s="152">
        <v>-5546697.7000000002</v>
      </c>
      <c r="M358" s="64">
        <v>0</v>
      </c>
      <c r="N358" s="153">
        <f t="shared" si="37"/>
        <v>-9461570.8399999999</v>
      </c>
      <c r="O358" s="152">
        <f t="shared" si="38"/>
        <v>-2642862.9956749589</v>
      </c>
      <c r="P358" s="152">
        <f>N358-O358</f>
        <v>-6818707.8443250414</v>
      </c>
      <c r="Q358" s="64">
        <v>0.06</v>
      </c>
      <c r="R358" s="152">
        <f>IF(P358&gt;=N358*I358,N358*I358,P358*(1-Q358))</f>
        <v>-6409585.3736655386</v>
      </c>
    </row>
    <row r="359" spans="2:18" x14ac:dyDescent="0.25">
      <c r="B359" s="146">
        <v>355</v>
      </c>
      <c r="C359" s="147" t="s">
        <v>1081</v>
      </c>
      <c r="D359" s="148">
        <v>0</v>
      </c>
      <c r="E359" s="149">
        <v>42095</v>
      </c>
      <c r="F359" s="149">
        <v>44413</v>
      </c>
      <c r="G359" s="6">
        <f t="shared" si="40"/>
        <v>6.3506849315068497</v>
      </c>
      <c r="H359" s="146">
        <v>25</v>
      </c>
      <c r="I359" s="150">
        <v>0.05</v>
      </c>
      <c r="J359" s="151">
        <f t="shared" si="36"/>
        <v>3.7999999999999999E-2</v>
      </c>
      <c r="K359" s="152">
        <v>1811511.1</v>
      </c>
      <c r="L359" s="152">
        <v>1149137.58</v>
      </c>
      <c r="M359" s="64">
        <v>0</v>
      </c>
      <c r="N359" s="153">
        <f t="shared" si="37"/>
        <v>1811511.1</v>
      </c>
      <c r="O359" s="152">
        <f t="shared" si="38"/>
        <v>437164.77734904108</v>
      </c>
      <c r="P359" s="152">
        <f t="shared" si="39"/>
        <v>1374346.322650959</v>
      </c>
      <c r="Q359" s="64">
        <v>0.06</v>
      </c>
      <c r="R359" s="152">
        <f t="shared" si="41"/>
        <v>1291885.5432919015</v>
      </c>
    </row>
    <row r="360" spans="2:18" x14ac:dyDescent="0.25">
      <c r="B360" s="146">
        <v>356</v>
      </c>
      <c r="C360" s="147" t="s">
        <v>1082</v>
      </c>
      <c r="D360" s="148">
        <v>0</v>
      </c>
      <c r="E360" s="149">
        <v>42461</v>
      </c>
      <c r="F360" s="149">
        <v>44413</v>
      </c>
      <c r="G360" s="6">
        <f t="shared" si="40"/>
        <v>5.3479452054794523</v>
      </c>
      <c r="H360" s="146">
        <v>25</v>
      </c>
      <c r="I360" s="150">
        <v>0.05</v>
      </c>
      <c r="J360" s="151">
        <f t="shared" si="36"/>
        <v>3.7999999999999999E-2</v>
      </c>
      <c r="K360" s="152">
        <v>-881252.11</v>
      </c>
      <c r="L360" s="152">
        <v>-543556.74</v>
      </c>
      <c r="M360" s="64">
        <v>0</v>
      </c>
      <c r="N360" s="153">
        <f t="shared" si="37"/>
        <v>-881252.11</v>
      </c>
      <c r="O360" s="152">
        <f t="shared" si="38"/>
        <v>-179089.74386673971</v>
      </c>
      <c r="P360" s="152">
        <f>N360-O360</f>
        <v>-702162.36613326031</v>
      </c>
      <c r="Q360" s="64">
        <v>0.06</v>
      </c>
      <c r="R360" s="152">
        <f>IF(P360&gt;=N360*I360,N360*I360,P360*(1-Q360))</f>
        <v>-660032.62416526466</v>
      </c>
    </row>
    <row r="361" spans="2:18" x14ac:dyDescent="0.25">
      <c r="B361" s="146">
        <v>357</v>
      </c>
      <c r="C361" s="147" t="s">
        <v>1084</v>
      </c>
      <c r="D361" s="148">
        <v>0</v>
      </c>
      <c r="E361" s="149">
        <v>42826</v>
      </c>
      <c r="F361" s="149">
        <v>44413</v>
      </c>
      <c r="G361" s="6">
        <f t="shared" si="40"/>
        <v>4.3479452054794523</v>
      </c>
      <c r="H361" s="146">
        <v>25</v>
      </c>
      <c r="I361" s="150">
        <v>0.05</v>
      </c>
      <c r="J361" s="151">
        <f t="shared" si="36"/>
        <v>3.7999999999999999E-2</v>
      </c>
      <c r="K361" s="152">
        <v>213276.43</v>
      </c>
      <c r="L361" s="152">
        <v>140701.75</v>
      </c>
      <c r="M361" s="64">
        <v>0</v>
      </c>
      <c r="N361" s="153">
        <f t="shared" si="37"/>
        <v>213276.43</v>
      </c>
      <c r="O361" s="152">
        <f t="shared" si="38"/>
        <v>35237.940787890409</v>
      </c>
      <c r="P361" s="152">
        <f t="shared" si="39"/>
        <v>178038.48921210959</v>
      </c>
      <c r="Q361" s="64">
        <v>0.06</v>
      </c>
      <c r="R361" s="152">
        <f t="shared" si="41"/>
        <v>167356.179859383</v>
      </c>
    </row>
    <row r="362" spans="2:18" x14ac:dyDescent="0.25">
      <c r="B362" s="146">
        <v>358</v>
      </c>
      <c r="C362" s="147" t="s">
        <v>1085</v>
      </c>
      <c r="D362" s="148">
        <v>0</v>
      </c>
      <c r="E362" s="149">
        <v>42826</v>
      </c>
      <c r="F362" s="149">
        <v>44413</v>
      </c>
      <c r="G362" s="6">
        <f t="shared" si="40"/>
        <v>4.3479452054794523</v>
      </c>
      <c r="H362" s="146">
        <v>25</v>
      </c>
      <c r="I362" s="150">
        <v>0.05</v>
      </c>
      <c r="J362" s="151">
        <f t="shared" si="36"/>
        <v>3.7999999999999999E-2</v>
      </c>
      <c r="K362" s="152">
        <v>-17022.2</v>
      </c>
      <c r="L362" s="152">
        <v>-11229.8</v>
      </c>
      <c r="M362" s="64">
        <v>0</v>
      </c>
      <c r="N362" s="153">
        <f t="shared" si="37"/>
        <v>-17022.2</v>
      </c>
      <c r="O362" s="152">
        <f t="shared" si="38"/>
        <v>-2812.4405293150689</v>
      </c>
      <c r="P362" s="152">
        <f>N362-O362</f>
        <v>-14209.759470684932</v>
      </c>
      <c r="Q362" s="64">
        <v>0.06</v>
      </c>
      <c r="R362" s="152">
        <f>IF(P362&gt;=N362*I362,N362*I362,P362*(1-Q362))</f>
        <v>-13357.173902443836</v>
      </c>
    </row>
    <row r="363" spans="2:18" x14ac:dyDescent="0.25">
      <c r="B363" s="146">
        <v>359</v>
      </c>
      <c r="C363" s="147" t="s">
        <v>1087</v>
      </c>
      <c r="D363" s="148">
        <v>0</v>
      </c>
      <c r="E363" s="149">
        <v>43191</v>
      </c>
      <c r="F363" s="149">
        <v>44413</v>
      </c>
      <c r="G363" s="6">
        <f t="shared" si="40"/>
        <v>3.3479452054794518</v>
      </c>
      <c r="H363" s="146">
        <v>25</v>
      </c>
      <c r="I363" s="150">
        <v>0.05</v>
      </c>
      <c r="J363" s="151">
        <f t="shared" si="36"/>
        <v>3.7999999999999999E-2</v>
      </c>
      <c r="K363" s="152">
        <v>589134.9</v>
      </c>
      <c r="L363" s="152">
        <v>423991.38</v>
      </c>
      <c r="M363" s="64">
        <v>0</v>
      </c>
      <c r="N363" s="153">
        <f t="shared" si="37"/>
        <v>589134.9</v>
      </c>
      <c r="O363" s="152">
        <f t="shared" si="38"/>
        <v>74950.87182575342</v>
      </c>
      <c r="P363" s="152">
        <f t="shared" si="39"/>
        <v>514184.0281742466</v>
      </c>
      <c r="Q363" s="64">
        <v>0.06</v>
      </c>
      <c r="R363" s="152">
        <f t="shared" si="41"/>
        <v>483332.98648379178</v>
      </c>
    </row>
    <row r="364" spans="2:18" x14ac:dyDescent="0.25">
      <c r="B364" s="146">
        <v>360</v>
      </c>
      <c r="C364" s="147" t="s">
        <v>1088</v>
      </c>
      <c r="D364" s="148">
        <v>0</v>
      </c>
      <c r="E364" s="149">
        <v>43191</v>
      </c>
      <c r="F364" s="149">
        <v>44413</v>
      </c>
      <c r="G364" s="6">
        <f t="shared" si="40"/>
        <v>3.3479452054794518</v>
      </c>
      <c r="H364" s="146">
        <v>25</v>
      </c>
      <c r="I364" s="150">
        <v>0.05</v>
      </c>
      <c r="J364" s="151">
        <f t="shared" si="36"/>
        <v>3.7999999999999999E-2</v>
      </c>
      <c r="K364" s="152">
        <v>1947751.04</v>
      </c>
      <c r="L364" s="152">
        <v>1401766.67</v>
      </c>
      <c r="M364" s="64">
        <v>0</v>
      </c>
      <c r="N364" s="153">
        <f t="shared" si="37"/>
        <v>1947751.04</v>
      </c>
      <c r="O364" s="152">
        <f t="shared" si="38"/>
        <v>247796.62272175343</v>
      </c>
      <c r="P364" s="152">
        <f t="shared" si="39"/>
        <v>1699954.4172782465</v>
      </c>
      <c r="Q364" s="64">
        <v>0.06</v>
      </c>
      <c r="R364" s="152">
        <f t="shared" si="41"/>
        <v>1597957.1522415516</v>
      </c>
    </row>
    <row r="365" spans="2:18" x14ac:dyDescent="0.25">
      <c r="B365" s="146">
        <v>361</v>
      </c>
      <c r="C365" s="147" t="s">
        <v>1090</v>
      </c>
      <c r="D365" s="148">
        <v>0</v>
      </c>
      <c r="E365" s="149">
        <v>43556</v>
      </c>
      <c r="F365" s="149">
        <v>44413</v>
      </c>
      <c r="G365" s="6">
        <f t="shared" si="40"/>
        <v>2.3479452054794518</v>
      </c>
      <c r="H365" s="146">
        <v>25</v>
      </c>
      <c r="I365" s="150">
        <v>0.05</v>
      </c>
      <c r="J365" s="151">
        <f t="shared" si="36"/>
        <v>3.7999999999999999E-2</v>
      </c>
      <c r="K365" s="152">
        <v>696382.94</v>
      </c>
      <c r="L365" s="152">
        <v>552048.93999999994</v>
      </c>
      <c r="M365" s="64">
        <v>0</v>
      </c>
      <c r="N365" s="153">
        <f t="shared" si="37"/>
        <v>696382.94</v>
      </c>
      <c r="O365" s="152">
        <f t="shared" si="38"/>
        <v>62132.621435726011</v>
      </c>
      <c r="P365" s="152">
        <f t="shared" si="39"/>
        <v>634250.31856427388</v>
      </c>
      <c r="Q365" s="64">
        <v>0.06</v>
      </c>
      <c r="R365" s="152">
        <f t="shared" si="41"/>
        <v>596195.2994504174</v>
      </c>
    </row>
    <row r="366" spans="2:18" ht="30" x14ac:dyDescent="0.25">
      <c r="B366" s="146">
        <v>362</v>
      </c>
      <c r="C366" s="147" t="s">
        <v>1091</v>
      </c>
      <c r="D366" s="148">
        <v>0</v>
      </c>
      <c r="E366" s="149">
        <v>43556</v>
      </c>
      <c r="F366" s="149">
        <v>44413</v>
      </c>
      <c r="G366" s="6">
        <f t="shared" si="40"/>
        <v>2.3479452054794518</v>
      </c>
      <c r="H366" s="146">
        <v>25</v>
      </c>
      <c r="I366" s="150">
        <v>0.05</v>
      </c>
      <c r="J366" s="151">
        <f t="shared" si="36"/>
        <v>3.7999999999999999E-2</v>
      </c>
      <c r="K366" s="152">
        <v>2434061.2400000002</v>
      </c>
      <c r="L366" s="152">
        <v>1929571.86</v>
      </c>
      <c r="M366" s="64">
        <v>0</v>
      </c>
      <c r="N366" s="153">
        <f t="shared" si="37"/>
        <v>2434061.2400000002</v>
      </c>
      <c r="O366" s="152">
        <f t="shared" si="38"/>
        <v>217171.61189545205</v>
      </c>
      <c r="P366" s="152">
        <f t="shared" si="39"/>
        <v>2216889.628104548</v>
      </c>
      <c r="Q366" s="64">
        <v>0.06</v>
      </c>
      <c r="R366" s="152">
        <f t="shared" si="41"/>
        <v>2083876.2504182749</v>
      </c>
    </row>
    <row r="367" spans="2:18" x14ac:dyDescent="0.25">
      <c r="B367" s="146">
        <v>363</v>
      </c>
      <c r="C367" s="147" t="s">
        <v>1093</v>
      </c>
      <c r="D367" s="148">
        <v>0</v>
      </c>
      <c r="E367" s="149">
        <v>43922</v>
      </c>
      <c r="F367" s="149">
        <v>44413</v>
      </c>
      <c r="G367" s="6">
        <f t="shared" si="40"/>
        <v>1.3452054794520547</v>
      </c>
      <c r="H367" s="146">
        <v>25</v>
      </c>
      <c r="I367" s="150">
        <v>0.05</v>
      </c>
      <c r="J367" s="151">
        <f t="shared" si="36"/>
        <v>3.7999999999999999E-2</v>
      </c>
      <c r="K367" s="152">
        <v>1204679.79</v>
      </c>
      <c r="L367" s="152">
        <v>1064551.3999999999</v>
      </c>
      <c r="M367" s="64">
        <v>0</v>
      </c>
      <c r="N367" s="153">
        <f t="shared" si="37"/>
        <v>1204679.79</v>
      </c>
      <c r="O367" s="152">
        <f t="shared" si="38"/>
        <v>61580.590470739728</v>
      </c>
      <c r="P367" s="152">
        <f t="shared" si="39"/>
        <v>1143099.1995292604</v>
      </c>
      <c r="Q367" s="64">
        <v>0.06</v>
      </c>
      <c r="R367" s="152">
        <f t="shared" si="41"/>
        <v>1074513.2475575048</v>
      </c>
    </row>
    <row r="368" spans="2:18" x14ac:dyDescent="0.25">
      <c r="B368" s="146">
        <v>364</v>
      </c>
      <c r="C368" s="147" t="s">
        <v>1094</v>
      </c>
      <c r="D368" s="148">
        <v>0</v>
      </c>
      <c r="E368" s="149">
        <v>43922</v>
      </c>
      <c r="F368" s="149">
        <v>44413</v>
      </c>
      <c r="G368" s="6">
        <f t="shared" si="40"/>
        <v>1.3452054794520547</v>
      </c>
      <c r="H368" s="146">
        <v>25</v>
      </c>
      <c r="I368" s="150">
        <v>0.05</v>
      </c>
      <c r="J368" s="151">
        <f t="shared" si="36"/>
        <v>3.7999999999999999E-2</v>
      </c>
      <c r="K368" s="152">
        <v>-2368162.5099999998</v>
      </c>
      <c r="L368" s="152">
        <v>-2092697.78</v>
      </c>
      <c r="M368" s="64">
        <v>0</v>
      </c>
      <c r="N368" s="153">
        <f t="shared" si="37"/>
        <v>-2368162.5099999998</v>
      </c>
      <c r="O368" s="152">
        <f t="shared" si="38"/>
        <v>-121055.27701802737</v>
      </c>
      <c r="P368" s="152">
        <f>N368-O368</f>
        <v>-2247107.2329819724</v>
      </c>
      <c r="Q368" s="64">
        <v>0.06</v>
      </c>
      <c r="R368" s="152">
        <f>IF(P368&gt;=N368*I368,N368*I368,P368*(1-Q368))</f>
        <v>-2112280.7990030539</v>
      </c>
    </row>
    <row r="369" spans="2:18" ht="30" x14ac:dyDescent="0.25">
      <c r="B369" s="146">
        <v>365</v>
      </c>
      <c r="C369" s="147" t="s">
        <v>1128</v>
      </c>
      <c r="D369" s="148">
        <v>0</v>
      </c>
      <c r="E369" s="149">
        <v>41425</v>
      </c>
      <c r="F369" s="149">
        <v>44413</v>
      </c>
      <c r="G369" s="6">
        <f t="shared" si="40"/>
        <v>8.1863013698630134</v>
      </c>
      <c r="H369" s="146">
        <v>25</v>
      </c>
      <c r="I369" s="150">
        <v>0.05</v>
      </c>
      <c r="J369" s="151">
        <f t="shared" si="36"/>
        <v>3.7999999999999999E-2</v>
      </c>
      <c r="K369" s="152">
        <v>32739519.23</v>
      </c>
      <c r="L369" s="152">
        <v>17658778.16</v>
      </c>
      <c r="M369" s="64">
        <v>8.8210347752332524E-2</v>
      </c>
      <c r="N369" s="153">
        <f t="shared" si="37"/>
        <v>35627483.606522478</v>
      </c>
      <c r="O369" s="152">
        <f t="shared" si="38"/>
        <v>11082978.078408187</v>
      </c>
      <c r="P369" s="152">
        <f t="shared" si="39"/>
        <v>24544505.528114289</v>
      </c>
      <c r="Q369" s="64">
        <v>0.06</v>
      </c>
      <c r="R369" s="152">
        <f t="shared" si="41"/>
        <v>23071835.196427431</v>
      </c>
    </row>
    <row r="370" spans="2:18" x14ac:dyDescent="0.25">
      <c r="B370" s="146">
        <v>366</v>
      </c>
      <c r="C370" s="147" t="s">
        <v>1068</v>
      </c>
      <c r="D370" s="148">
        <v>0</v>
      </c>
      <c r="E370" s="149">
        <v>41425</v>
      </c>
      <c r="F370" s="149">
        <v>44413</v>
      </c>
      <c r="G370" s="6">
        <f t="shared" si="40"/>
        <v>8.1863013698630134</v>
      </c>
      <c r="H370" s="146">
        <v>25</v>
      </c>
      <c r="I370" s="150">
        <v>0.05</v>
      </c>
      <c r="J370" s="151">
        <f t="shared" si="36"/>
        <v>3.7999999999999999E-2</v>
      </c>
      <c r="K370" s="152">
        <v>577826.62</v>
      </c>
      <c r="L370" s="152">
        <v>311663.46999999997</v>
      </c>
      <c r="M370" s="64">
        <v>0.44</v>
      </c>
      <c r="N370" s="153">
        <f t="shared" si="37"/>
        <v>832070.33279999997</v>
      </c>
      <c r="O370" s="152">
        <f t="shared" si="38"/>
        <v>258839.98319847451</v>
      </c>
      <c r="P370" s="152">
        <f t="shared" si="39"/>
        <v>573230.34960152546</v>
      </c>
      <c r="Q370" s="64">
        <v>0.06</v>
      </c>
      <c r="R370" s="152">
        <f t="shared" si="41"/>
        <v>538836.52862543392</v>
      </c>
    </row>
    <row r="371" spans="2:18" x14ac:dyDescent="0.25">
      <c r="B371" s="146">
        <v>367</v>
      </c>
      <c r="C371" s="147" t="s">
        <v>1070</v>
      </c>
      <c r="D371" s="148">
        <v>0</v>
      </c>
      <c r="E371" s="149">
        <v>41425</v>
      </c>
      <c r="F371" s="149">
        <v>44413</v>
      </c>
      <c r="G371" s="6">
        <f t="shared" si="40"/>
        <v>8.1863013698630134</v>
      </c>
      <c r="H371" s="146">
        <v>25</v>
      </c>
      <c r="I371" s="150">
        <v>0.05</v>
      </c>
      <c r="J371" s="151">
        <f t="shared" si="36"/>
        <v>3.7999999999999999E-2</v>
      </c>
      <c r="K371" s="152">
        <v>3067042.38</v>
      </c>
      <c r="L371" s="152">
        <v>1654276.61</v>
      </c>
      <c r="M371" s="64">
        <v>0.19512195121951231</v>
      </c>
      <c r="N371" s="153">
        <f t="shared" si="37"/>
        <v>3665489.6736585372</v>
      </c>
      <c r="O371" s="152">
        <f t="shared" si="38"/>
        <v>1140258.5191942051</v>
      </c>
      <c r="P371" s="152">
        <f t="shared" si="39"/>
        <v>2525231.1544643324</v>
      </c>
      <c r="Q371" s="64">
        <v>0.06</v>
      </c>
      <c r="R371" s="152">
        <f t="shared" si="41"/>
        <v>2373717.2851964724</v>
      </c>
    </row>
    <row r="372" spans="2:18" ht="30" x14ac:dyDescent="0.25">
      <c r="B372" s="146">
        <v>368</v>
      </c>
      <c r="C372" s="147" t="s">
        <v>1071</v>
      </c>
      <c r="D372" s="148">
        <v>0</v>
      </c>
      <c r="E372" s="149">
        <v>41425</v>
      </c>
      <c r="F372" s="149">
        <v>44413</v>
      </c>
      <c r="G372" s="6">
        <f t="shared" si="40"/>
        <v>8.1863013698630134</v>
      </c>
      <c r="H372" s="146">
        <v>25</v>
      </c>
      <c r="I372" s="150">
        <v>0.05</v>
      </c>
      <c r="J372" s="151">
        <f t="shared" si="36"/>
        <v>3.7999999999999999E-2</v>
      </c>
      <c r="K372" s="152">
        <v>82646.44</v>
      </c>
      <c r="L372" s="152">
        <v>44577.16</v>
      </c>
      <c r="M372" s="64">
        <v>0</v>
      </c>
      <c r="N372" s="153">
        <f t="shared" si="37"/>
        <v>82646.44</v>
      </c>
      <c r="O372" s="152">
        <f t="shared" si="38"/>
        <v>25709.60926947945</v>
      </c>
      <c r="P372" s="152">
        <f t="shared" si="39"/>
        <v>56936.830730520553</v>
      </c>
      <c r="Q372" s="64">
        <v>0.06</v>
      </c>
      <c r="R372" s="152">
        <f t="shared" si="41"/>
        <v>53520.620886689314</v>
      </c>
    </row>
    <row r="373" spans="2:18" ht="30" x14ac:dyDescent="0.25">
      <c r="B373" s="146">
        <v>369</v>
      </c>
      <c r="C373" s="147" t="s">
        <v>1072</v>
      </c>
      <c r="D373" s="148">
        <v>0</v>
      </c>
      <c r="E373" s="149">
        <v>41425</v>
      </c>
      <c r="F373" s="149">
        <v>44413</v>
      </c>
      <c r="G373" s="6">
        <f t="shared" si="40"/>
        <v>8.1863013698630134</v>
      </c>
      <c r="H373" s="146">
        <v>25</v>
      </c>
      <c r="I373" s="150">
        <v>0.05</v>
      </c>
      <c r="J373" s="151">
        <f t="shared" si="36"/>
        <v>3.7999999999999999E-2</v>
      </c>
      <c r="K373" s="152">
        <v>2494166.7999999998</v>
      </c>
      <c r="L373" s="152">
        <v>1345283.6</v>
      </c>
      <c r="M373" s="64">
        <v>0</v>
      </c>
      <c r="N373" s="153">
        <f t="shared" si="37"/>
        <v>2494166.7999999998</v>
      </c>
      <c r="O373" s="152">
        <f t="shared" si="38"/>
        <v>775884.04147726018</v>
      </c>
      <c r="P373" s="152">
        <f t="shared" si="39"/>
        <v>1718282.7585227396</v>
      </c>
      <c r="Q373" s="64">
        <v>0.06</v>
      </c>
      <c r="R373" s="152">
        <f t="shared" si="41"/>
        <v>1615185.7930113752</v>
      </c>
    </row>
    <row r="374" spans="2:18" x14ac:dyDescent="0.25">
      <c r="B374" s="146">
        <v>370</v>
      </c>
      <c r="C374" s="147" t="s">
        <v>1073</v>
      </c>
      <c r="D374" s="148">
        <v>0</v>
      </c>
      <c r="E374" s="149">
        <v>41425</v>
      </c>
      <c r="F374" s="149">
        <v>44413</v>
      </c>
      <c r="G374" s="6">
        <f t="shared" si="40"/>
        <v>8.1863013698630134</v>
      </c>
      <c r="H374" s="146">
        <v>25</v>
      </c>
      <c r="I374" s="150">
        <v>0.05</v>
      </c>
      <c r="J374" s="151">
        <f t="shared" si="36"/>
        <v>3.7999999999999999E-2</v>
      </c>
      <c r="K374" s="152">
        <v>1221893.8500000001</v>
      </c>
      <c r="L374" s="152">
        <v>659055.26</v>
      </c>
      <c r="M374" s="64">
        <v>0</v>
      </c>
      <c r="N374" s="153">
        <f t="shared" si="37"/>
        <v>1221893.8500000001</v>
      </c>
      <c r="O374" s="152">
        <f t="shared" si="38"/>
        <v>380106.06932712329</v>
      </c>
      <c r="P374" s="152">
        <f t="shared" si="39"/>
        <v>841787.78067287686</v>
      </c>
      <c r="Q374" s="64">
        <v>0.06</v>
      </c>
      <c r="R374" s="152">
        <f t="shared" si="41"/>
        <v>791280.51383250416</v>
      </c>
    </row>
    <row r="375" spans="2:18" x14ac:dyDescent="0.25">
      <c r="B375" s="146">
        <v>371</v>
      </c>
      <c r="C375" s="147" t="s">
        <v>1074</v>
      </c>
      <c r="D375" s="148">
        <v>0</v>
      </c>
      <c r="E375" s="149">
        <v>41425</v>
      </c>
      <c r="F375" s="149">
        <v>44413</v>
      </c>
      <c r="G375" s="6">
        <f t="shared" si="40"/>
        <v>8.1863013698630134</v>
      </c>
      <c r="H375" s="146">
        <v>25</v>
      </c>
      <c r="I375" s="150">
        <v>0.05</v>
      </c>
      <c r="J375" s="151">
        <f t="shared" si="36"/>
        <v>3.7999999999999999E-2</v>
      </c>
      <c r="K375" s="152">
        <v>32100.3</v>
      </c>
      <c r="L375" s="152">
        <v>17314</v>
      </c>
      <c r="M375" s="64">
        <v>0</v>
      </c>
      <c r="N375" s="153">
        <f t="shared" si="37"/>
        <v>32100.3</v>
      </c>
      <c r="O375" s="152">
        <f t="shared" si="38"/>
        <v>9985.7437347945197</v>
      </c>
      <c r="P375" s="152">
        <f t="shared" si="39"/>
        <v>22114.55626520548</v>
      </c>
      <c r="Q375" s="64">
        <v>0.06</v>
      </c>
      <c r="R375" s="152">
        <f t="shared" si="41"/>
        <v>20787.682889293148</v>
      </c>
    </row>
    <row r="376" spans="2:18" x14ac:dyDescent="0.25">
      <c r="B376" s="146">
        <v>372</v>
      </c>
      <c r="C376" s="147" t="s">
        <v>1076</v>
      </c>
      <c r="D376" s="148">
        <v>0</v>
      </c>
      <c r="E376" s="149">
        <v>41730</v>
      </c>
      <c r="F376" s="149">
        <v>44413</v>
      </c>
      <c r="G376" s="6">
        <f t="shared" si="40"/>
        <v>7.3506849315068497</v>
      </c>
      <c r="H376" s="146">
        <v>25</v>
      </c>
      <c r="I376" s="150">
        <v>0.05</v>
      </c>
      <c r="J376" s="151">
        <f t="shared" si="36"/>
        <v>3.7999999999999999E-2</v>
      </c>
      <c r="K376" s="152">
        <v>2408855.7400000002</v>
      </c>
      <c r="L376" s="152">
        <v>1412153.95</v>
      </c>
      <c r="M376" s="64">
        <v>0</v>
      </c>
      <c r="N376" s="153">
        <f t="shared" si="37"/>
        <v>2408855.7400000002</v>
      </c>
      <c r="O376" s="152">
        <f t="shared" si="38"/>
        <v>672856.1044272877</v>
      </c>
      <c r="P376" s="152">
        <f t="shared" si="39"/>
        <v>1735999.6355727124</v>
      </c>
      <c r="Q376" s="64">
        <v>0.06</v>
      </c>
      <c r="R376" s="152">
        <f t="shared" si="41"/>
        <v>1631839.6574383497</v>
      </c>
    </row>
    <row r="377" spans="2:18" x14ac:dyDescent="0.25">
      <c r="B377" s="146">
        <v>373</v>
      </c>
      <c r="C377" s="147" t="s">
        <v>1077</v>
      </c>
      <c r="D377" s="148">
        <v>0</v>
      </c>
      <c r="E377" s="149">
        <v>42095</v>
      </c>
      <c r="F377" s="149">
        <v>44413</v>
      </c>
      <c r="G377" s="6">
        <f t="shared" si="40"/>
        <v>6.3506849315068497</v>
      </c>
      <c r="H377" s="146">
        <v>25</v>
      </c>
      <c r="I377" s="150">
        <v>0.05</v>
      </c>
      <c r="J377" s="151">
        <f t="shared" si="36"/>
        <v>3.7999999999999999E-2</v>
      </c>
      <c r="K377" s="152">
        <v>138192.38</v>
      </c>
      <c r="L377" s="152">
        <v>87662.77</v>
      </c>
      <c r="M377" s="64">
        <v>0</v>
      </c>
      <c r="N377" s="153">
        <f t="shared" si="37"/>
        <v>138192.38</v>
      </c>
      <c r="O377" s="152">
        <f t="shared" si="38"/>
        <v>33349.418081972603</v>
      </c>
      <c r="P377" s="152">
        <f t="shared" si="39"/>
        <v>104842.9619180274</v>
      </c>
      <c r="Q377" s="64">
        <v>0.06</v>
      </c>
      <c r="R377" s="152">
        <f t="shared" si="41"/>
        <v>98552.384202945759</v>
      </c>
    </row>
    <row r="378" spans="2:18" x14ac:dyDescent="0.25">
      <c r="B378" s="146">
        <v>374</v>
      </c>
      <c r="C378" s="147" t="s">
        <v>1079</v>
      </c>
      <c r="D378" s="148">
        <v>0</v>
      </c>
      <c r="E378" s="149">
        <v>42461</v>
      </c>
      <c r="F378" s="149">
        <v>44413</v>
      </c>
      <c r="G378" s="6">
        <f t="shared" si="40"/>
        <v>5.3479452054794523</v>
      </c>
      <c r="H378" s="146">
        <v>25</v>
      </c>
      <c r="I378" s="150">
        <v>0.05</v>
      </c>
      <c r="J378" s="151">
        <f t="shared" si="36"/>
        <v>3.7999999999999999E-2</v>
      </c>
      <c r="K378" s="152">
        <v>62594.19</v>
      </c>
      <c r="L378" s="152">
        <v>38619.71</v>
      </c>
      <c r="M378" s="64">
        <v>0</v>
      </c>
      <c r="N378" s="153">
        <f t="shared" si="37"/>
        <v>62594.19</v>
      </c>
      <c r="O378" s="152">
        <f t="shared" si="38"/>
        <v>12720.511335452056</v>
      </c>
      <c r="P378" s="152">
        <f t="shared" si="39"/>
        <v>49873.678664547944</v>
      </c>
      <c r="Q378" s="64">
        <v>0.06</v>
      </c>
      <c r="R378" s="152">
        <f t="shared" si="41"/>
        <v>46881.257944675068</v>
      </c>
    </row>
    <row r="379" spans="2:18" x14ac:dyDescent="0.25">
      <c r="B379" s="146">
        <v>375</v>
      </c>
      <c r="C379" s="147" t="s">
        <v>1080</v>
      </c>
      <c r="D379" s="148">
        <v>0</v>
      </c>
      <c r="E379" s="149">
        <v>41730</v>
      </c>
      <c r="F379" s="149">
        <v>44413</v>
      </c>
      <c r="G379" s="6">
        <f t="shared" si="40"/>
        <v>7.3506849315068497</v>
      </c>
      <c r="H379" s="146">
        <v>25</v>
      </c>
      <c r="I379" s="150">
        <v>0.05</v>
      </c>
      <c r="J379" s="151">
        <f t="shared" si="36"/>
        <v>3.7999999999999999E-2</v>
      </c>
      <c r="K379" s="152">
        <v>-1830462.77</v>
      </c>
      <c r="L379" s="152">
        <v>-1073080.1399999999</v>
      </c>
      <c r="M379" s="64">
        <v>0</v>
      </c>
      <c r="N379" s="153">
        <f t="shared" si="37"/>
        <v>-1830462.77</v>
      </c>
      <c r="O379" s="152">
        <f t="shared" si="38"/>
        <v>-511295.89384268492</v>
      </c>
      <c r="P379" s="152">
        <f>N379-O379</f>
        <v>-1319166.876157315</v>
      </c>
      <c r="Q379" s="64">
        <v>0.06</v>
      </c>
      <c r="R379" s="152">
        <f>IF(P379&gt;=N379*I379,N379*I379,P379*(1-Q379))</f>
        <v>-1240016.8635878761</v>
      </c>
    </row>
    <row r="380" spans="2:18" x14ac:dyDescent="0.25">
      <c r="B380" s="146">
        <v>376</v>
      </c>
      <c r="C380" s="147" t="s">
        <v>1081</v>
      </c>
      <c r="D380" s="148">
        <v>0</v>
      </c>
      <c r="E380" s="149">
        <v>42095</v>
      </c>
      <c r="F380" s="149">
        <v>44413</v>
      </c>
      <c r="G380" s="6">
        <f t="shared" si="40"/>
        <v>6.3506849315068497</v>
      </c>
      <c r="H380" s="146">
        <v>25</v>
      </c>
      <c r="I380" s="150">
        <v>0.05</v>
      </c>
      <c r="J380" s="151">
        <f t="shared" si="36"/>
        <v>3.7999999999999999E-2</v>
      </c>
      <c r="K380" s="152">
        <v>350460.15999999997</v>
      </c>
      <c r="L380" s="152">
        <v>222315.46</v>
      </c>
      <c r="M380" s="64">
        <v>0</v>
      </c>
      <c r="N380" s="153">
        <f t="shared" si="37"/>
        <v>350460.15999999997</v>
      </c>
      <c r="O380" s="152">
        <f t="shared" si="38"/>
        <v>84575.158173808217</v>
      </c>
      <c r="P380" s="152">
        <f t="shared" si="39"/>
        <v>265885.00182619179</v>
      </c>
      <c r="Q380" s="64">
        <v>0.06</v>
      </c>
      <c r="R380" s="152">
        <f t="shared" si="41"/>
        <v>249931.90171662025</v>
      </c>
    </row>
    <row r="381" spans="2:18" x14ac:dyDescent="0.25">
      <c r="B381" s="146">
        <v>377</v>
      </c>
      <c r="C381" s="147" t="s">
        <v>1082</v>
      </c>
      <c r="D381" s="148">
        <v>0</v>
      </c>
      <c r="E381" s="149">
        <v>42461</v>
      </c>
      <c r="F381" s="149">
        <v>44413</v>
      </c>
      <c r="G381" s="6">
        <f t="shared" si="40"/>
        <v>5.3479452054794523</v>
      </c>
      <c r="H381" s="146">
        <v>25</v>
      </c>
      <c r="I381" s="150">
        <v>0.05</v>
      </c>
      <c r="J381" s="151">
        <f t="shared" si="36"/>
        <v>3.7999999999999999E-2</v>
      </c>
      <c r="K381" s="152">
        <v>-170489.57</v>
      </c>
      <c r="L381" s="152">
        <v>-105158.05</v>
      </c>
      <c r="M381" s="64">
        <v>0</v>
      </c>
      <c r="N381" s="153">
        <f t="shared" si="37"/>
        <v>-170489.57</v>
      </c>
      <c r="O381" s="152">
        <f t="shared" si="38"/>
        <v>-34647.217381698632</v>
      </c>
      <c r="P381" s="152">
        <f>N381-O381</f>
        <v>-135842.35261830137</v>
      </c>
      <c r="Q381" s="64">
        <v>0.06</v>
      </c>
      <c r="R381" s="152">
        <f>IF(P381&gt;=N381*I381,N381*I381,P381*(1-Q381))</f>
        <v>-127691.81146120328</v>
      </c>
    </row>
    <row r="382" spans="2:18" x14ac:dyDescent="0.25">
      <c r="B382" s="146">
        <v>378</v>
      </c>
      <c r="C382" s="147" t="s">
        <v>1084</v>
      </c>
      <c r="D382" s="148">
        <v>0</v>
      </c>
      <c r="E382" s="149">
        <v>42826</v>
      </c>
      <c r="F382" s="149">
        <v>44413</v>
      </c>
      <c r="G382" s="6">
        <f t="shared" si="40"/>
        <v>4.3479452054794523</v>
      </c>
      <c r="H382" s="146">
        <v>25</v>
      </c>
      <c r="I382" s="150">
        <v>0.05</v>
      </c>
      <c r="J382" s="151">
        <f t="shared" si="36"/>
        <v>3.7999999999999999E-2</v>
      </c>
      <c r="K382" s="152">
        <v>44126.17</v>
      </c>
      <c r="L382" s="152">
        <v>36204.49</v>
      </c>
      <c r="M382" s="64">
        <v>0</v>
      </c>
      <c r="N382" s="153">
        <f t="shared" si="37"/>
        <v>44126.17</v>
      </c>
      <c r="O382" s="152">
        <f t="shared" si="38"/>
        <v>7290.6104329315067</v>
      </c>
      <c r="P382" s="152">
        <f t="shared" si="39"/>
        <v>36835.559567068492</v>
      </c>
      <c r="Q382" s="64">
        <v>0.06</v>
      </c>
      <c r="R382" s="152">
        <f t="shared" si="41"/>
        <v>34625.42599304438</v>
      </c>
    </row>
    <row r="383" spans="2:18" x14ac:dyDescent="0.25">
      <c r="B383" s="146">
        <v>379</v>
      </c>
      <c r="C383" s="147" t="s">
        <v>1085</v>
      </c>
      <c r="D383" s="148">
        <v>0</v>
      </c>
      <c r="E383" s="149">
        <v>42826</v>
      </c>
      <c r="F383" s="149">
        <v>44413</v>
      </c>
      <c r="G383" s="6">
        <f t="shared" si="40"/>
        <v>4.3479452054794523</v>
      </c>
      <c r="H383" s="146">
        <v>25</v>
      </c>
      <c r="I383" s="150">
        <v>0.05</v>
      </c>
      <c r="J383" s="151">
        <f t="shared" si="36"/>
        <v>3.7999999999999999E-2</v>
      </c>
      <c r="K383" s="152">
        <v>-667.07</v>
      </c>
      <c r="L383" s="152">
        <v>-440.07</v>
      </c>
      <c r="M383" s="64">
        <v>0</v>
      </c>
      <c r="N383" s="153">
        <f t="shared" si="37"/>
        <v>-667.07</v>
      </c>
      <c r="O383" s="152">
        <f t="shared" si="38"/>
        <v>-110.21458471232879</v>
      </c>
      <c r="P383" s="152">
        <f>N383-O383</f>
        <v>-556.85541528767124</v>
      </c>
      <c r="Q383" s="64">
        <v>0.06</v>
      </c>
      <c r="R383" s="152">
        <f>IF(P383&gt;=N383*I383,N383*I383,P383*(1-Q383))</f>
        <v>-523.44409037041089</v>
      </c>
    </row>
    <row r="384" spans="2:18" x14ac:dyDescent="0.25">
      <c r="B384" s="146">
        <v>380</v>
      </c>
      <c r="C384" s="147" t="s">
        <v>1087</v>
      </c>
      <c r="D384" s="148">
        <v>0</v>
      </c>
      <c r="E384" s="149">
        <v>43191</v>
      </c>
      <c r="F384" s="149">
        <v>44413</v>
      </c>
      <c r="G384" s="6">
        <f t="shared" si="40"/>
        <v>3.3479452054794518</v>
      </c>
      <c r="H384" s="146">
        <v>25</v>
      </c>
      <c r="I384" s="150">
        <v>0.05</v>
      </c>
      <c r="J384" s="151">
        <f t="shared" si="36"/>
        <v>3.7999999999999999E-2</v>
      </c>
      <c r="K384" s="152">
        <v>121889.98</v>
      </c>
      <c r="L384" s="152">
        <v>87722.35</v>
      </c>
      <c r="M384" s="64">
        <v>0</v>
      </c>
      <c r="N384" s="153">
        <f t="shared" si="37"/>
        <v>121889.98</v>
      </c>
      <c r="O384" s="152">
        <f t="shared" si="38"/>
        <v>15507.077017205478</v>
      </c>
      <c r="P384" s="152">
        <f t="shared" si="39"/>
        <v>106382.90298279452</v>
      </c>
      <c r="Q384" s="64">
        <v>0.06</v>
      </c>
      <c r="R384" s="152">
        <f t="shared" si="41"/>
        <v>99999.928803826842</v>
      </c>
    </row>
    <row r="385" spans="2:18" x14ac:dyDescent="0.25">
      <c r="B385" s="146">
        <v>381</v>
      </c>
      <c r="C385" s="147" t="s">
        <v>1088</v>
      </c>
      <c r="D385" s="148">
        <v>0</v>
      </c>
      <c r="E385" s="149">
        <v>43191</v>
      </c>
      <c r="F385" s="149">
        <v>44413</v>
      </c>
      <c r="G385" s="6">
        <f t="shared" si="40"/>
        <v>3.3479452054794518</v>
      </c>
      <c r="H385" s="146">
        <v>25</v>
      </c>
      <c r="I385" s="150">
        <v>0.05</v>
      </c>
      <c r="J385" s="151">
        <f t="shared" si="36"/>
        <v>3.7999999999999999E-2</v>
      </c>
      <c r="K385" s="152">
        <v>402983</v>
      </c>
      <c r="L385" s="152">
        <v>290020.7</v>
      </c>
      <c r="M385" s="64">
        <v>0</v>
      </c>
      <c r="N385" s="153">
        <f t="shared" si="37"/>
        <v>402983</v>
      </c>
      <c r="O385" s="152">
        <f t="shared" si="38"/>
        <v>51268.270104109586</v>
      </c>
      <c r="P385" s="152">
        <f t="shared" si="39"/>
        <v>351714.7298958904</v>
      </c>
      <c r="Q385" s="64">
        <v>0.06</v>
      </c>
      <c r="R385" s="152">
        <f t="shared" si="41"/>
        <v>330611.84610213694</v>
      </c>
    </row>
    <row r="386" spans="2:18" x14ac:dyDescent="0.25">
      <c r="B386" s="146">
        <v>382</v>
      </c>
      <c r="C386" s="147" t="s">
        <v>1090</v>
      </c>
      <c r="D386" s="148">
        <v>0</v>
      </c>
      <c r="E386" s="149">
        <v>43556</v>
      </c>
      <c r="F386" s="149">
        <v>44413</v>
      </c>
      <c r="G386" s="6">
        <f t="shared" si="40"/>
        <v>2.3479452054794518</v>
      </c>
      <c r="H386" s="146">
        <v>25</v>
      </c>
      <c r="I386" s="150">
        <v>0.05</v>
      </c>
      <c r="J386" s="151">
        <f t="shared" si="36"/>
        <v>3.7999999999999999E-2</v>
      </c>
      <c r="K386" s="152">
        <v>144079.23000000001</v>
      </c>
      <c r="L386" s="152">
        <v>114217.03</v>
      </c>
      <c r="M386" s="64">
        <v>0</v>
      </c>
      <c r="N386" s="153">
        <f t="shared" si="37"/>
        <v>144079.23000000001</v>
      </c>
      <c r="O386" s="152">
        <f t="shared" si="38"/>
        <v>12855.025216931506</v>
      </c>
      <c r="P386" s="152">
        <f t="shared" si="39"/>
        <v>131224.2047830685</v>
      </c>
      <c r="Q386" s="64">
        <v>0.06</v>
      </c>
      <c r="R386" s="152">
        <f t="shared" si="41"/>
        <v>123350.75249608439</v>
      </c>
    </row>
    <row r="387" spans="2:18" ht="30" x14ac:dyDescent="0.25">
      <c r="B387" s="146">
        <v>383</v>
      </c>
      <c r="C387" s="147" t="s">
        <v>1091</v>
      </c>
      <c r="D387" s="148">
        <v>0</v>
      </c>
      <c r="E387" s="149">
        <v>43556</v>
      </c>
      <c r="F387" s="149">
        <v>44413</v>
      </c>
      <c r="G387" s="6">
        <f t="shared" si="40"/>
        <v>2.3479452054794518</v>
      </c>
      <c r="H387" s="146">
        <v>25</v>
      </c>
      <c r="I387" s="150">
        <v>0.05</v>
      </c>
      <c r="J387" s="151">
        <f t="shared" si="36"/>
        <v>3.7999999999999999E-2</v>
      </c>
      <c r="K387" s="152">
        <v>503598.88</v>
      </c>
      <c r="L387" s="152">
        <v>399221.76000000001</v>
      </c>
      <c r="M387" s="64">
        <v>0</v>
      </c>
      <c r="N387" s="153">
        <f t="shared" si="37"/>
        <v>503598.88</v>
      </c>
      <c r="O387" s="152">
        <f t="shared" si="38"/>
        <v>44932.057879671229</v>
      </c>
      <c r="P387" s="152">
        <f t="shared" si="39"/>
        <v>458666.82212032878</v>
      </c>
      <c r="Q387" s="64">
        <v>0.06</v>
      </c>
      <c r="R387" s="152">
        <f t="shared" si="41"/>
        <v>431146.81279310904</v>
      </c>
    </row>
    <row r="388" spans="2:18" x14ac:dyDescent="0.25">
      <c r="B388" s="146">
        <v>384</v>
      </c>
      <c r="C388" s="147" t="s">
        <v>1093</v>
      </c>
      <c r="D388" s="148">
        <v>0</v>
      </c>
      <c r="E388" s="149">
        <v>43922</v>
      </c>
      <c r="F388" s="149">
        <v>44413</v>
      </c>
      <c r="G388" s="6">
        <f t="shared" si="40"/>
        <v>1.3452054794520547</v>
      </c>
      <c r="H388" s="146">
        <v>25</v>
      </c>
      <c r="I388" s="150">
        <v>0.05</v>
      </c>
      <c r="J388" s="151">
        <f t="shared" si="36"/>
        <v>3.7999999999999999E-2</v>
      </c>
      <c r="K388" s="152">
        <v>249244.09</v>
      </c>
      <c r="L388" s="152">
        <v>220252.01</v>
      </c>
      <c r="M388" s="64">
        <v>0</v>
      </c>
      <c r="N388" s="153">
        <f t="shared" si="37"/>
        <v>249244.09</v>
      </c>
      <c r="O388" s="152">
        <f t="shared" si="38"/>
        <v>12740.811592383561</v>
      </c>
      <c r="P388" s="152">
        <f t="shared" si="39"/>
        <v>236503.27840761642</v>
      </c>
      <c r="Q388" s="64">
        <v>0.06</v>
      </c>
      <c r="R388" s="152">
        <f t="shared" si="41"/>
        <v>222313.08170315943</v>
      </c>
    </row>
    <row r="389" spans="2:18" x14ac:dyDescent="0.25">
      <c r="B389" s="146">
        <v>385</v>
      </c>
      <c r="C389" s="147" t="s">
        <v>1094</v>
      </c>
      <c r="D389" s="148">
        <v>0</v>
      </c>
      <c r="E389" s="149">
        <v>43922</v>
      </c>
      <c r="F389" s="149">
        <v>44413</v>
      </c>
      <c r="G389" s="6">
        <f t="shared" si="40"/>
        <v>1.3452054794520547</v>
      </c>
      <c r="H389" s="146">
        <v>25</v>
      </c>
      <c r="I389" s="150">
        <v>0.05</v>
      </c>
      <c r="J389" s="151">
        <f t="shared" ref="J389:J452" si="42">(1-I389)/H389</f>
        <v>3.7999999999999999E-2</v>
      </c>
      <c r="K389" s="152">
        <v>-489964.66</v>
      </c>
      <c r="L389" s="152">
        <v>-432971.96</v>
      </c>
      <c r="M389" s="64">
        <v>0</v>
      </c>
      <c r="N389" s="153">
        <f t="shared" ref="N389:N452" si="43">K389*(1+M389)</f>
        <v>-489964.66</v>
      </c>
      <c r="O389" s="152">
        <f t="shared" ref="O389:O452" si="44">N389*J389*G389</f>
        <v>-25045.919524054789</v>
      </c>
      <c r="P389" s="152">
        <f>N389-O389</f>
        <v>-464918.74047594517</v>
      </c>
      <c r="Q389" s="64">
        <v>0.06</v>
      </c>
      <c r="R389" s="152">
        <f>IF(P389&gt;=N389*I389,N389*I389,P389*(1-Q389))</f>
        <v>-437023.61604738847</v>
      </c>
    </row>
    <row r="390" spans="2:18" ht="30" x14ac:dyDescent="0.25">
      <c r="B390" s="146">
        <v>386</v>
      </c>
      <c r="C390" s="147" t="s">
        <v>1129</v>
      </c>
      <c r="D390" s="148">
        <v>0</v>
      </c>
      <c r="E390" s="149">
        <v>41425</v>
      </c>
      <c r="F390" s="149">
        <v>44413</v>
      </c>
      <c r="G390" s="6">
        <f t="shared" ref="G390:G453" si="45">(F390-E390)/(EDATE(F390,12)-F390)</f>
        <v>8.1863013698630134</v>
      </c>
      <c r="H390" s="146">
        <v>25</v>
      </c>
      <c r="I390" s="150">
        <v>0.05</v>
      </c>
      <c r="J390" s="151">
        <f t="shared" si="42"/>
        <v>3.7999999999999999E-2</v>
      </c>
      <c r="K390" s="152">
        <v>98100379.390000001</v>
      </c>
      <c r="L390" s="152">
        <v>52912592.439999998</v>
      </c>
      <c r="M390" s="64">
        <v>8.8210347752332524E-2</v>
      </c>
      <c r="N390" s="153">
        <f t="shared" si="43"/>
        <v>106753847.97062767</v>
      </c>
      <c r="O390" s="152">
        <f t="shared" si="44"/>
        <v>33208928.531443689</v>
      </c>
      <c r="P390" s="152">
        <f t="shared" ref="P390:P452" si="46">MAX(N390-O390,0)</f>
        <v>73544919.43918398</v>
      </c>
      <c r="Q390" s="64">
        <v>0.06</v>
      </c>
      <c r="R390" s="152">
        <f t="shared" ref="R390:R453" si="47">IF(L390&lt;=0,0,IF(P390&lt;=I390*N390,I390*N390,P390*(1-Q390)))</f>
        <v>69132224.27283293</v>
      </c>
    </row>
    <row r="391" spans="2:18" x14ac:dyDescent="0.25">
      <c r="B391" s="146">
        <v>387</v>
      </c>
      <c r="C391" s="147" t="s">
        <v>1068</v>
      </c>
      <c r="D391" s="148">
        <v>0</v>
      </c>
      <c r="E391" s="149">
        <v>41425</v>
      </c>
      <c r="F391" s="149">
        <v>44413</v>
      </c>
      <c r="G391" s="6">
        <f t="shared" si="45"/>
        <v>8.1863013698630134</v>
      </c>
      <c r="H391" s="146">
        <v>25</v>
      </c>
      <c r="I391" s="150">
        <v>0.05</v>
      </c>
      <c r="J391" s="151">
        <f t="shared" si="42"/>
        <v>3.7999999999999999E-2</v>
      </c>
      <c r="K391" s="152">
        <v>1731394.11</v>
      </c>
      <c r="L391" s="152">
        <v>933865.42</v>
      </c>
      <c r="M391" s="64">
        <v>0.44</v>
      </c>
      <c r="N391" s="153">
        <f t="shared" si="43"/>
        <v>2493207.5183999999</v>
      </c>
      <c r="O391" s="152">
        <f t="shared" si="44"/>
        <v>775585.62868276599</v>
      </c>
      <c r="P391" s="152">
        <f t="shared" si="46"/>
        <v>1717621.8897172338</v>
      </c>
      <c r="Q391" s="64">
        <v>0.06</v>
      </c>
      <c r="R391" s="152">
        <f t="shared" si="47"/>
        <v>1614564.5763341996</v>
      </c>
    </row>
    <row r="392" spans="2:18" x14ac:dyDescent="0.25">
      <c r="B392" s="146">
        <v>388</v>
      </c>
      <c r="C392" s="147" t="s">
        <v>1070</v>
      </c>
      <c r="D392" s="148">
        <v>0</v>
      </c>
      <c r="E392" s="149">
        <v>41425</v>
      </c>
      <c r="F392" s="149">
        <v>44413</v>
      </c>
      <c r="G392" s="6">
        <f t="shared" si="45"/>
        <v>8.1863013698630134</v>
      </c>
      <c r="H392" s="146">
        <v>25</v>
      </c>
      <c r="I392" s="150">
        <v>0.05</v>
      </c>
      <c r="J392" s="151">
        <f t="shared" si="42"/>
        <v>3.7999999999999999E-2</v>
      </c>
      <c r="K392" s="152">
        <v>9190056.1799999997</v>
      </c>
      <c r="L392" s="152">
        <v>4956858.4800000004</v>
      </c>
      <c r="M392" s="64">
        <v>0.19512195121951231</v>
      </c>
      <c r="N392" s="153">
        <f t="shared" si="43"/>
        <v>10983237.873658538</v>
      </c>
      <c r="O392" s="152">
        <f t="shared" si="44"/>
        <v>3416659.6195251644</v>
      </c>
      <c r="P392" s="152">
        <f t="shared" si="46"/>
        <v>7566578.2541333735</v>
      </c>
      <c r="Q392" s="64">
        <v>0.06</v>
      </c>
      <c r="R392" s="152">
        <f t="shared" si="47"/>
        <v>7112583.5588853704</v>
      </c>
    </row>
    <row r="393" spans="2:18" ht="30" x14ac:dyDescent="0.25">
      <c r="B393" s="146">
        <v>389</v>
      </c>
      <c r="C393" s="147" t="s">
        <v>1071</v>
      </c>
      <c r="D393" s="148">
        <v>0</v>
      </c>
      <c r="E393" s="149">
        <v>41425</v>
      </c>
      <c r="F393" s="149">
        <v>44413</v>
      </c>
      <c r="G393" s="6">
        <f t="shared" si="45"/>
        <v>8.1863013698630134</v>
      </c>
      <c r="H393" s="146">
        <v>25</v>
      </c>
      <c r="I393" s="150">
        <v>0.05</v>
      </c>
      <c r="J393" s="151">
        <f t="shared" si="42"/>
        <v>3.7999999999999999E-2</v>
      </c>
      <c r="K393" s="152">
        <v>247640.99</v>
      </c>
      <c r="L393" s="152">
        <v>133570.6</v>
      </c>
      <c r="M393" s="64">
        <v>0</v>
      </c>
      <c r="N393" s="153">
        <f t="shared" si="43"/>
        <v>247640.99</v>
      </c>
      <c r="O393" s="152">
        <f t="shared" si="44"/>
        <v>77036.023475506838</v>
      </c>
      <c r="P393" s="152">
        <f t="shared" si="46"/>
        <v>170604.96652449315</v>
      </c>
      <c r="Q393" s="64">
        <v>0.06</v>
      </c>
      <c r="R393" s="152">
        <f t="shared" si="47"/>
        <v>160368.66853302356</v>
      </c>
    </row>
    <row r="394" spans="2:18" ht="30" x14ac:dyDescent="0.25">
      <c r="B394" s="146">
        <v>390</v>
      </c>
      <c r="C394" s="147" t="s">
        <v>1072</v>
      </c>
      <c r="D394" s="148">
        <v>0</v>
      </c>
      <c r="E394" s="149">
        <v>41425</v>
      </c>
      <c r="F394" s="149">
        <v>44413</v>
      </c>
      <c r="G394" s="6">
        <f t="shared" si="45"/>
        <v>8.1863013698630134</v>
      </c>
      <c r="H394" s="146">
        <v>25</v>
      </c>
      <c r="I394" s="150">
        <v>0.05</v>
      </c>
      <c r="J394" s="151">
        <f t="shared" si="42"/>
        <v>3.7999999999999999E-2</v>
      </c>
      <c r="K394" s="152">
        <v>7473497.3200000003</v>
      </c>
      <c r="L394" s="152">
        <v>4030994.78</v>
      </c>
      <c r="M394" s="64">
        <v>0</v>
      </c>
      <c r="N394" s="153">
        <f t="shared" si="43"/>
        <v>7473497.3200000003</v>
      </c>
      <c r="O394" s="152">
        <f t="shared" si="44"/>
        <v>2324851.4512385749</v>
      </c>
      <c r="P394" s="152">
        <f t="shared" si="46"/>
        <v>5148645.8687614258</v>
      </c>
      <c r="Q394" s="64">
        <v>0.06</v>
      </c>
      <c r="R394" s="152">
        <f t="shared" si="47"/>
        <v>4839727.1166357398</v>
      </c>
    </row>
    <row r="395" spans="2:18" x14ac:dyDescent="0.25">
      <c r="B395" s="146">
        <v>391</v>
      </c>
      <c r="C395" s="147" t="s">
        <v>1073</v>
      </c>
      <c r="D395" s="148">
        <v>0</v>
      </c>
      <c r="E395" s="149">
        <v>41425</v>
      </c>
      <c r="F395" s="149">
        <v>44413</v>
      </c>
      <c r="G395" s="6">
        <f t="shared" si="45"/>
        <v>8.1863013698630134</v>
      </c>
      <c r="H395" s="146">
        <v>25</v>
      </c>
      <c r="I395" s="150">
        <v>0.05</v>
      </c>
      <c r="J395" s="151">
        <f t="shared" si="42"/>
        <v>3.7999999999999999E-2</v>
      </c>
      <c r="K395" s="152">
        <v>3661270.94</v>
      </c>
      <c r="L395" s="152">
        <v>1974786.83</v>
      </c>
      <c r="M395" s="64">
        <v>0</v>
      </c>
      <c r="N395" s="153">
        <f t="shared" si="43"/>
        <v>3661270.94</v>
      </c>
      <c r="O395" s="152">
        <f t="shared" si="44"/>
        <v>1138946.1578393425</v>
      </c>
      <c r="P395" s="152">
        <f t="shared" si="46"/>
        <v>2522324.7821606575</v>
      </c>
      <c r="Q395" s="64">
        <v>0.06</v>
      </c>
      <c r="R395" s="152">
        <f t="shared" si="47"/>
        <v>2370985.2952310177</v>
      </c>
    </row>
    <row r="396" spans="2:18" x14ac:dyDescent="0.25">
      <c r="B396" s="146">
        <v>392</v>
      </c>
      <c r="C396" s="147" t="s">
        <v>1074</v>
      </c>
      <c r="D396" s="148">
        <v>0</v>
      </c>
      <c r="E396" s="149">
        <v>41425</v>
      </c>
      <c r="F396" s="149">
        <v>44413</v>
      </c>
      <c r="G396" s="6">
        <f t="shared" si="45"/>
        <v>8.1863013698630134</v>
      </c>
      <c r="H396" s="146">
        <v>25</v>
      </c>
      <c r="I396" s="150">
        <v>0.05</v>
      </c>
      <c r="J396" s="151">
        <f t="shared" si="42"/>
        <v>3.7999999999999999E-2</v>
      </c>
      <c r="K396" s="152">
        <v>96185.02</v>
      </c>
      <c r="L396" s="152">
        <v>51879.5</v>
      </c>
      <c r="M396" s="64">
        <v>0</v>
      </c>
      <c r="N396" s="153">
        <f t="shared" si="43"/>
        <v>96185.02</v>
      </c>
      <c r="O396" s="152">
        <f t="shared" si="44"/>
        <v>29921.183317479452</v>
      </c>
      <c r="P396" s="152">
        <f t="shared" si="46"/>
        <v>66263.836682520545</v>
      </c>
      <c r="Q396" s="64">
        <v>0.06</v>
      </c>
      <c r="R396" s="152">
        <f t="shared" si="47"/>
        <v>62288.006481569311</v>
      </c>
    </row>
    <row r="397" spans="2:18" x14ac:dyDescent="0.25">
      <c r="B397" s="146">
        <v>393</v>
      </c>
      <c r="C397" s="147" t="s">
        <v>1076</v>
      </c>
      <c r="D397" s="148">
        <v>0</v>
      </c>
      <c r="E397" s="149">
        <v>41730</v>
      </c>
      <c r="F397" s="149">
        <v>44413</v>
      </c>
      <c r="G397" s="6">
        <f t="shared" si="45"/>
        <v>7.3506849315068497</v>
      </c>
      <c r="H397" s="146">
        <v>25</v>
      </c>
      <c r="I397" s="150">
        <v>0.05</v>
      </c>
      <c r="J397" s="151">
        <f t="shared" si="42"/>
        <v>3.7999999999999999E-2</v>
      </c>
      <c r="K397" s="152">
        <v>7217872.1100000003</v>
      </c>
      <c r="L397" s="152">
        <v>4231364.45</v>
      </c>
      <c r="M397" s="64">
        <v>0</v>
      </c>
      <c r="N397" s="153">
        <f t="shared" si="43"/>
        <v>7217872.1100000003</v>
      </c>
      <c r="O397" s="152">
        <f t="shared" si="44"/>
        <v>2016139.5427477809</v>
      </c>
      <c r="P397" s="152">
        <f t="shared" si="46"/>
        <v>5201732.5672522197</v>
      </c>
      <c r="Q397" s="64">
        <v>0.06</v>
      </c>
      <c r="R397" s="152">
        <f t="shared" si="47"/>
        <v>4889628.6132170865</v>
      </c>
    </row>
    <row r="398" spans="2:18" x14ac:dyDescent="0.25">
      <c r="B398" s="146">
        <v>394</v>
      </c>
      <c r="C398" s="147" t="s">
        <v>1077</v>
      </c>
      <c r="D398" s="148">
        <v>0</v>
      </c>
      <c r="E398" s="149">
        <v>42095</v>
      </c>
      <c r="F398" s="149">
        <v>44413</v>
      </c>
      <c r="G398" s="6">
        <f t="shared" si="45"/>
        <v>6.3506849315068497</v>
      </c>
      <c r="H398" s="146">
        <v>25</v>
      </c>
      <c r="I398" s="150">
        <v>0.05</v>
      </c>
      <c r="J398" s="151">
        <f t="shared" si="42"/>
        <v>3.7999999999999999E-2</v>
      </c>
      <c r="K398" s="152">
        <v>414078.33</v>
      </c>
      <c r="L398" s="152">
        <v>262671.84000000003</v>
      </c>
      <c r="M398" s="64">
        <v>0</v>
      </c>
      <c r="N398" s="153">
        <f t="shared" si="43"/>
        <v>414078.33</v>
      </c>
      <c r="O398" s="152">
        <f t="shared" si="44"/>
        <v>99927.878410191784</v>
      </c>
      <c r="P398" s="152">
        <f t="shared" si="46"/>
        <v>314150.45158980822</v>
      </c>
      <c r="Q398" s="64">
        <v>0.06</v>
      </c>
      <c r="R398" s="152">
        <f t="shared" si="47"/>
        <v>295301.42449441971</v>
      </c>
    </row>
    <row r="399" spans="2:18" x14ac:dyDescent="0.25">
      <c r="B399" s="146">
        <v>395</v>
      </c>
      <c r="C399" s="147" t="s">
        <v>1079</v>
      </c>
      <c r="D399" s="148">
        <v>0</v>
      </c>
      <c r="E399" s="149">
        <v>42461</v>
      </c>
      <c r="F399" s="149">
        <v>44413</v>
      </c>
      <c r="G399" s="6">
        <f t="shared" si="45"/>
        <v>5.3479452054794523</v>
      </c>
      <c r="H399" s="146">
        <v>25</v>
      </c>
      <c r="I399" s="150">
        <v>0.05</v>
      </c>
      <c r="J399" s="151">
        <f t="shared" si="42"/>
        <v>3.7999999999999999E-2</v>
      </c>
      <c r="K399" s="152">
        <v>187556.62</v>
      </c>
      <c r="L399" s="152">
        <v>115719.73</v>
      </c>
      <c r="M399" s="64">
        <v>0</v>
      </c>
      <c r="N399" s="153">
        <f t="shared" si="43"/>
        <v>187556.62</v>
      </c>
      <c r="O399" s="152">
        <f t="shared" si="44"/>
        <v>38115.616014027393</v>
      </c>
      <c r="P399" s="152">
        <f t="shared" si="46"/>
        <v>149441.00398597261</v>
      </c>
      <c r="Q399" s="64">
        <v>0.06</v>
      </c>
      <c r="R399" s="152">
        <f t="shared" si="47"/>
        <v>140474.54374681425</v>
      </c>
    </row>
    <row r="400" spans="2:18" x14ac:dyDescent="0.25">
      <c r="B400" s="146">
        <v>396</v>
      </c>
      <c r="C400" s="147" t="s">
        <v>1080</v>
      </c>
      <c r="D400" s="148">
        <v>0</v>
      </c>
      <c r="E400" s="149">
        <v>41730</v>
      </c>
      <c r="F400" s="149">
        <v>44413</v>
      </c>
      <c r="G400" s="6">
        <f t="shared" si="45"/>
        <v>7.3506849315068497</v>
      </c>
      <c r="H400" s="146">
        <v>25</v>
      </c>
      <c r="I400" s="150">
        <v>0.05</v>
      </c>
      <c r="J400" s="151">
        <f t="shared" si="42"/>
        <v>3.7999999999999999E-2</v>
      </c>
      <c r="K400" s="152">
        <v>-5484780.9800000004</v>
      </c>
      <c r="L400" s="152">
        <v>-3215366.93</v>
      </c>
      <c r="M400" s="64">
        <v>0</v>
      </c>
      <c r="N400" s="153">
        <f t="shared" si="43"/>
        <v>-5484780.9800000004</v>
      </c>
      <c r="O400" s="152">
        <f t="shared" si="44"/>
        <v>-1532042.0822874522</v>
      </c>
      <c r="P400" s="152">
        <f>N400-O400</f>
        <v>-3952738.8977125483</v>
      </c>
      <c r="Q400" s="64">
        <v>0.06</v>
      </c>
      <c r="R400" s="152">
        <f>IF(P400&gt;=N400*I400,N400*I400,P400*(1-Q400))</f>
        <v>-3715574.5638497951</v>
      </c>
    </row>
    <row r="401" spans="2:18" x14ac:dyDescent="0.25">
      <c r="B401" s="146">
        <v>397</v>
      </c>
      <c r="C401" s="147" t="s">
        <v>1081</v>
      </c>
      <c r="D401" s="148">
        <v>0</v>
      </c>
      <c r="E401" s="149">
        <v>42095</v>
      </c>
      <c r="F401" s="149">
        <v>44413</v>
      </c>
      <c r="G401" s="6">
        <f t="shared" si="45"/>
        <v>6.3506849315068497</v>
      </c>
      <c r="H401" s="146">
        <v>25</v>
      </c>
      <c r="I401" s="150">
        <v>0.05</v>
      </c>
      <c r="J401" s="151">
        <f t="shared" si="42"/>
        <v>3.7999999999999999E-2</v>
      </c>
      <c r="K401" s="152">
        <v>1050115.44</v>
      </c>
      <c r="L401" s="152">
        <v>666143.9</v>
      </c>
      <c r="M401" s="64">
        <v>0</v>
      </c>
      <c r="N401" s="153">
        <f t="shared" si="43"/>
        <v>1050115.44</v>
      </c>
      <c r="O401" s="152">
        <f t="shared" si="44"/>
        <v>253420.187443726</v>
      </c>
      <c r="P401" s="152">
        <f t="shared" si="46"/>
        <v>796695.25255627395</v>
      </c>
      <c r="Q401" s="64">
        <v>0.06</v>
      </c>
      <c r="R401" s="152">
        <f t="shared" si="47"/>
        <v>748893.53740289749</v>
      </c>
    </row>
    <row r="402" spans="2:18" x14ac:dyDescent="0.25">
      <c r="B402" s="146">
        <v>398</v>
      </c>
      <c r="C402" s="147" t="s">
        <v>1082</v>
      </c>
      <c r="D402" s="148">
        <v>0</v>
      </c>
      <c r="E402" s="149">
        <v>42461</v>
      </c>
      <c r="F402" s="149">
        <v>44413</v>
      </c>
      <c r="G402" s="6">
        <f t="shared" si="45"/>
        <v>5.3479452054794523</v>
      </c>
      <c r="H402" s="146">
        <v>25</v>
      </c>
      <c r="I402" s="150">
        <v>0.05</v>
      </c>
      <c r="J402" s="151">
        <f t="shared" si="42"/>
        <v>3.7999999999999999E-2</v>
      </c>
      <c r="K402" s="152">
        <v>-510853.32</v>
      </c>
      <c r="L402" s="152">
        <v>-315094.57</v>
      </c>
      <c r="M402" s="64">
        <v>0</v>
      </c>
      <c r="N402" s="153">
        <f t="shared" si="43"/>
        <v>-510853.32</v>
      </c>
      <c r="O402" s="152">
        <f t="shared" si="44"/>
        <v>-103816.59140909588</v>
      </c>
      <c r="P402" s="152">
        <f>N402-O402</f>
        <v>-407036.72859090415</v>
      </c>
      <c r="Q402" s="64">
        <v>0.06</v>
      </c>
      <c r="R402" s="152">
        <f>IF(P402&gt;=N402*I402,N402*I402,P402*(1-Q402))</f>
        <v>-382614.52487544989</v>
      </c>
    </row>
    <row r="403" spans="2:18" x14ac:dyDescent="0.25">
      <c r="B403" s="146">
        <v>399</v>
      </c>
      <c r="C403" s="147" t="s">
        <v>1084</v>
      </c>
      <c r="D403" s="148">
        <v>0</v>
      </c>
      <c r="E403" s="149">
        <v>42826</v>
      </c>
      <c r="F403" s="149">
        <v>44413</v>
      </c>
      <c r="G403" s="6">
        <f t="shared" si="45"/>
        <v>4.3479452054794523</v>
      </c>
      <c r="H403" s="146">
        <v>25</v>
      </c>
      <c r="I403" s="150">
        <v>0.05</v>
      </c>
      <c r="J403" s="151">
        <f t="shared" si="42"/>
        <v>3.7999999999999999E-2</v>
      </c>
      <c r="K403" s="152">
        <v>125024.1</v>
      </c>
      <c r="L403" s="152">
        <v>102579.3</v>
      </c>
      <c r="M403" s="64">
        <v>0</v>
      </c>
      <c r="N403" s="153">
        <f t="shared" si="43"/>
        <v>125024.1</v>
      </c>
      <c r="O403" s="152">
        <f t="shared" si="44"/>
        <v>20656.721574246574</v>
      </c>
      <c r="P403" s="152">
        <f t="shared" si="46"/>
        <v>104367.37842575343</v>
      </c>
      <c r="Q403" s="64">
        <v>0.06</v>
      </c>
      <c r="R403" s="152">
        <f t="shared" si="47"/>
        <v>98105.335720208212</v>
      </c>
    </row>
    <row r="404" spans="2:18" x14ac:dyDescent="0.25">
      <c r="B404" s="146">
        <v>400</v>
      </c>
      <c r="C404" s="147" t="s">
        <v>1085</v>
      </c>
      <c r="D404" s="148">
        <v>0</v>
      </c>
      <c r="E404" s="149">
        <v>42826</v>
      </c>
      <c r="F404" s="149">
        <v>44413</v>
      </c>
      <c r="G404" s="6">
        <f t="shared" si="45"/>
        <v>4.3479452054794523</v>
      </c>
      <c r="H404" s="146">
        <v>25</v>
      </c>
      <c r="I404" s="150">
        <v>0.05</v>
      </c>
      <c r="J404" s="151">
        <f t="shared" si="42"/>
        <v>3.7999999999999999E-2</v>
      </c>
      <c r="K404" s="152">
        <v>-8593.7000000000007</v>
      </c>
      <c r="L404" s="152">
        <v>-5669.39</v>
      </c>
      <c r="M404" s="64">
        <v>0</v>
      </c>
      <c r="N404" s="153">
        <f t="shared" si="43"/>
        <v>-8593.7000000000007</v>
      </c>
      <c r="O404" s="152">
        <f t="shared" si="44"/>
        <v>-1419.8675950684933</v>
      </c>
      <c r="P404" s="152">
        <f>N404-O404</f>
        <v>-7173.832404931507</v>
      </c>
      <c r="Q404" s="64">
        <v>0.06</v>
      </c>
      <c r="R404" s="152">
        <f>IF(P404&gt;=N404*I404,N404*I404,P404*(1-Q404))</f>
        <v>-6743.4024606356161</v>
      </c>
    </row>
    <row r="405" spans="2:18" x14ac:dyDescent="0.25">
      <c r="B405" s="146">
        <v>401</v>
      </c>
      <c r="C405" s="147" t="s">
        <v>1087</v>
      </c>
      <c r="D405" s="148">
        <v>0</v>
      </c>
      <c r="E405" s="149">
        <v>43191</v>
      </c>
      <c r="F405" s="149">
        <v>44413</v>
      </c>
      <c r="G405" s="6">
        <f t="shared" si="45"/>
        <v>3.3479452054794518</v>
      </c>
      <c r="H405" s="146">
        <v>25</v>
      </c>
      <c r="I405" s="150">
        <v>0.05</v>
      </c>
      <c r="J405" s="151">
        <f t="shared" si="42"/>
        <v>3.7999999999999999E-2</v>
      </c>
      <c r="K405" s="152">
        <v>345354.94</v>
      </c>
      <c r="L405" s="152">
        <v>248546.68</v>
      </c>
      <c r="M405" s="64">
        <v>0</v>
      </c>
      <c r="N405" s="153">
        <f t="shared" si="43"/>
        <v>345354.94</v>
      </c>
      <c r="O405" s="152">
        <f t="shared" si="44"/>
        <v>43936.71779134246</v>
      </c>
      <c r="P405" s="152">
        <f t="shared" si="46"/>
        <v>301418.22220865753</v>
      </c>
      <c r="Q405" s="64">
        <v>0.06</v>
      </c>
      <c r="R405" s="152">
        <f t="shared" si="47"/>
        <v>283333.12887613807</v>
      </c>
    </row>
    <row r="406" spans="2:18" x14ac:dyDescent="0.25">
      <c r="B406" s="146">
        <v>402</v>
      </c>
      <c r="C406" s="147" t="s">
        <v>1088</v>
      </c>
      <c r="D406" s="148">
        <v>0</v>
      </c>
      <c r="E406" s="149">
        <v>43191</v>
      </c>
      <c r="F406" s="149">
        <v>44413</v>
      </c>
      <c r="G406" s="6">
        <f t="shared" si="45"/>
        <v>3.3479452054794518</v>
      </c>
      <c r="H406" s="146">
        <v>25</v>
      </c>
      <c r="I406" s="150">
        <v>0.05</v>
      </c>
      <c r="J406" s="151">
        <f t="shared" si="42"/>
        <v>3.7999999999999999E-2</v>
      </c>
      <c r="K406" s="152">
        <v>1141785.08</v>
      </c>
      <c r="L406" s="152">
        <v>821725.28</v>
      </c>
      <c r="M406" s="64">
        <v>0</v>
      </c>
      <c r="N406" s="153">
        <f t="shared" si="43"/>
        <v>1141785.08</v>
      </c>
      <c r="O406" s="152">
        <f t="shared" si="44"/>
        <v>145260.08760241096</v>
      </c>
      <c r="P406" s="152">
        <f t="shared" si="46"/>
        <v>996524.99239758914</v>
      </c>
      <c r="Q406" s="64">
        <v>0.06</v>
      </c>
      <c r="R406" s="152">
        <f t="shared" si="47"/>
        <v>936733.49285373371</v>
      </c>
    </row>
    <row r="407" spans="2:18" x14ac:dyDescent="0.25">
      <c r="B407" s="146">
        <v>403</v>
      </c>
      <c r="C407" s="147" t="s">
        <v>1090</v>
      </c>
      <c r="D407" s="148">
        <v>0</v>
      </c>
      <c r="E407" s="149">
        <v>43556</v>
      </c>
      <c r="F407" s="149">
        <v>44413</v>
      </c>
      <c r="G407" s="6">
        <f t="shared" si="45"/>
        <v>2.3479452054794518</v>
      </c>
      <c r="H407" s="146">
        <v>25</v>
      </c>
      <c r="I407" s="150">
        <v>0.05</v>
      </c>
      <c r="J407" s="151">
        <f t="shared" si="42"/>
        <v>3.7999999999999999E-2</v>
      </c>
      <c r="K407" s="152">
        <v>408224.49</v>
      </c>
      <c r="L407" s="152">
        <v>323614.90000000002</v>
      </c>
      <c r="M407" s="64">
        <v>0</v>
      </c>
      <c r="N407" s="153">
        <f t="shared" si="43"/>
        <v>408224.49</v>
      </c>
      <c r="O407" s="152">
        <f t="shared" si="44"/>
        <v>36422.57189408219</v>
      </c>
      <c r="P407" s="152">
        <f t="shared" si="46"/>
        <v>371801.91810591781</v>
      </c>
      <c r="Q407" s="64">
        <v>0.06</v>
      </c>
      <c r="R407" s="152">
        <f t="shared" si="47"/>
        <v>349493.80301956274</v>
      </c>
    </row>
    <row r="408" spans="2:18" ht="30" x14ac:dyDescent="0.25">
      <c r="B408" s="146">
        <v>404</v>
      </c>
      <c r="C408" s="147" t="s">
        <v>1091</v>
      </c>
      <c r="D408" s="148">
        <v>0</v>
      </c>
      <c r="E408" s="149">
        <v>43556</v>
      </c>
      <c r="F408" s="149">
        <v>44413</v>
      </c>
      <c r="G408" s="6">
        <f t="shared" si="45"/>
        <v>2.3479452054794518</v>
      </c>
      <c r="H408" s="146">
        <v>25</v>
      </c>
      <c r="I408" s="150">
        <v>0.05</v>
      </c>
      <c r="J408" s="151">
        <f t="shared" si="42"/>
        <v>3.7999999999999999E-2</v>
      </c>
      <c r="K408" s="152">
        <v>1426863.49</v>
      </c>
      <c r="L408" s="152">
        <v>1131128.33</v>
      </c>
      <c r="M408" s="64">
        <v>0</v>
      </c>
      <c r="N408" s="153">
        <f t="shared" si="43"/>
        <v>1426863.49</v>
      </c>
      <c r="O408" s="152">
        <f t="shared" si="44"/>
        <v>127307.49702832875</v>
      </c>
      <c r="P408" s="152">
        <f t="shared" si="46"/>
        <v>1299555.9929716713</v>
      </c>
      <c r="Q408" s="64">
        <v>0.06</v>
      </c>
      <c r="R408" s="152">
        <f t="shared" si="47"/>
        <v>1221582.633393371</v>
      </c>
    </row>
    <row r="409" spans="2:18" x14ac:dyDescent="0.25">
      <c r="B409" s="146">
        <v>405</v>
      </c>
      <c r="C409" s="147" t="s">
        <v>1093</v>
      </c>
      <c r="D409" s="148">
        <v>0</v>
      </c>
      <c r="E409" s="149">
        <v>43922</v>
      </c>
      <c r="F409" s="149">
        <v>44413</v>
      </c>
      <c r="G409" s="6">
        <f t="shared" si="45"/>
        <v>1.3452054794520547</v>
      </c>
      <c r="H409" s="146">
        <v>25</v>
      </c>
      <c r="I409" s="150">
        <v>0.05</v>
      </c>
      <c r="J409" s="151">
        <f t="shared" si="42"/>
        <v>3.7999999999999999E-2</v>
      </c>
      <c r="K409" s="152">
        <v>706191.6</v>
      </c>
      <c r="L409" s="152">
        <v>624047.37</v>
      </c>
      <c r="M409" s="64">
        <v>0</v>
      </c>
      <c r="N409" s="153">
        <f t="shared" si="43"/>
        <v>706191.6</v>
      </c>
      <c r="O409" s="152">
        <f t="shared" si="44"/>
        <v>36098.966774794513</v>
      </c>
      <c r="P409" s="152">
        <f t="shared" si="46"/>
        <v>670092.63322520547</v>
      </c>
      <c r="Q409" s="64">
        <v>0.06</v>
      </c>
      <c r="R409" s="152">
        <f t="shared" si="47"/>
        <v>629887.0752316931</v>
      </c>
    </row>
    <row r="410" spans="2:18" x14ac:dyDescent="0.25">
      <c r="B410" s="146">
        <v>406</v>
      </c>
      <c r="C410" s="147" t="s">
        <v>1094</v>
      </c>
      <c r="D410" s="148">
        <v>0</v>
      </c>
      <c r="E410" s="149">
        <v>43922</v>
      </c>
      <c r="F410" s="149">
        <v>44413</v>
      </c>
      <c r="G410" s="6">
        <f t="shared" si="45"/>
        <v>1.3452054794520547</v>
      </c>
      <c r="H410" s="146">
        <v>25</v>
      </c>
      <c r="I410" s="150">
        <v>0.05</v>
      </c>
      <c r="J410" s="151">
        <f t="shared" si="42"/>
        <v>3.7999999999999999E-2</v>
      </c>
      <c r="K410" s="152">
        <v>-1388233.19</v>
      </c>
      <c r="L410" s="152">
        <v>-1226753.8700000001</v>
      </c>
      <c r="M410" s="64">
        <v>0</v>
      </c>
      <c r="N410" s="153">
        <f t="shared" si="43"/>
        <v>-1388233.19</v>
      </c>
      <c r="O410" s="152">
        <f t="shared" si="44"/>
        <v>-70963.437969917795</v>
      </c>
      <c r="P410" s="152">
        <f>N410-O410</f>
        <v>-1317269.752030082</v>
      </c>
      <c r="Q410" s="64">
        <v>0.06</v>
      </c>
      <c r="R410" s="152">
        <f>IF(P410&gt;=N410*I410,N410*I410,P410*(1-Q410))</f>
        <v>-1238233.5669082771</v>
      </c>
    </row>
    <row r="411" spans="2:18" x14ac:dyDescent="0.25">
      <c r="B411" s="146">
        <v>407</v>
      </c>
      <c r="C411" s="147" t="s">
        <v>1130</v>
      </c>
      <c r="D411" s="148">
        <v>0</v>
      </c>
      <c r="E411" s="149">
        <v>41425</v>
      </c>
      <c r="F411" s="149">
        <v>44413</v>
      </c>
      <c r="G411" s="6">
        <f t="shared" si="45"/>
        <v>8.1863013698630134</v>
      </c>
      <c r="H411" s="146">
        <v>25</v>
      </c>
      <c r="I411" s="150">
        <v>0.05</v>
      </c>
      <c r="J411" s="151">
        <f t="shared" si="42"/>
        <v>3.7999999999999999E-2</v>
      </c>
      <c r="K411" s="152">
        <v>1497761675.8599999</v>
      </c>
      <c r="L411" s="152">
        <v>1038640794.92</v>
      </c>
      <c r="M411" s="64">
        <v>8.8210347752332524E-2</v>
      </c>
      <c r="N411" s="153">
        <f t="shared" si="43"/>
        <v>1629879754.137727</v>
      </c>
      <c r="O411" s="152">
        <f t="shared" si="44"/>
        <v>507022100.8323673</v>
      </c>
      <c r="P411" s="152">
        <f t="shared" si="46"/>
        <v>1122857653.3053598</v>
      </c>
      <c r="Q411" s="64">
        <v>0.06</v>
      </c>
      <c r="R411" s="152">
        <f t="shared" si="47"/>
        <v>1055486194.1070381</v>
      </c>
    </row>
    <row r="412" spans="2:18" ht="30" x14ac:dyDescent="0.25">
      <c r="B412" s="146">
        <v>408</v>
      </c>
      <c r="C412" s="147" t="s">
        <v>1131</v>
      </c>
      <c r="D412" s="148">
        <v>0</v>
      </c>
      <c r="E412" s="149">
        <v>41425</v>
      </c>
      <c r="F412" s="149">
        <v>44413</v>
      </c>
      <c r="G412" s="6">
        <f t="shared" si="45"/>
        <v>8.1863013698630134</v>
      </c>
      <c r="H412" s="146">
        <v>25</v>
      </c>
      <c r="I412" s="150">
        <v>0.05</v>
      </c>
      <c r="J412" s="151">
        <f t="shared" si="42"/>
        <v>3.7999999999999999E-2</v>
      </c>
      <c r="K412" s="152">
        <v>95951158.090000004</v>
      </c>
      <c r="L412" s="152">
        <v>66538481.210000001</v>
      </c>
      <c r="M412" s="64">
        <v>8.8210347752332524E-2</v>
      </c>
      <c r="N412" s="153">
        <f t="shared" si="43"/>
        <v>104415043.11235794</v>
      </c>
      <c r="O412" s="152">
        <f t="shared" si="44"/>
        <v>32481374.397670053</v>
      </c>
      <c r="P412" s="152">
        <f t="shared" si="46"/>
        <v>71933668.714687884</v>
      </c>
      <c r="Q412" s="64">
        <v>0.06</v>
      </c>
      <c r="R412" s="152">
        <f t="shared" si="47"/>
        <v>67617648.591806605</v>
      </c>
    </row>
    <row r="413" spans="2:18" x14ac:dyDescent="0.25">
      <c r="B413" s="146">
        <v>409</v>
      </c>
      <c r="C413" s="147" t="s">
        <v>1132</v>
      </c>
      <c r="D413" s="148">
        <v>0</v>
      </c>
      <c r="E413" s="149">
        <v>41425</v>
      </c>
      <c r="F413" s="149">
        <v>44413</v>
      </c>
      <c r="G413" s="6">
        <f t="shared" si="45"/>
        <v>8.1863013698630134</v>
      </c>
      <c r="H413" s="146">
        <v>8</v>
      </c>
      <c r="I413" s="150">
        <v>0.05</v>
      </c>
      <c r="J413" s="151">
        <f t="shared" si="42"/>
        <v>0.11874999999999999</v>
      </c>
      <c r="K413" s="152">
        <v>6235408.6299999999</v>
      </c>
      <c r="L413" s="152">
        <v>3168811.47</v>
      </c>
      <c r="M413" s="64">
        <v>8.8210347752332524E-2</v>
      </c>
      <c r="N413" s="153">
        <f t="shared" si="43"/>
        <v>6785436.1936301962</v>
      </c>
      <c r="O413" s="152">
        <f t="shared" si="44"/>
        <v>6596280.5408351617</v>
      </c>
      <c r="P413" s="152">
        <f t="shared" si="46"/>
        <v>189155.65279503446</v>
      </c>
      <c r="Q413" s="64">
        <v>0.06</v>
      </c>
      <c r="R413" s="152">
        <f t="shared" si="47"/>
        <v>339271.80968150985</v>
      </c>
    </row>
    <row r="414" spans="2:18" ht="30" x14ac:dyDescent="0.25">
      <c r="B414" s="146">
        <v>410</v>
      </c>
      <c r="C414" s="147" t="s">
        <v>1133</v>
      </c>
      <c r="D414" s="148">
        <v>0</v>
      </c>
      <c r="E414" s="149">
        <v>41730</v>
      </c>
      <c r="F414" s="149">
        <v>44413</v>
      </c>
      <c r="G414" s="6">
        <f t="shared" si="45"/>
        <v>7.3506849315068497</v>
      </c>
      <c r="H414" s="146">
        <v>8</v>
      </c>
      <c r="I414" s="150">
        <v>0.05</v>
      </c>
      <c r="J414" s="151">
        <f t="shared" si="42"/>
        <v>0.11874999999999999</v>
      </c>
      <c r="K414" s="152">
        <v>792688.63</v>
      </c>
      <c r="L414" s="152">
        <v>521589.11</v>
      </c>
      <c r="M414" s="64">
        <v>-2.3328149300154196E-3</v>
      </c>
      <c r="N414" s="153">
        <f t="shared" si="43"/>
        <v>790839.43412908248</v>
      </c>
      <c r="O414" s="152">
        <f t="shared" si="44"/>
        <v>690318.86701366841</v>
      </c>
      <c r="P414" s="152">
        <f t="shared" si="46"/>
        <v>100520.56711541407</v>
      </c>
      <c r="Q414" s="64">
        <v>0.06</v>
      </c>
      <c r="R414" s="152">
        <f t="shared" si="47"/>
        <v>94489.33308848922</v>
      </c>
    </row>
    <row r="415" spans="2:18" x14ac:dyDescent="0.25">
      <c r="B415" s="146">
        <v>411</v>
      </c>
      <c r="C415" s="147" t="s">
        <v>1069</v>
      </c>
      <c r="D415" s="148">
        <v>0</v>
      </c>
      <c r="E415" s="149">
        <v>41425</v>
      </c>
      <c r="F415" s="149">
        <v>44413</v>
      </c>
      <c r="G415" s="6">
        <f t="shared" si="45"/>
        <v>8.1863013698630134</v>
      </c>
      <c r="H415" s="146">
        <v>25</v>
      </c>
      <c r="I415" s="150">
        <v>0.05</v>
      </c>
      <c r="J415" s="151">
        <f t="shared" si="42"/>
        <v>3.7999999999999999E-2</v>
      </c>
      <c r="K415" s="152">
        <v>26434309.079999998</v>
      </c>
      <c r="L415" s="152">
        <v>18331188.640000001</v>
      </c>
      <c r="M415" s="64">
        <v>0.44</v>
      </c>
      <c r="N415" s="153">
        <f t="shared" si="43"/>
        <v>38065405.075199999</v>
      </c>
      <c r="O415" s="152">
        <f t="shared" si="44"/>
        <v>11841365.353037011</v>
      </c>
      <c r="P415" s="152">
        <f t="shared" si="46"/>
        <v>26224039.722162988</v>
      </c>
      <c r="Q415" s="64">
        <v>0.06</v>
      </c>
      <c r="R415" s="152">
        <f t="shared" si="47"/>
        <v>24650597.338833209</v>
      </c>
    </row>
    <row r="416" spans="2:18" x14ac:dyDescent="0.25">
      <c r="B416" s="146">
        <v>412</v>
      </c>
      <c r="C416" s="147" t="s">
        <v>1070</v>
      </c>
      <c r="D416" s="148">
        <v>0</v>
      </c>
      <c r="E416" s="149">
        <v>41425</v>
      </c>
      <c r="F416" s="149">
        <v>44413</v>
      </c>
      <c r="G416" s="6">
        <f t="shared" si="45"/>
        <v>8.1863013698630134</v>
      </c>
      <c r="H416" s="146">
        <v>25</v>
      </c>
      <c r="I416" s="150">
        <v>0.05</v>
      </c>
      <c r="J416" s="151">
        <f t="shared" si="42"/>
        <v>3.7999999999999999E-2</v>
      </c>
      <c r="K416" s="152">
        <v>140310506.69999999</v>
      </c>
      <c r="L416" s="152">
        <v>97300003.420000002</v>
      </c>
      <c r="M416" s="64">
        <v>0.19512195121951231</v>
      </c>
      <c r="N416" s="153">
        <f t="shared" si="43"/>
        <v>167688166.54390246</v>
      </c>
      <c r="O416" s="152">
        <f t="shared" si="44"/>
        <v>52164342.964550301</v>
      </c>
      <c r="P416" s="152">
        <f t="shared" si="46"/>
        <v>115523823.57935216</v>
      </c>
      <c r="Q416" s="64">
        <v>0.06</v>
      </c>
      <c r="R416" s="152">
        <f t="shared" si="47"/>
        <v>108592394.16459101</v>
      </c>
    </row>
    <row r="417" spans="2:18" ht="30" x14ac:dyDescent="0.25">
      <c r="B417" s="146">
        <v>413</v>
      </c>
      <c r="C417" s="147" t="s">
        <v>1071</v>
      </c>
      <c r="D417" s="148">
        <v>0</v>
      </c>
      <c r="E417" s="149">
        <v>41425</v>
      </c>
      <c r="F417" s="149">
        <v>44413</v>
      </c>
      <c r="G417" s="6">
        <f t="shared" si="45"/>
        <v>8.1863013698630134</v>
      </c>
      <c r="H417" s="146">
        <v>25</v>
      </c>
      <c r="I417" s="150">
        <v>0.05</v>
      </c>
      <c r="J417" s="151">
        <f t="shared" si="42"/>
        <v>3.7999999999999999E-2</v>
      </c>
      <c r="K417" s="152">
        <v>3780894.53</v>
      </c>
      <c r="L417" s="152">
        <v>2621906.66</v>
      </c>
      <c r="M417" s="64">
        <v>0</v>
      </c>
      <c r="N417" s="153">
        <f t="shared" si="43"/>
        <v>3780894.53</v>
      </c>
      <c r="O417" s="152">
        <f t="shared" si="44"/>
        <v>1176158.5986693697</v>
      </c>
      <c r="P417" s="152">
        <f t="shared" si="46"/>
        <v>2604735.9313306301</v>
      </c>
      <c r="Q417" s="64">
        <v>0.06</v>
      </c>
      <c r="R417" s="152">
        <f t="shared" si="47"/>
        <v>2448451.7754507922</v>
      </c>
    </row>
    <row r="418" spans="2:18" ht="30" x14ac:dyDescent="0.25">
      <c r="B418" s="146">
        <v>414</v>
      </c>
      <c r="C418" s="147" t="s">
        <v>1072</v>
      </c>
      <c r="D418" s="148">
        <v>0</v>
      </c>
      <c r="E418" s="149">
        <v>41425</v>
      </c>
      <c r="F418" s="149">
        <v>44413</v>
      </c>
      <c r="G418" s="6">
        <f t="shared" si="45"/>
        <v>8.1863013698630134</v>
      </c>
      <c r="H418" s="146">
        <v>25</v>
      </c>
      <c r="I418" s="150">
        <v>0.05</v>
      </c>
      <c r="J418" s="151">
        <f t="shared" si="42"/>
        <v>3.7999999999999999E-2</v>
      </c>
      <c r="K418" s="152">
        <v>114102697.09999999</v>
      </c>
      <c r="L418" s="152">
        <v>79125883.609999999</v>
      </c>
      <c r="M418" s="64">
        <v>0</v>
      </c>
      <c r="N418" s="153">
        <f t="shared" si="43"/>
        <v>114102697.09999999</v>
      </c>
      <c r="O418" s="152">
        <f t="shared" si="44"/>
        <v>35495004.491842188</v>
      </c>
      <c r="P418" s="152">
        <f t="shared" si="46"/>
        <v>78607692.608157814</v>
      </c>
      <c r="Q418" s="64">
        <v>0.06</v>
      </c>
      <c r="R418" s="152">
        <f t="shared" si="47"/>
        <v>73891231.051668346</v>
      </c>
    </row>
    <row r="419" spans="2:18" x14ac:dyDescent="0.25">
      <c r="B419" s="146">
        <v>415</v>
      </c>
      <c r="C419" s="147" t="s">
        <v>1073</v>
      </c>
      <c r="D419" s="148">
        <v>0</v>
      </c>
      <c r="E419" s="149">
        <v>41425</v>
      </c>
      <c r="F419" s="149">
        <v>44413</v>
      </c>
      <c r="G419" s="6">
        <f t="shared" si="45"/>
        <v>8.1863013698630134</v>
      </c>
      <c r="H419" s="146">
        <v>25</v>
      </c>
      <c r="I419" s="150">
        <v>0.05</v>
      </c>
      <c r="J419" s="151">
        <f t="shared" si="42"/>
        <v>3.7999999999999999E-2</v>
      </c>
      <c r="K419" s="152">
        <v>55898981.719999999</v>
      </c>
      <c r="L419" s="152">
        <v>38763819.200000003</v>
      </c>
      <c r="M419" s="64">
        <v>0</v>
      </c>
      <c r="N419" s="153">
        <f t="shared" si="43"/>
        <v>55898981.719999999</v>
      </c>
      <c r="O419" s="152">
        <f t="shared" si="44"/>
        <v>17389024.603878576</v>
      </c>
      <c r="P419" s="152">
        <f t="shared" si="46"/>
        <v>38509957.116121426</v>
      </c>
      <c r="Q419" s="64">
        <v>0.06</v>
      </c>
      <c r="R419" s="152">
        <f t="shared" si="47"/>
        <v>36199359.689154141</v>
      </c>
    </row>
    <row r="420" spans="2:18" x14ac:dyDescent="0.25">
      <c r="B420" s="146">
        <v>416</v>
      </c>
      <c r="C420" s="147" t="s">
        <v>1074</v>
      </c>
      <c r="D420" s="148">
        <v>0</v>
      </c>
      <c r="E420" s="149">
        <v>41425</v>
      </c>
      <c r="F420" s="149">
        <v>44413</v>
      </c>
      <c r="G420" s="6">
        <f t="shared" si="45"/>
        <v>8.1863013698630134</v>
      </c>
      <c r="H420" s="146">
        <v>25</v>
      </c>
      <c r="I420" s="150">
        <v>0.05</v>
      </c>
      <c r="J420" s="151">
        <f t="shared" si="42"/>
        <v>3.7999999999999999E-2</v>
      </c>
      <c r="K420" s="152">
        <v>1468518.65</v>
      </c>
      <c r="L420" s="152">
        <v>1018361.88</v>
      </c>
      <c r="M420" s="64">
        <v>0</v>
      </c>
      <c r="N420" s="153">
        <f t="shared" si="43"/>
        <v>1468518.65</v>
      </c>
      <c r="O420" s="152">
        <f t="shared" si="44"/>
        <v>456825.9769742465</v>
      </c>
      <c r="P420" s="152">
        <f t="shared" si="46"/>
        <v>1011692.6730257533</v>
      </c>
      <c r="Q420" s="64">
        <v>0.06</v>
      </c>
      <c r="R420" s="152">
        <f t="shared" si="47"/>
        <v>950991.11264420813</v>
      </c>
    </row>
    <row r="421" spans="2:18" x14ac:dyDescent="0.25">
      <c r="B421" s="146">
        <v>417</v>
      </c>
      <c r="C421" s="147" t="s">
        <v>1076</v>
      </c>
      <c r="D421" s="148">
        <v>0</v>
      </c>
      <c r="E421" s="149">
        <v>41730</v>
      </c>
      <c r="F421" s="149">
        <v>44413</v>
      </c>
      <c r="G421" s="6">
        <f t="shared" si="45"/>
        <v>7.3506849315068497</v>
      </c>
      <c r="H421" s="146">
        <v>25</v>
      </c>
      <c r="I421" s="150">
        <v>0.05</v>
      </c>
      <c r="J421" s="151">
        <f t="shared" si="42"/>
        <v>3.7999999999999999E-2</v>
      </c>
      <c r="K421" s="152">
        <v>110199902.40000001</v>
      </c>
      <c r="L421" s="152">
        <v>79876502.219999999</v>
      </c>
      <c r="M421" s="64">
        <v>0</v>
      </c>
      <c r="N421" s="153">
        <f t="shared" si="43"/>
        <v>110199902.40000001</v>
      </c>
      <c r="O421" s="152">
        <f t="shared" si="44"/>
        <v>30781700.956957813</v>
      </c>
      <c r="P421" s="152">
        <f t="shared" si="46"/>
        <v>79418201.443042189</v>
      </c>
      <c r="Q421" s="64">
        <v>0.06</v>
      </c>
      <c r="R421" s="152">
        <f t="shared" si="47"/>
        <v>74653109.356459647</v>
      </c>
    </row>
    <row r="422" spans="2:18" x14ac:dyDescent="0.25">
      <c r="B422" s="146">
        <v>418</v>
      </c>
      <c r="C422" s="147" t="s">
        <v>1077</v>
      </c>
      <c r="D422" s="148">
        <v>0</v>
      </c>
      <c r="E422" s="149">
        <v>42095</v>
      </c>
      <c r="F422" s="149">
        <v>44413</v>
      </c>
      <c r="G422" s="6">
        <f t="shared" si="45"/>
        <v>6.3506849315068497</v>
      </c>
      <c r="H422" s="146">
        <v>25</v>
      </c>
      <c r="I422" s="150">
        <v>0.05</v>
      </c>
      <c r="J422" s="151">
        <f t="shared" si="42"/>
        <v>3.7999999999999999E-2</v>
      </c>
      <c r="K422" s="152">
        <v>6322000.5300000003</v>
      </c>
      <c r="L422" s="152">
        <v>4766546.18</v>
      </c>
      <c r="M422" s="64">
        <v>0</v>
      </c>
      <c r="N422" s="153">
        <f t="shared" si="43"/>
        <v>6322000.5300000003</v>
      </c>
      <c r="O422" s="152">
        <f t="shared" si="44"/>
        <v>1525663.2731082742</v>
      </c>
      <c r="P422" s="152">
        <f t="shared" si="46"/>
        <v>4796337.2568917256</v>
      </c>
      <c r="Q422" s="64">
        <v>0.06</v>
      </c>
      <c r="R422" s="152">
        <f t="shared" si="47"/>
        <v>4508557.0214782218</v>
      </c>
    </row>
    <row r="423" spans="2:18" x14ac:dyDescent="0.25">
      <c r="B423" s="146">
        <v>419</v>
      </c>
      <c r="C423" s="147" t="s">
        <v>1079</v>
      </c>
      <c r="D423" s="148">
        <v>0</v>
      </c>
      <c r="E423" s="149">
        <v>42461</v>
      </c>
      <c r="F423" s="149">
        <v>44413</v>
      </c>
      <c r="G423" s="6">
        <f t="shared" si="45"/>
        <v>5.3479452054794523</v>
      </c>
      <c r="H423" s="146">
        <v>25</v>
      </c>
      <c r="I423" s="150">
        <v>0.05</v>
      </c>
      <c r="J423" s="151">
        <f t="shared" si="42"/>
        <v>3.7999999999999999E-2</v>
      </c>
      <c r="K423" s="152">
        <v>2863547.65</v>
      </c>
      <c r="L423" s="152">
        <v>2249942.94</v>
      </c>
      <c r="M423" s="64">
        <v>0</v>
      </c>
      <c r="N423" s="153">
        <f t="shared" si="43"/>
        <v>2863547.65</v>
      </c>
      <c r="O423" s="152">
        <f t="shared" si="44"/>
        <v>581935.64516821911</v>
      </c>
      <c r="P423" s="152">
        <f t="shared" si="46"/>
        <v>2281612.0048317807</v>
      </c>
      <c r="Q423" s="64">
        <v>0.06</v>
      </c>
      <c r="R423" s="152">
        <f t="shared" si="47"/>
        <v>2144715.2845418737</v>
      </c>
    </row>
    <row r="424" spans="2:18" x14ac:dyDescent="0.25">
      <c r="B424" s="146">
        <v>420</v>
      </c>
      <c r="C424" s="147" t="s">
        <v>1080</v>
      </c>
      <c r="D424" s="148">
        <v>0</v>
      </c>
      <c r="E424" s="149">
        <v>41730</v>
      </c>
      <c r="F424" s="149">
        <v>44413</v>
      </c>
      <c r="G424" s="6">
        <f t="shared" si="45"/>
        <v>7.3506849315068497</v>
      </c>
      <c r="H424" s="146">
        <v>25</v>
      </c>
      <c r="I424" s="150">
        <v>0.05</v>
      </c>
      <c r="J424" s="151">
        <f t="shared" si="42"/>
        <v>3.7999999999999999E-2</v>
      </c>
      <c r="K424" s="152">
        <v>-83739683.870000005</v>
      </c>
      <c r="L424" s="152">
        <v>-60697268.32</v>
      </c>
      <c r="M424" s="64">
        <v>0</v>
      </c>
      <c r="N424" s="153">
        <f t="shared" si="43"/>
        <v>-83739683.870000005</v>
      </c>
      <c r="O424" s="152">
        <f t="shared" si="44"/>
        <v>-23390673.230909538</v>
      </c>
      <c r="P424" s="152">
        <f>N424-O424</f>
        <v>-60349010.639090464</v>
      </c>
      <c r="Q424" s="64">
        <v>0.06</v>
      </c>
      <c r="R424" s="152">
        <f>IF(P424&gt;=N424*I424,N424*I424,P424*(1-Q424))</f>
        <v>-56728070.000745036</v>
      </c>
    </row>
    <row r="425" spans="2:18" x14ac:dyDescent="0.25">
      <c r="B425" s="146">
        <v>421</v>
      </c>
      <c r="C425" s="147" t="s">
        <v>1081</v>
      </c>
      <c r="D425" s="148">
        <v>0</v>
      </c>
      <c r="E425" s="149">
        <v>42095</v>
      </c>
      <c r="F425" s="149">
        <v>44413</v>
      </c>
      <c r="G425" s="6">
        <f t="shared" si="45"/>
        <v>6.3506849315068497</v>
      </c>
      <c r="H425" s="146">
        <v>25</v>
      </c>
      <c r="I425" s="150">
        <v>0.05</v>
      </c>
      <c r="J425" s="151">
        <f t="shared" si="42"/>
        <v>3.7999999999999999E-2</v>
      </c>
      <c r="K425" s="152">
        <v>16032788.800000001</v>
      </c>
      <c r="L425" s="152">
        <v>12088108.42</v>
      </c>
      <c r="M425" s="64">
        <v>0</v>
      </c>
      <c r="N425" s="153">
        <f t="shared" si="43"/>
        <v>16032788.800000001</v>
      </c>
      <c r="O425" s="152">
        <f t="shared" si="44"/>
        <v>3869129.2292032884</v>
      </c>
      <c r="P425" s="152">
        <f t="shared" si="46"/>
        <v>12163659.570796713</v>
      </c>
      <c r="Q425" s="64">
        <v>0.06</v>
      </c>
      <c r="R425" s="152">
        <f t="shared" si="47"/>
        <v>11433839.99654891</v>
      </c>
    </row>
    <row r="426" spans="2:18" x14ac:dyDescent="0.25">
      <c r="B426" s="146">
        <v>422</v>
      </c>
      <c r="C426" s="147" t="s">
        <v>1082</v>
      </c>
      <c r="D426" s="148">
        <v>0</v>
      </c>
      <c r="E426" s="149">
        <v>42461</v>
      </c>
      <c r="F426" s="149">
        <v>44413</v>
      </c>
      <c r="G426" s="6">
        <f t="shared" si="45"/>
        <v>5.3479452054794523</v>
      </c>
      <c r="H426" s="146">
        <v>25</v>
      </c>
      <c r="I426" s="150">
        <v>0.05</v>
      </c>
      <c r="J426" s="151">
        <f t="shared" si="42"/>
        <v>3.7999999999999999E-2</v>
      </c>
      <c r="K426" s="152">
        <v>-7799526.6100000003</v>
      </c>
      <c r="L426" s="152">
        <v>-6128233.9100000001</v>
      </c>
      <c r="M426" s="64">
        <v>0</v>
      </c>
      <c r="N426" s="153">
        <f t="shared" si="43"/>
        <v>-7799526.6100000003</v>
      </c>
      <c r="O426" s="152">
        <f t="shared" si="44"/>
        <v>-1585034.7556804386</v>
      </c>
      <c r="P426" s="152">
        <f>N426-O426</f>
        <v>-6214491.8543195613</v>
      </c>
      <c r="Q426" s="64">
        <v>0.06</v>
      </c>
      <c r="R426" s="152">
        <f>IF(P426&gt;=N426*I426,N426*I426,P426*(1-Q426))</f>
        <v>-5841622.3430603873</v>
      </c>
    </row>
    <row r="427" spans="2:18" x14ac:dyDescent="0.25">
      <c r="B427" s="146">
        <v>423</v>
      </c>
      <c r="C427" s="147" t="s">
        <v>1084</v>
      </c>
      <c r="D427" s="148">
        <v>0</v>
      </c>
      <c r="E427" s="149">
        <v>42826</v>
      </c>
      <c r="F427" s="149">
        <v>44413</v>
      </c>
      <c r="G427" s="6">
        <f t="shared" si="45"/>
        <v>4.3479452054794523</v>
      </c>
      <c r="H427" s="146">
        <v>25</v>
      </c>
      <c r="I427" s="150">
        <v>0.05</v>
      </c>
      <c r="J427" s="151">
        <f t="shared" si="42"/>
        <v>3.7999999999999999E-2</v>
      </c>
      <c r="K427" s="152">
        <v>1868007.29</v>
      </c>
      <c r="L427" s="152">
        <v>1532655.73</v>
      </c>
      <c r="M427" s="64">
        <v>0</v>
      </c>
      <c r="N427" s="153">
        <f t="shared" si="43"/>
        <v>1868007.29</v>
      </c>
      <c r="O427" s="152">
        <f t="shared" si="44"/>
        <v>308635.74693353422</v>
      </c>
      <c r="P427" s="152">
        <f t="shared" si="46"/>
        <v>1559371.5430664658</v>
      </c>
      <c r="Q427" s="64">
        <v>0.06</v>
      </c>
      <c r="R427" s="152">
        <f t="shared" si="47"/>
        <v>1465809.2504824777</v>
      </c>
    </row>
    <row r="428" spans="2:18" x14ac:dyDescent="0.25">
      <c r="B428" s="146">
        <v>424</v>
      </c>
      <c r="C428" s="147" t="s">
        <v>1085</v>
      </c>
      <c r="D428" s="148">
        <v>0</v>
      </c>
      <c r="E428" s="149">
        <v>42826</v>
      </c>
      <c r="F428" s="149">
        <v>44413</v>
      </c>
      <c r="G428" s="6">
        <f t="shared" si="45"/>
        <v>4.3479452054794523</v>
      </c>
      <c r="H428" s="146">
        <v>25</v>
      </c>
      <c r="I428" s="150">
        <v>0.05</v>
      </c>
      <c r="J428" s="151">
        <f t="shared" si="42"/>
        <v>3.7999999999999999E-2</v>
      </c>
      <c r="K428" s="152">
        <v>-168617.38</v>
      </c>
      <c r="L428" s="152">
        <v>-138346.57999999999</v>
      </c>
      <c r="M428" s="64">
        <v>0</v>
      </c>
      <c r="N428" s="153">
        <f t="shared" si="43"/>
        <v>-168617.38</v>
      </c>
      <c r="O428" s="152">
        <f t="shared" si="44"/>
        <v>-27859.286899397262</v>
      </c>
      <c r="P428" s="152">
        <f>N428-O428</f>
        <v>-140758.09310060274</v>
      </c>
      <c r="Q428" s="64">
        <v>0.06</v>
      </c>
      <c r="R428" s="152">
        <f>IF(P428&gt;=N428*I428,N428*I428,P428*(1-Q428))</f>
        <v>-132312.60751456657</v>
      </c>
    </row>
    <row r="429" spans="2:18" x14ac:dyDescent="0.25">
      <c r="B429" s="146">
        <v>425</v>
      </c>
      <c r="C429" s="147" t="s">
        <v>1087</v>
      </c>
      <c r="D429" s="148">
        <v>0</v>
      </c>
      <c r="E429" s="149">
        <v>43191</v>
      </c>
      <c r="F429" s="149">
        <v>44413</v>
      </c>
      <c r="G429" s="6">
        <f t="shared" si="45"/>
        <v>3.3479452054794518</v>
      </c>
      <c r="H429" s="146">
        <v>25</v>
      </c>
      <c r="I429" s="150">
        <v>0.05</v>
      </c>
      <c r="J429" s="151">
        <f t="shared" si="42"/>
        <v>3.7999999999999999E-2</v>
      </c>
      <c r="K429" s="152">
        <v>5160009.0599999996</v>
      </c>
      <c r="L429" s="152">
        <v>4430801.16</v>
      </c>
      <c r="M429" s="64">
        <v>0</v>
      </c>
      <c r="N429" s="153">
        <f t="shared" si="43"/>
        <v>5160009.0599999996</v>
      </c>
      <c r="O429" s="152">
        <f t="shared" si="44"/>
        <v>656466.24852098618</v>
      </c>
      <c r="P429" s="152">
        <f t="shared" si="46"/>
        <v>4503542.8114790134</v>
      </c>
      <c r="Q429" s="64">
        <v>0.06</v>
      </c>
      <c r="R429" s="152">
        <f t="shared" si="47"/>
        <v>4233330.2427902725</v>
      </c>
    </row>
    <row r="430" spans="2:18" x14ac:dyDescent="0.25">
      <c r="B430" s="146">
        <v>426</v>
      </c>
      <c r="C430" s="147" t="s">
        <v>1088</v>
      </c>
      <c r="D430" s="148">
        <v>0</v>
      </c>
      <c r="E430" s="149">
        <v>43191</v>
      </c>
      <c r="F430" s="149">
        <v>44413</v>
      </c>
      <c r="G430" s="6">
        <f t="shared" si="45"/>
        <v>3.3479452054794518</v>
      </c>
      <c r="H430" s="146">
        <v>25</v>
      </c>
      <c r="I430" s="150">
        <v>0.05</v>
      </c>
      <c r="J430" s="151">
        <f t="shared" si="42"/>
        <v>3.7999999999999999E-2</v>
      </c>
      <c r="K430" s="152">
        <v>17059612.609999999</v>
      </c>
      <c r="L430" s="152">
        <v>14648763.26</v>
      </c>
      <c r="M430" s="64">
        <v>0</v>
      </c>
      <c r="N430" s="153">
        <f t="shared" si="43"/>
        <v>17059612.609999999</v>
      </c>
      <c r="O430" s="152">
        <f t="shared" si="44"/>
        <v>2170356.6333094793</v>
      </c>
      <c r="P430" s="152">
        <f t="shared" si="46"/>
        <v>14889255.97669052</v>
      </c>
      <c r="Q430" s="64">
        <v>0.06</v>
      </c>
      <c r="R430" s="152">
        <f t="shared" si="47"/>
        <v>13995900.618089087</v>
      </c>
    </row>
    <row r="431" spans="2:18" x14ac:dyDescent="0.25">
      <c r="B431" s="146">
        <v>427</v>
      </c>
      <c r="C431" s="147" t="s">
        <v>1090</v>
      </c>
      <c r="D431" s="148">
        <v>0</v>
      </c>
      <c r="E431" s="149">
        <v>43556</v>
      </c>
      <c r="F431" s="149">
        <v>44413</v>
      </c>
      <c r="G431" s="6">
        <f t="shared" si="45"/>
        <v>2.3479452054794518</v>
      </c>
      <c r="H431" s="146">
        <v>25</v>
      </c>
      <c r="I431" s="150">
        <v>0.05</v>
      </c>
      <c r="J431" s="151">
        <f t="shared" si="42"/>
        <v>3.7999999999999999E-2</v>
      </c>
      <c r="K431" s="152">
        <v>6099354.0499999998</v>
      </c>
      <c r="L431" s="152">
        <v>5494736.8300000001</v>
      </c>
      <c r="M431" s="64">
        <v>0</v>
      </c>
      <c r="N431" s="153">
        <f t="shared" si="43"/>
        <v>6099354.0499999998</v>
      </c>
      <c r="O431" s="152">
        <f t="shared" si="44"/>
        <v>544196.06573232869</v>
      </c>
      <c r="P431" s="152">
        <f t="shared" si="46"/>
        <v>5555157.9842676707</v>
      </c>
      <c r="Q431" s="64">
        <v>0.06</v>
      </c>
      <c r="R431" s="152">
        <f t="shared" si="47"/>
        <v>5221848.5052116103</v>
      </c>
    </row>
    <row r="432" spans="2:18" ht="30" x14ac:dyDescent="0.25">
      <c r="B432" s="146">
        <v>428</v>
      </c>
      <c r="C432" s="147" t="s">
        <v>1091</v>
      </c>
      <c r="D432" s="148">
        <v>0</v>
      </c>
      <c r="E432" s="149">
        <v>43556</v>
      </c>
      <c r="F432" s="149">
        <v>44413</v>
      </c>
      <c r="G432" s="6">
        <f t="shared" si="45"/>
        <v>2.3479452054794518</v>
      </c>
      <c r="H432" s="146">
        <v>25</v>
      </c>
      <c r="I432" s="150">
        <v>0.05</v>
      </c>
      <c r="J432" s="151">
        <f t="shared" si="42"/>
        <v>3.7999999999999999E-2</v>
      </c>
      <c r="K432" s="152">
        <v>21319019.170000002</v>
      </c>
      <c r="L432" s="152">
        <v>19205705.870000001</v>
      </c>
      <c r="M432" s="64">
        <v>0</v>
      </c>
      <c r="N432" s="153">
        <f t="shared" si="43"/>
        <v>21319019.170000002</v>
      </c>
      <c r="O432" s="152">
        <f t="shared" si="44"/>
        <v>1902123.776137589</v>
      </c>
      <c r="P432" s="152">
        <f t="shared" si="46"/>
        <v>19416895.393862411</v>
      </c>
      <c r="Q432" s="64">
        <v>0.06</v>
      </c>
      <c r="R432" s="152">
        <f t="shared" si="47"/>
        <v>18251881.670230664</v>
      </c>
    </row>
    <row r="433" spans="2:18" x14ac:dyDescent="0.25">
      <c r="B433" s="146">
        <v>429</v>
      </c>
      <c r="C433" s="147" t="s">
        <v>1093</v>
      </c>
      <c r="D433" s="148">
        <v>0</v>
      </c>
      <c r="E433" s="149">
        <v>43922</v>
      </c>
      <c r="F433" s="149">
        <v>44413</v>
      </c>
      <c r="G433" s="6">
        <f t="shared" si="45"/>
        <v>1.3452054794520547</v>
      </c>
      <c r="H433" s="146">
        <v>25</v>
      </c>
      <c r="I433" s="150">
        <v>0.05</v>
      </c>
      <c r="J433" s="151">
        <f t="shared" si="42"/>
        <v>3.7999999999999999E-2</v>
      </c>
      <c r="K433" s="152">
        <v>10551333.34</v>
      </c>
      <c r="L433" s="152">
        <v>9999580.2400000002</v>
      </c>
      <c r="M433" s="64">
        <v>0</v>
      </c>
      <c r="N433" s="153">
        <f t="shared" si="43"/>
        <v>10551333.34</v>
      </c>
      <c r="O433" s="152">
        <f t="shared" si="44"/>
        <v>539361.03413073963</v>
      </c>
      <c r="P433" s="152">
        <f t="shared" si="46"/>
        <v>10011972.305869261</v>
      </c>
      <c r="Q433" s="64">
        <v>0.06</v>
      </c>
      <c r="R433" s="152">
        <f t="shared" si="47"/>
        <v>9411253.967517104</v>
      </c>
    </row>
    <row r="434" spans="2:18" x14ac:dyDescent="0.25">
      <c r="B434" s="146">
        <v>430</v>
      </c>
      <c r="C434" s="147" t="s">
        <v>1094</v>
      </c>
      <c r="D434" s="148">
        <v>0</v>
      </c>
      <c r="E434" s="149">
        <v>43922</v>
      </c>
      <c r="F434" s="149">
        <v>44413</v>
      </c>
      <c r="G434" s="6">
        <f t="shared" si="45"/>
        <v>1.3452054794520547</v>
      </c>
      <c r="H434" s="146">
        <v>25</v>
      </c>
      <c r="I434" s="150">
        <v>0.05</v>
      </c>
      <c r="J434" s="151">
        <f t="shared" si="42"/>
        <v>3.7999999999999999E-2</v>
      </c>
      <c r="K434" s="152">
        <v>-20741837.02</v>
      </c>
      <c r="L434" s="152">
        <v>-19657199.41</v>
      </c>
      <c r="M434" s="64">
        <v>0</v>
      </c>
      <c r="N434" s="153">
        <f t="shared" si="43"/>
        <v>-20741837.02</v>
      </c>
      <c r="O434" s="152">
        <f t="shared" si="44"/>
        <v>-1060277.2469018081</v>
      </c>
      <c r="P434" s="152">
        <f>N434-O434</f>
        <v>-19681559.773098193</v>
      </c>
      <c r="Q434" s="64">
        <v>0.06</v>
      </c>
      <c r="R434" s="152">
        <f>IF(P434&gt;=N434*I434,N434*I434,P434*(1-Q434))</f>
        <v>-18500666.186712302</v>
      </c>
    </row>
    <row r="435" spans="2:18" x14ac:dyDescent="0.25">
      <c r="B435" s="146">
        <v>431</v>
      </c>
      <c r="C435" s="147" t="s">
        <v>1134</v>
      </c>
      <c r="D435" s="148">
        <v>0</v>
      </c>
      <c r="E435" s="149">
        <v>41425</v>
      </c>
      <c r="F435" s="149">
        <v>44413</v>
      </c>
      <c r="G435" s="6">
        <f t="shared" si="45"/>
        <v>8.1863013698630134</v>
      </c>
      <c r="H435" s="146">
        <v>25</v>
      </c>
      <c r="I435" s="150">
        <v>0.05</v>
      </c>
      <c r="J435" s="151">
        <f t="shared" si="42"/>
        <v>3.7999999999999999E-2</v>
      </c>
      <c r="K435" s="152">
        <v>33000581.57</v>
      </c>
      <c r="L435" s="152">
        <v>22884649</v>
      </c>
      <c r="M435" s="64">
        <v>8.8210347752332524E-2</v>
      </c>
      <c r="N435" s="153">
        <f t="shared" si="43"/>
        <v>35911574.346318915</v>
      </c>
      <c r="O435" s="152">
        <f t="shared" si="44"/>
        <v>11171352.870077902</v>
      </c>
      <c r="P435" s="152">
        <f t="shared" si="46"/>
        <v>24740221.476241015</v>
      </c>
      <c r="Q435" s="64">
        <v>0.06</v>
      </c>
      <c r="R435" s="152">
        <f t="shared" si="47"/>
        <v>23255808.187666554</v>
      </c>
    </row>
    <row r="436" spans="2:18" ht="30" x14ac:dyDescent="0.25">
      <c r="B436" s="146">
        <v>432</v>
      </c>
      <c r="C436" s="147" t="s">
        <v>1135</v>
      </c>
      <c r="D436" s="148">
        <v>0</v>
      </c>
      <c r="E436" s="149">
        <v>41425</v>
      </c>
      <c r="F436" s="149">
        <v>44413</v>
      </c>
      <c r="G436" s="6">
        <f t="shared" si="45"/>
        <v>8.1863013698630134</v>
      </c>
      <c r="H436" s="146">
        <v>25</v>
      </c>
      <c r="I436" s="150">
        <v>0.05</v>
      </c>
      <c r="J436" s="151">
        <f t="shared" si="42"/>
        <v>3.7999999999999999E-2</v>
      </c>
      <c r="K436" s="152">
        <v>85724177.370000005</v>
      </c>
      <c r="L436" s="152">
        <v>59446458.789999999</v>
      </c>
      <c r="M436" s="64">
        <v>0.19512195121951231</v>
      </c>
      <c r="N436" s="153">
        <f t="shared" si="43"/>
        <v>102450846.12512197</v>
      </c>
      <c r="O436" s="152">
        <f t="shared" si="44"/>
        <v>31870353.075153008</v>
      </c>
      <c r="P436" s="152">
        <f t="shared" si="46"/>
        <v>70580493.049968958</v>
      </c>
      <c r="Q436" s="64">
        <v>0.06</v>
      </c>
      <c r="R436" s="152">
        <f t="shared" si="47"/>
        <v>66345663.466970816</v>
      </c>
    </row>
    <row r="437" spans="2:18" x14ac:dyDescent="0.25">
      <c r="B437" s="146">
        <v>433</v>
      </c>
      <c r="C437" s="147" t="s">
        <v>1136</v>
      </c>
      <c r="D437" s="148">
        <v>0</v>
      </c>
      <c r="E437" s="149">
        <v>41425</v>
      </c>
      <c r="F437" s="149">
        <v>44413</v>
      </c>
      <c r="G437" s="6">
        <f t="shared" si="45"/>
        <v>8.1863013698630134</v>
      </c>
      <c r="H437" s="146">
        <v>25</v>
      </c>
      <c r="I437" s="150">
        <v>0.05</v>
      </c>
      <c r="J437" s="151">
        <f t="shared" si="42"/>
        <v>3.7999999999999999E-2</v>
      </c>
      <c r="K437" s="152">
        <v>253983946.62</v>
      </c>
      <c r="L437" s="152">
        <v>176128213.47</v>
      </c>
      <c r="M437" s="64">
        <v>0.19512195121951231</v>
      </c>
      <c r="N437" s="153">
        <f t="shared" si="43"/>
        <v>303541789.8629269</v>
      </c>
      <c r="O437" s="152">
        <f t="shared" si="44"/>
        <v>94425613.666290879</v>
      </c>
      <c r="P437" s="152">
        <f t="shared" si="46"/>
        <v>209116176.19663602</v>
      </c>
      <c r="Q437" s="64">
        <v>0.06</v>
      </c>
      <c r="R437" s="152">
        <f t="shared" si="47"/>
        <v>196569205.62483785</v>
      </c>
    </row>
    <row r="438" spans="2:18" x14ac:dyDescent="0.25">
      <c r="B438" s="146">
        <v>434</v>
      </c>
      <c r="C438" s="147" t="s">
        <v>1069</v>
      </c>
      <c r="D438" s="148">
        <v>0</v>
      </c>
      <c r="E438" s="149">
        <v>41425</v>
      </c>
      <c r="F438" s="149">
        <v>44413</v>
      </c>
      <c r="G438" s="6">
        <f t="shared" si="45"/>
        <v>8.1863013698630134</v>
      </c>
      <c r="H438" s="146">
        <v>25</v>
      </c>
      <c r="I438" s="150">
        <v>0.05</v>
      </c>
      <c r="J438" s="151">
        <f t="shared" si="42"/>
        <v>3.7999999999999999E-2</v>
      </c>
      <c r="K438" s="152">
        <v>4482615.79</v>
      </c>
      <c r="L438" s="152">
        <v>3108523.66</v>
      </c>
      <c r="M438" s="64">
        <v>0.44</v>
      </c>
      <c r="N438" s="153">
        <f t="shared" si="43"/>
        <v>6454966.7375999996</v>
      </c>
      <c r="O438" s="152">
        <f t="shared" si="44"/>
        <v>2008007.5157645324</v>
      </c>
      <c r="P438" s="152">
        <f t="shared" si="46"/>
        <v>4446959.221835467</v>
      </c>
      <c r="Q438" s="64">
        <v>0.06</v>
      </c>
      <c r="R438" s="152">
        <f t="shared" si="47"/>
        <v>4180141.6685253386</v>
      </c>
    </row>
    <row r="439" spans="2:18" x14ac:dyDescent="0.25">
      <c r="B439" s="146">
        <v>435</v>
      </c>
      <c r="C439" s="147" t="s">
        <v>1070</v>
      </c>
      <c r="D439" s="148">
        <v>0</v>
      </c>
      <c r="E439" s="149">
        <v>41425</v>
      </c>
      <c r="F439" s="149">
        <v>44413</v>
      </c>
      <c r="G439" s="6">
        <f t="shared" si="45"/>
        <v>8.1863013698630134</v>
      </c>
      <c r="H439" s="146">
        <v>25</v>
      </c>
      <c r="I439" s="150">
        <v>0.05</v>
      </c>
      <c r="J439" s="151">
        <f t="shared" si="42"/>
        <v>3.7999999999999999E-2</v>
      </c>
      <c r="K439" s="152">
        <v>23793248.84</v>
      </c>
      <c r="L439" s="152">
        <v>16499713.710000001</v>
      </c>
      <c r="M439" s="64">
        <v>0.19512195121951231</v>
      </c>
      <c r="N439" s="153">
        <f t="shared" si="43"/>
        <v>28435833.9795122</v>
      </c>
      <c r="O439" s="152">
        <f t="shared" si="44"/>
        <v>8845803.6530677602</v>
      </c>
      <c r="P439" s="152">
        <f t="shared" si="46"/>
        <v>19590030.32644444</v>
      </c>
      <c r="Q439" s="64">
        <v>0.06</v>
      </c>
      <c r="R439" s="152">
        <f t="shared" si="47"/>
        <v>18414628.506857771</v>
      </c>
    </row>
    <row r="440" spans="2:18" ht="30" x14ac:dyDescent="0.25">
      <c r="B440" s="146">
        <v>436</v>
      </c>
      <c r="C440" s="147" t="s">
        <v>1071</v>
      </c>
      <c r="D440" s="148">
        <v>0</v>
      </c>
      <c r="E440" s="149">
        <v>41425</v>
      </c>
      <c r="F440" s="149">
        <v>44413</v>
      </c>
      <c r="G440" s="6">
        <f t="shared" si="45"/>
        <v>8.1863013698630134</v>
      </c>
      <c r="H440" s="146">
        <v>25</v>
      </c>
      <c r="I440" s="150">
        <v>0.05</v>
      </c>
      <c r="J440" s="151">
        <f t="shared" si="42"/>
        <v>3.7999999999999999E-2</v>
      </c>
      <c r="K440" s="152">
        <v>641147.74</v>
      </c>
      <c r="L440" s="152">
        <v>444611.59</v>
      </c>
      <c r="M440" s="64">
        <v>0</v>
      </c>
      <c r="N440" s="153">
        <f t="shared" si="43"/>
        <v>641147.74</v>
      </c>
      <c r="O440" s="152">
        <f t="shared" si="44"/>
        <v>199447.88764536983</v>
      </c>
      <c r="P440" s="152">
        <f t="shared" si="46"/>
        <v>441699.85235463013</v>
      </c>
      <c r="Q440" s="64">
        <v>0.06</v>
      </c>
      <c r="R440" s="152">
        <f t="shared" si="47"/>
        <v>415197.8612133523</v>
      </c>
    </row>
    <row r="441" spans="2:18" ht="30" x14ac:dyDescent="0.25">
      <c r="B441" s="146">
        <v>437</v>
      </c>
      <c r="C441" s="147" t="s">
        <v>1072</v>
      </c>
      <c r="D441" s="148">
        <v>0</v>
      </c>
      <c r="E441" s="149">
        <v>41425</v>
      </c>
      <c r="F441" s="149">
        <v>44413</v>
      </c>
      <c r="G441" s="6">
        <f t="shared" si="45"/>
        <v>8.1863013698630134</v>
      </c>
      <c r="H441" s="146">
        <v>25</v>
      </c>
      <c r="I441" s="150">
        <v>0.05</v>
      </c>
      <c r="J441" s="151">
        <f t="shared" si="42"/>
        <v>3.7999999999999999E-2</v>
      </c>
      <c r="K441" s="152">
        <v>19349041.829999998</v>
      </c>
      <c r="L441" s="152">
        <v>13417825.07</v>
      </c>
      <c r="M441" s="64">
        <v>0</v>
      </c>
      <c r="N441" s="153">
        <f t="shared" si="43"/>
        <v>19349041.829999998</v>
      </c>
      <c r="O441" s="152">
        <f t="shared" si="44"/>
        <v>6019089.330261698</v>
      </c>
      <c r="P441" s="152">
        <f t="shared" si="46"/>
        <v>13329952.4997383</v>
      </c>
      <c r="Q441" s="64">
        <v>0.06</v>
      </c>
      <c r="R441" s="152">
        <f t="shared" si="47"/>
        <v>12530155.349754002</v>
      </c>
    </row>
    <row r="442" spans="2:18" x14ac:dyDescent="0.25">
      <c r="B442" s="146">
        <v>438</v>
      </c>
      <c r="C442" s="147" t="s">
        <v>1073</v>
      </c>
      <c r="D442" s="148">
        <v>0</v>
      </c>
      <c r="E442" s="149">
        <v>41425</v>
      </c>
      <c r="F442" s="149">
        <v>44413</v>
      </c>
      <c r="G442" s="6">
        <f t="shared" si="45"/>
        <v>8.1863013698630134</v>
      </c>
      <c r="H442" s="146">
        <v>25</v>
      </c>
      <c r="I442" s="150">
        <v>0.05</v>
      </c>
      <c r="J442" s="151">
        <f t="shared" si="42"/>
        <v>3.7999999999999999E-2</v>
      </c>
      <c r="K442" s="152">
        <v>9479107.5299999993</v>
      </c>
      <c r="L442" s="152">
        <v>6573400.79</v>
      </c>
      <c r="M442" s="64">
        <v>0</v>
      </c>
      <c r="N442" s="153">
        <f t="shared" si="43"/>
        <v>9479107.5299999993</v>
      </c>
      <c r="O442" s="152">
        <f t="shared" si="44"/>
        <v>2948755.5764008765</v>
      </c>
      <c r="P442" s="152">
        <f t="shared" si="46"/>
        <v>6530351.9535991233</v>
      </c>
      <c r="Q442" s="64">
        <v>0.06</v>
      </c>
      <c r="R442" s="152">
        <f t="shared" si="47"/>
        <v>6138530.8363831751</v>
      </c>
    </row>
    <row r="443" spans="2:18" x14ac:dyDescent="0.25">
      <c r="B443" s="146">
        <v>439</v>
      </c>
      <c r="C443" s="147" t="s">
        <v>1074</v>
      </c>
      <c r="D443" s="148">
        <v>0</v>
      </c>
      <c r="E443" s="149">
        <v>41425</v>
      </c>
      <c r="F443" s="149">
        <v>44413</v>
      </c>
      <c r="G443" s="6">
        <f t="shared" si="45"/>
        <v>8.1863013698630134</v>
      </c>
      <c r="H443" s="146">
        <v>25</v>
      </c>
      <c r="I443" s="150">
        <v>0.05</v>
      </c>
      <c r="J443" s="151">
        <f t="shared" si="42"/>
        <v>3.7999999999999999E-2</v>
      </c>
      <c r="K443" s="152">
        <v>249025.03</v>
      </c>
      <c r="L443" s="152">
        <v>172689.41</v>
      </c>
      <c r="M443" s="64">
        <v>0</v>
      </c>
      <c r="N443" s="153">
        <f t="shared" si="43"/>
        <v>249025.03</v>
      </c>
      <c r="O443" s="152">
        <f t="shared" si="44"/>
        <v>77466.569880328752</v>
      </c>
      <c r="P443" s="152">
        <f t="shared" si="46"/>
        <v>171558.46011967125</v>
      </c>
      <c r="Q443" s="64">
        <v>0.06</v>
      </c>
      <c r="R443" s="152">
        <f t="shared" si="47"/>
        <v>161264.95251249097</v>
      </c>
    </row>
    <row r="444" spans="2:18" x14ac:dyDescent="0.25">
      <c r="B444" s="146">
        <v>440</v>
      </c>
      <c r="C444" s="147" t="s">
        <v>1076</v>
      </c>
      <c r="D444" s="148">
        <v>0</v>
      </c>
      <c r="E444" s="149">
        <v>41730</v>
      </c>
      <c r="F444" s="149">
        <v>44413</v>
      </c>
      <c r="G444" s="6">
        <f t="shared" si="45"/>
        <v>7.3506849315068497</v>
      </c>
      <c r="H444" s="146">
        <v>25</v>
      </c>
      <c r="I444" s="150">
        <v>0.05</v>
      </c>
      <c r="J444" s="151">
        <f t="shared" si="42"/>
        <v>3.7999999999999999E-2</v>
      </c>
      <c r="K444" s="152">
        <v>18687222.800000001</v>
      </c>
      <c r="L444" s="152">
        <v>13545111.76</v>
      </c>
      <c r="M444" s="64">
        <v>0</v>
      </c>
      <c r="N444" s="153">
        <f t="shared" si="43"/>
        <v>18687222.800000001</v>
      </c>
      <c r="O444" s="152">
        <f t="shared" si="44"/>
        <v>5219827.7078115074</v>
      </c>
      <c r="P444" s="152">
        <f t="shared" si="46"/>
        <v>13467395.092188492</v>
      </c>
      <c r="Q444" s="64">
        <v>0.06</v>
      </c>
      <c r="R444" s="152">
        <f t="shared" si="47"/>
        <v>12659351.386657182</v>
      </c>
    </row>
    <row r="445" spans="2:18" x14ac:dyDescent="0.25">
      <c r="B445" s="146">
        <v>441</v>
      </c>
      <c r="C445" s="147" t="s">
        <v>1077</v>
      </c>
      <c r="D445" s="148">
        <v>0</v>
      </c>
      <c r="E445" s="149">
        <v>42095</v>
      </c>
      <c r="F445" s="149">
        <v>44413</v>
      </c>
      <c r="G445" s="6">
        <f t="shared" si="45"/>
        <v>6.3506849315068497</v>
      </c>
      <c r="H445" s="146">
        <v>25</v>
      </c>
      <c r="I445" s="150">
        <v>0.05</v>
      </c>
      <c r="J445" s="151">
        <f t="shared" si="42"/>
        <v>3.7999999999999999E-2</v>
      </c>
      <c r="K445" s="152">
        <v>1072057.5</v>
      </c>
      <c r="L445" s="152">
        <v>808290.3</v>
      </c>
      <c r="M445" s="64">
        <v>0</v>
      </c>
      <c r="N445" s="153">
        <f t="shared" si="43"/>
        <v>1072057.5</v>
      </c>
      <c r="O445" s="152">
        <f t="shared" si="44"/>
        <v>258715.37761643835</v>
      </c>
      <c r="P445" s="152">
        <f t="shared" si="46"/>
        <v>813342.12238356168</v>
      </c>
      <c r="Q445" s="64">
        <v>0.06</v>
      </c>
      <c r="R445" s="152">
        <f t="shared" si="47"/>
        <v>764541.59504054789</v>
      </c>
    </row>
    <row r="446" spans="2:18" x14ac:dyDescent="0.25">
      <c r="B446" s="146">
        <v>442</v>
      </c>
      <c r="C446" s="147" t="s">
        <v>1079</v>
      </c>
      <c r="D446" s="148">
        <v>0</v>
      </c>
      <c r="E446" s="149">
        <v>42461</v>
      </c>
      <c r="F446" s="149">
        <v>44413</v>
      </c>
      <c r="G446" s="6">
        <f t="shared" si="45"/>
        <v>5.3479452054794523</v>
      </c>
      <c r="H446" s="146">
        <v>25</v>
      </c>
      <c r="I446" s="150">
        <v>0.05</v>
      </c>
      <c r="J446" s="151">
        <f t="shared" si="42"/>
        <v>3.7999999999999999E-2</v>
      </c>
      <c r="K446" s="152">
        <v>485588.03</v>
      </c>
      <c r="L446" s="152">
        <v>381535.59</v>
      </c>
      <c r="M446" s="64">
        <v>0</v>
      </c>
      <c r="N446" s="153">
        <f t="shared" si="43"/>
        <v>485588.03</v>
      </c>
      <c r="O446" s="152">
        <f t="shared" si="44"/>
        <v>98682.130721315087</v>
      </c>
      <c r="P446" s="152">
        <f t="shared" si="46"/>
        <v>386905.89927868493</v>
      </c>
      <c r="Q446" s="64">
        <v>0.06</v>
      </c>
      <c r="R446" s="152">
        <f t="shared" si="47"/>
        <v>363691.54532196379</v>
      </c>
    </row>
    <row r="447" spans="2:18" x14ac:dyDescent="0.25">
      <c r="B447" s="146">
        <v>443</v>
      </c>
      <c r="C447" s="147" t="s">
        <v>1080</v>
      </c>
      <c r="D447" s="148">
        <v>0</v>
      </c>
      <c r="E447" s="149">
        <v>41730</v>
      </c>
      <c r="F447" s="149">
        <v>44413</v>
      </c>
      <c r="G447" s="6">
        <f t="shared" si="45"/>
        <v>7.3506849315068497</v>
      </c>
      <c r="H447" s="146">
        <v>25</v>
      </c>
      <c r="I447" s="150">
        <v>0.05</v>
      </c>
      <c r="J447" s="151">
        <f t="shared" si="42"/>
        <v>3.7999999999999999E-2</v>
      </c>
      <c r="K447" s="152">
        <v>-14200213.390000001</v>
      </c>
      <c r="L447" s="152">
        <v>-10292780.220000001</v>
      </c>
      <c r="M447" s="64">
        <v>0</v>
      </c>
      <c r="N447" s="153">
        <f t="shared" si="43"/>
        <v>-14200213.390000001</v>
      </c>
      <c r="O447" s="152">
        <f t="shared" si="44"/>
        <v>-3966489.194422082</v>
      </c>
      <c r="P447" s="152">
        <f>N447-O447</f>
        <v>-10233724.195577919</v>
      </c>
      <c r="Q447" s="64">
        <v>0.06</v>
      </c>
      <c r="R447" s="152">
        <f>IF(P447&gt;=N447*I447,N447*I447,P447*(1-Q447))</f>
        <v>-9619700.7438432444</v>
      </c>
    </row>
    <row r="448" spans="2:18" x14ac:dyDescent="0.25">
      <c r="B448" s="146">
        <v>444</v>
      </c>
      <c r="C448" s="147" t="s">
        <v>1081</v>
      </c>
      <c r="D448" s="148">
        <v>0</v>
      </c>
      <c r="E448" s="149">
        <v>42095</v>
      </c>
      <c r="F448" s="149">
        <v>44413</v>
      </c>
      <c r="G448" s="6">
        <f t="shared" si="45"/>
        <v>6.3506849315068497</v>
      </c>
      <c r="H448" s="146">
        <v>25</v>
      </c>
      <c r="I448" s="150">
        <v>0.05</v>
      </c>
      <c r="J448" s="151">
        <f t="shared" si="42"/>
        <v>3.7999999999999999E-2</v>
      </c>
      <c r="K448" s="152">
        <v>2718770.98</v>
      </c>
      <c r="L448" s="152">
        <v>2049849.15</v>
      </c>
      <c r="M448" s="64">
        <v>0</v>
      </c>
      <c r="N448" s="153">
        <f t="shared" si="43"/>
        <v>2718770.98</v>
      </c>
      <c r="O448" s="152">
        <f t="shared" si="44"/>
        <v>656110.20000635623</v>
      </c>
      <c r="P448" s="152">
        <f t="shared" si="46"/>
        <v>2062660.7799936438</v>
      </c>
      <c r="Q448" s="64">
        <v>0.06</v>
      </c>
      <c r="R448" s="152">
        <f t="shared" si="47"/>
        <v>1938901.1331940249</v>
      </c>
    </row>
    <row r="449" spans="2:18" x14ac:dyDescent="0.25">
      <c r="B449" s="146">
        <v>445</v>
      </c>
      <c r="C449" s="147" t="s">
        <v>1082</v>
      </c>
      <c r="D449" s="148">
        <v>0</v>
      </c>
      <c r="E449" s="149">
        <v>42461</v>
      </c>
      <c r="F449" s="149">
        <v>44413</v>
      </c>
      <c r="G449" s="6">
        <f t="shared" si="45"/>
        <v>5.3479452054794523</v>
      </c>
      <c r="H449" s="146">
        <v>25</v>
      </c>
      <c r="I449" s="150">
        <v>0.05</v>
      </c>
      <c r="J449" s="151">
        <f t="shared" si="42"/>
        <v>3.7999999999999999E-2</v>
      </c>
      <c r="K449" s="152">
        <v>-1322609.98</v>
      </c>
      <c r="L449" s="152">
        <v>-1039199.39</v>
      </c>
      <c r="M449" s="64">
        <v>0</v>
      </c>
      <c r="N449" s="153">
        <f t="shared" si="43"/>
        <v>-1322609.98</v>
      </c>
      <c r="O449" s="152">
        <f t="shared" si="44"/>
        <v>-268783.33664789039</v>
      </c>
      <c r="P449" s="152">
        <f>N449-O449</f>
        <v>-1053826.6433521095</v>
      </c>
      <c r="Q449" s="64">
        <v>0.06</v>
      </c>
      <c r="R449" s="152">
        <f>IF(P449&gt;=N449*I449,N449*I449,P449*(1-Q449))</f>
        <v>-990597.0447509829</v>
      </c>
    </row>
    <row r="450" spans="2:18" x14ac:dyDescent="0.25">
      <c r="B450" s="146">
        <v>446</v>
      </c>
      <c r="C450" s="147" t="s">
        <v>1084</v>
      </c>
      <c r="D450" s="148">
        <v>0</v>
      </c>
      <c r="E450" s="149">
        <v>42826</v>
      </c>
      <c r="F450" s="149">
        <v>44413</v>
      </c>
      <c r="G450" s="6">
        <f t="shared" si="45"/>
        <v>4.3479452054794523</v>
      </c>
      <c r="H450" s="146">
        <v>25</v>
      </c>
      <c r="I450" s="150">
        <v>0.05</v>
      </c>
      <c r="J450" s="151">
        <f t="shared" si="42"/>
        <v>3.7999999999999999E-2</v>
      </c>
      <c r="K450" s="152">
        <v>316237.45</v>
      </c>
      <c r="L450" s="152">
        <v>259465.33</v>
      </c>
      <c r="M450" s="64">
        <v>0</v>
      </c>
      <c r="N450" s="153">
        <f t="shared" si="43"/>
        <v>316237.45</v>
      </c>
      <c r="O450" s="152">
        <f t="shared" si="44"/>
        <v>52249.357971780824</v>
      </c>
      <c r="P450" s="152">
        <f t="shared" si="46"/>
        <v>263988.09202821919</v>
      </c>
      <c r="Q450" s="64">
        <v>0.06</v>
      </c>
      <c r="R450" s="152">
        <f t="shared" si="47"/>
        <v>248148.80650652602</v>
      </c>
    </row>
    <row r="451" spans="2:18" x14ac:dyDescent="0.25">
      <c r="B451" s="146">
        <v>447</v>
      </c>
      <c r="C451" s="147" t="s">
        <v>1085</v>
      </c>
      <c r="D451" s="148">
        <v>0</v>
      </c>
      <c r="E451" s="149">
        <v>42826</v>
      </c>
      <c r="F451" s="149">
        <v>44413</v>
      </c>
      <c r="G451" s="6">
        <f t="shared" si="45"/>
        <v>4.3479452054794523</v>
      </c>
      <c r="H451" s="146">
        <v>25</v>
      </c>
      <c r="I451" s="150">
        <v>0.05</v>
      </c>
      <c r="J451" s="151">
        <f t="shared" si="42"/>
        <v>3.7999999999999999E-2</v>
      </c>
      <c r="K451" s="152">
        <v>-29080.240000000002</v>
      </c>
      <c r="L451" s="152">
        <v>-23859.64</v>
      </c>
      <c r="M451" s="64">
        <v>0</v>
      </c>
      <c r="N451" s="153">
        <f t="shared" si="43"/>
        <v>-29080.240000000002</v>
      </c>
      <c r="O451" s="152">
        <f t="shared" si="44"/>
        <v>-4804.6930231232882</v>
      </c>
      <c r="P451" s="152">
        <f>N451-O451</f>
        <v>-24275.546976876714</v>
      </c>
      <c r="Q451" s="64">
        <v>0.06</v>
      </c>
      <c r="R451" s="152">
        <f>IF(P451&gt;=N451*I451,N451*I451,P451*(1-Q451))</f>
        <v>-22819.014158264112</v>
      </c>
    </row>
    <row r="452" spans="2:18" x14ac:dyDescent="0.25">
      <c r="B452" s="146">
        <v>448</v>
      </c>
      <c r="C452" s="147" t="s">
        <v>1087</v>
      </c>
      <c r="D452" s="148">
        <v>0</v>
      </c>
      <c r="E452" s="149">
        <v>43191</v>
      </c>
      <c r="F452" s="149">
        <v>44413</v>
      </c>
      <c r="G452" s="6">
        <f t="shared" si="45"/>
        <v>3.3479452054794518</v>
      </c>
      <c r="H452" s="146">
        <v>25</v>
      </c>
      <c r="I452" s="150">
        <v>0.05</v>
      </c>
      <c r="J452" s="151">
        <f t="shared" si="42"/>
        <v>3.7999999999999999E-2</v>
      </c>
      <c r="K452" s="152">
        <v>873544.85</v>
      </c>
      <c r="L452" s="152">
        <v>750096.26</v>
      </c>
      <c r="M452" s="64">
        <v>0</v>
      </c>
      <c r="N452" s="153">
        <f t="shared" si="43"/>
        <v>873544.85</v>
      </c>
      <c r="O452" s="152">
        <f t="shared" si="44"/>
        <v>111134.05110849313</v>
      </c>
      <c r="P452" s="152">
        <f t="shared" si="46"/>
        <v>762410.79889150686</v>
      </c>
      <c r="Q452" s="64">
        <v>0.06</v>
      </c>
      <c r="R452" s="152">
        <f t="shared" si="47"/>
        <v>716666.1509580164</v>
      </c>
    </row>
    <row r="453" spans="2:18" x14ac:dyDescent="0.25">
      <c r="B453" s="146">
        <v>449</v>
      </c>
      <c r="C453" s="147" t="s">
        <v>1088</v>
      </c>
      <c r="D453" s="148">
        <v>0</v>
      </c>
      <c r="E453" s="149">
        <v>43191</v>
      </c>
      <c r="F453" s="149">
        <v>44413</v>
      </c>
      <c r="G453" s="6">
        <f t="shared" si="45"/>
        <v>3.3479452054794518</v>
      </c>
      <c r="H453" s="146">
        <v>25</v>
      </c>
      <c r="I453" s="150">
        <v>0.05</v>
      </c>
      <c r="J453" s="151">
        <f t="shared" ref="J453:J516" si="48">(1-I453)/H453</f>
        <v>3.7999999999999999E-2</v>
      </c>
      <c r="K453" s="152">
        <v>2888044.65</v>
      </c>
      <c r="L453" s="152">
        <v>2479908.75</v>
      </c>
      <c r="M453" s="64">
        <v>0</v>
      </c>
      <c r="N453" s="153">
        <f t="shared" ref="N453:N516" si="49">K453*(1+M453)</f>
        <v>2888044.65</v>
      </c>
      <c r="O453" s="152">
        <f t="shared" ref="O453:O516" si="50">N453*J453*G453</f>
        <v>367422.57908876712</v>
      </c>
      <c r="P453" s="152">
        <f t="shared" ref="P453:P516" si="51">MAX(N453-O453,0)</f>
        <v>2520622.0709112328</v>
      </c>
      <c r="Q453" s="64">
        <v>0.06</v>
      </c>
      <c r="R453" s="152">
        <f t="shared" si="47"/>
        <v>2369384.7466565589</v>
      </c>
    </row>
    <row r="454" spans="2:18" x14ac:dyDescent="0.25">
      <c r="B454" s="146">
        <v>450</v>
      </c>
      <c r="C454" s="147" t="s">
        <v>1090</v>
      </c>
      <c r="D454" s="148">
        <v>0</v>
      </c>
      <c r="E454" s="149">
        <v>43556</v>
      </c>
      <c r="F454" s="149">
        <v>44413</v>
      </c>
      <c r="G454" s="6">
        <f t="shared" ref="G454:G517" si="52">(F454-E454)/(EDATE(F454,12)-F454)</f>
        <v>2.3479452054794518</v>
      </c>
      <c r="H454" s="146">
        <v>25</v>
      </c>
      <c r="I454" s="150">
        <v>0.05</v>
      </c>
      <c r="J454" s="151">
        <f t="shared" si="48"/>
        <v>3.7999999999999999E-2</v>
      </c>
      <c r="K454" s="152">
        <v>1032567.82</v>
      </c>
      <c r="L454" s="152">
        <v>930211.36</v>
      </c>
      <c r="M454" s="64">
        <v>0</v>
      </c>
      <c r="N454" s="153">
        <f t="shared" si="49"/>
        <v>1032567.82</v>
      </c>
      <c r="O454" s="152">
        <f t="shared" si="50"/>
        <v>92127.681167452029</v>
      </c>
      <c r="P454" s="152">
        <f t="shared" si="51"/>
        <v>940440.13883254793</v>
      </c>
      <c r="Q454" s="64">
        <v>0.06</v>
      </c>
      <c r="R454" s="152">
        <f t="shared" ref="R454:R517" si="53">IF(L454&lt;=0,0,IF(P454&lt;=I454*N454,I454*N454,P454*(1-Q454)))</f>
        <v>884013.73050259496</v>
      </c>
    </row>
    <row r="455" spans="2:18" ht="30" x14ac:dyDescent="0.25">
      <c r="B455" s="146">
        <v>451</v>
      </c>
      <c r="C455" s="147" t="s">
        <v>1091</v>
      </c>
      <c r="D455" s="148">
        <v>0</v>
      </c>
      <c r="E455" s="149">
        <v>43556</v>
      </c>
      <c r="F455" s="149">
        <v>44413</v>
      </c>
      <c r="G455" s="6">
        <f t="shared" si="52"/>
        <v>2.3479452054794518</v>
      </c>
      <c r="H455" s="146">
        <v>25</v>
      </c>
      <c r="I455" s="150">
        <v>0.05</v>
      </c>
      <c r="J455" s="151">
        <f t="shared" si="48"/>
        <v>3.7999999999999999E-2</v>
      </c>
      <c r="K455" s="152">
        <v>3609125.29</v>
      </c>
      <c r="L455" s="152">
        <v>3251359.65</v>
      </c>
      <c r="M455" s="64">
        <v>0</v>
      </c>
      <c r="N455" s="153">
        <f t="shared" si="49"/>
        <v>3609125.29</v>
      </c>
      <c r="O455" s="152">
        <f t="shared" si="50"/>
        <v>322013.07998394518</v>
      </c>
      <c r="P455" s="152">
        <f t="shared" si="51"/>
        <v>3287112.210016055</v>
      </c>
      <c r="Q455" s="64">
        <v>0.06</v>
      </c>
      <c r="R455" s="152">
        <f t="shared" si="53"/>
        <v>3089885.4774150914</v>
      </c>
    </row>
    <row r="456" spans="2:18" x14ac:dyDescent="0.25">
      <c r="B456" s="146">
        <v>452</v>
      </c>
      <c r="C456" s="147" t="s">
        <v>1093</v>
      </c>
      <c r="D456" s="148">
        <v>0</v>
      </c>
      <c r="E456" s="149">
        <v>43922</v>
      </c>
      <c r="F456" s="149">
        <v>44413</v>
      </c>
      <c r="G456" s="6">
        <f t="shared" si="52"/>
        <v>1.3452054794520547</v>
      </c>
      <c r="H456" s="146">
        <v>25</v>
      </c>
      <c r="I456" s="150">
        <v>0.05</v>
      </c>
      <c r="J456" s="151">
        <f t="shared" si="48"/>
        <v>3.7999999999999999E-2</v>
      </c>
      <c r="K456" s="152">
        <v>1786249.33</v>
      </c>
      <c r="L456" s="152">
        <v>1692842.31</v>
      </c>
      <c r="M456" s="64">
        <v>0</v>
      </c>
      <c r="N456" s="153">
        <f t="shared" si="49"/>
        <v>1786249.33</v>
      </c>
      <c r="O456" s="152">
        <f t="shared" si="50"/>
        <v>91309.150682575331</v>
      </c>
      <c r="P456" s="152">
        <f t="shared" si="51"/>
        <v>1694940.1793174248</v>
      </c>
      <c r="Q456" s="64">
        <v>0.06</v>
      </c>
      <c r="R456" s="152">
        <f t="shared" si="53"/>
        <v>1593243.7685583793</v>
      </c>
    </row>
    <row r="457" spans="2:18" x14ac:dyDescent="0.25">
      <c r="B457" s="146">
        <v>453</v>
      </c>
      <c r="C457" s="147" t="s">
        <v>1094</v>
      </c>
      <c r="D457" s="148">
        <v>0</v>
      </c>
      <c r="E457" s="149">
        <v>43922</v>
      </c>
      <c r="F457" s="149">
        <v>44413</v>
      </c>
      <c r="G457" s="6">
        <f t="shared" si="52"/>
        <v>1.3452054794520547</v>
      </c>
      <c r="H457" s="146">
        <v>25</v>
      </c>
      <c r="I457" s="150">
        <v>0.05</v>
      </c>
      <c r="J457" s="151">
        <f t="shared" si="48"/>
        <v>3.7999999999999999E-2</v>
      </c>
      <c r="K457" s="152">
        <v>-3511413.37</v>
      </c>
      <c r="L457" s="152">
        <v>-3327793.62</v>
      </c>
      <c r="M457" s="64">
        <v>0</v>
      </c>
      <c r="N457" s="153">
        <f t="shared" si="49"/>
        <v>-3511413.37</v>
      </c>
      <c r="O457" s="152">
        <f t="shared" si="50"/>
        <v>-179495.75522591779</v>
      </c>
      <c r="P457" s="152">
        <f>N457-O457</f>
        <v>-3331917.6147740823</v>
      </c>
      <c r="Q457" s="64">
        <v>0.06</v>
      </c>
      <c r="R457" s="152">
        <f>IF(P457&gt;=N457*I457,N457*I457,P457*(1-Q457))</f>
        <v>-3132002.5578876371</v>
      </c>
    </row>
    <row r="458" spans="2:18" x14ac:dyDescent="0.25">
      <c r="B458" s="146">
        <v>454</v>
      </c>
      <c r="C458" s="147" t="s">
        <v>1137</v>
      </c>
      <c r="D458" s="148">
        <v>0</v>
      </c>
      <c r="E458" s="149">
        <v>41425</v>
      </c>
      <c r="F458" s="149">
        <v>44413</v>
      </c>
      <c r="G458" s="6">
        <f t="shared" si="52"/>
        <v>8.1863013698630134</v>
      </c>
      <c r="H458" s="146">
        <v>25</v>
      </c>
      <c r="I458" s="150">
        <v>0.05</v>
      </c>
      <c r="J458" s="151">
        <f t="shared" si="48"/>
        <v>3.7999999999999999E-2</v>
      </c>
      <c r="K458" s="152">
        <v>33879747.460000001</v>
      </c>
      <c r="L458" s="152">
        <v>23494317.149999999</v>
      </c>
      <c r="M458" s="64">
        <v>8.8210347752332524E-2</v>
      </c>
      <c r="N458" s="153">
        <f t="shared" si="49"/>
        <v>36868291.765207805</v>
      </c>
      <c r="O458" s="152">
        <f t="shared" si="50"/>
        <v>11468968.000517137</v>
      </c>
      <c r="P458" s="152">
        <f t="shared" si="51"/>
        <v>25399323.764690667</v>
      </c>
      <c r="Q458" s="64">
        <v>0.06</v>
      </c>
      <c r="R458" s="152">
        <f t="shared" si="53"/>
        <v>23875364.338809226</v>
      </c>
    </row>
    <row r="459" spans="2:18" ht="30" x14ac:dyDescent="0.25">
      <c r="B459" s="146">
        <v>455</v>
      </c>
      <c r="C459" s="147" t="s">
        <v>1138</v>
      </c>
      <c r="D459" s="148">
        <v>0</v>
      </c>
      <c r="E459" s="149">
        <v>41425</v>
      </c>
      <c r="F459" s="149">
        <v>44413</v>
      </c>
      <c r="G459" s="6">
        <f t="shared" si="52"/>
        <v>8.1863013698630134</v>
      </c>
      <c r="H459" s="146">
        <v>25</v>
      </c>
      <c r="I459" s="150">
        <v>0.05</v>
      </c>
      <c r="J459" s="151">
        <f t="shared" si="48"/>
        <v>3.7999999999999999E-2</v>
      </c>
      <c r="K459" s="152">
        <v>59426709.450000003</v>
      </c>
      <c r="L459" s="152">
        <v>32053099.850000001</v>
      </c>
      <c r="M459" s="64">
        <v>8.8210347752332524E-2</v>
      </c>
      <c r="N459" s="153">
        <f t="shared" si="49"/>
        <v>64668760.156361334</v>
      </c>
      <c r="O459" s="152">
        <f t="shared" si="50"/>
        <v>20117122.474503811</v>
      </c>
      <c r="P459" s="152">
        <f t="shared" si="51"/>
        <v>44551637.681857526</v>
      </c>
      <c r="Q459" s="64">
        <v>0.06</v>
      </c>
      <c r="R459" s="152">
        <f t="shared" si="53"/>
        <v>41878539.420946069</v>
      </c>
    </row>
    <row r="460" spans="2:18" x14ac:dyDescent="0.25">
      <c r="B460" s="146">
        <v>456</v>
      </c>
      <c r="C460" s="147" t="s">
        <v>1068</v>
      </c>
      <c r="D460" s="148">
        <v>0</v>
      </c>
      <c r="E460" s="149">
        <v>41425</v>
      </c>
      <c r="F460" s="149">
        <v>44413</v>
      </c>
      <c r="G460" s="6">
        <f t="shared" si="52"/>
        <v>8.1863013698630134</v>
      </c>
      <c r="H460" s="146">
        <v>25</v>
      </c>
      <c r="I460" s="150">
        <v>0.05</v>
      </c>
      <c r="J460" s="151">
        <f t="shared" si="48"/>
        <v>3.7999999999999999E-2</v>
      </c>
      <c r="K460" s="152">
        <v>1048834.42</v>
      </c>
      <c r="L460" s="152">
        <v>565711.87</v>
      </c>
      <c r="M460" s="64">
        <v>0.44</v>
      </c>
      <c r="N460" s="153">
        <f t="shared" si="49"/>
        <v>1510321.5647999998</v>
      </c>
      <c r="O460" s="152">
        <f t="shared" si="50"/>
        <v>469830.00480452372</v>
      </c>
      <c r="P460" s="152">
        <f t="shared" si="51"/>
        <v>1040491.5599954762</v>
      </c>
      <c r="Q460" s="64">
        <v>0.06</v>
      </c>
      <c r="R460" s="152">
        <f t="shared" si="53"/>
        <v>978062.06639574748</v>
      </c>
    </row>
    <row r="461" spans="2:18" x14ac:dyDescent="0.25">
      <c r="B461" s="146">
        <v>457</v>
      </c>
      <c r="C461" s="147" t="s">
        <v>1070</v>
      </c>
      <c r="D461" s="148">
        <v>0</v>
      </c>
      <c r="E461" s="149">
        <v>41425</v>
      </c>
      <c r="F461" s="149">
        <v>44413</v>
      </c>
      <c r="G461" s="6">
        <f t="shared" si="52"/>
        <v>8.1863013698630134</v>
      </c>
      <c r="H461" s="146">
        <v>25</v>
      </c>
      <c r="I461" s="150">
        <v>0.05</v>
      </c>
      <c r="J461" s="151">
        <f t="shared" si="48"/>
        <v>3.7999999999999999E-2</v>
      </c>
      <c r="K461" s="152">
        <v>5567101.7999999998</v>
      </c>
      <c r="L461" s="152">
        <v>3002738.52</v>
      </c>
      <c r="M461" s="64">
        <v>0.19512195121951231</v>
      </c>
      <c r="N461" s="153">
        <f t="shared" si="49"/>
        <v>6653365.5658536591</v>
      </c>
      <c r="O461" s="152">
        <f t="shared" si="50"/>
        <v>2069725.3145459942</v>
      </c>
      <c r="P461" s="152">
        <f t="shared" si="51"/>
        <v>4583640.2513076644</v>
      </c>
      <c r="Q461" s="64">
        <v>0.06</v>
      </c>
      <c r="R461" s="152">
        <f t="shared" si="53"/>
        <v>4308621.8362292042</v>
      </c>
    </row>
    <row r="462" spans="2:18" ht="30" x14ac:dyDescent="0.25">
      <c r="B462" s="146">
        <v>458</v>
      </c>
      <c r="C462" s="147" t="s">
        <v>1071</v>
      </c>
      <c r="D462" s="148">
        <v>0</v>
      </c>
      <c r="E462" s="149">
        <v>41425</v>
      </c>
      <c r="F462" s="149">
        <v>44413</v>
      </c>
      <c r="G462" s="6">
        <f t="shared" si="52"/>
        <v>8.1863013698630134</v>
      </c>
      <c r="H462" s="146">
        <v>25</v>
      </c>
      <c r="I462" s="150">
        <v>0.05</v>
      </c>
      <c r="J462" s="151">
        <f t="shared" si="48"/>
        <v>3.7999999999999999E-2</v>
      </c>
      <c r="K462" s="152">
        <v>150014.6</v>
      </c>
      <c r="L462" s="152">
        <v>80913.67</v>
      </c>
      <c r="M462" s="64">
        <v>0</v>
      </c>
      <c r="N462" s="153">
        <f t="shared" si="49"/>
        <v>150014.6</v>
      </c>
      <c r="O462" s="152">
        <f t="shared" si="50"/>
        <v>46666.459568219172</v>
      </c>
      <c r="P462" s="152">
        <f t="shared" si="51"/>
        <v>103348.14043178083</v>
      </c>
      <c r="Q462" s="64">
        <v>0.06</v>
      </c>
      <c r="R462" s="152">
        <f t="shared" si="53"/>
        <v>97147.252005873976</v>
      </c>
    </row>
    <row r="463" spans="2:18" ht="30" x14ac:dyDescent="0.25">
      <c r="B463" s="146">
        <v>459</v>
      </c>
      <c r="C463" s="147" t="s">
        <v>1072</v>
      </c>
      <c r="D463" s="148">
        <v>0</v>
      </c>
      <c r="E463" s="149">
        <v>41425</v>
      </c>
      <c r="F463" s="149">
        <v>44413</v>
      </c>
      <c r="G463" s="6">
        <f t="shared" si="52"/>
        <v>8.1863013698630134</v>
      </c>
      <c r="H463" s="146">
        <v>25</v>
      </c>
      <c r="I463" s="150">
        <v>0.05</v>
      </c>
      <c r="J463" s="151">
        <f t="shared" si="48"/>
        <v>3.7999999999999999E-2</v>
      </c>
      <c r="K463" s="152">
        <v>4527254.1900000004</v>
      </c>
      <c r="L463" s="152">
        <v>2441873.91</v>
      </c>
      <c r="M463" s="64">
        <v>0</v>
      </c>
      <c r="N463" s="153">
        <f t="shared" si="49"/>
        <v>4527254.1900000004</v>
      </c>
      <c r="O463" s="152">
        <f t="shared" si="50"/>
        <v>1408335.7527379727</v>
      </c>
      <c r="P463" s="152">
        <f t="shared" si="51"/>
        <v>3118918.4372620275</v>
      </c>
      <c r="Q463" s="64">
        <v>0.06</v>
      </c>
      <c r="R463" s="152">
        <f t="shared" si="53"/>
        <v>2931783.3310263059</v>
      </c>
    </row>
    <row r="464" spans="2:18" x14ac:dyDescent="0.25">
      <c r="B464" s="146">
        <v>460</v>
      </c>
      <c r="C464" s="147" t="s">
        <v>1073</v>
      </c>
      <c r="D464" s="148">
        <v>0</v>
      </c>
      <c r="E464" s="149">
        <v>41425</v>
      </c>
      <c r="F464" s="149">
        <v>44413</v>
      </c>
      <c r="G464" s="6">
        <f t="shared" si="52"/>
        <v>8.1863013698630134</v>
      </c>
      <c r="H464" s="146">
        <v>25</v>
      </c>
      <c r="I464" s="150">
        <v>0.05</v>
      </c>
      <c r="J464" s="151">
        <f t="shared" si="48"/>
        <v>3.7999999999999999E-2</v>
      </c>
      <c r="K464" s="152">
        <v>2217904.63</v>
      </c>
      <c r="L464" s="152">
        <v>1196275.52</v>
      </c>
      <c r="M464" s="64">
        <v>0</v>
      </c>
      <c r="N464" s="153">
        <f t="shared" si="49"/>
        <v>2217904.63</v>
      </c>
      <c r="O464" s="152">
        <f t="shared" si="50"/>
        <v>689944.55701019173</v>
      </c>
      <c r="P464" s="152">
        <f t="shared" si="51"/>
        <v>1527960.0729898082</v>
      </c>
      <c r="Q464" s="64">
        <v>0.06</v>
      </c>
      <c r="R464" s="152">
        <f t="shared" si="53"/>
        <v>1436282.4686104197</v>
      </c>
    </row>
    <row r="465" spans="2:18" x14ac:dyDescent="0.25">
      <c r="B465" s="146">
        <v>461</v>
      </c>
      <c r="C465" s="147" t="s">
        <v>1074</v>
      </c>
      <c r="D465" s="148">
        <v>0</v>
      </c>
      <c r="E465" s="149">
        <v>41425</v>
      </c>
      <c r="F465" s="149">
        <v>44413</v>
      </c>
      <c r="G465" s="6">
        <f t="shared" si="52"/>
        <v>8.1863013698630134</v>
      </c>
      <c r="H465" s="146">
        <v>25</v>
      </c>
      <c r="I465" s="150">
        <v>0.05</v>
      </c>
      <c r="J465" s="151">
        <f t="shared" si="48"/>
        <v>3.7999999999999999E-2</v>
      </c>
      <c r="K465" s="152">
        <v>58266.44</v>
      </c>
      <c r="L465" s="152">
        <v>31427.279999999999</v>
      </c>
      <c r="M465" s="64">
        <v>0</v>
      </c>
      <c r="N465" s="153">
        <f t="shared" si="49"/>
        <v>58266.44</v>
      </c>
      <c r="O465" s="152">
        <f t="shared" si="50"/>
        <v>18125.492228383562</v>
      </c>
      <c r="P465" s="152">
        <f t="shared" si="51"/>
        <v>40140.94777161644</v>
      </c>
      <c r="Q465" s="64">
        <v>0.06</v>
      </c>
      <c r="R465" s="152">
        <f t="shared" si="53"/>
        <v>37732.49090531945</v>
      </c>
    </row>
    <row r="466" spans="2:18" x14ac:dyDescent="0.25">
      <c r="B466" s="146">
        <v>462</v>
      </c>
      <c r="C466" s="147" t="s">
        <v>1076</v>
      </c>
      <c r="D466" s="148">
        <v>0</v>
      </c>
      <c r="E466" s="149">
        <v>41730</v>
      </c>
      <c r="F466" s="149">
        <v>44413</v>
      </c>
      <c r="G466" s="6">
        <f t="shared" si="52"/>
        <v>7.3506849315068497</v>
      </c>
      <c r="H466" s="146">
        <v>25</v>
      </c>
      <c r="I466" s="150">
        <v>0.05</v>
      </c>
      <c r="J466" s="151">
        <f t="shared" si="48"/>
        <v>3.7999999999999999E-2</v>
      </c>
      <c r="K466" s="152">
        <v>4372402.96</v>
      </c>
      <c r="L466" s="152">
        <v>2563252.75</v>
      </c>
      <c r="M466" s="64">
        <v>0</v>
      </c>
      <c r="N466" s="153">
        <f t="shared" si="49"/>
        <v>4372402.96</v>
      </c>
      <c r="O466" s="152">
        <f t="shared" si="50"/>
        <v>1221325.9489968219</v>
      </c>
      <c r="P466" s="152">
        <f t="shared" si="51"/>
        <v>3151077.0110031781</v>
      </c>
      <c r="Q466" s="64">
        <v>0.06</v>
      </c>
      <c r="R466" s="152">
        <f t="shared" si="53"/>
        <v>2962012.3903429871</v>
      </c>
    </row>
    <row r="467" spans="2:18" x14ac:dyDescent="0.25">
      <c r="B467" s="146">
        <v>463</v>
      </c>
      <c r="C467" s="147" t="s">
        <v>1077</v>
      </c>
      <c r="D467" s="148">
        <v>0</v>
      </c>
      <c r="E467" s="149">
        <v>42095</v>
      </c>
      <c r="F467" s="149">
        <v>44413</v>
      </c>
      <c r="G467" s="6">
        <f t="shared" si="52"/>
        <v>6.3506849315068497</v>
      </c>
      <c r="H467" s="146">
        <v>25</v>
      </c>
      <c r="I467" s="150">
        <v>0.05</v>
      </c>
      <c r="J467" s="151">
        <f t="shared" si="48"/>
        <v>3.7999999999999999E-2</v>
      </c>
      <c r="K467" s="152">
        <v>250838.1</v>
      </c>
      <c r="L467" s="152">
        <v>159119.91</v>
      </c>
      <c r="M467" s="64">
        <v>0</v>
      </c>
      <c r="N467" s="153">
        <f t="shared" si="49"/>
        <v>250838.1</v>
      </c>
      <c r="O467" s="152">
        <f t="shared" si="50"/>
        <v>60533.762192876711</v>
      </c>
      <c r="P467" s="152">
        <f t="shared" si="51"/>
        <v>190304.33780712329</v>
      </c>
      <c r="Q467" s="64">
        <v>0.06</v>
      </c>
      <c r="R467" s="152">
        <f t="shared" si="53"/>
        <v>178886.07753869588</v>
      </c>
    </row>
    <row r="468" spans="2:18" x14ac:dyDescent="0.25">
      <c r="B468" s="146">
        <v>464</v>
      </c>
      <c r="C468" s="147" t="s">
        <v>1079</v>
      </c>
      <c r="D468" s="148">
        <v>0</v>
      </c>
      <c r="E468" s="149">
        <v>42461</v>
      </c>
      <c r="F468" s="149">
        <v>44413</v>
      </c>
      <c r="G468" s="6">
        <f t="shared" si="52"/>
        <v>5.3479452054794523</v>
      </c>
      <c r="H468" s="146">
        <v>25</v>
      </c>
      <c r="I468" s="150">
        <v>0.05</v>
      </c>
      <c r="J468" s="151">
        <f t="shared" si="48"/>
        <v>3.7999999999999999E-2</v>
      </c>
      <c r="K468" s="152">
        <v>113617.02</v>
      </c>
      <c r="L468" s="152">
        <v>70100.070000000007</v>
      </c>
      <c r="M468" s="64">
        <v>0</v>
      </c>
      <c r="N468" s="153">
        <f t="shared" si="49"/>
        <v>113617.02</v>
      </c>
      <c r="O468" s="152">
        <f t="shared" si="50"/>
        <v>23089.468700054793</v>
      </c>
      <c r="P468" s="152">
        <f t="shared" si="51"/>
        <v>90527.551299945218</v>
      </c>
      <c r="Q468" s="64">
        <v>0.06</v>
      </c>
      <c r="R468" s="152">
        <f t="shared" si="53"/>
        <v>85095.898221948504</v>
      </c>
    </row>
    <row r="469" spans="2:18" x14ac:dyDescent="0.25">
      <c r="B469" s="146">
        <v>465</v>
      </c>
      <c r="C469" s="147" t="s">
        <v>1080</v>
      </c>
      <c r="D469" s="148">
        <v>0</v>
      </c>
      <c r="E469" s="149">
        <v>41730</v>
      </c>
      <c r="F469" s="149">
        <v>44413</v>
      </c>
      <c r="G469" s="6">
        <f t="shared" si="52"/>
        <v>7.3506849315068497</v>
      </c>
      <c r="H469" s="146">
        <v>25</v>
      </c>
      <c r="I469" s="150">
        <v>0.05</v>
      </c>
      <c r="J469" s="151">
        <f t="shared" si="48"/>
        <v>3.7999999999999999E-2</v>
      </c>
      <c r="K469" s="152">
        <v>-3322540.52</v>
      </c>
      <c r="L469" s="152">
        <v>-1947787.32</v>
      </c>
      <c r="M469" s="64">
        <v>0</v>
      </c>
      <c r="N469" s="153">
        <f t="shared" si="49"/>
        <v>-3322540.52</v>
      </c>
      <c r="O469" s="152">
        <f t="shared" si="50"/>
        <v>-928072.04431802745</v>
      </c>
      <c r="P469" s="152">
        <f>N469-O469</f>
        <v>-2394468.4756819727</v>
      </c>
      <c r="Q469" s="64">
        <v>0.06</v>
      </c>
      <c r="R469" s="152">
        <f>IF(P469&gt;=N469*I469,N469*I469,P469*(1-Q469))</f>
        <v>-2250800.367141054</v>
      </c>
    </row>
    <row r="470" spans="2:18" x14ac:dyDescent="0.25">
      <c r="B470" s="146">
        <v>466</v>
      </c>
      <c r="C470" s="147" t="s">
        <v>1081</v>
      </c>
      <c r="D470" s="148">
        <v>0</v>
      </c>
      <c r="E470" s="149">
        <v>42095</v>
      </c>
      <c r="F470" s="149">
        <v>44413</v>
      </c>
      <c r="G470" s="6">
        <f t="shared" si="52"/>
        <v>6.3506849315068497</v>
      </c>
      <c r="H470" s="146">
        <v>25</v>
      </c>
      <c r="I470" s="150">
        <v>0.05</v>
      </c>
      <c r="J470" s="151">
        <f t="shared" si="48"/>
        <v>3.7999999999999999E-2</v>
      </c>
      <c r="K470" s="152">
        <v>636133.17000000004</v>
      </c>
      <c r="L470" s="152">
        <v>403533</v>
      </c>
      <c r="M470" s="64">
        <v>0</v>
      </c>
      <c r="N470" s="153">
        <f t="shared" si="49"/>
        <v>636133.17000000004</v>
      </c>
      <c r="O470" s="152">
        <f t="shared" si="50"/>
        <v>153515.49081172605</v>
      </c>
      <c r="P470" s="152">
        <f t="shared" si="51"/>
        <v>482617.67918827396</v>
      </c>
      <c r="Q470" s="64">
        <v>0.06</v>
      </c>
      <c r="R470" s="152">
        <f t="shared" si="53"/>
        <v>453660.6184369775</v>
      </c>
    </row>
    <row r="471" spans="2:18" x14ac:dyDescent="0.25">
      <c r="B471" s="146">
        <v>467</v>
      </c>
      <c r="C471" s="147" t="s">
        <v>1082</v>
      </c>
      <c r="D471" s="148">
        <v>0</v>
      </c>
      <c r="E471" s="149">
        <v>42461</v>
      </c>
      <c r="F471" s="149">
        <v>44413</v>
      </c>
      <c r="G471" s="6">
        <f t="shared" si="52"/>
        <v>5.3479452054794523</v>
      </c>
      <c r="H471" s="146">
        <v>25</v>
      </c>
      <c r="I471" s="150">
        <v>0.05</v>
      </c>
      <c r="J471" s="151">
        <f t="shared" si="48"/>
        <v>3.7999999999999999E-2</v>
      </c>
      <c r="K471" s="152">
        <v>-309461.93</v>
      </c>
      <c r="L471" s="152">
        <v>-190876.26</v>
      </c>
      <c r="M471" s="64">
        <v>0</v>
      </c>
      <c r="N471" s="153">
        <f t="shared" si="49"/>
        <v>-309461.93</v>
      </c>
      <c r="O471" s="152">
        <f t="shared" si="50"/>
        <v>-62889.446903232871</v>
      </c>
      <c r="P471" s="152">
        <f>N471-O471</f>
        <v>-246572.48309676713</v>
      </c>
      <c r="Q471" s="64">
        <v>0.06</v>
      </c>
      <c r="R471" s="152">
        <f>IF(P471&gt;=N471*I471,N471*I471,P471*(1-Q471))</f>
        <v>-231778.13411096108</v>
      </c>
    </row>
    <row r="472" spans="2:18" x14ac:dyDescent="0.25">
      <c r="B472" s="146">
        <v>468</v>
      </c>
      <c r="C472" s="147" t="s">
        <v>1084</v>
      </c>
      <c r="D472" s="148">
        <v>0</v>
      </c>
      <c r="E472" s="149">
        <v>42826</v>
      </c>
      <c r="F472" s="149">
        <v>44413</v>
      </c>
      <c r="G472" s="6">
        <f t="shared" si="52"/>
        <v>4.3479452054794523</v>
      </c>
      <c r="H472" s="146">
        <v>25</v>
      </c>
      <c r="I472" s="150">
        <v>0.05</v>
      </c>
      <c r="J472" s="151">
        <f t="shared" si="48"/>
        <v>3.7999999999999999E-2</v>
      </c>
      <c r="K472" s="152">
        <v>73543.600000000006</v>
      </c>
      <c r="L472" s="152">
        <v>60340.79</v>
      </c>
      <c r="M472" s="64">
        <v>0</v>
      </c>
      <c r="N472" s="153">
        <f t="shared" si="49"/>
        <v>73543.600000000006</v>
      </c>
      <c r="O472" s="152">
        <f t="shared" si="50"/>
        <v>12151.01463452055</v>
      </c>
      <c r="P472" s="152">
        <f t="shared" si="51"/>
        <v>61392.585365479456</v>
      </c>
      <c r="Q472" s="64">
        <v>0.06</v>
      </c>
      <c r="R472" s="152">
        <f t="shared" si="53"/>
        <v>57709.030243550682</v>
      </c>
    </row>
    <row r="473" spans="2:18" x14ac:dyDescent="0.25">
      <c r="B473" s="146">
        <v>469</v>
      </c>
      <c r="C473" s="147" t="s">
        <v>1085</v>
      </c>
      <c r="D473" s="148">
        <v>0</v>
      </c>
      <c r="E473" s="149">
        <v>42826</v>
      </c>
      <c r="F473" s="149">
        <v>44413</v>
      </c>
      <c r="G473" s="6">
        <f t="shared" si="52"/>
        <v>4.3479452054794523</v>
      </c>
      <c r="H473" s="146">
        <v>25</v>
      </c>
      <c r="I473" s="150">
        <v>0.05</v>
      </c>
      <c r="J473" s="151">
        <f t="shared" si="48"/>
        <v>3.7999999999999999E-2</v>
      </c>
      <c r="K473" s="152">
        <v>-7215.76</v>
      </c>
      <c r="L473" s="152">
        <v>-4760.3599999999997</v>
      </c>
      <c r="M473" s="64">
        <v>0</v>
      </c>
      <c r="N473" s="153">
        <f t="shared" si="49"/>
        <v>-7215.76</v>
      </c>
      <c r="O473" s="152">
        <f t="shared" si="50"/>
        <v>-1192.2017056438356</v>
      </c>
      <c r="P473" s="152">
        <f>N473-O473</f>
        <v>-6023.5582943561649</v>
      </c>
      <c r="Q473" s="64">
        <v>0.06</v>
      </c>
      <c r="R473" s="152">
        <f>IF(P473&gt;=N473*I473,N473*I473,P473*(1-Q473))</f>
        <v>-5662.1447966947944</v>
      </c>
    </row>
    <row r="474" spans="2:18" x14ac:dyDescent="0.25">
      <c r="B474" s="146">
        <v>470</v>
      </c>
      <c r="C474" s="147" t="s">
        <v>1087</v>
      </c>
      <c r="D474" s="148">
        <v>0</v>
      </c>
      <c r="E474" s="149">
        <v>43191</v>
      </c>
      <c r="F474" s="149">
        <v>44413</v>
      </c>
      <c r="G474" s="6">
        <f t="shared" si="52"/>
        <v>3.3479452054794518</v>
      </c>
      <c r="H474" s="146">
        <v>25</v>
      </c>
      <c r="I474" s="150">
        <v>0.05</v>
      </c>
      <c r="J474" s="151">
        <f t="shared" si="48"/>
        <v>3.7999999999999999E-2</v>
      </c>
      <c r="K474" s="152">
        <v>203149.97</v>
      </c>
      <c r="L474" s="152">
        <v>146203.94</v>
      </c>
      <c r="M474" s="64">
        <v>0</v>
      </c>
      <c r="N474" s="153">
        <f t="shared" si="49"/>
        <v>203149.97</v>
      </c>
      <c r="O474" s="152">
        <f t="shared" si="50"/>
        <v>25845.12878608219</v>
      </c>
      <c r="P474" s="152">
        <f t="shared" si="51"/>
        <v>177304.84121391783</v>
      </c>
      <c r="Q474" s="64">
        <v>0.06</v>
      </c>
      <c r="R474" s="152">
        <f t="shared" si="53"/>
        <v>166666.55074108276</v>
      </c>
    </row>
    <row r="475" spans="2:18" x14ac:dyDescent="0.25">
      <c r="B475" s="146">
        <v>471</v>
      </c>
      <c r="C475" s="147" t="s">
        <v>1088</v>
      </c>
      <c r="D475" s="148">
        <v>0</v>
      </c>
      <c r="E475" s="149">
        <v>43191</v>
      </c>
      <c r="F475" s="149">
        <v>44413</v>
      </c>
      <c r="G475" s="6">
        <f t="shared" si="52"/>
        <v>3.3479452054794518</v>
      </c>
      <c r="H475" s="146">
        <v>25</v>
      </c>
      <c r="I475" s="150">
        <v>0.05</v>
      </c>
      <c r="J475" s="151">
        <f t="shared" si="48"/>
        <v>3.7999999999999999E-2</v>
      </c>
      <c r="K475" s="152">
        <v>671638.31</v>
      </c>
      <c r="L475" s="152">
        <v>483367.82</v>
      </c>
      <c r="M475" s="64">
        <v>0</v>
      </c>
      <c r="N475" s="153">
        <f t="shared" si="49"/>
        <v>671638.31</v>
      </c>
      <c r="O475" s="152">
        <f t="shared" si="50"/>
        <v>85447.113871671245</v>
      </c>
      <c r="P475" s="152">
        <f t="shared" si="51"/>
        <v>586191.1961283288</v>
      </c>
      <c r="Q475" s="64">
        <v>0.06</v>
      </c>
      <c r="R475" s="152">
        <f t="shared" si="53"/>
        <v>551019.72436062898</v>
      </c>
    </row>
    <row r="476" spans="2:18" x14ac:dyDescent="0.25">
      <c r="B476" s="146">
        <v>472</v>
      </c>
      <c r="C476" s="147" t="s">
        <v>1090</v>
      </c>
      <c r="D476" s="148">
        <v>0</v>
      </c>
      <c r="E476" s="149">
        <v>43556</v>
      </c>
      <c r="F476" s="149">
        <v>44413</v>
      </c>
      <c r="G476" s="6">
        <f t="shared" si="52"/>
        <v>2.3479452054794518</v>
      </c>
      <c r="H476" s="146">
        <v>25</v>
      </c>
      <c r="I476" s="150">
        <v>0.05</v>
      </c>
      <c r="J476" s="151">
        <f t="shared" si="48"/>
        <v>3.7999999999999999E-2</v>
      </c>
      <c r="K476" s="152">
        <v>240132.04</v>
      </c>
      <c r="L476" s="152">
        <v>190361.7</v>
      </c>
      <c r="M476" s="64">
        <v>0</v>
      </c>
      <c r="N476" s="153">
        <f t="shared" si="49"/>
        <v>240132.04</v>
      </c>
      <c r="O476" s="152">
        <f t="shared" si="50"/>
        <v>21425.041135999996</v>
      </c>
      <c r="P476" s="152">
        <f t="shared" si="51"/>
        <v>218706.99886400002</v>
      </c>
      <c r="Q476" s="64">
        <v>0.06</v>
      </c>
      <c r="R476" s="152">
        <f t="shared" si="53"/>
        <v>205584.57893216002</v>
      </c>
    </row>
    <row r="477" spans="2:18" ht="30" x14ac:dyDescent="0.25">
      <c r="B477" s="146">
        <v>473</v>
      </c>
      <c r="C477" s="147" t="s">
        <v>1091</v>
      </c>
      <c r="D477" s="148">
        <v>0</v>
      </c>
      <c r="E477" s="149">
        <v>43556</v>
      </c>
      <c r="F477" s="149">
        <v>44413</v>
      </c>
      <c r="G477" s="6">
        <f t="shared" si="52"/>
        <v>2.3479452054794518</v>
      </c>
      <c r="H477" s="146">
        <v>25</v>
      </c>
      <c r="I477" s="150">
        <v>0.05</v>
      </c>
      <c r="J477" s="151">
        <f t="shared" si="48"/>
        <v>3.7999999999999999E-2</v>
      </c>
      <c r="K477" s="152">
        <v>839331.47</v>
      </c>
      <c r="L477" s="152">
        <v>665369.61</v>
      </c>
      <c r="M477" s="64">
        <v>0</v>
      </c>
      <c r="N477" s="153">
        <f t="shared" si="49"/>
        <v>839331.47</v>
      </c>
      <c r="O477" s="152">
        <f t="shared" si="50"/>
        <v>74886.763430191771</v>
      </c>
      <c r="P477" s="152">
        <f t="shared" si="51"/>
        <v>764444.70656980819</v>
      </c>
      <c r="Q477" s="64">
        <v>0.06</v>
      </c>
      <c r="R477" s="152">
        <f t="shared" si="53"/>
        <v>718578.02417561971</v>
      </c>
    </row>
    <row r="478" spans="2:18" x14ac:dyDescent="0.25">
      <c r="B478" s="146">
        <v>474</v>
      </c>
      <c r="C478" s="147" t="s">
        <v>1093</v>
      </c>
      <c r="D478" s="148">
        <v>0</v>
      </c>
      <c r="E478" s="149">
        <v>43922</v>
      </c>
      <c r="F478" s="149">
        <v>44413</v>
      </c>
      <c r="G478" s="6">
        <f t="shared" si="52"/>
        <v>1.3452054794520547</v>
      </c>
      <c r="H478" s="146">
        <v>25</v>
      </c>
      <c r="I478" s="150">
        <v>0.05</v>
      </c>
      <c r="J478" s="151">
        <f t="shared" si="48"/>
        <v>3.7999999999999999E-2</v>
      </c>
      <c r="K478" s="152">
        <v>415406.83</v>
      </c>
      <c r="L478" s="152">
        <v>367086.7</v>
      </c>
      <c r="M478" s="64">
        <v>0</v>
      </c>
      <c r="N478" s="153">
        <f t="shared" si="49"/>
        <v>415406.83</v>
      </c>
      <c r="O478" s="152">
        <f t="shared" si="50"/>
        <v>21234.686668876711</v>
      </c>
      <c r="P478" s="152">
        <f t="shared" si="51"/>
        <v>394172.14333112328</v>
      </c>
      <c r="Q478" s="64">
        <v>0.06</v>
      </c>
      <c r="R478" s="152">
        <f t="shared" si="53"/>
        <v>370521.81473125587</v>
      </c>
    </row>
    <row r="479" spans="2:18" x14ac:dyDescent="0.25">
      <c r="B479" s="146">
        <v>475</v>
      </c>
      <c r="C479" s="147" t="s">
        <v>1094</v>
      </c>
      <c r="D479" s="148">
        <v>0</v>
      </c>
      <c r="E479" s="149">
        <v>43922</v>
      </c>
      <c r="F479" s="149">
        <v>44413</v>
      </c>
      <c r="G479" s="6">
        <f t="shared" si="52"/>
        <v>1.3452054794520547</v>
      </c>
      <c r="H479" s="146">
        <v>25</v>
      </c>
      <c r="I479" s="150">
        <v>0.05</v>
      </c>
      <c r="J479" s="151">
        <f t="shared" si="48"/>
        <v>3.7999999999999999E-2</v>
      </c>
      <c r="K479" s="152">
        <v>-816607.74</v>
      </c>
      <c r="L479" s="152">
        <v>-721619.91</v>
      </c>
      <c r="M479" s="64">
        <v>0</v>
      </c>
      <c r="N479" s="153">
        <f t="shared" si="49"/>
        <v>-816607.74</v>
      </c>
      <c r="O479" s="152">
        <f t="shared" si="50"/>
        <v>-41743.197843616435</v>
      </c>
      <c r="P479" s="152">
        <f>N479-O479</f>
        <v>-774864.54215638351</v>
      </c>
      <c r="Q479" s="64">
        <v>0.06</v>
      </c>
      <c r="R479" s="152">
        <f>IF(P479&gt;=N479*I479,N479*I479,P479*(1-Q479))</f>
        <v>-728372.66962700046</v>
      </c>
    </row>
    <row r="480" spans="2:18" x14ac:dyDescent="0.25">
      <c r="B480" s="146">
        <v>476</v>
      </c>
      <c r="C480" s="147" t="s">
        <v>1139</v>
      </c>
      <c r="D480" s="148">
        <v>0</v>
      </c>
      <c r="E480" s="149">
        <v>41425</v>
      </c>
      <c r="F480" s="149">
        <v>44413</v>
      </c>
      <c r="G480" s="6">
        <f t="shared" si="52"/>
        <v>8.1863013698630134</v>
      </c>
      <c r="H480" s="146">
        <v>25</v>
      </c>
      <c r="I480" s="150">
        <v>0.05</v>
      </c>
      <c r="J480" s="151">
        <f t="shared" si="48"/>
        <v>3.7999999999999999E-2</v>
      </c>
      <c r="K480" s="152">
        <v>24890698.280000001</v>
      </c>
      <c r="L480" s="152">
        <v>13425344.35</v>
      </c>
      <c r="M480" s="64">
        <v>8.8210347752332524E-2</v>
      </c>
      <c r="N480" s="153">
        <f t="shared" si="49"/>
        <v>27086315.43107719</v>
      </c>
      <c r="O480" s="152">
        <f t="shared" si="50"/>
        <v>8425996.1624828167</v>
      </c>
      <c r="P480" s="152">
        <f t="shared" si="51"/>
        <v>18660319.268594373</v>
      </c>
      <c r="Q480" s="64">
        <v>0.06</v>
      </c>
      <c r="R480" s="152">
        <f t="shared" si="53"/>
        <v>17540700.112478711</v>
      </c>
    </row>
    <row r="481" spans="2:18" ht="30" x14ac:dyDescent="0.25">
      <c r="B481" s="146">
        <v>477</v>
      </c>
      <c r="C481" s="147" t="s">
        <v>1140</v>
      </c>
      <c r="D481" s="148">
        <v>0</v>
      </c>
      <c r="E481" s="149">
        <v>41425</v>
      </c>
      <c r="F481" s="149">
        <v>44413</v>
      </c>
      <c r="G481" s="6">
        <f t="shared" si="52"/>
        <v>8.1863013698630134</v>
      </c>
      <c r="H481" s="146">
        <v>25</v>
      </c>
      <c r="I481" s="150">
        <v>0.05</v>
      </c>
      <c r="J481" s="151">
        <f t="shared" si="48"/>
        <v>3.7999999999999999E-2</v>
      </c>
      <c r="K481" s="152">
        <v>32144106.969999999</v>
      </c>
      <c r="L481" s="152">
        <v>17337629.489999998</v>
      </c>
      <c r="M481" s="64">
        <v>0.19512195121951231</v>
      </c>
      <c r="N481" s="153">
        <f t="shared" si="49"/>
        <v>38416127.842195123</v>
      </c>
      <c r="O481" s="152">
        <f t="shared" si="50"/>
        <v>11950467.999216994</v>
      </c>
      <c r="P481" s="152">
        <f t="shared" si="51"/>
        <v>26465659.842978127</v>
      </c>
      <c r="Q481" s="64">
        <v>0.06</v>
      </c>
      <c r="R481" s="152">
        <f t="shared" si="53"/>
        <v>24877720.252399437</v>
      </c>
    </row>
    <row r="482" spans="2:18" x14ac:dyDescent="0.25">
      <c r="B482" s="146">
        <v>478</v>
      </c>
      <c r="C482" s="147" t="s">
        <v>1068</v>
      </c>
      <c r="D482" s="148">
        <v>0</v>
      </c>
      <c r="E482" s="149">
        <v>41425</v>
      </c>
      <c r="F482" s="149">
        <v>44413</v>
      </c>
      <c r="G482" s="6">
        <f t="shared" si="52"/>
        <v>8.1863013698630134</v>
      </c>
      <c r="H482" s="146">
        <v>25</v>
      </c>
      <c r="I482" s="150">
        <v>0.05</v>
      </c>
      <c r="J482" s="151">
        <f t="shared" si="48"/>
        <v>3.7999999999999999E-2</v>
      </c>
      <c r="K482" s="152">
        <v>567318.06999999995</v>
      </c>
      <c r="L482" s="152">
        <v>305995.46000000002</v>
      </c>
      <c r="M482" s="64">
        <v>0.44</v>
      </c>
      <c r="N482" s="153">
        <f t="shared" si="49"/>
        <v>816938.02079999994</v>
      </c>
      <c r="O482" s="152">
        <f t="shared" si="50"/>
        <v>254132.63187319229</v>
      </c>
      <c r="P482" s="152">
        <f t="shared" si="51"/>
        <v>562805.38892680767</v>
      </c>
      <c r="Q482" s="64">
        <v>0.06</v>
      </c>
      <c r="R482" s="152">
        <f t="shared" si="53"/>
        <v>529037.06559119921</v>
      </c>
    </row>
    <row r="483" spans="2:18" x14ac:dyDescent="0.25">
      <c r="B483" s="146">
        <v>479</v>
      </c>
      <c r="C483" s="147" t="s">
        <v>1070</v>
      </c>
      <c r="D483" s="148">
        <v>0</v>
      </c>
      <c r="E483" s="149">
        <v>41425</v>
      </c>
      <c r="F483" s="149">
        <v>44413</v>
      </c>
      <c r="G483" s="6">
        <f t="shared" si="52"/>
        <v>8.1863013698630134</v>
      </c>
      <c r="H483" s="146">
        <v>25</v>
      </c>
      <c r="I483" s="150">
        <v>0.05</v>
      </c>
      <c r="J483" s="151">
        <f t="shared" si="48"/>
        <v>3.7999999999999999E-2</v>
      </c>
      <c r="K483" s="152">
        <v>3011264.08</v>
      </c>
      <c r="L483" s="152">
        <v>1624191.37</v>
      </c>
      <c r="M483" s="64">
        <v>0.19512195121951231</v>
      </c>
      <c r="N483" s="153">
        <f t="shared" si="49"/>
        <v>3598827.80292683</v>
      </c>
      <c r="O483" s="152">
        <f t="shared" si="50"/>
        <v>1119521.3809740383</v>
      </c>
      <c r="P483" s="152">
        <f t="shared" si="51"/>
        <v>2479306.4219527915</v>
      </c>
      <c r="Q483" s="64">
        <v>0.06</v>
      </c>
      <c r="R483" s="152">
        <f t="shared" si="53"/>
        <v>2330548.0366356238</v>
      </c>
    </row>
    <row r="484" spans="2:18" ht="30" x14ac:dyDescent="0.25">
      <c r="B484" s="146">
        <v>480</v>
      </c>
      <c r="C484" s="147" t="s">
        <v>1071</v>
      </c>
      <c r="D484" s="148">
        <v>0</v>
      </c>
      <c r="E484" s="149">
        <v>41425</v>
      </c>
      <c r="F484" s="149">
        <v>44413</v>
      </c>
      <c r="G484" s="6">
        <f t="shared" si="52"/>
        <v>8.1863013698630134</v>
      </c>
      <c r="H484" s="146">
        <v>25</v>
      </c>
      <c r="I484" s="150">
        <v>0.05</v>
      </c>
      <c r="J484" s="151">
        <f t="shared" si="48"/>
        <v>3.7999999999999999E-2</v>
      </c>
      <c r="K484" s="152">
        <v>81143.399999999994</v>
      </c>
      <c r="L484" s="152">
        <v>43766.47</v>
      </c>
      <c r="M484" s="64">
        <v>0</v>
      </c>
      <c r="N484" s="153">
        <f t="shared" si="49"/>
        <v>81143.399999999994</v>
      </c>
      <c r="O484" s="152">
        <f t="shared" si="50"/>
        <v>25242.044409863011</v>
      </c>
      <c r="P484" s="152">
        <f t="shared" si="51"/>
        <v>55901.355590136984</v>
      </c>
      <c r="Q484" s="64">
        <v>0.06</v>
      </c>
      <c r="R484" s="152">
        <f t="shared" si="53"/>
        <v>52547.274254728763</v>
      </c>
    </row>
    <row r="485" spans="2:18" ht="30" x14ac:dyDescent="0.25">
      <c r="B485" s="146">
        <v>481</v>
      </c>
      <c r="C485" s="147" t="s">
        <v>1072</v>
      </c>
      <c r="D485" s="148">
        <v>0</v>
      </c>
      <c r="E485" s="149">
        <v>41425</v>
      </c>
      <c r="F485" s="149">
        <v>44413</v>
      </c>
      <c r="G485" s="6">
        <f t="shared" si="52"/>
        <v>8.1863013698630134</v>
      </c>
      <c r="H485" s="146">
        <v>25</v>
      </c>
      <c r="I485" s="150">
        <v>0.05</v>
      </c>
      <c r="J485" s="151">
        <f t="shared" si="48"/>
        <v>3.7999999999999999E-2</v>
      </c>
      <c r="K485" s="152">
        <v>2448807.02</v>
      </c>
      <c r="L485" s="152">
        <v>1320817.8</v>
      </c>
      <c r="M485" s="64">
        <v>0</v>
      </c>
      <c r="N485" s="153">
        <f t="shared" si="49"/>
        <v>2448807.02</v>
      </c>
      <c r="O485" s="152">
        <f t="shared" si="50"/>
        <v>761773.5459695342</v>
      </c>
      <c r="P485" s="152">
        <f t="shared" si="51"/>
        <v>1687033.4740304658</v>
      </c>
      <c r="Q485" s="64">
        <v>0.06</v>
      </c>
      <c r="R485" s="152">
        <f t="shared" si="53"/>
        <v>1585811.4655886379</v>
      </c>
    </row>
    <row r="486" spans="2:18" x14ac:dyDescent="0.25">
      <c r="B486" s="146">
        <v>482</v>
      </c>
      <c r="C486" s="147" t="s">
        <v>1073</v>
      </c>
      <c r="D486" s="148">
        <v>0</v>
      </c>
      <c r="E486" s="149">
        <v>41425</v>
      </c>
      <c r="F486" s="149">
        <v>44413</v>
      </c>
      <c r="G486" s="6">
        <f t="shared" si="52"/>
        <v>8.1863013698630134</v>
      </c>
      <c r="H486" s="146">
        <v>25</v>
      </c>
      <c r="I486" s="150">
        <v>0.05</v>
      </c>
      <c r="J486" s="151">
        <f t="shared" si="48"/>
        <v>3.7999999999999999E-2</v>
      </c>
      <c r="K486" s="152">
        <v>1199672.07</v>
      </c>
      <c r="L486" s="152">
        <v>647069.47</v>
      </c>
      <c r="M486" s="64">
        <v>0</v>
      </c>
      <c r="N486" s="153">
        <f t="shared" si="49"/>
        <v>1199672.07</v>
      </c>
      <c r="O486" s="152">
        <f t="shared" si="50"/>
        <v>373193.33018104109</v>
      </c>
      <c r="P486" s="152">
        <f t="shared" si="51"/>
        <v>826478.73981895903</v>
      </c>
      <c r="Q486" s="64">
        <v>0.06</v>
      </c>
      <c r="R486" s="152">
        <f t="shared" si="53"/>
        <v>776890.01542982145</v>
      </c>
    </row>
    <row r="487" spans="2:18" x14ac:dyDescent="0.25">
      <c r="B487" s="146">
        <v>483</v>
      </c>
      <c r="C487" s="147" t="s">
        <v>1074</v>
      </c>
      <c r="D487" s="148">
        <v>0</v>
      </c>
      <c r="E487" s="149">
        <v>41425</v>
      </c>
      <c r="F487" s="149">
        <v>44413</v>
      </c>
      <c r="G487" s="6">
        <f t="shared" si="52"/>
        <v>8.1863013698630134</v>
      </c>
      <c r="H487" s="146">
        <v>25</v>
      </c>
      <c r="I487" s="150">
        <v>0.05</v>
      </c>
      <c r="J487" s="151">
        <f t="shared" si="48"/>
        <v>3.7999999999999999E-2</v>
      </c>
      <c r="K487" s="152">
        <v>31516.5</v>
      </c>
      <c r="L487" s="152">
        <v>16999.12</v>
      </c>
      <c r="M487" s="64">
        <v>0</v>
      </c>
      <c r="N487" s="153">
        <f t="shared" si="49"/>
        <v>31516.5</v>
      </c>
      <c r="O487" s="152">
        <f t="shared" si="50"/>
        <v>9804.1355506849304</v>
      </c>
      <c r="P487" s="152">
        <f t="shared" si="51"/>
        <v>21712.364449315071</v>
      </c>
      <c r="Q487" s="64">
        <v>0.06</v>
      </c>
      <c r="R487" s="152">
        <f t="shared" si="53"/>
        <v>20409.622582356165</v>
      </c>
    </row>
    <row r="488" spans="2:18" x14ac:dyDescent="0.25">
      <c r="B488" s="146">
        <v>484</v>
      </c>
      <c r="C488" s="147" t="s">
        <v>1076</v>
      </c>
      <c r="D488" s="148">
        <v>0</v>
      </c>
      <c r="E488" s="149">
        <v>41730</v>
      </c>
      <c r="F488" s="149">
        <v>44413</v>
      </c>
      <c r="G488" s="6">
        <f t="shared" si="52"/>
        <v>7.3506849315068497</v>
      </c>
      <c r="H488" s="146">
        <v>25</v>
      </c>
      <c r="I488" s="150">
        <v>0.05</v>
      </c>
      <c r="J488" s="151">
        <f t="shared" si="48"/>
        <v>3.7999999999999999E-2</v>
      </c>
      <c r="K488" s="152">
        <v>2365047.46</v>
      </c>
      <c r="L488" s="152">
        <v>1386472.01</v>
      </c>
      <c r="M488" s="64">
        <v>0</v>
      </c>
      <c r="N488" s="153">
        <f t="shared" si="49"/>
        <v>2365047.46</v>
      </c>
      <c r="O488" s="152">
        <f t="shared" si="50"/>
        <v>660619.31160778087</v>
      </c>
      <c r="P488" s="152">
        <f t="shared" si="51"/>
        <v>1704428.1483922191</v>
      </c>
      <c r="Q488" s="64">
        <v>0.06</v>
      </c>
      <c r="R488" s="152">
        <f t="shared" si="53"/>
        <v>1602162.4594886859</v>
      </c>
    </row>
    <row r="489" spans="2:18" x14ac:dyDescent="0.25">
      <c r="B489" s="146">
        <v>485</v>
      </c>
      <c r="C489" s="147" t="s">
        <v>1077</v>
      </c>
      <c r="D489" s="148">
        <v>0</v>
      </c>
      <c r="E489" s="149">
        <v>42095</v>
      </c>
      <c r="F489" s="149">
        <v>44413</v>
      </c>
      <c r="G489" s="6">
        <f t="shared" si="52"/>
        <v>6.3506849315068497</v>
      </c>
      <c r="H489" s="146">
        <v>25</v>
      </c>
      <c r="I489" s="150">
        <v>0.05</v>
      </c>
      <c r="J489" s="151">
        <f t="shared" si="48"/>
        <v>3.7999999999999999E-2</v>
      </c>
      <c r="K489" s="152">
        <v>135679.16</v>
      </c>
      <c r="L489" s="152">
        <v>86068.5</v>
      </c>
      <c r="M489" s="64">
        <v>0</v>
      </c>
      <c r="N489" s="153">
        <f t="shared" si="49"/>
        <v>135679.16</v>
      </c>
      <c r="O489" s="152">
        <f t="shared" si="50"/>
        <v>32742.912683397262</v>
      </c>
      <c r="P489" s="152">
        <f t="shared" si="51"/>
        <v>102936.24731660273</v>
      </c>
      <c r="Q489" s="64">
        <v>0.06</v>
      </c>
      <c r="R489" s="152">
        <f t="shared" si="53"/>
        <v>96760.072477606562</v>
      </c>
    </row>
    <row r="490" spans="2:18" x14ac:dyDescent="0.25">
      <c r="B490" s="146">
        <v>486</v>
      </c>
      <c r="C490" s="147" t="s">
        <v>1079</v>
      </c>
      <c r="D490" s="148">
        <v>0</v>
      </c>
      <c r="E490" s="149">
        <v>42461</v>
      </c>
      <c r="F490" s="149">
        <v>44413</v>
      </c>
      <c r="G490" s="6">
        <f t="shared" si="52"/>
        <v>5.3479452054794523</v>
      </c>
      <c r="H490" s="146">
        <v>25</v>
      </c>
      <c r="I490" s="150">
        <v>0.05</v>
      </c>
      <c r="J490" s="151">
        <f t="shared" si="48"/>
        <v>3.7999999999999999E-2</v>
      </c>
      <c r="K490" s="152">
        <v>61455.82</v>
      </c>
      <c r="L490" s="152">
        <v>37917.360000000001</v>
      </c>
      <c r="M490" s="64">
        <v>0</v>
      </c>
      <c r="N490" s="153">
        <f t="shared" si="49"/>
        <v>61455.82</v>
      </c>
      <c r="O490" s="152">
        <f t="shared" si="50"/>
        <v>12489.169600876712</v>
      </c>
      <c r="P490" s="152">
        <f t="shared" si="51"/>
        <v>48966.650399123289</v>
      </c>
      <c r="Q490" s="64">
        <v>0.06</v>
      </c>
      <c r="R490" s="152">
        <f t="shared" si="53"/>
        <v>46028.65137517589</v>
      </c>
    </row>
    <row r="491" spans="2:18" x14ac:dyDescent="0.25">
      <c r="B491" s="146">
        <v>487</v>
      </c>
      <c r="C491" s="147" t="s">
        <v>1080</v>
      </c>
      <c r="D491" s="148">
        <v>0</v>
      </c>
      <c r="E491" s="149">
        <v>41730</v>
      </c>
      <c r="F491" s="149">
        <v>44413</v>
      </c>
      <c r="G491" s="6">
        <f t="shared" si="52"/>
        <v>7.3506849315068497</v>
      </c>
      <c r="H491" s="146">
        <v>25</v>
      </c>
      <c r="I491" s="150">
        <v>0.05</v>
      </c>
      <c r="J491" s="151">
        <f t="shared" si="48"/>
        <v>3.7999999999999999E-2</v>
      </c>
      <c r="K491" s="152">
        <v>-1797173.34</v>
      </c>
      <c r="L491" s="152">
        <v>-1053564.71</v>
      </c>
      <c r="M491" s="64">
        <v>0</v>
      </c>
      <c r="N491" s="153">
        <f t="shared" si="49"/>
        <v>-1797173.34</v>
      </c>
      <c r="O491" s="152">
        <f t="shared" si="50"/>
        <v>-501997.28960646578</v>
      </c>
      <c r="P491" s="152">
        <f>N491-O491</f>
        <v>-1295176.0503935344</v>
      </c>
      <c r="Q491" s="64">
        <v>0.06</v>
      </c>
      <c r="R491" s="152">
        <f>IF(P491&gt;=N491*I491,N491*I491,P491*(1-Q491))</f>
        <v>-1217465.4873699222</v>
      </c>
    </row>
    <row r="492" spans="2:18" x14ac:dyDescent="0.25">
      <c r="B492" s="146">
        <v>488</v>
      </c>
      <c r="C492" s="147" t="s">
        <v>1081</v>
      </c>
      <c r="D492" s="148">
        <v>0</v>
      </c>
      <c r="E492" s="149">
        <v>42095</v>
      </c>
      <c r="F492" s="149">
        <v>44413</v>
      </c>
      <c r="G492" s="6">
        <f t="shared" si="52"/>
        <v>6.3506849315068497</v>
      </c>
      <c r="H492" s="146">
        <v>25</v>
      </c>
      <c r="I492" s="150">
        <v>0.05</v>
      </c>
      <c r="J492" s="151">
        <f t="shared" si="48"/>
        <v>3.7999999999999999E-2</v>
      </c>
      <c r="K492" s="152">
        <v>344086.58</v>
      </c>
      <c r="L492" s="152">
        <v>218272.38</v>
      </c>
      <c r="M492" s="64">
        <v>0</v>
      </c>
      <c r="N492" s="153">
        <f t="shared" si="49"/>
        <v>344086.58</v>
      </c>
      <c r="O492" s="152">
        <f t="shared" si="50"/>
        <v>83037.047432109597</v>
      </c>
      <c r="P492" s="152">
        <f t="shared" si="51"/>
        <v>261049.53256789042</v>
      </c>
      <c r="Q492" s="64">
        <v>0.06</v>
      </c>
      <c r="R492" s="152">
        <f t="shared" si="53"/>
        <v>245386.56061381698</v>
      </c>
    </row>
    <row r="493" spans="2:18" x14ac:dyDescent="0.25">
      <c r="B493" s="146">
        <v>489</v>
      </c>
      <c r="C493" s="147" t="s">
        <v>1082</v>
      </c>
      <c r="D493" s="148">
        <v>0</v>
      </c>
      <c r="E493" s="149">
        <v>42461</v>
      </c>
      <c r="F493" s="149">
        <v>44413</v>
      </c>
      <c r="G493" s="6">
        <f t="shared" si="52"/>
        <v>5.3479452054794523</v>
      </c>
      <c r="H493" s="146">
        <v>25</v>
      </c>
      <c r="I493" s="150">
        <v>0.05</v>
      </c>
      <c r="J493" s="151">
        <f t="shared" si="48"/>
        <v>3.7999999999999999E-2</v>
      </c>
      <c r="K493" s="152">
        <v>-167389</v>
      </c>
      <c r="L493" s="152">
        <v>-103245.62</v>
      </c>
      <c r="M493" s="64">
        <v>0</v>
      </c>
      <c r="N493" s="153">
        <f t="shared" si="49"/>
        <v>-167389</v>
      </c>
      <c r="O493" s="152">
        <f t="shared" si="50"/>
        <v>-34017.113600000004</v>
      </c>
      <c r="P493" s="152">
        <f>N493-O493</f>
        <v>-133371.88639999999</v>
      </c>
      <c r="Q493" s="64">
        <v>0.06</v>
      </c>
      <c r="R493" s="152">
        <f>IF(P493&gt;=N493*I493,N493*I493,P493*(1-Q493))</f>
        <v>-125369.57321599998</v>
      </c>
    </row>
    <row r="494" spans="2:18" x14ac:dyDescent="0.25">
      <c r="B494" s="146">
        <v>490</v>
      </c>
      <c r="C494" s="147" t="s">
        <v>1084</v>
      </c>
      <c r="D494" s="148">
        <v>0</v>
      </c>
      <c r="E494" s="149">
        <v>42826</v>
      </c>
      <c r="F494" s="149">
        <v>44413</v>
      </c>
      <c r="G494" s="6">
        <f t="shared" si="52"/>
        <v>4.3479452054794523</v>
      </c>
      <c r="H494" s="146">
        <v>25</v>
      </c>
      <c r="I494" s="150">
        <v>0.05</v>
      </c>
      <c r="J494" s="151">
        <f t="shared" si="48"/>
        <v>3.7999999999999999E-2</v>
      </c>
      <c r="K494" s="152">
        <v>36771.79</v>
      </c>
      <c r="L494" s="152">
        <v>30170.39</v>
      </c>
      <c r="M494" s="64">
        <v>0</v>
      </c>
      <c r="N494" s="153">
        <f t="shared" si="49"/>
        <v>36771.79</v>
      </c>
      <c r="O494" s="152">
        <f t="shared" si="50"/>
        <v>6075.5056650410961</v>
      </c>
      <c r="P494" s="152">
        <f t="shared" si="51"/>
        <v>30696.284334958906</v>
      </c>
      <c r="Q494" s="64">
        <v>0.06</v>
      </c>
      <c r="R494" s="152">
        <f t="shared" si="53"/>
        <v>28854.507274861371</v>
      </c>
    </row>
    <row r="495" spans="2:18" x14ac:dyDescent="0.25">
      <c r="B495" s="146">
        <v>491</v>
      </c>
      <c r="C495" s="147" t="s">
        <v>1085</v>
      </c>
      <c r="D495" s="148">
        <v>0</v>
      </c>
      <c r="E495" s="149">
        <v>42826</v>
      </c>
      <c r="F495" s="149">
        <v>44413</v>
      </c>
      <c r="G495" s="6">
        <f t="shared" si="52"/>
        <v>4.3479452054794523</v>
      </c>
      <c r="H495" s="146">
        <v>25</v>
      </c>
      <c r="I495" s="150">
        <v>0.05</v>
      </c>
      <c r="J495" s="151">
        <f t="shared" si="48"/>
        <v>3.7999999999999999E-2</v>
      </c>
      <c r="K495" s="152">
        <v>-6660.3</v>
      </c>
      <c r="L495" s="152">
        <v>-4393.8999999999996</v>
      </c>
      <c r="M495" s="64">
        <v>0</v>
      </c>
      <c r="N495" s="153">
        <f t="shared" si="49"/>
        <v>-6660.3</v>
      </c>
      <c r="O495" s="152">
        <f t="shared" si="50"/>
        <v>-1100.4275391780823</v>
      </c>
      <c r="P495" s="152">
        <f>N495-O495</f>
        <v>-5559.8724608219181</v>
      </c>
      <c r="Q495" s="64">
        <v>0.06</v>
      </c>
      <c r="R495" s="152">
        <f>IF(P495&gt;=N495*I495,N495*I495,P495*(1-Q495))</f>
        <v>-5226.2801131726028</v>
      </c>
    </row>
    <row r="496" spans="2:18" x14ac:dyDescent="0.25">
      <c r="B496" s="146">
        <v>492</v>
      </c>
      <c r="C496" s="147" t="s">
        <v>1087</v>
      </c>
      <c r="D496" s="148">
        <v>0</v>
      </c>
      <c r="E496" s="149">
        <v>43191</v>
      </c>
      <c r="F496" s="149">
        <v>44413</v>
      </c>
      <c r="G496" s="6">
        <f t="shared" si="52"/>
        <v>3.3479452054794518</v>
      </c>
      <c r="H496" s="146">
        <v>25</v>
      </c>
      <c r="I496" s="150">
        <v>0.05</v>
      </c>
      <c r="J496" s="151">
        <f t="shared" si="48"/>
        <v>3.7999999999999999E-2</v>
      </c>
      <c r="K496" s="152">
        <v>101574.99</v>
      </c>
      <c r="L496" s="152">
        <v>73101.960000000006</v>
      </c>
      <c r="M496" s="64">
        <v>0</v>
      </c>
      <c r="N496" s="153">
        <f t="shared" si="49"/>
        <v>101574.99</v>
      </c>
      <c r="O496" s="152">
        <f t="shared" si="50"/>
        <v>12922.565029150684</v>
      </c>
      <c r="P496" s="152">
        <f t="shared" si="51"/>
        <v>88652.424970849315</v>
      </c>
      <c r="Q496" s="64">
        <v>0.06</v>
      </c>
      <c r="R496" s="152">
        <f t="shared" si="53"/>
        <v>83333.279472598355</v>
      </c>
    </row>
    <row r="497" spans="2:18" x14ac:dyDescent="0.25">
      <c r="B497" s="146">
        <v>493</v>
      </c>
      <c r="C497" s="147" t="s">
        <v>1088</v>
      </c>
      <c r="D497" s="148">
        <v>0</v>
      </c>
      <c r="E497" s="149">
        <v>43191</v>
      </c>
      <c r="F497" s="149">
        <v>44413</v>
      </c>
      <c r="G497" s="6">
        <f t="shared" si="52"/>
        <v>3.3479452054794518</v>
      </c>
      <c r="H497" s="146">
        <v>25</v>
      </c>
      <c r="I497" s="150">
        <v>0.05</v>
      </c>
      <c r="J497" s="151">
        <f t="shared" si="48"/>
        <v>3.7999999999999999E-2</v>
      </c>
      <c r="K497" s="152">
        <v>335819.14</v>
      </c>
      <c r="L497" s="152">
        <v>241683.91</v>
      </c>
      <c r="M497" s="64">
        <v>0</v>
      </c>
      <c r="N497" s="153">
        <f t="shared" si="49"/>
        <v>335819.14</v>
      </c>
      <c r="O497" s="152">
        <f t="shared" si="50"/>
        <v>42723.555027506845</v>
      </c>
      <c r="P497" s="152">
        <f t="shared" si="51"/>
        <v>293095.58497249318</v>
      </c>
      <c r="Q497" s="64">
        <v>0.06</v>
      </c>
      <c r="R497" s="152">
        <f t="shared" si="53"/>
        <v>275509.84987414355</v>
      </c>
    </row>
    <row r="498" spans="2:18" x14ac:dyDescent="0.25">
      <c r="B498" s="146">
        <v>494</v>
      </c>
      <c r="C498" s="147" t="s">
        <v>1090</v>
      </c>
      <c r="D498" s="148">
        <v>0</v>
      </c>
      <c r="E498" s="149">
        <v>43556</v>
      </c>
      <c r="F498" s="149">
        <v>44413</v>
      </c>
      <c r="G498" s="6">
        <f t="shared" si="52"/>
        <v>2.3479452054794518</v>
      </c>
      <c r="H498" s="146">
        <v>25</v>
      </c>
      <c r="I498" s="150">
        <v>0.05</v>
      </c>
      <c r="J498" s="151">
        <f t="shared" si="48"/>
        <v>3.7999999999999999E-2</v>
      </c>
      <c r="K498" s="152">
        <v>120066.03</v>
      </c>
      <c r="L498" s="152">
        <v>95180.85</v>
      </c>
      <c r="M498" s="64">
        <v>0</v>
      </c>
      <c r="N498" s="153">
        <f t="shared" si="49"/>
        <v>120066.03</v>
      </c>
      <c r="O498" s="152">
        <f t="shared" si="50"/>
        <v>10712.521460219177</v>
      </c>
      <c r="P498" s="152">
        <f t="shared" si="51"/>
        <v>109353.50853978083</v>
      </c>
      <c r="Q498" s="64">
        <v>0.06</v>
      </c>
      <c r="R498" s="152">
        <f t="shared" si="53"/>
        <v>102792.29802739398</v>
      </c>
    </row>
    <row r="499" spans="2:18" ht="30" x14ac:dyDescent="0.25">
      <c r="B499" s="146">
        <v>495</v>
      </c>
      <c r="C499" s="147" t="s">
        <v>1091</v>
      </c>
      <c r="D499" s="148">
        <v>0</v>
      </c>
      <c r="E499" s="149">
        <v>43556</v>
      </c>
      <c r="F499" s="149">
        <v>44413</v>
      </c>
      <c r="G499" s="6">
        <f t="shared" si="52"/>
        <v>2.3479452054794518</v>
      </c>
      <c r="H499" s="146">
        <v>25</v>
      </c>
      <c r="I499" s="150">
        <v>0.05</v>
      </c>
      <c r="J499" s="151">
        <f t="shared" si="48"/>
        <v>3.7999999999999999E-2</v>
      </c>
      <c r="K499" s="152">
        <v>419665.73</v>
      </c>
      <c r="L499" s="152">
        <v>332684.81</v>
      </c>
      <c r="M499" s="64">
        <v>0</v>
      </c>
      <c r="N499" s="153">
        <f t="shared" si="49"/>
        <v>419665.73</v>
      </c>
      <c r="O499" s="152">
        <f t="shared" si="50"/>
        <v>37443.381268986297</v>
      </c>
      <c r="P499" s="152">
        <f t="shared" si="51"/>
        <v>382222.34873101371</v>
      </c>
      <c r="Q499" s="64">
        <v>0.06</v>
      </c>
      <c r="R499" s="152">
        <f t="shared" si="53"/>
        <v>359289.00780715287</v>
      </c>
    </row>
    <row r="500" spans="2:18" x14ac:dyDescent="0.25">
      <c r="B500" s="146">
        <v>496</v>
      </c>
      <c r="C500" s="147" t="s">
        <v>1093</v>
      </c>
      <c r="D500" s="148">
        <v>0</v>
      </c>
      <c r="E500" s="149">
        <v>43922</v>
      </c>
      <c r="F500" s="149">
        <v>44413</v>
      </c>
      <c r="G500" s="6">
        <f t="shared" si="52"/>
        <v>1.3452054794520547</v>
      </c>
      <c r="H500" s="146">
        <v>25</v>
      </c>
      <c r="I500" s="150">
        <v>0.05</v>
      </c>
      <c r="J500" s="151">
        <f t="shared" si="48"/>
        <v>3.7999999999999999E-2</v>
      </c>
      <c r="K500" s="152">
        <v>207703.41</v>
      </c>
      <c r="L500" s="152">
        <v>183543.34</v>
      </c>
      <c r="M500" s="64">
        <v>0</v>
      </c>
      <c r="N500" s="153">
        <f t="shared" si="49"/>
        <v>207703.41</v>
      </c>
      <c r="O500" s="152">
        <f t="shared" si="50"/>
        <v>10617.343078849315</v>
      </c>
      <c r="P500" s="152">
        <f t="shared" si="51"/>
        <v>197086.06692115069</v>
      </c>
      <c r="Q500" s="64">
        <v>0.06</v>
      </c>
      <c r="R500" s="152">
        <f t="shared" si="53"/>
        <v>185260.90290588164</v>
      </c>
    </row>
    <row r="501" spans="2:18" x14ac:dyDescent="0.25">
      <c r="B501" s="146">
        <v>497</v>
      </c>
      <c r="C501" s="147" t="s">
        <v>1094</v>
      </c>
      <c r="D501" s="148">
        <v>0</v>
      </c>
      <c r="E501" s="149">
        <v>43922</v>
      </c>
      <c r="F501" s="149">
        <v>44413</v>
      </c>
      <c r="G501" s="6">
        <f t="shared" si="52"/>
        <v>1.3452054794520547</v>
      </c>
      <c r="H501" s="146">
        <v>25</v>
      </c>
      <c r="I501" s="150">
        <v>0.05</v>
      </c>
      <c r="J501" s="151">
        <f t="shared" si="48"/>
        <v>3.7999999999999999E-2</v>
      </c>
      <c r="K501" s="152">
        <v>-408303.87</v>
      </c>
      <c r="L501" s="152">
        <v>-360809.95</v>
      </c>
      <c r="M501" s="64">
        <v>0</v>
      </c>
      <c r="N501" s="153">
        <f t="shared" si="49"/>
        <v>-408303.87</v>
      </c>
      <c r="O501" s="152">
        <f t="shared" si="50"/>
        <v>-20871.598921808218</v>
      </c>
      <c r="P501" s="152">
        <f>N501-O501</f>
        <v>-387432.27107819176</v>
      </c>
      <c r="Q501" s="64">
        <v>0.06</v>
      </c>
      <c r="R501" s="152">
        <f>IF(P501&gt;=N501*I501,N501*I501,P501*(1-Q501))</f>
        <v>-364186.33481350023</v>
      </c>
    </row>
    <row r="502" spans="2:18" x14ac:dyDescent="0.25">
      <c r="B502" s="146">
        <v>498</v>
      </c>
      <c r="C502" s="147" t="s">
        <v>1141</v>
      </c>
      <c r="D502" s="148">
        <v>0</v>
      </c>
      <c r="E502" s="149">
        <v>41425</v>
      </c>
      <c r="F502" s="149">
        <v>44413</v>
      </c>
      <c r="G502" s="6">
        <f t="shared" si="52"/>
        <v>8.1863013698630134</v>
      </c>
      <c r="H502" s="146">
        <v>25</v>
      </c>
      <c r="I502" s="150">
        <v>0.05</v>
      </c>
      <c r="J502" s="151">
        <f t="shared" si="48"/>
        <v>3.7999999999999999E-2</v>
      </c>
      <c r="K502" s="152">
        <v>1406947.92</v>
      </c>
      <c r="L502" s="152">
        <v>975664.89</v>
      </c>
      <c r="M502" s="64">
        <v>8.8210347752332524E-2</v>
      </c>
      <c r="N502" s="153">
        <f t="shared" si="49"/>
        <v>1531055.285292621</v>
      </c>
      <c r="O502" s="152">
        <f t="shared" si="50"/>
        <v>476279.83921442559</v>
      </c>
      <c r="P502" s="152">
        <f t="shared" si="51"/>
        <v>1054775.4460781955</v>
      </c>
      <c r="Q502" s="64">
        <v>0.06</v>
      </c>
      <c r="R502" s="152">
        <f t="shared" si="53"/>
        <v>991488.91931350366</v>
      </c>
    </row>
    <row r="503" spans="2:18" x14ac:dyDescent="0.25">
      <c r="B503" s="146">
        <v>499</v>
      </c>
      <c r="C503" s="147" t="s">
        <v>1142</v>
      </c>
      <c r="D503" s="148">
        <v>0</v>
      </c>
      <c r="E503" s="149">
        <v>41425</v>
      </c>
      <c r="F503" s="149">
        <v>44413</v>
      </c>
      <c r="G503" s="6">
        <f t="shared" si="52"/>
        <v>8.1863013698630134</v>
      </c>
      <c r="H503" s="146">
        <v>12</v>
      </c>
      <c r="I503" s="150">
        <v>0.05</v>
      </c>
      <c r="J503" s="151">
        <f t="shared" si="48"/>
        <v>7.9166666666666663E-2</v>
      </c>
      <c r="K503" s="152">
        <v>1974521.89</v>
      </c>
      <c r="L503" s="152">
        <v>1369255.87</v>
      </c>
      <c r="M503" s="64">
        <v>8.8210347752332524E-2</v>
      </c>
      <c r="N503" s="153">
        <f t="shared" si="49"/>
        <v>2148695.1525614928</v>
      </c>
      <c r="O503" s="152">
        <f t="shared" si="50"/>
        <v>1392531.0639408797</v>
      </c>
      <c r="P503" s="152">
        <f t="shared" si="51"/>
        <v>756164.0886206131</v>
      </c>
      <c r="Q503" s="64">
        <v>0.06</v>
      </c>
      <c r="R503" s="152">
        <f t="shared" si="53"/>
        <v>710794.24330337625</v>
      </c>
    </row>
    <row r="504" spans="2:18" ht="30" x14ac:dyDescent="0.25">
      <c r="B504" s="146">
        <v>500</v>
      </c>
      <c r="C504" s="147" t="s">
        <v>1143</v>
      </c>
      <c r="D504" s="148">
        <v>0</v>
      </c>
      <c r="E504" s="149">
        <v>41730</v>
      </c>
      <c r="F504" s="149">
        <v>44413</v>
      </c>
      <c r="G504" s="6">
        <f t="shared" si="52"/>
        <v>7.3506849315068497</v>
      </c>
      <c r="H504" s="146">
        <v>12</v>
      </c>
      <c r="I504" s="150">
        <v>0.05</v>
      </c>
      <c r="J504" s="151">
        <f t="shared" si="48"/>
        <v>7.9166666666666663E-2</v>
      </c>
      <c r="K504" s="152">
        <v>659524.87</v>
      </c>
      <c r="L504" s="152">
        <v>484091.25</v>
      </c>
      <c r="M504" s="64">
        <v>-2.3328149300154196E-3</v>
      </c>
      <c r="N504" s="153">
        <f t="shared" si="49"/>
        <v>657986.32053654746</v>
      </c>
      <c r="O504" s="152">
        <f t="shared" si="50"/>
        <v>382901.46874419611</v>
      </c>
      <c r="P504" s="152">
        <f t="shared" si="51"/>
        <v>275084.85179235134</v>
      </c>
      <c r="Q504" s="64">
        <v>0.06</v>
      </c>
      <c r="R504" s="152">
        <f t="shared" si="53"/>
        <v>258579.76068481026</v>
      </c>
    </row>
    <row r="505" spans="2:18" x14ac:dyDescent="0.25">
      <c r="B505" s="146">
        <v>501</v>
      </c>
      <c r="C505" s="147" t="s">
        <v>1144</v>
      </c>
      <c r="D505" s="148">
        <v>0</v>
      </c>
      <c r="E505" s="149">
        <v>41425</v>
      </c>
      <c r="F505" s="149">
        <v>44413</v>
      </c>
      <c r="G505" s="6">
        <f t="shared" si="52"/>
        <v>8.1863013698630134</v>
      </c>
      <c r="H505" s="146">
        <v>25</v>
      </c>
      <c r="I505" s="150">
        <v>0.05</v>
      </c>
      <c r="J505" s="151">
        <f t="shared" si="48"/>
        <v>3.7999999999999999E-2</v>
      </c>
      <c r="K505" s="152">
        <v>19963212.57</v>
      </c>
      <c r="L505" s="152">
        <v>13843729.130000001</v>
      </c>
      <c r="M505" s="64">
        <v>8.8210347752332524E-2</v>
      </c>
      <c r="N505" s="153">
        <f t="shared" si="49"/>
        <v>21724174.493053436</v>
      </c>
      <c r="O505" s="152">
        <f t="shared" si="50"/>
        <v>6757944.2976418054</v>
      </c>
      <c r="P505" s="152">
        <f t="shared" si="51"/>
        <v>14966230.19541163</v>
      </c>
      <c r="Q505" s="64">
        <v>0.06</v>
      </c>
      <c r="R505" s="152">
        <f t="shared" si="53"/>
        <v>14068256.383686932</v>
      </c>
    </row>
    <row r="506" spans="2:18" x14ac:dyDescent="0.25">
      <c r="B506" s="146">
        <v>502</v>
      </c>
      <c r="C506" s="147" t="s">
        <v>1145</v>
      </c>
      <c r="D506" s="148">
        <v>0</v>
      </c>
      <c r="E506" s="149">
        <v>41425</v>
      </c>
      <c r="F506" s="149">
        <v>44413</v>
      </c>
      <c r="G506" s="6">
        <f t="shared" si="52"/>
        <v>8.1863013698630134</v>
      </c>
      <c r="H506" s="146">
        <v>15</v>
      </c>
      <c r="I506" s="150">
        <v>0.05</v>
      </c>
      <c r="J506" s="151">
        <f t="shared" si="48"/>
        <v>6.3333333333333325E-2</v>
      </c>
      <c r="K506" s="152">
        <v>7881244.2400000002</v>
      </c>
      <c r="L506" s="152">
        <v>4250922.0199999996</v>
      </c>
      <c r="M506" s="64">
        <v>8.8210347752332524E-2</v>
      </c>
      <c r="N506" s="153">
        <f t="shared" si="49"/>
        <v>8576451.5351314694</v>
      </c>
      <c r="O506" s="152">
        <f t="shared" si="50"/>
        <v>4446596.4068719978</v>
      </c>
      <c r="P506" s="152">
        <f t="shared" si="51"/>
        <v>4129855.1282594716</v>
      </c>
      <c r="Q506" s="64">
        <v>0.06</v>
      </c>
      <c r="R506" s="152">
        <f t="shared" si="53"/>
        <v>3882063.8205639031</v>
      </c>
    </row>
    <row r="507" spans="2:18" x14ac:dyDescent="0.25">
      <c r="B507" s="146">
        <v>503</v>
      </c>
      <c r="C507" s="147" t="s">
        <v>1146</v>
      </c>
      <c r="D507" s="148">
        <v>0</v>
      </c>
      <c r="E507" s="149">
        <v>41425</v>
      </c>
      <c r="F507" s="149">
        <v>44413</v>
      </c>
      <c r="G507" s="6">
        <f t="shared" si="52"/>
        <v>8.1863013698630134</v>
      </c>
      <c r="H507" s="146">
        <v>15</v>
      </c>
      <c r="I507" s="150">
        <v>0.05</v>
      </c>
      <c r="J507" s="151">
        <f t="shared" si="48"/>
        <v>6.3333333333333325E-2</v>
      </c>
      <c r="K507" s="152">
        <v>25232310.879999999</v>
      </c>
      <c r="L507" s="152">
        <v>13609600.59</v>
      </c>
      <c r="M507" s="64">
        <v>8.8210347752332524E-2</v>
      </c>
      <c r="N507" s="153">
        <f t="shared" si="49"/>
        <v>27458061.797319766</v>
      </c>
      <c r="O507" s="152">
        <f t="shared" si="50"/>
        <v>14236064.697328195</v>
      </c>
      <c r="P507" s="152">
        <f t="shared" si="51"/>
        <v>13221997.099991571</v>
      </c>
      <c r="Q507" s="64">
        <v>0.06</v>
      </c>
      <c r="R507" s="152">
        <f t="shared" si="53"/>
        <v>12428677.273992077</v>
      </c>
    </row>
    <row r="508" spans="2:18" x14ac:dyDescent="0.25">
      <c r="B508" s="146">
        <v>504</v>
      </c>
      <c r="C508" s="147" t="s">
        <v>1147</v>
      </c>
      <c r="D508" s="148">
        <v>0</v>
      </c>
      <c r="E508" s="149">
        <v>41425</v>
      </c>
      <c r="F508" s="149">
        <v>44413</v>
      </c>
      <c r="G508" s="6">
        <f t="shared" si="52"/>
        <v>8.1863013698630134</v>
      </c>
      <c r="H508" s="146">
        <v>25</v>
      </c>
      <c r="I508" s="150">
        <v>0.05</v>
      </c>
      <c r="J508" s="151">
        <f t="shared" si="48"/>
        <v>3.7999999999999999E-2</v>
      </c>
      <c r="K508" s="152">
        <v>12730819.01</v>
      </c>
      <c r="L508" s="152">
        <v>8828339.0999999996</v>
      </c>
      <c r="M508" s="64">
        <v>8.8210347752332524E-2</v>
      </c>
      <c r="N508" s="153">
        <f t="shared" si="49"/>
        <v>13853808.982044106</v>
      </c>
      <c r="O508" s="152">
        <f t="shared" si="50"/>
        <v>4309635.3070060713</v>
      </c>
      <c r="P508" s="152">
        <f t="shared" si="51"/>
        <v>9544173.675038036</v>
      </c>
      <c r="Q508" s="64">
        <v>0.06</v>
      </c>
      <c r="R508" s="152">
        <f t="shared" si="53"/>
        <v>8971523.2545357533</v>
      </c>
    </row>
    <row r="509" spans="2:18" ht="30" x14ac:dyDescent="0.25">
      <c r="B509" s="146">
        <v>505</v>
      </c>
      <c r="C509" s="147" t="s">
        <v>1148</v>
      </c>
      <c r="D509" s="148">
        <v>0</v>
      </c>
      <c r="E509" s="149">
        <v>41730</v>
      </c>
      <c r="F509" s="149">
        <v>44413</v>
      </c>
      <c r="G509" s="6">
        <f t="shared" si="52"/>
        <v>7.3506849315068497</v>
      </c>
      <c r="H509" s="146">
        <v>25</v>
      </c>
      <c r="I509" s="150">
        <v>0.05</v>
      </c>
      <c r="J509" s="151">
        <f t="shared" si="48"/>
        <v>3.7999999999999999E-2</v>
      </c>
      <c r="K509" s="152">
        <v>243333.41</v>
      </c>
      <c r="L509" s="152">
        <v>178606.72</v>
      </c>
      <c r="M509" s="64">
        <v>-2.3328149300154196E-3</v>
      </c>
      <c r="N509" s="153">
        <f t="shared" si="49"/>
        <v>242765.75818818042</v>
      </c>
      <c r="O509" s="152">
        <f t="shared" si="50"/>
        <v>67810.794822788346</v>
      </c>
      <c r="P509" s="152">
        <f t="shared" si="51"/>
        <v>174954.96336539206</v>
      </c>
      <c r="Q509" s="64">
        <v>0.06</v>
      </c>
      <c r="R509" s="152">
        <f t="shared" si="53"/>
        <v>164457.66556346853</v>
      </c>
    </row>
    <row r="510" spans="2:18" x14ac:dyDescent="0.25">
      <c r="B510" s="146">
        <v>506</v>
      </c>
      <c r="C510" s="147" t="s">
        <v>1149</v>
      </c>
      <c r="D510" s="148">
        <v>0</v>
      </c>
      <c r="E510" s="149">
        <v>41425</v>
      </c>
      <c r="F510" s="149">
        <v>44413</v>
      </c>
      <c r="G510" s="6">
        <f t="shared" si="52"/>
        <v>8.1863013698630134</v>
      </c>
      <c r="H510" s="146">
        <v>12</v>
      </c>
      <c r="I510" s="150">
        <v>0.05</v>
      </c>
      <c r="J510" s="151">
        <f t="shared" si="48"/>
        <v>7.9166666666666663E-2</v>
      </c>
      <c r="K510" s="152">
        <v>36301452.060000002</v>
      </c>
      <c r="L510" s="152">
        <v>25173677.23</v>
      </c>
      <c r="M510" s="64">
        <v>9.4149908592321724E-2</v>
      </c>
      <c r="N510" s="153">
        <f t="shared" si="49"/>
        <v>39719230.453217551</v>
      </c>
      <c r="O510" s="152">
        <f t="shared" si="50"/>
        <v>25741325.927968796</v>
      </c>
      <c r="P510" s="152">
        <f t="shared" si="51"/>
        <v>13977904.525248755</v>
      </c>
      <c r="Q510" s="64">
        <v>0.06</v>
      </c>
      <c r="R510" s="152">
        <f t="shared" si="53"/>
        <v>13139230.253733829</v>
      </c>
    </row>
    <row r="511" spans="2:18" ht="30" x14ac:dyDescent="0.25">
      <c r="B511" s="146">
        <v>507</v>
      </c>
      <c r="C511" s="147" t="s">
        <v>1150</v>
      </c>
      <c r="D511" s="148">
        <v>0</v>
      </c>
      <c r="E511" s="149">
        <v>41425</v>
      </c>
      <c r="F511" s="149">
        <v>44413</v>
      </c>
      <c r="G511" s="6">
        <f t="shared" si="52"/>
        <v>8.1863013698630134</v>
      </c>
      <c r="H511" s="146">
        <v>12</v>
      </c>
      <c r="I511" s="150">
        <v>0.05</v>
      </c>
      <c r="J511" s="151">
        <f t="shared" si="48"/>
        <v>7.9166666666666663E-2</v>
      </c>
      <c r="K511" s="152">
        <v>-30445804.84</v>
      </c>
      <c r="L511" s="152">
        <v>-21113008.489999998</v>
      </c>
      <c r="M511" s="64">
        <v>9.4149908592321724E-2</v>
      </c>
      <c r="N511" s="153">
        <f t="shared" si="49"/>
        <v>-33312274.582705665</v>
      </c>
      <c r="O511" s="152">
        <f t="shared" si="50"/>
        <v>-21589091.924764451</v>
      </c>
      <c r="P511" s="152">
        <f>N511-O511</f>
        <v>-11723182.657941215</v>
      </c>
      <c r="Q511" s="64">
        <v>0.06</v>
      </c>
      <c r="R511" s="152">
        <f>IF(P511&gt;=N511*I511,N511*I511,P511*(1-Q511))</f>
        <v>-11019791.698464742</v>
      </c>
    </row>
    <row r="512" spans="2:18" x14ac:dyDescent="0.25">
      <c r="B512" s="146">
        <v>508</v>
      </c>
      <c r="C512" s="147" t="s">
        <v>1151</v>
      </c>
      <c r="D512" s="148">
        <v>0</v>
      </c>
      <c r="E512" s="149">
        <v>41730</v>
      </c>
      <c r="F512" s="149">
        <v>44413</v>
      </c>
      <c r="G512" s="6">
        <f t="shared" si="52"/>
        <v>7.3506849315068497</v>
      </c>
      <c r="H512" s="146">
        <v>12</v>
      </c>
      <c r="I512" s="150">
        <v>0.05</v>
      </c>
      <c r="J512" s="151">
        <f t="shared" si="48"/>
        <v>7.9166666666666663E-2</v>
      </c>
      <c r="K512" s="152">
        <v>169676.03</v>
      </c>
      <c r="L512" s="152">
        <v>124542.2</v>
      </c>
      <c r="M512" s="64">
        <v>5.0000000000000024E-2</v>
      </c>
      <c r="N512" s="153">
        <f t="shared" si="49"/>
        <v>178159.8315</v>
      </c>
      <c r="O512" s="152">
        <f t="shared" si="50"/>
        <v>103676.4124472089</v>
      </c>
      <c r="P512" s="152">
        <f t="shared" si="51"/>
        <v>74483.419052791098</v>
      </c>
      <c r="Q512" s="64">
        <v>0.06</v>
      </c>
      <c r="R512" s="152">
        <f t="shared" si="53"/>
        <v>70014.413909623632</v>
      </c>
    </row>
    <row r="513" spans="2:18" ht="30" x14ac:dyDescent="0.25">
      <c r="B513" s="146">
        <v>509</v>
      </c>
      <c r="C513" s="147" t="s">
        <v>1152</v>
      </c>
      <c r="D513" s="148">
        <v>0</v>
      </c>
      <c r="E513" s="149">
        <v>41425</v>
      </c>
      <c r="F513" s="149">
        <v>44413</v>
      </c>
      <c r="G513" s="6">
        <f t="shared" si="52"/>
        <v>8.1863013698630134</v>
      </c>
      <c r="H513" s="146">
        <v>15</v>
      </c>
      <c r="I513" s="150">
        <v>0.05</v>
      </c>
      <c r="J513" s="151">
        <f t="shared" si="48"/>
        <v>6.3333333333333325E-2</v>
      </c>
      <c r="K513" s="152">
        <v>23378414.32</v>
      </c>
      <c r="L513" s="152">
        <v>16212041.779999999</v>
      </c>
      <c r="M513" s="64">
        <v>0</v>
      </c>
      <c r="N513" s="153">
        <f t="shared" si="49"/>
        <v>23378414.32</v>
      </c>
      <c r="O513" s="152">
        <f t="shared" si="50"/>
        <v>12120907.194292601</v>
      </c>
      <c r="P513" s="152">
        <f t="shared" si="51"/>
        <v>11257507.125707399</v>
      </c>
      <c r="Q513" s="64">
        <v>0.06</v>
      </c>
      <c r="R513" s="152">
        <f t="shared" si="53"/>
        <v>10582056.698164955</v>
      </c>
    </row>
    <row r="514" spans="2:18" ht="30" x14ac:dyDescent="0.25">
      <c r="B514" s="146">
        <v>510</v>
      </c>
      <c r="C514" s="147" t="s">
        <v>1153</v>
      </c>
      <c r="D514" s="148">
        <v>0</v>
      </c>
      <c r="E514" s="149">
        <v>41730</v>
      </c>
      <c r="F514" s="149">
        <v>44413</v>
      </c>
      <c r="G514" s="6">
        <f t="shared" si="52"/>
        <v>7.3506849315068497</v>
      </c>
      <c r="H514" s="146">
        <v>15</v>
      </c>
      <c r="I514" s="150">
        <v>0.05</v>
      </c>
      <c r="J514" s="151">
        <f t="shared" si="48"/>
        <v>6.3333333333333325E-2</v>
      </c>
      <c r="K514" s="152">
        <v>82765.98</v>
      </c>
      <c r="L514" s="152">
        <v>60750.21</v>
      </c>
      <c r="M514" s="64">
        <v>0</v>
      </c>
      <c r="N514" s="153">
        <f t="shared" si="49"/>
        <v>82765.98</v>
      </c>
      <c r="O514" s="152">
        <f t="shared" si="50"/>
        <v>38531.153995068489</v>
      </c>
      <c r="P514" s="152">
        <f t="shared" si="51"/>
        <v>44234.826004931507</v>
      </c>
      <c r="Q514" s="64">
        <v>0.06</v>
      </c>
      <c r="R514" s="152">
        <f t="shared" si="53"/>
        <v>41580.736444635615</v>
      </c>
    </row>
    <row r="515" spans="2:18" ht="30" x14ac:dyDescent="0.25">
      <c r="B515" s="146">
        <v>511</v>
      </c>
      <c r="C515" s="147" t="s">
        <v>1154</v>
      </c>
      <c r="D515" s="148">
        <v>0</v>
      </c>
      <c r="E515" s="149">
        <v>41425</v>
      </c>
      <c r="F515" s="149">
        <v>44413</v>
      </c>
      <c r="G515" s="6">
        <f t="shared" si="52"/>
        <v>8.1863013698630134</v>
      </c>
      <c r="H515" s="146">
        <v>25</v>
      </c>
      <c r="I515" s="150">
        <v>0.05</v>
      </c>
      <c r="J515" s="151">
        <f t="shared" si="48"/>
        <v>3.7999999999999999E-2</v>
      </c>
      <c r="K515" s="152">
        <v>335326243.42000002</v>
      </c>
      <c r="L515" s="152">
        <v>232536004.63</v>
      </c>
      <c r="M515" s="64">
        <v>1.9960079840319646E-3</v>
      </c>
      <c r="N515" s="153">
        <f t="shared" si="49"/>
        <v>335995557.27912182</v>
      </c>
      <c r="O515" s="152">
        <f t="shared" si="50"/>
        <v>104521313.85123454</v>
      </c>
      <c r="P515" s="152">
        <f t="shared" si="51"/>
        <v>231474243.42788726</v>
      </c>
      <c r="Q515" s="64">
        <v>0.06</v>
      </c>
      <c r="R515" s="152">
        <f t="shared" si="53"/>
        <v>217585788.82221401</v>
      </c>
    </row>
    <row r="516" spans="2:18" x14ac:dyDescent="0.25">
      <c r="B516" s="146">
        <v>512</v>
      </c>
      <c r="C516" s="147" t="s">
        <v>1155</v>
      </c>
      <c r="D516" s="148">
        <v>0</v>
      </c>
      <c r="E516" s="149">
        <v>41425</v>
      </c>
      <c r="F516" s="149">
        <v>44413</v>
      </c>
      <c r="G516" s="6">
        <f t="shared" si="52"/>
        <v>8.1863013698630134</v>
      </c>
      <c r="H516" s="146">
        <v>25</v>
      </c>
      <c r="I516" s="150">
        <v>0.05</v>
      </c>
      <c r="J516" s="151">
        <f t="shared" si="48"/>
        <v>3.7999999999999999E-2</v>
      </c>
      <c r="K516" s="152">
        <v>116187176.34999999</v>
      </c>
      <c r="L516" s="152">
        <v>80571390.719999999</v>
      </c>
      <c r="M516" s="64">
        <v>1.9960079840319646E-3</v>
      </c>
      <c r="N516" s="153">
        <f t="shared" si="49"/>
        <v>116419086.88163672</v>
      </c>
      <c r="O516" s="152">
        <f t="shared" si="50"/>
        <v>36215585.755859062</v>
      </c>
      <c r="P516" s="152">
        <f t="shared" si="51"/>
        <v>80203501.125777662</v>
      </c>
      <c r="Q516" s="64">
        <v>0.06</v>
      </c>
      <c r="R516" s="152">
        <f t="shared" si="53"/>
        <v>75391291.058230996</v>
      </c>
    </row>
    <row r="517" spans="2:18" x14ac:dyDescent="0.25">
      <c r="B517" s="146">
        <v>513</v>
      </c>
      <c r="C517" s="147" t="s">
        <v>1156</v>
      </c>
      <c r="D517" s="148">
        <v>0</v>
      </c>
      <c r="E517" s="149">
        <v>42095</v>
      </c>
      <c r="F517" s="149">
        <v>44413</v>
      </c>
      <c r="G517" s="6">
        <f t="shared" si="52"/>
        <v>6.3506849315068497</v>
      </c>
      <c r="H517" s="146">
        <v>25</v>
      </c>
      <c r="I517" s="150">
        <v>0.05</v>
      </c>
      <c r="J517" s="151">
        <f t="shared" ref="J517:J580" si="54">(1-I517)/H517</f>
        <v>3.7999999999999999E-2</v>
      </c>
      <c r="K517" s="152">
        <v>6875000</v>
      </c>
      <c r="L517" s="152">
        <v>5183486.5999999996</v>
      </c>
      <c r="M517" s="64">
        <v>1.2096774193548416E-2</v>
      </c>
      <c r="N517" s="153">
        <f t="shared" ref="N517:N580" si="55">K517*(1+M517)</f>
        <v>6958165.3225806458</v>
      </c>
      <c r="O517" s="152">
        <f t="shared" ref="O517:O580" si="56">N517*J517*G517</f>
        <v>1679186.3952717634</v>
      </c>
      <c r="P517" s="152">
        <f t="shared" ref="P517:P580" si="57">MAX(N517-O517,0)</f>
        <v>5278978.9273088826</v>
      </c>
      <c r="Q517" s="64">
        <v>0.06</v>
      </c>
      <c r="R517" s="152">
        <f t="shared" si="53"/>
        <v>4962240.1916703498</v>
      </c>
    </row>
    <row r="518" spans="2:18" x14ac:dyDescent="0.25">
      <c r="B518" s="146">
        <v>514</v>
      </c>
      <c r="C518" s="147" t="s">
        <v>1157</v>
      </c>
      <c r="D518" s="148">
        <v>0</v>
      </c>
      <c r="E518" s="149">
        <v>41425</v>
      </c>
      <c r="F518" s="149">
        <v>44413</v>
      </c>
      <c r="G518" s="6">
        <f t="shared" ref="G518:G581" si="58">(F518-E518)/(EDATE(F518,12)-F518)</f>
        <v>8.1863013698630134</v>
      </c>
      <c r="H518" s="146">
        <v>25</v>
      </c>
      <c r="I518" s="150">
        <v>0.05</v>
      </c>
      <c r="J518" s="151">
        <f t="shared" si="54"/>
        <v>3.7999999999999999E-2</v>
      </c>
      <c r="K518" s="152">
        <v>233708519.34999999</v>
      </c>
      <c r="L518" s="152">
        <v>162067975.31</v>
      </c>
      <c r="M518" s="64">
        <v>8.8210347752332524E-2</v>
      </c>
      <c r="N518" s="153">
        <f t="shared" si="55"/>
        <v>254324029.11454624</v>
      </c>
      <c r="O518" s="152">
        <f t="shared" si="56"/>
        <v>79114979.62132065</v>
      </c>
      <c r="P518" s="152">
        <f t="shared" si="57"/>
        <v>175209049.49322557</v>
      </c>
      <c r="Q518" s="64">
        <v>0.06</v>
      </c>
      <c r="R518" s="152">
        <f t="shared" ref="R518:R580" si="59">IF(L518&lt;=0,0,IF(P518&lt;=I518*N518,I518*N518,P518*(1-Q518)))</f>
        <v>164696506.52363202</v>
      </c>
    </row>
    <row r="519" spans="2:18" x14ac:dyDescent="0.25">
      <c r="B519" s="146">
        <v>515</v>
      </c>
      <c r="C519" s="147" t="s">
        <v>1069</v>
      </c>
      <c r="D519" s="148">
        <v>0</v>
      </c>
      <c r="E519" s="149">
        <v>41425</v>
      </c>
      <c r="F519" s="149">
        <v>44413</v>
      </c>
      <c r="G519" s="6">
        <f t="shared" si="58"/>
        <v>8.1863013698630134</v>
      </c>
      <c r="H519" s="146">
        <v>25</v>
      </c>
      <c r="I519" s="150">
        <v>0.05</v>
      </c>
      <c r="J519" s="151">
        <f t="shared" si="54"/>
        <v>3.7999999999999999E-2</v>
      </c>
      <c r="K519" s="152">
        <v>4124770.54</v>
      </c>
      <c r="L519" s="152">
        <v>2860371.59</v>
      </c>
      <c r="M519" s="64">
        <v>0.44</v>
      </c>
      <c r="N519" s="153">
        <f t="shared" si="55"/>
        <v>5939669.5775999995</v>
      </c>
      <c r="O519" s="152">
        <f t="shared" si="56"/>
        <v>1847709.1575863406</v>
      </c>
      <c r="P519" s="152">
        <f t="shared" si="57"/>
        <v>4091960.4200136587</v>
      </c>
      <c r="Q519" s="64">
        <v>0.06</v>
      </c>
      <c r="R519" s="152">
        <f t="shared" si="59"/>
        <v>3846442.794812839</v>
      </c>
    </row>
    <row r="520" spans="2:18" x14ac:dyDescent="0.25">
      <c r="B520" s="146">
        <v>516</v>
      </c>
      <c r="C520" s="147" t="s">
        <v>1070</v>
      </c>
      <c r="D520" s="148">
        <v>0</v>
      </c>
      <c r="E520" s="149">
        <v>41425</v>
      </c>
      <c r="F520" s="149">
        <v>44413</v>
      </c>
      <c r="G520" s="6">
        <f t="shared" si="58"/>
        <v>8.1863013698630134</v>
      </c>
      <c r="H520" s="146">
        <v>25</v>
      </c>
      <c r="I520" s="150">
        <v>0.05</v>
      </c>
      <c r="J520" s="151">
        <f t="shared" si="54"/>
        <v>3.7999999999999999E-2</v>
      </c>
      <c r="K520" s="152">
        <v>21893844.199999999</v>
      </c>
      <c r="L520" s="152">
        <v>15182548.800000001</v>
      </c>
      <c r="M520" s="64">
        <v>0.19512195121951231</v>
      </c>
      <c r="N520" s="153">
        <f t="shared" si="55"/>
        <v>26165813.800000004</v>
      </c>
      <c r="O520" s="152">
        <f t="shared" si="56"/>
        <v>8139647.0194717813</v>
      </c>
      <c r="P520" s="152">
        <f t="shared" si="57"/>
        <v>18026166.780528225</v>
      </c>
      <c r="Q520" s="64">
        <v>0.06</v>
      </c>
      <c r="R520" s="152">
        <f t="shared" si="59"/>
        <v>16944596.773696531</v>
      </c>
    </row>
    <row r="521" spans="2:18" ht="30" x14ac:dyDescent="0.25">
      <c r="B521" s="146">
        <v>517</v>
      </c>
      <c r="C521" s="147" t="s">
        <v>1071</v>
      </c>
      <c r="D521" s="148">
        <v>0</v>
      </c>
      <c r="E521" s="149">
        <v>41425</v>
      </c>
      <c r="F521" s="149">
        <v>44413</v>
      </c>
      <c r="G521" s="6">
        <f t="shared" si="58"/>
        <v>8.1863013698630134</v>
      </c>
      <c r="H521" s="146">
        <v>25</v>
      </c>
      <c r="I521" s="150">
        <v>0.05</v>
      </c>
      <c r="J521" s="151">
        <f t="shared" si="54"/>
        <v>3.7999999999999999E-2</v>
      </c>
      <c r="K521" s="152">
        <v>589965.19999999995</v>
      </c>
      <c r="L521" s="152">
        <v>409118.44</v>
      </c>
      <c r="M521" s="64">
        <v>0</v>
      </c>
      <c r="N521" s="153">
        <f t="shared" si="55"/>
        <v>589965.19999999995</v>
      </c>
      <c r="O521" s="152">
        <f t="shared" si="56"/>
        <v>183526.05114739726</v>
      </c>
      <c r="P521" s="152">
        <f t="shared" si="57"/>
        <v>406439.1488526027</v>
      </c>
      <c r="Q521" s="64">
        <v>0.06</v>
      </c>
      <c r="R521" s="152">
        <f t="shared" si="59"/>
        <v>382052.79992144654</v>
      </c>
    </row>
    <row r="522" spans="2:18" ht="30" x14ac:dyDescent="0.25">
      <c r="B522" s="146">
        <v>518</v>
      </c>
      <c r="C522" s="147" t="s">
        <v>1072</v>
      </c>
      <c r="D522" s="148">
        <v>0</v>
      </c>
      <c r="E522" s="149">
        <v>41425</v>
      </c>
      <c r="F522" s="149">
        <v>44413</v>
      </c>
      <c r="G522" s="6">
        <f t="shared" si="58"/>
        <v>8.1863013698630134</v>
      </c>
      <c r="H522" s="146">
        <v>25</v>
      </c>
      <c r="I522" s="150">
        <v>0.05</v>
      </c>
      <c r="J522" s="151">
        <f t="shared" si="54"/>
        <v>3.7999999999999999E-2</v>
      </c>
      <c r="K522" s="152">
        <v>17804416.289999999</v>
      </c>
      <c r="L522" s="152">
        <v>12346685.99</v>
      </c>
      <c r="M522" s="64">
        <v>0</v>
      </c>
      <c r="N522" s="153">
        <f t="shared" si="55"/>
        <v>17804416.289999999</v>
      </c>
      <c r="O522" s="152">
        <f t="shared" si="56"/>
        <v>5538588.0636486569</v>
      </c>
      <c r="P522" s="152">
        <f t="shared" si="57"/>
        <v>12265828.226351343</v>
      </c>
      <c r="Q522" s="64">
        <v>0.06</v>
      </c>
      <c r="R522" s="152">
        <f t="shared" si="59"/>
        <v>11529878.532770261</v>
      </c>
    </row>
    <row r="523" spans="2:18" x14ac:dyDescent="0.25">
      <c r="B523" s="146">
        <v>519</v>
      </c>
      <c r="C523" s="147" t="s">
        <v>1073</v>
      </c>
      <c r="D523" s="148">
        <v>0</v>
      </c>
      <c r="E523" s="149">
        <v>41425</v>
      </c>
      <c r="F523" s="149">
        <v>44413</v>
      </c>
      <c r="G523" s="6">
        <f t="shared" si="58"/>
        <v>8.1863013698630134</v>
      </c>
      <c r="H523" s="146">
        <v>25</v>
      </c>
      <c r="I523" s="150">
        <v>0.05</v>
      </c>
      <c r="J523" s="151">
        <f t="shared" si="54"/>
        <v>3.7999999999999999E-2</v>
      </c>
      <c r="K523" s="152">
        <v>8722394.5299999993</v>
      </c>
      <c r="L523" s="152">
        <v>6048649.0700000003</v>
      </c>
      <c r="M523" s="64">
        <v>0</v>
      </c>
      <c r="N523" s="153">
        <f t="shared" si="55"/>
        <v>8722394.5299999993</v>
      </c>
      <c r="O523" s="152">
        <f t="shared" si="56"/>
        <v>2713357.7109981366</v>
      </c>
      <c r="P523" s="152">
        <f t="shared" si="57"/>
        <v>6009036.8190018628</v>
      </c>
      <c r="Q523" s="64">
        <v>0.06</v>
      </c>
      <c r="R523" s="152">
        <f t="shared" si="59"/>
        <v>5648494.6098617511</v>
      </c>
    </row>
    <row r="524" spans="2:18" x14ac:dyDescent="0.25">
      <c r="B524" s="146">
        <v>520</v>
      </c>
      <c r="C524" s="147" t="s">
        <v>1074</v>
      </c>
      <c r="D524" s="148">
        <v>0</v>
      </c>
      <c r="E524" s="149">
        <v>41425</v>
      </c>
      <c r="F524" s="149">
        <v>44413</v>
      </c>
      <c r="G524" s="6">
        <f t="shared" si="58"/>
        <v>8.1863013698630134</v>
      </c>
      <c r="H524" s="146">
        <v>25</v>
      </c>
      <c r="I524" s="150">
        <v>0.05</v>
      </c>
      <c r="J524" s="151">
        <f t="shared" si="54"/>
        <v>3.7999999999999999E-2</v>
      </c>
      <c r="K524" s="152">
        <v>229145.48</v>
      </c>
      <c r="L524" s="152">
        <v>158903.70000000001</v>
      </c>
      <c r="M524" s="64">
        <v>0</v>
      </c>
      <c r="N524" s="153">
        <f t="shared" si="55"/>
        <v>229145.48</v>
      </c>
      <c r="O524" s="152">
        <f t="shared" si="56"/>
        <v>71282.450359232869</v>
      </c>
      <c r="P524" s="152">
        <f t="shared" si="57"/>
        <v>157863.02964076714</v>
      </c>
      <c r="Q524" s="64">
        <v>0.06</v>
      </c>
      <c r="R524" s="152">
        <f t="shared" si="59"/>
        <v>148391.24786232109</v>
      </c>
    </row>
    <row r="525" spans="2:18" x14ac:dyDescent="0.25">
      <c r="B525" s="146">
        <v>521</v>
      </c>
      <c r="C525" s="147" t="s">
        <v>1076</v>
      </c>
      <c r="D525" s="148">
        <v>0</v>
      </c>
      <c r="E525" s="149">
        <v>41730</v>
      </c>
      <c r="F525" s="149">
        <v>44413</v>
      </c>
      <c r="G525" s="6">
        <f t="shared" si="58"/>
        <v>7.3506849315068497</v>
      </c>
      <c r="H525" s="146">
        <v>25</v>
      </c>
      <c r="I525" s="150">
        <v>0.05</v>
      </c>
      <c r="J525" s="151">
        <f t="shared" si="54"/>
        <v>3.7999999999999999E-2</v>
      </c>
      <c r="K525" s="152">
        <v>17195429.98</v>
      </c>
      <c r="L525" s="152">
        <v>12463811.41</v>
      </c>
      <c r="M525" s="64">
        <v>0</v>
      </c>
      <c r="N525" s="153">
        <f t="shared" si="55"/>
        <v>17195429.98</v>
      </c>
      <c r="O525" s="152">
        <f t="shared" si="56"/>
        <v>4803131.1457011513</v>
      </c>
      <c r="P525" s="152">
        <f t="shared" si="57"/>
        <v>12392298.834298849</v>
      </c>
      <c r="Q525" s="64">
        <v>0.06</v>
      </c>
      <c r="R525" s="152">
        <f t="shared" si="59"/>
        <v>11648760.904240917</v>
      </c>
    </row>
    <row r="526" spans="2:18" x14ac:dyDescent="0.25">
      <c r="B526" s="146">
        <v>522</v>
      </c>
      <c r="C526" s="147" t="s">
        <v>1077</v>
      </c>
      <c r="D526" s="148">
        <v>0</v>
      </c>
      <c r="E526" s="149">
        <v>42095</v>
      </c>
      <c r="F526" s="149">
        <v>44413</v>
      </c>
      <c r="G526" s="6">
        <f t="shared" si="58"/>
        <v>6.3506849315068497</v>
      </c>
      <c r="H526" s="146">
        <v>25</v>
      </c>
      <c r="I526" s="150">
        <v>0.05</v>
      </c>
      <c r="J526" s="151">
        <f t="shared" si="54"/>
        <v>3.7999999999999999E-2</v>
      </c>
      <c r="K526" s="152">
        <v>986475.63</v>
      </c>
      <c r="L526" s="152">
        <v>743764.83</v>
      </c>
      <c r="M526" s="64">
        <v>0</v>
      </c>
      <c r="N526" s="153">
        <f t="shared" si="55"/>
        <v>986475.63</v>
      </c>
      <c r="O526" s="152">
        <f t="shared" si="56"/>
        <v>238062.24491210963</v>
      </c>
      <c r="P526" s="152">
        <f t="shared" si="57"/>
        <v>748413.38508789032</v>
      </c>
      <c r="Q526" s="64">
        <v>0.06</v>
      </c>
      <c r="R526" s="152">
        <f t="shared" si="59"/>
        <v>703508.5819826168</v>
      </c>
    </row>
    <row r="527" spans="2:18" x14ac:dyDescent="0.25">
      <c r="B527" s="146">
        <v>523</v>
      </c>
      <c r="C527" s="147" t="s">
        <v>1079</v>
      </c>
      <c r="D527" s="148">
        <v>0</v>
      </c>
      <c r="E527" s="149">
        <v>42461</v>
      </c>
      <c r="F527" s="149">
        <v>44413</v>
      </c>
      <c r="G527" s="6">
        <f t="shared" si="58"/>
        <v>5.3479452054794523</v>
      </c>
      <c r="H527" s="146">
        <v>25</v>
      </c>
      <c r="I527" s="150">
        <v>0.05</v>
      </c>
      <c r="J527" s="151">
        <f t="shared" si="54"/>
        <v>3.7999999999999999E-2</v>
      </c>
      <c r="K527" s="152">
        <v>446823.76</v>
      </c>
      <c r="L527" s="152">
        <v>351077.78</v>
      </c>
      <c r="M527" s="64">
        <v>0</v>
      </c>
      <c r="N527" s="153">
        <f t="shared" si="55"/>
        <v>446823.76</v>
      </c>
      <c r="O527" s="152">
        <f t="shared" si="56"/>
        <v>90804.381429479457</v>
      </c>
      <c r="P527" s="152">
        <f t="shared" si="57"/>
        <v>356019.37857052055</v>
      </c>
      <c r="Q527" s="64">
        <v>0.06</v>
      </c>
      <c r="R527" s="152">
        <f t="shared" si="59"/>
        <v>334658.21585628932</v>
      </c>
    </row>
    <row r="528" spans="2:18" x14ac:dyDescent="0.25">
      <c r="B528" s="146">
        <v>524</v>
      </c>
      <c r="C528" s="147" t="s">
        <v>1080</v>
      </c>
      <c r="D528" s="148">
        <v>0</v>
      </c>
      <c r="E528" s="149">
        <v>41730</v>
      </c>
      <c r="F528" s="149">
        <v>44413</v>
      </c>
      <c r="G528" s="6">
        <f t="shared" si="58"/>
        <v>7.3506849315068497</v>
      </c>
      <c r="H528" s="146">
        <v>25</v>
      </c>
      <c r="I528" s="150">
        <v>0.05</v>
      </c>
      <c r="J528" s="151">
        <f t="shared" si="54"/>
        <v>3.7999999999999999E-2</v>
      </c>
      <c r="K528" s="152">
        <v>-13066616.57</v>
      </c>
      <c r="L528" s="152">
        <v>-9471112.0700000003</v>
      </c>
      <c r="M528" s="64">
        <v>0</v>
      </c>
      <c r="N528" s="153">
        <f t="shared" si="55"/>
        <v>-13066616.57</v>
      </c>
      <c r="O528" s="152">
        <f t="shared" si="56"/>
        <v>-3649846.0980213154</v>
      </c>
      <c r="P528" s="152">
        <f>N528-O528</f>
        <v>-9416770.4719786849</v>
      </c>
      <c r="Q528" s="64">
        <v>0.06</v>
      </c>
      <c r="R528" s="152">
        <f>IF(P528&gt;=N528*I528,N528*I528,P528*(1-Q528))</f>
        <v>-8851764.2436599638</v>
      </c>
    </row>
    <row r="529" spans="2:18" x14ac:dyDescent="0.25">
      <c r="B529" s="146">
        <v>525</v>
      </c>
      <c r="C529" s="147" t="s">
        <v>1081</v>
      </c>
      <c r="D529" s="148">
        <v>0</v>
      </c>
      <c r="E529" s="149">
        <v>42095</v>
      </c>
      <c r="F529" s="149">
        <v>44413</v>
      </c>
      <c r="G529" s="6">
        <f t="shared" si="58"/>
        <v>6.3506849315068497</v>
      </c>
      <c r="H529" s="146">
        <v>25</v>
      </c>
      <c r="I529" s="150">
        <v>0.05</v>
      </c>
      <c r="J529" s="151">
        <f t="shared" si="54"/>
        <v>3.7999999999999999E-2</v>
      </c>
      <c r="K529" s="152">
        <v>2501732.67</v>
      </c>
      <c r="L529" s="152">
        <v>1886210.56</v>
      </c>
      <c r="M529" s="64">
        <v>0</v>
      </c>
      <c r="N529" s="153">
        <f t="shared" si="55"/>
        <v>2501732.67</v>
      </c>
      <c r="O529" s="152">
        <f t="shared" si="56"/>
        <v>603733.20686104114</v>
      </c>
      <c r="P529" s="152">
        <f t="shared" si="57"/>
        <v>1897999.4631389589</v>
      </c>
      <c r="Q529" s="64">
        <v>0.06</v>
      </c>
      <c r="R529" s="152">
        <f t="shared" si="59"/>
        <v>1784119.4953506212</v>
      </c>
    </row>
    <row r="530" spans="2:18" x14ac:dyDescent="0.25">
      <c r="B530" s="146">
        <v>526</v>
      </c>
      <c r="C530" s="147" t="s">
        <v>1082</v>
      </c>
      <c r="D530" s="148">
        <v>0</v>
      </c>
      <c r="E530" s="149">
        <v>42461</v>
      </c>
      <c r="F530" s="149">
        <v>44413</v>
      </c>
      <c r="G530" s="6">
        <f t="shared" si="58"/>
        <v>5.3479452054794523</v>
      </c>
      <c r="H530" s="146">
        <v>25</v>
      </c>
      <c r="I530" s="150">
        <v>0.05</v>
      </c>
      <c r="J530" s="151">
        <f t="shared" si="54"/>
        <v>3.7999999999999999E-2</v>
      </c>
      <c r="K530" s="152">
        <v>-1217026.6100000001</v>
      </c>
      <c r="L530" s="152">
        <v>-956240.57</v>
      </c>
      <c r="M530" s="64">
        <v>0</v>
      </c>
      <c r="N530" s="153">
        <f t="shared" si="55"/>
        <v>-1217026.6100000001</v>
      </c>
      <c r="O530" s="152">
        <f t="shared" si="56"/>
        <v>-247326.48170783563</v>
      </c>
      <c r="P530" s="152">
        <f>N530-O530</f>
        <v>-969700.12829216453</v>
      </c>
      <c r="Q530" s="64">
        <v>0.06</v>
      </c>
      <c r="R530" s="152">
        <f>IF(P530&gt;=N530*I530,N530*I530,P530*(1-Q530))</f>
        <v>-911518.12059463456</v>
      </c>
    </row>
    <row r="531" spans="2:18" x14ac:dyDescent="0.25">
      <c r="B531" s="146">
        <v>527</v>
      </c>
      <c r="C531" s="147" t="s">
        <v>1084</v>
      </c>
      <c r="D531" s="148">
        <v>0</v>
      </c>
      <c r="E531" s="149">
        <v>42826</v>
      </c>
      <c r="F531" s="149">
        <v>44413</v>
      </c>
      <c r="G531" s="6">
        <f t="shared" si="58"/>
        <v>4.3479452054794523</v>
      </c>
      <c r="H531" s="146">
        <v>25</v>
      </c>
      <c r="I531" s="150">
        <v>0.05</v>
      </c>
      <c r="J531" s="151">
        <f t="shared" si="54"/>
        <v>3.7999999999999999E-2</v>
      </c>
      <c r="K531" s="152">
        <v>294174.37</v>
      </c>
      <c r="L531" s="152">
        <v>241363.09</v>
      </c>
      <c r="M531" s="64">
        <v>0</v>
      </c>
      <c r="N531" s="153">
        <f t="shared" si="55"/>
        <v>294174.37</v>
      </c>
      <c r="O531" s="152">
        <f t="shared" si="56"/>
        <v>48604.053581424654</v>
      </c>
      <c r="P531" s="152">
        <f t="shared" si="57"/>
        <v>245570.31641857536</v>
      </c>
      <c r="Q531" s="64">
        <v>0.06</v>
      </c>
      <c r="R531" s="152">
        <f t="shared" si="59"/>
        <v>230836.09743346082</v>
      </c>
    </row>
    <row r="532" spans="2:18" x14ac:dyDescent="0.25">
      <c r="B532" s="146">
        <v>528</v>
      </c>
      <c r="C532" s="147" t="s">
        <v>1085</v>
      </c>
      <c r="D532" s="148">
        <v>0</v>
      </c>
      <c r="E532" s="149">
        <v>42826</v>
      </c>
      <c r="F532" s="149">
        <v>44413</v>
      </c>
      <c r="G532" s="6">
        <f t="shared" si="58"/>
        <v>4.3479452054794523</v>
      </c>
      <c r="H532" s="146">
        <v>25</v>
      </c>
      <c r="I532" s="150">
        <v>0.05</v>
      </c>
      <c r="J532" s="151">
        <f t="shared" si="54"/>
        <v>3.7999999999999999E-2</v>
      </c>
      <c r="K532" s="152">
        <v>-23842.18</v>
      </c>
      <c r="L532" s="152">
        <v>-19561.939999999999</v>
      </c>
      <c r="M532" s="64">
        <v>0</v>
      </c>
      <c r="N532" s="153">
        <f t="shared" si="55"/>
        <v>-23842.18</v>
      </c>
      <c r="O532" s="152">
        <f t="shared" si="56"/>
        <v>-3939.2507043287674</v>
      </c>
      <c r="P532" s="152">
        <f>N532-O532</f>
        <v>-19902.929295671234</v>
      </c>
      <c r="Q532" s="64">
        <v>0.06</v>
      </c>
      <c r="R532" s="152">
        <f>IF(P532&gt;=N532*I532,N532*I532,P532*(1-Q532))</f>
        <v>-18708.753537930959</v>
      </c>
    </row>
    <row r="533" spans="2:18" x14ac:dyDescent="0.25">
      <c r="B533" s="146">
        <v>529</v>
      </c>
      <c r="C533" s="147" t="s">
        <v>1087</v>
      </c>
      <c r="D533" s="148">
        <v>0</v>
      </c>
      <c r="E533" s="149">
        <v>43191</v>
      </c>
      <c r="F533" s="149">
        <v>44413</v>
      </c>
      <c r="G533" s="6">
        <f t="shared" si="58"/>
        <v>3.3479452054794518</v>
      </c>
      <c r="H533" s="146">
        <v>25</v>
      </c>
      <c r="I533" s="150">
        <v>0.05</v>
      </c>
      <c r="J533" s="151">
        <f t="shared" si="54"/>
        <v>3.7999999999999999E-2</v>
      </c>
      <c r="K533" s="152">
        <v>812599.84</v>
      </c>
      <c r="L533" s="152">
        <v>697763.95</v>
      </c>
      <c r="M533" s="64">
        <v>0</v>
      </c>
      <c r="N533" s="153">
        <f t="shared" si="55"/>
        <v>812599.84</v>
      </c>
      <c r="O533" s="152">
        <f t="shared" si="56"/>
        <v>103380.51005545203</v>
      </c>
      <c r="P533" s="152">
        <f t="shared" si="57"/>
        <v>709219.32994454796</v>
      </c>
      <c r="Q533" s="64">
        <v>0.06</v>
      </c>
      <c r="R533" s="152">
        <f t="shared" si="59"/>
        <v>666666.17014787509</v>
      </c>
    </row>
    <row r="534" spans="2:18" x14ac:dyDescent="0.25">
      <c r="B534" s="146">
        <v>530</v>
      </c>
      <c r="C534" s="147" t="s">
        <v>1088</v>
      </c>
      <c r="D534" s="148">
        <v>0</v>
      </c>
      <c r="E534" s="149">
        <v>43191</v>
      </c>
      <c r="F534" s="149">
        <v>44413</v>
      </c>
      <c r="G534" s="6">
        <f t="shared" si="58"/>
        <v>3.3479452054794518</v>
      </c>
      <c r="H534" s="146">
        <v>25</v>
      </c>
      <c r="I534" s="150">
        <v>0.05</v>
      </c>
      <c r="J534" s="151">
        <f t="shared" si="54"/>
        <v>3.7999999999999999E-2</v>
      </c>
      <c r="K534" s="152">
        <v>2686553.16</v>
      </c>
      <c r="L534" s="152">
        <v>2306891.85</v>
      </c>
      <c r="M534" s="64">
        <v>0</v>
      </c>
      <c r="N534" s="153">
        <f t="shared" si="55"/>
        <v>2686553.16</v>
      </c>
      <c r="O534" s="152">
        <f t="shared" si="56"/>
        <v>341788.44530893152</v>
      </c>
      <c r="P534" s="152">
        <f t="shared" si="57"/>
        <v>2344764.7146910685</v>
      </c>
      <c r="Q534" s="64">
        <v>0.06</v>
      </c>
      <c r="R534" s="152">
        <f t="shared" si="59"/>
        <v>2204078.8318096041</v>
      </c>
    </row>
    <row r="535" spans="2:18" x14ac:dyDescent="0.25">
      <c r="B535" s="146">
        <v>531</v>
      </c>
      <c r="C535" s="147" t="s">
        <v>1090</v>
      </c>
      <c r="D535" s="148">
        <v>0</v>
      </c>
      <c r="E535" s="149">
        <v>43556</v>
      </c>
      <c r="F535" s="149">
        <v>44413</v>
      </c>
      <c r="G535" s="6">
        <f t="shared" si="58"/>
        <v>2.3479452054794518</v>
      </c>
      <c r="H535" s="146">
        <v>25</v>
      </c>
      <c r="I535" s="150">
        <v>0.05</v>
      </c>
      <c r="J535" s="151">
        <f t="shared" si="54"/>
        <v>3.7999999999999999E-2</v>
      </c>
      <c r="K535" s="152">
        <v>960528.19</v>
      </c>
      <c r="L535" s="152">
        <v>865312.89</v>
      </c>
      <c r="M535" s="64">
        <v>0</v>
      </c>
      <c r="N535" s="153">
        <f t="shared" si="55"/>
        <v>960528.19</v>
      </c>
      <c r="O535" s="152">
        <f t="shared" si="56"/>
        <v>85700.167220657517</v>
      </c>
      <c r="P535" s="152">
        <f t="shared" si="57"/>
        <v>874828.02277934249</v>
      </c>
      <c r="Q535" s="64">
        <v>0.06</v>
      </c>
      <c r="R535" s="152">
        <f t="shared" si="59"/>
        <v>822338.34141258185</v>
      </c>
    </row>
    <row r="536" spans="2:18" ht="30" x14ac:dyDescent="0.25">
      <c r="B536" s="146">
        <v>532</v>
      </c>
      <c r="C536" s="147" t="s">
        <v>1091</v>
      </c>
      <c r="D536" s="148">
        <v>0</v>
      </c>
      <c r="E536" s="149">
        <v>43556</v>
      </c>
      <c r="F536" s="149">
        <v>44413</v>
      </c>
      <c r="G536" s="6">
        <f t="shared" si="58"/>
        <v>2.3479452054794518</v>
      </c>
      <c r="H536" s="146">
        <v>25</v>
      </c>
      <c r="I536" s="150">
        <v>0.05</v>
      </c>
      <c r="J536" s="151">
        <f t="shared" si="54"/>
        <v>3.7999999999999999E-2</v>
      </c>
      <c r="K536" s="152">
        <v>3357325.85</v>
      </c>
      <c r="L536" s="152">
        <v>3024520.61</v>
      </c>
      <c r="M536" s="64">
        <v>0</v>
      </c>
      <c r="N536" s="153">
        <f t="shared" si="55"/>
        <v>3357325.85</v>
      </c>
      <c r="O536" s="152">
        <f t="shared" si="56"/>
        <v>299547.05104410957</v>
      </c>
      <c r="P536" s="152">
        <f t="shared" si="57"/>
        <v>3057778.7989558904</v>
      </c>
      <c r="Q536" s="64">
        <v>0.06</v>
      </c>
      <c r="R536" s="152">
        <f t="shared" si="59"/>
        <v>2874312.0710185366</v>
      </c>
    </row>
    <row r="537" spans="2:18" x14ac:dyDescent="0.25">
      <c r="B537" s="146">
        <v>533</v>
      </c>
      <c r="C537" s="147" t="s">
        <v>1093</v>
      </c>
      <c r="D537" s="148">
        <v>0</v>
      </c>
      <c r="E537" s="149">
        <v>43922</v>
      </c>
      <c r="F537" s="149">
        <v>44413</v>
      </c>
      <c r="G537" s="6">
        <f t="shared" si="58"/>
        <v>1.3452054794520547</v>
      </c>
      <c r="H537" s="146">
        <v>25</v>
      </c>
      <c r="I537" s="150">
        <v>0.05</v>
      </c>
      <c r="J537" s="151">
        <f t="shared" si="54"/>
        <v>3.7999999999999999E-2</v>
      </c>
      <c r="K537" s="152">
        <v>1661627.3</v>
      </c>
      <c r="L537" s="152">
        <v>1574737.05</v>
      </c>
      <c r="M537" s="64">
        <v>0</v>
      </c>
      <c r="N537" s="153">
        <f t="shared" si="55"/>
        <v>1661627.3</v>
      </c>
      <c r="O537" s="152">
        <f t="shared" si="56"/>
        <v>84938.745653150676</v>
      </c>
      <c r="P537" s="152">
        <f t="shared" si="57"/>
        <v>1576688.5543468494</v>
      </c>
      <c r="Q537" s="64">
        <v>0.06</v>
      </c>
      <c r="R537" s="152">
        <f t="shared" si="59"/>
        <v>1482087.2410860383</v>
      </c>
    </row>
    <row r="538" spans="2:18" x14ac:dyDescent="0.25">
      <c r="B538" s="146">
        <v>534</v>
      </c>
      <c r="C538" s="147" t="s">
        <v>1094</v>
      </c>
      <c r="D538" s="148">
        <v>0</v>
      </c>
      <c r="E538" s="149">
        <v>43922</v>
      </c>
      <c r="F538" s="149">
        <v>44413</v>
      </c>
      <c r="G538" s="6">
        <f t="shared" si="58"/>
        <v>1.3452054794520547</v>
      </c>
      <c r="H538" s="146">
        <v>25</v>
      </c>
      <c r="I538" s="150">
        <v>0.05</v>
      </c>
      <c r="J538" s="151">
        <f t="shared" si="54"/>
        <v>3.7999999999999999E-2</v>
      </c>
      <c r="K538" s="152">
        <v>-3266431.04</v>
      </c>
      <c r="L538" s="152">
        <v>-3095621.97</v>
      </c>
      <c r="M538" s="64">
        <v>0</v>
      </c>
      <c r="N538" s="153">
        <f t="shared" si="55"/>
        <v>-3266431.04</v>
      </c>
      <c r="O538" s="152">
        <f t="shared" si="56"/>
        <v>-166972.79546389039</v>
      </c>
      <c r="P538" s="152">
        <f>N538-O538</f>
        <v>-3099458.2445361097</v>
      </c>
      <c r="Q538" s="64">
        <v>0.06</v>
      </c>
      <c r="R538" s="152">
        <f>IF(P538&gt;=N538*I538,N538*I538,P538*(1-Q538))</f>
        <v>-2913490.7498639431</v>
      </c>
    </row>
    <row r="539" spans="2:18" ht="30" x14ac:dyDescent="0.25">
      <c r="B539" s="146">
        <v>535</v>
      </c>
      <c r="C539" s="147" t="s">
        <v>1158</v>
      </c>
      <c r="D539" s="148">
        <v>0</v>
      </c>
      <c r="E539" s="149">
        <v>41425</v>
      </c>
      <c r="F539" s="149">
        <v>44413</v>
      </c>
      <c r="G539" s="6">
        <f t="shared" si="58"/>
        <v>8.1863013698630134</v>
      </c>
      <c r="H539" s="146">
        <v>25</v>
      </c>
      <c r="I539" s="150">
        <v>0.05</v>
      </c>
      <c r="J539" s="151">
        <f t="shared" si="54"/>
        <v>3.7999999999999999E-2</v>
      </c>
      <c r="K539" s="152">
        <v>54049440.460000001</v>
      </c>
      <c r="L539" s="152">
        <v>37481232.630000003</v>
      </c>
      <c r="M539" s="64">
        <v>8.8210347752332524E-2</v>
      </c>
      <c r="N539" s="153">
        <f t="shared" si="55"/>
        <v>58817160.398795597</v>
      </c>
      <c r="O539" s="152">
        <f t="shared" si="56"/>
        <v>18296810.028276294</v>
      </c>
      <c r="P539" s="152">
        <f t="shared" si="57"/>
        <v>40520350.370519303</v>
      </c>
      <c r="Q539" s="64">
        <v>0.06</v>
      </c>
      <c r="R539" s="152">
        <f t="shared" si="59"/>
        <v>38089129.348288141</v>
      </c>
    </row>
    <row r="540" spans="2:18" ht="30" x14ac:dyDescent="0.25">
      <c r="B540" s="146">
        <v>536</v>
      </c>
      <c r="C540" s="147" t="s">
        <v>1159</v>
      </c>
      <c r="D540" s="148">
        <v>0</v>
      </c>
      <c r="E540" s="149">
        <v>41425</v>
      </c>
      <c r="F540" s="149">
        <v>44413</v>
      </c>
      <c r="G540" s="6">
        <f t="shared" si="58"/>
        <v>8.1863013698630134</v>
      </c>
      <c r="H540" s="146">
        <v>40</v>
      </c>
      <c r="I540" s="150">
        <v>0.05</v>
      </c>
      <c r="J540" s="151">
        <f t="shared" si="54"/>
        <v>2.375E-2</v>
      </c>
      <c r="K540" s="152">
        <v>19056302.960000001</v>
      </c>
      <c r="L540" s="152">
        <v>13214821.810000001</v>
      </c>
      <c r="M540" s="64">
        <v>8.8210347752332524E-2</v>
      </c>
      <c r="N540" s="153">
        <f t="shared" si="55"/>
        <v>20737266.070975408</v>
      </c>
      <c r="O540" s="152">
        <f t="shared" si="56"/>
        <v>4031835.8540459443</v>
      </c>
      <c r="P540" s="152">
        <f t="shared" si="57"/>
        <v>16705430.216929464</v>
      </c>
      <c r="Q540" s="64">
        <v>0.06</v>
      </c>
      <c r="R540" s="152">
        <f t="shared" si="59"/>
        <v>15703104.403913695</v>
      </c>
    </row>
    <row r="541" spans="2:18" ht="30" x14ac:dyDescent="0.25">
      <c r="B541" s="146">
        <v>537</v>
      </c>
      <c r="C541" s="147" t="s">
        <v>1160</v>
      </c>
      <c r="D541" s="148">
        <v>0</v>
      </c>
      <c r="E541" s="149">
        <v>41425</v>
      </c>
      <c r="F541" s="149">
        <v>44413</v>
      </c>
      <c r="G541" s="6">
        <f t="shared" si="58"/>
        <v>8.1863013698630134</v>
      </c>
      <c r="H541" s="146">
        <v>15</v>
      </c>
      <c r="I541" s="150">
        <v>0.05</v>
      </c>
      <c r="J541" s="151">
        <f t="shared" si="54"/>
        <v>6.3333333333333325E-2</v>
      </c>
      <c r="K541" s="152">
        <v>133091337.98</v>
      </c>
      <c r="L541" s="152">
        <v>92293784.340000004</v>
      </c>
      <c r="M541" s="64">
        <v>8.8210347752332524E-2</v>
      </c>
      <c r="N541" s="153">
        <f t="shared" si="55"/>
        <v>144831371.18603903</v>
      </c>
      <c r="O541" s="152">
        <f t="shared" si="56"/>
        <v>75090105.981495947</v>
      </c>
      <c r="P541" s="152">
        <f t="shared" si="57"/>
        <v>69741265.204543084</v>
      </c>
      <c r="Q541" s="64">
        <v>0.06</v>
      </c>
      <c r="R541" s="152">
        <f t="shared" si="59"/>
        <v>65556789.292270496</v>
      </c>
    </row>
    <row r="542" spans="2:18" x14ac:dyDescent="0.25">
      <c r="B542" s="146">
        <v>538</v>
      </c>
      <c r="C542" s="147" t="s">
        <v>1069</v>
      </c>
      <c r="D542" s="148">
        <v>0</v>
      </c>
      <c r="E542" s="149">
        <v>41425</v>
      </c>
      <c r="F542" s="149">
        <v>44413</v>
      </c>
      <c r="G542" s="6">
        <f t="shared" si="58"/>
        <v>8.1863013698630134</v>
      </c>
      <c r="H542" s="146">
        <v>25</v>
      </c>
      <c r="I542" s="150">
        <v>0.05</v>
      </c>
      <c r="J542" s="151">
        <f t="shared" si="54"/>
        <v>3.7999999999999999E-2</v>
      </c>
      <c r="K542" s="152">
        <v>2348956.86</v>
      </c>
      <c r="L542" s="152">
        <v>1628912.3</v>
      </c>
      <c r="M542" s="64">
        <v>0.44</v>
      </c>
      <c r="N542" s="153">
        <f t="shared" si="55"/>
        <v>3382497.8783999998</v>
      </c>
      <c r="O542" s="152">
        <f t="shared" si="56"/>
        <v>1052225.5865891769</v>
      </c>
      <c r="P542" s="152">
        <f t="shared" si="57"/>
        <v>2330272.2918108227</v>
      </c>
      <c r="Q542" s="64">
        <v>0.06</v>
      </c>
      <c r="R542" s="152">
        <f t="shared" si="59"/>
        <v>2190455.9543021731</v>
      </c>
    </row>
    <row r="543" spans="2:18" x14ac:dyDescent="0.25">
      <c r="B543" s="146">
        <v>539</v>
      </c>
      <c r="C543" s="147" t="s">
        <v>1070</v>
      </c>
      <c r="D543" s="148">
        <v>0</v>
      </c>
      <c r="E543" s="149">
        <v>41425</v>
      </c>
      <c r="F543" s="149">
        <v>44413</v>
      </c>
      <c r="G543" s="6">
        <f t="shared" si="58"/>
        <v>8.1863013698630134</v>
      </c>
      <c r="H543" s="146">
        <v>25</v>
      </c>
      <c r="I543" s="150">
        <v>0.05</v>
      </c>
      <c r="J543" s="151">
        <f t="shared" si="54"/>
        <v>3.7999999999999999E-2</v>
      </c>
      <c r="K543" s="152">
        <v>12468013.689999999</v>
      </c>
      <c r="L543" s="152">
        <v>8646093.5999999996</v>
      </c>
      <c r="M543" s="64">
        <v>0.19512195121951231</v>
      </c>
      <c r="N543" s="153">
        <f t="shared" si="55"/>
        <v>14900796.849024393</v>
      </c>
      <c r="O543" s="152">
        <f t="shared" si="56"/>
        <v>4635331.7189743165</v>
      </c>
      <c r="P543" s="152">
        <f t="shared" si="57"/>
        <v>10265465.130050076</v>
      </c>
      <c r="Q543" s="64">
        <v>0.06</v>
      </c>
      <c r="R543" s="152">
        <f t="shared" si="59"/>
        <v>9649537.2222470716</v>
      </c>
    </row>
    <row r="544" spans="2:18" ht="30" x14ac:dyDescent="0.25">
      <c r="B544" s="146">
        <v>540</v>
      </c>
      <c r="C544" s="147" t="s">
        <v>1071</v>
      </c>
      <c r="D544" s="148">
        <v>0</v>
      </c>
      <c r="E544" s="149">
        <v>41425</v>
      </c>
      <c r="F544" s="149">
        <v>44413</v>
      </c>
      <c r="G544" s="6">
        <f t="shared" si="58"/>
        <v>8.1863013698630134</v>
      </c>
      <c r="H544" s="146">
        <v>25</v>
      </c>
      <c r="I544" s="150">
        <v>0.05</v>
      </c>
      <c r="J544" s="151">
        <f t="shared" si="54"/>
        <v>3.7999999999999999E-2</v>
      </c>
      <c r="K544" s="152">
        <v>335970.88</v>
      </c>
      <c r="L544" s="152">
        <v>232983.02</v>
      </c>
      <c r="M544" s="64">
        <v>0</v>
      </c>
      <c r="N544" s="153">
        <f t="shared" si="55"/>
        <v>335970.88</v>
      </c>
      <c r="O544" s="152">
        <f t="shared" si="56"/>
        <v>104513.63725676712</v>
      </c>
      <c r="P544" s="152">
        <f t="shared" si="57"/>
        <v>231457.24274323287</v>
      </c>
      <c r="Q544" s="64">
        <v>0.06</v>
      </c>
      <c r="R544" s="152">
        <f t="shared" si="59"/>
        <v>217569.80817863889</v>
      </c>
    </row>
    <row r="545" spans="2:18" ht="30" x14ac:dyDescent="0.25">
      <c r="B545" s="146">
        <v>541</v>
      </c>
      <c r="C545" s="147" t="s">
        <v>1072</v>
      </c>
      <c r="D545" s="148">
        <v>0</v>
      </c>
      <c r="E545" s="149">
        <v>41425</v>
      </c>
      <c r="F545" s="149">
        <v>44413</v>
      </c>
      <c r="G545" s="6">
        <f t="shared" si="58"/>
        <v>8.1863013698630134</v>
      </c>
      <c r="H545" s="146">
        <v>25</v>
      </c>
      <c r="I545" s="150">
        <v>0.05</v>
      </c>
      <c r="J545" s="151">
        <f t="shared" si="54"/>
        <v>3.7999999999999999E-2</v>
      </c>
      <c r="K545" s="152">
        <v>10139183.6</v>
      </c>
      <c r="L545" s="152">
        <v>7031138.4500000002</v>
      </c>
      <c r="M545" s="64">
        <v>0</v>
      </c>
      <c r="N545" s="153">
        <f t="shared" si="55"/>
        <v>10139183.6</v>
      </c>
      <c r="O545" s="152">
        <f t="shared" si="56"/>
        <v>3154091.6785709588</v>
      </c>
      <c r="P545" s="152">
        <f t="shared" si="57"/>
        <v>6985091.9214290408</v>
      </c>
      <c r="Q545" s="64">
        <v>0.06</v>
      </c>
      <c r="R545" s="152">
        <f t="shared" si="59"/>
        <v>6565986.4061432984</v>
      </c>
    </row>
    <row r="546" spans="2:18" x14ac:dyDescent="0.25">
      <c r="B546" s="146">
        <v>542</v>
      </c>
      <c r="C546" s="147" t="s">
        <v>1073</v>
      </c>
      <c r="D546" s="148">
        <v>0</v>
      </c>
      <c r="E546" s="149">
        <v>41425</v>
      </c>
      <c r="F546" s="149">
        <v>44413</v>
      </c>
      <c r="G546" s="6">
        <f t="shared" si="58"/>
        <v>8.1863013698630134</v>
      </c>
      <c r="H546" s="146">
        <v>25</v>
      </c>
      <c r="I546" s="150">
        <v>0.05</v>
      </c>
      <c r="J546" s="151">
        <f t="shared" si="54"/>
        <v>3.7999999999999999E-2</v>
      </c>
      <c r="K546" s="152">
        <v>4967192.3</v>
      </c>
      <c r="L546" s="152">
        <v>3444559.08</v>
      </c>
      <c r="M546" s="64">
        <v>0</v>
      </c>
      <c r="N546" s="153">
        <f t="shared" si="55"/>
        <v>4967192.3</v>
      </c>
      <c r="O546" s="152">
        <f t="shared" si="56"/>
        <v>1545191.4589347944</v>
      </c>
      <c r="P546" s="152">
        <f t="shared" si="57"/>
        <v>3422000.8410652056</v>
      </c>
      <c r="Q546" s="64">
        <v>0.06</v>
      </c>
      <c r="R546" s="152">
        <f t="shared" si="59"/>
        <v>3216680.7906012931</v>
      </c>
    </row>
    <row r="547" spans="2:18" x14ac:dyDescent="0.25">
      <c r="B547" s="146">
        <v>543</v>
      </c>
      <c r="C547" s="147" t="s">
        <v>1074</v>
      </c>
      <c r="D547" s="148">
        <v>0</v>
      </c>
      <c r="E547" s="149">
        <v>41425</v>
      </c>
      <c r="F547" s="149">
        <v>44413</v>
      </c>
      <c r="G547" s="6">
        <f t="shared" si="58"/>
        <v>8.1863013698630134</v>
      </c>
      <c r="H547" s="146">
        <v>25</v>
      </c>
      <c r="I547" s="150">
        <v>0.05</v>
      </c>
      <c r="J547" s="151">
        <f t="shared" si="54"/>
        <v>3.7999999999999999E-2</v>
      </c>
      <c r="K547" s="152">
        <v>130492.8</v>
      </c>
      <c r="L547" s="152">
        <v>90491.8</v>
      </c>
      <c r="M547" s="64">
        <v>0</v>
      </c>
      <c r="N547" s="153">
        <f t="shared" si="55"/>
        <v>130492.8</v>
      </c>
      <c r="O547" s="152">
        <f t="shared" si="56"/>
        <v>40593.628721095884</v>
      </c>
      <c r="P547" s="152">
        <f t="shared" si="57"/>
        <v>89899.171278904119</v>
      </c>
      <c r="Q547" s="64">
        <v>0.06</v>
      </c>
      <c r="R547" s="152">
        <f t="shared" si="59"/>
        <v>84505.22100216987</v>
      </c>
    </row>
    <row r="548" spans="2:18" x14ac:dyDescent="0.25">
      <c r="B548" s="146">
        <v>544</v>
      </c>
      <c r="C548" s="147" t="s">
        <v>1076</v>
      </c>
      <c r="D548" s="148">
        <v>0</v>
      </c>
      <c r="E548" s="149">
        <v>41730</v>
      </c>
      <c r="F548" s="149">
        <v>44413</v>
      </c>
      <c r="G548" s="6">
        <f t="shared" si="58"/>
        <v>7.3506849315068497</v>
      </c>
      <c r="H548" s="146">
        <v>25</v>
      </c>
      <c r="I548" s="150">
        <v>0.05</v>
      </c>
      <c r="J548" s="151">
        <f t="shared" si="54"/>
        <v>3.7999999999999999E-2</v>
      </c>
      <c r="K548" s="152">
        <v>9792380.6500000004</v>
      </c>
      <c r="L548" s="152">
        <v>7097838.5199999996</v>
      </c>
      <c r="M548" s="64">
        <v>0</v>
      </c>
      <c r="N548" s="153">
        <f t="shared" si="55"/>
        <v>9792380.6500000004</v>
      </c>
      <c r="O548" s="152">
        <f t="shared" si="56"/>
        <v>2735266.7857263014</v>
      </c>
      <c r="P548" s="152">
        <f t="shared" si="57"/>
        <v>7057113.864273699</v>
      </c>
      <c r="Q548" s="64">
        <v>0.06</v>
      </c>
      <c r="R548" s="152">
        <f t="shared" si="59"/>
        <v>6633687.0324172769</v>
      </c>
    </row>
    <row r="549" spans="2:18" x14ac:dyDescent="0.25">
      <c r="B549" s="146">
        <v>545</v>
      </c>
      <c r="C549" s="147" t="s">
        <v>1077</v>
      </c>
      <c r="D549" s="148">
        <v>0</v>
      </c>
      <c r="E549" s="149">
        <v>42095</v>
      </c>
      <c r="F549" s="149">
        <v>44413</v>
      </c>
      <c r="G549" s="6">
        <f t="shared" si="58"/>
        <v>6.3506849315068497</v>
      </c>
      <c r="H549" s="146">
        <v>25</v>
      </c>
      <c r="I549" s="150">
        <v>0.05</v>
      </c>
      <c r="J549" s="151">
        <f t="shared" si="54"/>
        <v>3.7999999999999999E-2</v>
      </c>
      <c r="K549" s="152">
        <v>561773.94999999995</v>
      </c>
      <c r="L549" s="152">
        <v>423556.03</v>
      </c>
      <c r="M549" s="64">
        <v>0</v>
      </c>
      <c r="N549" s="153">
        <f t="shared" si="55"/>
        <v>561773.94999999995</v>
      </c>
      <c r="O549" s="152">
        <f t="shared" si="56"/>
        <v>135570.67564876712</v>
      </c>
      <c r="P549" s="152">
        <f t="shared" si="57"/>
        <v>426203.2743512328</v>
      </c>
      <c r="Q549" s="64">
        <v>0.06</v>
      </c>
      <c r="R549" s="152">
        <f t="shared" si="59"/>
        <v>400631.07789015881</v>
      </c>
    </row>
    <row r="550" spans="2:18" x14ac:dyDescent="0.25">
      <c r="B550" s="146">
        <v>546</v>
      </c>
      <c r="C550" s="147" t="s">
        <v>1079</v>
      </c>
      <c r="D550" s="148">
        <v>0</v>
      </c>
      <c r="E550" s="149">
        <v>42461</v>
      </c>
      <c r="F550" s="149">
        <v>44413</v>
      </c>
      <c r="G550" s="6">
        <f t="shared" si="58"/>
        <v>5.3479452054794523</v>
      </c>
      <c r="H550" s="146">
        <v>25</v>
      </c>
      <c r="I550" s="150">
        <v>0.05</v>
      </c>
      <c r="J550" s="151">
        <f t="shared" si="54"/>
        <v>3.7999999999999999E-2</v>
      </c>
      <c r="K550" s="152">
        <v>254455.3</v>
      </c>
      <c r="L550" s="152">
        <v>199930.3</v>
      </c>
      <c r="M550" s="64">
        <v>0</v>
      </c>
      <c r="N550" s="153">
        <f t="shared" si="55"/>
        <v>254455.3</v>
      </c>
      <c r="O550" s="152">
        <f t="shared" si="56"/>
        <v>51710.894062465748</v>
      </c>
      <c r="P550" s="152">
        <f t="shared" si="57"/>
        <v>202744.40593753423</v>
      </c>
      <c r="Q550" s="64">
        <v>0.06</v>
      </c>
      <c r="R550" s="152">
        <f t="shared" si="59"/>
        <v>190579.74158128217</v>
      </c>
    </row>
    <row r="551" spans="2:18" x14ac:dyDescent="0.25">
      <c r="B551" s="146">
        <v>547</v>
      </c>
      <c r="C551" s="147" t="s">
        <v>1080</v>
      </c>
      <c r="D551" s="148">
        <v>0</v>
      </c>
      <c r="E551" s="149">
        <v>41730</v>
      </c>
      <c r="F551" s="149">
        <v>44413</v>
      </c>
      <c r="G551" s="6">
        <f t="shared" si="58"/>
        <v>7.3506849315068497</v>
      </c>
      <c r="H551" s="146">
        <v>25</v>
      </c>
      <c r="I551" s="150">
        <v>0.05</v>
      </c>
      <c r="J551" s="151">
        <f t="shared" si="54"/>
        <v>3.7999999999999999E-2</v>
      </c>
      <c r="K551" s="152">
        <v>-7441121.4699999997</v>
      </c>
      <c r="L551" s="152">
        <v>-5393568.8099999996</v>
      </c>
      <c r="M551" s="64">
        <v>0</v>
      </c>
      <c r="N551" s="153">
        <f t="shared" si="55"/>
        <v>-7441121.4699999997</v>
      </c>
      <c r="O551" s="152">
        <f t="shared" si="56"/>
        <v>-2078498.8995955614</v>
      </c>
      <c r="P551" s="152">
        <f>N551-O551</f>
        <v>-5362622.5704044383</v>
      </c>
      <c r="Q551" s="64">
        <v>0.06</v>
      </c>
      <c r="R551" s="152">
        <f>IF(P551&gt;=N551*I551,N551*I551,P551*(1-Q551))</f>
        <v>-5040865.2161801718</v>
      </c>
    </row>
    <row r="552" spans="2:18" x14ac:dyDescent="0.25">
      <c r="B552" s="146">
        <v>548</v>
      </c>
      <c r="C552" s="147" t="s">
        <v>1081</v>
      </c>
      <c r="D552" s="148">
        <v>0</v>
      </c>
      <c r="E552" s="149">
        <v>42095</v>
      </c>
      <c r="F552" s="149">
        <v>44413</v>
      </c>
      <c r="G552" s="6">
        <f t="shared" si="58"/>
        <v>6.3506849315068497</v>
      </c>
      <c r="H552" s="146">
        <v>25</v>
      </c>
      <c r="I552" s="150">
        <v>0.05</v>
      </c>
      <c r="J552" s="151">
        <f t="shared" si="54"/>
        <v>3.7999999999999999E-2</v>
      </c>
      <c r="K552" s="152">
        <v>1424676.14</v>
      </c>
      <c r="L552" s="152">
        <v>1074151.23</v>
      </c>
      <c r="M552" s="64">
        <v>0</v>
      </c>
      <c r="N552" s="153">
        <f t="shared" si="55"/>
        <v>1424676.14</v>
      </c>
      <c r="O552" s="152">
        <f t="shared" si="56"/>
        <v>343811.43319386296</v>
      </c>
      <c r="P552" s="152">
        <f t="shared" si="57"/>
        <v>1080864.706806137</v>
      </c>
      <c r="Q552" s="64">
        <v>0.06</v>
      </c>
      <c r="R552" s="152">
        <f t="shared" si="59"/>
        <v>1016012.8243977687</v>
      </c>
    </row>
    <row r="553" spans="2:18" x14ac:dyDescent="0.25">
      <c r="B553" s="146">
        <v>549</v>
      </c>
      <c r="C553" s="147" t="s">
        <v>1082</v>
      </c>
      <c r="D553" s="148">
        <v>0</v>
      </c>
      <c r="E553" s="149">
        <v>42461</v>
      </c>
      <c r="F553" s="149">
        <v>44413</v>
      </c>
      <c r="G553" s="6">
        <f t="shared" si="58"/>
        <v>5.3479452054794523</v>
      </c>
      <c r="H553" s="146">
        <v>25</v>
      </c>
      <c r="I553" s="150">
        <v>0.05</v>
      </c>
      <c r="J553" s="151">
        <f t="shared" si="54"/>
        <v>3.7999999999999999E-2</v>
      </c>
      <c r="K553" s="152">
        <v>-693067.15</v>
      </c>
      <c r="L553" s="152">
        <v>-544555.81000000006</v>
      </c>
      <c r="M553" s="64">
        <v>0</v>
      </c>
      <c r="N553" s="153">
        <f t="shared" si="55"/>
        <v>-693067.15</v>
      </c>
      <c r="O553" s="152">
        <f t="shared" si="56"/>
        <v>-140846.43539287671</v>
      </c>
      <c r="P553" s="152">
        <f>N553-O553</f>
        <v>-552220.71460712329</v>
      </c>
      <c r="Q553" s="64">
        <v>0.06</v>
      </c>
      <c r="R553" s="152">
        <f>IF(P553&gt;=N553*I553,N553*I553,P553*(1-Q553))</f>
        <v>-519087.47173069586</v>
      </c>
    </row>
    <row r="554" spans="2:18" x14ac:dyDescent="0.25">
      <c r="B554" s="146">
        <v>550</v>
      </c>
      <c r="C554" s="147" t="s">
        <v>1084</v>
      </c>
      <c r="D554" s="148">
        <v>0</v>
      </c>
      <c r="E554" s="149">
        <v>42826</v>
      </c>
      <c r="F554" s="149">
        <v>44413</v>
      </c>
      <c r="G554" s="6">
        <f t="shared" si="58"/>
        <v>4.3479452054794523</v>
      </c>
      <c r="H554" s="146">
        <v>25</v>
      </c>
      <c r="I554" s="150">
        <v>0.05</v>
      </c>
      <c r="J554" s="151">
        <f t="shared" si="54"/>
        <v>3.7999999999999999E-2</v>
      </c>
      <c r="K554" s="152">
        <v>147087.19</v>
      </c>
      <c r="L554" s="152">
        <v>120681.55</v>
      </c>
      <c r="M554" s="64">
        <v>0</v>
      </c>
      <c r="N554" s="153">
        <f t="shared" si="55"/>
        <v>147087.19</v>
      </c>
      <c r="O554" s="152">
        <f t="shared" si="56"/>
        <v>24302.027616821921</v>
      </c>
      <c r="P554" s="152">
        <f t="shared" si="57"/>
        <v>122785.16238317807</v>
      </c>
      <c r="Q554" s="64">
        <v>0.06</v>
      </c>
      <c r="R554" s="152">
        <f t="shared" si="59"/>
        <v>115418.05264018738</v>
      </c>
    </row>
    <row r="555" spans="2:18" x14ac:dyDescent="0.25">
      <c r="B555" s="146">
        <v>551</v>
      </c>
      <c r="C555" s="147" t="s">
        <v>1085</v>
      </c>
      <c r="D555" s="148">
        <v>0</v>
      </c>
      <c r="E555" s="149">
        <v>42826</v>
      </c>
      <c r="F555" s="149">
        <v>44413</v>
      </c>
      <c r="G555" s="6">
        <f t="shared" si="58"/>
        <v>4.3479452054794523</v>
      </c>
      <c r="H555" s="146">
        <v>25</v>
      </c>
      <c r="I555" s="150">
        <v>0.05</v>
      </c>
      <c r="J555" s="151">
        <f t="shared" si="54"/>
        <v>3.7999999999999999E-2</v>
      </c>
      <c r="K555" s="152">
        <v>-32310.75</v>
      </c>
      <c r="L555" s="152">
        <v>-26510.19</v>
      </c>
      <c r="M555" s="64">
        <v>0</v>
      </c>
      <c r="N555" s="153">
        <f t="shared" si="55"/>
        <v>-32310.75</v>
      </c>
      <c r="O555" s="152">
        <f t="shared" si="56"/>
        <v>-5338.4440808219179</v>
      </c>
      <c r="P555" s="152">
        <f>N555-O555</f>
        <v>-26972.305919178081</v>
      </c>
      <c r="Q555" s="64">
        <v>0.06</v>
      </c>
      <c r="R555" s="152">
        <f>IF(P555&gt;=N555*I555,N555*I555,P555*(1-Q555))</f>
        <v>-25353.967564027396</v>
      </c>
    </row>
    <row r="556" spans="2:18" x14ac:dyDescent="0.25">
      <c r="B556" s="146">
        <v>552</v>
      </c>
      <c r="C556" s="147" t="s">
        <v>1087</v>
      </c>
      <c r="D556" s="148">
        <v>0</v>
      </c>
      <c r="E556" s="149">
        <v>43191</v>
      </c>
      <c r="F556" s="149">
        <v>44413</v>
      </c>
      <c r="G556" s="6">
        <f t="shared" si="58"/>
        <v>3.3479452054794518</v>
      </c>
      <c r="H556" s="146">
        <v>25</v>
      </c>
      <c r="I556" s="150">
        <v>0.05</v>
      </c>
      <c r="J556" s="151">
        <f t="shared" si="54"/>
        <v>3.7999999999999999E-2</v>
      </c>
      <c r="K556" s="152">
        <v>467244.91</v>
      </c>
      <c r="L556" s="152">
        <v>401214.28</v>
      </c>
      <c r="M556" s="64">
        <v>0</v>
      </c>
      <c r="N556" s="153">
        <f t="shared" si="55"/>
        <v>467244.91</v>
      </c>
      <c r="O556" s="152">
        <f t="shared" si="56"/>
        <v>59443.793536328762</v>
      </c>
      <c r="P556" s="152">
        <f t="shared" si="57"/>
        <v>407801.11646367121</v>
      </c>
      <c r="Q556" s="64">
        <v>0.06</v>
      </c>
      <c r="R556" s="152">
        <f t="shared" si="59"/>
        <v>383333.04947585089</v>
      </c>
    </row>
    <row r="557" spans="2:18" x14ac:dyDescent="0.25">
      <c r="B557" s="146">
        <v>553</v>
      </c>
      <c r="C557" s="147" t="s">
        <v>1088</v>
      </c>
      <c r="D557" s="148">
        <v>0</v>
      </c>
      <c r="E557" s="149">
        <v>43191</v>
      </c>
      <c r="F557" s="149">
        <v>44413</v>
      </c>
      <c r="G557" s="6">
        <f t="shared" si="58"/>
        <v>3.3479452054794518</v>
      </c>
      <c r="H557" s="146">
        <v>25</v>
      </c>
      <c r="I557" s="150">
        <v>0.05</v>
      </c>
      <c r="J557" s="151">
        <f t="shared" si="54"/>
        <v>3.7999999999999999E-2</v>
      </c>
      <c r="K557" s="152">
        <v>1544768.08</v>
      </c>
      <c r="L557" s="152">
        <v>1326462.82</v>
      </c>
      <c r="M557" s="64">
        <v>0</v>
      </c>
      <c r="N557" s="153">
        <f t="shared" si="55"/>
        <v>1544768.08</v>
      </c>
      <c r="O557" s="152">
        <f t="shared" si="56"/>
        <v>196528.35770652056</v>
      </c>
      <c r="P557" s="152">
        <f t="shared" si="57"/>
        <v>1348239.7222934796</v>
      </c>
      <c r="Q557" s="64">
        <v>0.06</v>
      </c>
      <c r="R557" s="152">
        <f t="shared" si="59"/>
        <v>1267345.3389558708</v>
      </c>
    </row>
    <row r="558" spans="2:18" x14ac:dyDescent="0.25">
      <c r="B558" s="146">
        <v>554</v>
      </c>
      <c r="C558" s="147" t="s">
        <v>1090</v>
      </c>
      <c r="D558" s="148">
        <v>0</v>
      </c>
      <c r="E558" s="149">
        <v>43556</v>
      </c>
      <c r="F558" s="149">
        <v>44413</v>
      </c>
      <c r="G558" s="6">
        <f t="shared" si="58"/>
        <v>2.3479452054794518</v>
      </c>
      <c r="H558" s="146">
        <v>25</v>
      </c>
      <c r="I558" s="150">
        <v>0.05</v>
      </c>
      <c r="J558" s="151">
        <f t="shared" si="54"/>
        <v>3.7999999999999999E-2</v>
      </c>
      <c r="K558" s="152">
        <v>552303.71</v>
      </c>
      <c r="L558" s="152">
        <v>497554.91</v>
      </c>
      <c r="M558" s="64">
        <v>0</v>
      </c>
      <c r="N558" s="153">
        <f t="shared" si="55"/>
        <v>552303.71</v>
      </c>
      <c r="O558" s="152">
        <f t="shared" si="56"/>
        <v>49277.596218794512</v>
      </c>
      <c r="P558" s="152">
        <f t="shared" si="57"/>
        <v>503026.11378120544</v>
      </c>
      <c r="Q558" s="64">
        <v>0.06</v>
      </c>
      <c r="R558" s="152">
        <f t="shared" si="59"/>
        <v>472844.54695433308</v>
      </c>
    </row>
    <row r="559" spans="2:18" ht="30" x14ac:dyDescent="0.25">
      <c r="B559" s="146">
        <v>555</v>
      </c>
      <c r="C559" s="147" t="s">
        <v>1091</v>
      </c>
      <c r="D559" s="148">
        <v>0</v>
      </c>
      <c r="E559" s="149">
        <v>43556</v>
      </c>
      <c r="F559" s="149">
        <v>44413</v>
      </c>
      <c r="G559" s="6">
        <f t="shared" si="58"/>
        <v>2.3479452054794518</v>
      </c>
      <c r="H559" s="146">
        <v>25</v>
      </c>
      <c r="I559" s="150">
        <v>0.05</v>
      </c>
      <c r="J559" s="151">
        <f t="shared" si="54"/>
        <v>3.7999999999999999E-2</v>
      </c>
      <c r="K559" s="152">
        <v>1930462.36</v>
      </c>
      <c r="L559" s="152">
        <v>1739099.34</v>
      </c>
      <c r="M559" s="64">
        <v>0</v>
      </c>
      <c r="N559" s="153">
        <f t="shared" si="55"/>
        <v>1930462.36</v>
      </c>
      <c r="O559" s="152">
        <f t="shared" si="56"/>
        <v>172239.5540157808</v>
      </c>
      <c r="P559" s="152">
        <f t="shared" si="57"/>
        <v>1758222.8059842193</v>
      </c>
      <c r="Q559" s="64">
        <v>0.06</v>
      </c>
      <c r="R559" s="152">
        <f t="shared" si="59"/>
        <v>1652729.437625166</v>
      </c>
    </row>
    <row r="560" spans="2:18" x14ac:dyDescent="0.25">
      <c r="B560" s="146">
        <v>556</v>
      </c>
      <c r="C560" s="147" t="s">
        <v>1093</v>
      </c>
      <c r="D560" s="148">
        <v>0</v>
      </c>
      <c r="E560" s="149">
        <v>43922</v>
      </c>
      <c r="F560" s="149">
        <v>44413</v>
      </c>
      <c r="G560" s="6">
        <f t="shared" si="58"/>
        <v>1.3452054794520547</v>
      </c>
      <c r="H560" s="146">
        <v>25</v>
      </c>
      <c r="I560" s="150">
        <v>0.05</v>
      </c>
      <c r="J560" s="151">
        <f t="shared" si="54"/>
        <v>3.7999999999999999E-2</v>
      </c>
      <c r="K560" s="152">
        <v>955435.7</v>
      </c>
      <c r="L560" s="152">
        <v>905473.8</v>
      </c>
      <c r="M560" s="64">
        <v>0</v>
      </c>
      <c r="N560" s="153">
        <f t="shared" si="55"/>
        <v>955435.7</v>
      </c>
      <c r="O560" s="152">
        <f t="shared" si="56"/>
        <v>48839.778878356155</v>
      </c>
      <c r="P560" s="152">
        <f t="shared" si="57"/>
        <v>906595.92112164386</v>
      </c>
      <c r="Q560" s="64">
        <v>0.06</v>
      </c>
      <c r="R560" s="152">
        <f t="shared" si="59"/>
        <v>852200.16585434519</v>
      </c>
    </row>
    <row r="561" spans="2:18" x14ac:dyDescent="0.25">
      <c r="B561" s="146">
        <v>557</v>
      </c>
      <c r="C561" s="147" t="s">
        <v>1094</v>
      </c>
      <c r="D561" s="148">
        <v>0</v>
      </c>
      <c r="E561" s="149">
        <v>43922</v>
      </c>
      <c r="F561" s="149">
        <v>44413</v>
      </c>
      <c r="G561" s="6">
        <f t="shared" si="58"/>
        <v>1.3452054794520547</v>
      </c>
      <c r="H561" s="146">
        <v>25</v>
      </c>
      <c r="I561" s="150">
        <v>0.05</v>
      </c>
      <c r="J561" s="151">
        <f t="shared" si="54"/>
        <v>3.7999999999999999E-2</v>
      </c>
      <c r="K561" s="152">
        <v>-1878197.85</v>
      </c>
      <c r="L561" s="152">
        <v>-1779982.63</v>
      </c>
      <c r="M561" s="64">
        <v>0</v>
      </c>
      <c r="N561" s="153">
        <f t="shared" si="55"/>
        <v>-1878197.85</v>
      </c>
      <c r="O561" s="152">
        <f t="shared" si="56"/>
        <v>-96009.357493972595</v>
      </c>
      <c r="P561" s="152">
        <f>N561-O561</f>
        <v>-1782188.4925060275</v>
      </c>
      <c r="Q561" s="64">
        <v>0.06</v>
      </c>
      <c r="R561" s="152">
        <f>IF(P561&gt;=N561*I561,N561*I561,P561*(1-Q561))</f>
        <v>-1675257.1829556657</v>
      </c>
    </row>
    <row r="562" spans="2:18" x14ac:dyDescent="0.25">
      <c r="B562" s="146">
        <v>558</v>
      </c>
      <c r="C562" s="147" t="s">
        <v>1161</v>
      </c>
      <c r="D562" s="148">
        <v>0</v>
      </c>
      <c r="E562" s="149">
        <v>41425</v>
      </c>
      <c r="F562" s="149">
        <v>44413</v>
      </c>
      <c r="G562" s="6">
        <f t="shared" si="58"/>
        <v>8.1863013698630134</v>
      </c>
      <c r="H562" s="146">
        <v>15</v>
      </c>
      <c r="I562" s="150">
        <v>0.05</v>
      </c>
      <c r="J562" s="151">
        <f t="shared" si="54"/>
        <v>6.3333333333333325E-2</v>
      </c>
      <c r="K562" s="152">
        <v>3293664.92</v>
      </c>
      <c r="L562" s="152">
        <v>2284031.42</v>
      </c>
      <c r="M562" s="64">
        <v>8.8210347752332524E-2</v>
      </c>
      <c r="N562" s="153">
        <f t="shared" si="55"/>
        <v>3584200.2479728586</v>
      </c>
      <c r="O562" s="152">
        <f t="shared" si="56"/>
        <v>1858285.0819900921</v>
      </c>
      <c r="P562" s="152">
        <f t="shared" si="57"/>
        <v>1725915.1659827665</v>
      </c>
      <c r="Q562" s="64">
        <v>0.06</v>
      </c>
      <c r="R562" s="152">
        <f t="shared" si="59"/>
        <v>1622360.2560238005</v>
      </c>
    </row>
    <row r="563" spans="2:18" x14ac:dyDescent="0.25">
      <c r="B563" s="146">
        <v>559</v>
      </c>
      <c r="C563" s="147" t="s">
        <v>1162</v>
      </c>
      <c r="D563" s="148">
        <v>0</v>
      </c>
      <c r="E563" s="149">
        <v>41730</v>
      </c>
      <c r="F563" s="149">
        <v>44413</v>
      </c>
      <c r="G563" s="6">
        <f t="shared" si="58"/>
        <v>7.3506849315068497</v>
      </c>
      <c r="H563" s="146">
        <v>15</v>
      </c>
      <c r="I563" s="150">
        <v>0.05</v>
      </c>
      <c r="J563" s="151">
        <f t="shared" si="54"/>
        <v>6.3333333333333325E-2</v>
      </c>
      <c r="K563" s="152">
        <v>11133837</v>
      </c>
      <c r="L563" s="152">
        <v>8172236.3399999999</v>
      </c>
      <c r="M563" s="64">
        <v>-2.3328149300154196E-3</v>
      </c>
      <c r="N563" s="153">
        <f t="shared" si="55"/>
        <v>11107863.818818042</v>
      </c>
      <c r="O563" s="152">
        <f t="shared" si="56"/>
        <v>5171192.4556336738</v>
      </c>
      <c r="P563" s="152">
        <f t="shared" si="57"/>
        <v>5936671.3631843682</v>
      </c>
      <c r="Q563" s="64">
        <v>0.06</v>
      </c>
      <c r="R563" s="152">
        <f t="shared" si="59"/>
        <v>5580471.0813933061</v>
      </c>
    </row>
    <row r="564" spans="2:18" x14ac:dyDescent="0.25">
      <c r="B564" s="146">
        <v>560</v>
      </c>
      <c r="C564" s="147" t="s">
        <v>1164</v>
      </c>
      <c r="D564" s="148">
        <v>0</v>
      </c>
      <c r="E564" s="149">
        <v>41730</v>
      </c>
      <c r="F564" s="149">
        <v>44413</v>
      </c>
      <c r="G564" s="6">
        <f t="shared" si="58"/>
        <v>7.3506849315068497</v>
      </c>
      <c r="H564" s="146">
        <v>15</v>
      </c>
      <c r="I564" s="150">
        <v>0.05</v>
      </c>
      <c r="J564" s="151">
        <f t="shared" si="54"/>
        <v>6.3333333333333325E-2</v>
      </c>
      <c r="K564" s="152">
        <v>26916798</v>
      </c>
      <c r="L564" s="152">
        <v>18393145.309999999</v>
      </c>
      <c r="M564" s="64">
        <v>-2.3328149300154196E-3</v>
      </c>
      <c r="N564" s="153">
        <f t="shared" si="55"/>
        <v>26854006.091757391</v>
      </c>
      <c r="O564" s="152">
        <f t="shared" si="56"/>
        <v>12501704.735520696</v>
      </c>
      <c r="P564" s="152">
        <f t="shared" si="57"/>
        <v>14352301.356236694</v>
      </c>
      <c r="Q564" s="64">
        <v>0.06</v>
      </c>
      <c r="R564" s="152">
        <f t="shared" si="59"/>
        <v>13491163.274862492</v>
      </c>
    </row>
    <row r="565" spans="2:18" ht="30" x14ac:dyDescent="0.25">
      <c r="B565" s="146">
        <v>561</v>
      </c>
      <c r="C565" s="147" t="s">
        <v>1165</v>
      </c>
      <c r="D565" s="148">
        <v>0</v>
      </c>
      <c r="E565" s="149">
        <v>41425</v>
      </c>
      <c r="F565" s="149">
        <v>44413</v>
      </c>
      <c r="G565" s="6">
        <f t="shared" si="58"/>
        <v>8.1863013698630134</v>
      </c>
      <c r="H565" s="146">
        <v>15</v>
      </c>
      <c r="I565" s="150">
        <v>0.05</v>
      </c>
      <c r="J565" s="151">
        <f t="shared" si="54"/>
        <v>6.3333333333333325E-2</v>
      </c>
      <c r="K565" s="152">
        <v>5916083.8700000001</v>
      </c>
      <c r="L565" s="152">
        <v>4102579.28</v>
      </c>
      <c r="M565" s="64">
        <v>8.8210347752332524E-2</v>
      </c>
      <c r="N565" s="153">
        <f t="shared" si="55"/>
        <v>6437943.6855046656</v>
      </c>
      <c r="O565" s="152">
        <f t="shared" si="56"/>
        <v>3337853.3234106926</v>
      </c>
      <c r="P565" s="152">
        <f t="shared" si="57"/>
        <v>3100090.362093973</v>
      </c>
      <c r="Q565" s="64">
        <v>0.06</v>
      </c>
      <c r="R565" s="152">
        <f t="shared" si="59"/>
        <v>2914084.9403683343</v>
      </c>
    </row>
    <row r="566" spans="2:18" x14ac:dyDescent="0.25">
      <c r="B566" s="146">
        <v>562</v>
      </c>
      <c r="C566" s="147" t="s">
        <v>1166</v>
      </c>
      <c r="D566" s="148">
        <v>0</v>
      </c>
      <c r="E566" s="149">
        <v>41730</v>
      </c>
      <c r="F566" s="149">
        <v>44413</v>
      </c>
      <c r="G566" s="6">
        <f t="shared" si="58"/>
        <v>7.3506849315068497</v>
      </c>
      <c r="H566" s="146">
        <v>15</v>
      </c>
      <c r="I566" s="150">
        <v>0.05</v>
      </c>
      <c r="J566" s="151">
        <f t="shared" si="54"/>
        <v>6.3333333333333325E-2</v>
      </c>
      <c r="K566" s="152">
        <v>6587408.8099999996</v>
      </c>
      <c r="L566" s="152">
        <v>4835158.07</v>
      </c>
      <c r="M566" s="64">
        <v>-2.3328149300154196E-3</v>
      </c>
      <c r="N566" s="153">
        <f t="shared" si="55"/>
        <v>6572041.6043779161</v>
      </c>
      <c r="O566" s="152">
        <f t="shared" si="56"/>
        <v>3059570.4554006667</v>
      </c>
      <c r="P566" s="152">
        <f t="shared" si="57"/>
        <v>3512471.1489772494</v>
      </c>
      <c r="Q566" s="64">
        <v>0.06</v>
      </c>
      <c r="R566" s="152">
        <f t="shared" si="59"/>
        <v>3301722.8800386144</v>
      </c>
    </row>
    <row r="567" spans="2:18" x14ac:dyDescent="0.25">
      <c r="B567" s="146">
        <v>563</v>
      </c>
      <c r="C567" s="147" t="s">
        <v>1167</v>
      </c>
      <c r="D567" s="148">
        <v>0</v>
      </c>
      <c r="E567" s="149">
        <v>41730</v>
      </c>
      <c r="F567" s="149">
        <v>44413</v>
      </c>
      <c r="G567" s="6">
        <f t="shared" si="58"/>
        <v>7.3506849315068497</v>
      </c>
      <c r="H567" s="146">
        <v>15</v>
      </c>
      <c r="I567" s="150">
        <v>0.05</v>
      </c>
      <c r="J567" s="151">
        <f t="shared" si="54"/>
        <v>6.3333333333333325E-2</v>
      </c>
      <c r="K567" s="152">
        <v>122622.27</v>
      </c>
      <c r="L567" s="152">
        <v>90004.72</v>
      </c>
      <c r="M567" s="64">
        <v>-2.3328149300154196E-3</v>
      </c>
      <c r="N567" s="153">
        <f t="shared" si="55"/>
        <v>122336.21493779162</v>
      </c>
      <c r="O567" s="152">
        <f t="shared" si="56"/>
        <v>56952.814875651165</v>
      </c>
      <c r="P567" s="152">
        <f t="shared" si="57"/>
        <v>65383.400062140456</v>
      </c>
      <c r="Q567" s="64">
        <v>0.06</v>
      </c>
      <c r="R567" s="152">
        <f t="shared" si="59"/>
        <v>61460.396058412021</v>
      </c>
    </row>
    <row r="568" spans="2:18" ht="30" x14ac:dyDescent="0.25">
      <c r="B568" s="146">
        <v>564</v>
      </c>
      <c r="C568" s="147" t="s">
        <v>1168</v>
      </c>
      <c r="D568" s="148">
        <v>0</v>
      </c>
      <c r="E568" s="149">
        <v>41425</v>
      </c>
      <c r="F568" s="149">
        <v>44413</v>
      </c>
      <c r="G568" s="6">
        <f t="shared" si="58"/>
        <v>8.1863013698630134</v>
      </c>
      <c r="H568" s="146">
        <v>25</v>
      </c>
      <c r="I568" s="150">
        <v>0.05</v>
      </c>
      <c r="J568" s="151">
        <f t="shared" si="54"/>
        <v>3.7999999999999999E-2</v>
      </c>
      <c r="K568" s="152">
        <v>359406553.30000001</v>
      </c>
      <c r="L568" s="152">
        <v>251536849.56999999</v>
      </c>
      <c r="M568" s="64">
        <v>8.8210347752332524E-2</v>
      </c>
      <c r="N568" s="153">
        <f t="shared" si="55"/>
        <v>391109930.35106027</v>
      </c>
      <c r="O568" s="152">
        <f t="shared" si="56"/>
        <v>121666262.82679668</v>
      </c>
      <c r="P568" s="152">
        <f t="shared" si="57"/>
        <v>269443667.52426362</v>
      </c>
      <c r="Q568" s="64">
        <v>0.06</v>
      </c>
      <c r="R568" s="152">
        <f t="shared" si="59"/>
        <v>253277047.47280779</v>
      </c>
    </row>
    <row r="569" spans="2:18" x14ac:dyDescent="0.25">
      <c r="B569" s="146">
        <v>565</v>
      </c>
      <c r="C569" s="147" t="s">
        <v>1169</v>
      </c>
      <c r="D569" s="148">
        <v>0</v>
      </c>
      <c r="E569" s="149">
        <v>41730</v>
      </c>
      <c r="F569" s="149">
        <v>44413</v>
      </c>
      <c r="G569" s="6">
        <f t="shared" si="58"/>
        <v>7.3506849315068497</v>
      </c>
      <c r="H569" s="146">
        <v>25</v>
      </c>
      <c r="I569" s="150">
        <v>0.05</v>
      </c>
      <c r="J569" s="151">
        <f t="shared" si="54"/>
        <v>3.7999999999999999E-2</v>
      </c>
      <c r="K569" s="152">
        <v>20554645.719999999</v>
      </c>
      <c r="L569" s="152">
        <v>15087109.939999999</v>
      </c>
      <c r="M569" s="64">
        <v>-2.3328149300154196E-3</v>
      </c>
      <c r="N569" s="153">
        <f t="shared" si="55"/>
        <v>20506695.535583206</v>
      </c>
      <c r="O569" s="152">
        <f t="shared" si="56"/>
        <v>5728053.7989995889</v>
      </c>
      <c r="P569" s="152">
        <f t="shared" si="57"/>
        <v>14778641.736583617</v>
      </c>
      <c r="Q569" s="64">
        <v>0.06</v>
      </c>
      <c r="R569" s="152">
        <f t="shared" si="59"/>
        <v>13891923.232388599</v>
      </c>
    </row>
    <row r="570" spans="2:18" x14ac:dyDescent="0.25">
      <c r="B570" s="146">
        <v>566</v>
      </c>
      <c r="C570" s="147" t="s">
        <v>1069</v>
      </c>
      <c r="D570" s="148">
        <v>0</v>
      </c>
      <c r="E570" s="149">
        <v>41425</v>
      </c>
      <c r="F570" s="149">
        <v>44413</v>
      </c>
      <c r="G570" s="6">
        <f t="shared" si="58"/>
        <v>8.1863013698630134</v>
      </c>
      <c r="H570" s="146">
        <v>25</v>
      </c>
      <c r="I570" s="150">
        <v>0.05</v>
      </c>
      <c r="J570" s="151">
        <f t="shared" si="54"/>
        <v>3.7999999999999999E-2</v>
      </c>
      <c r="K570" s="152">
        <v>6343241.4299999997</v>
      </c>
      <c r="L570" s="152">
        <v>4398796.82</v>
      </c>
      <c r="M570" s="64">
        <v>0.44</v>
      </c>
      <c r="N570" s="153">
        <f t="shared" si="55"/>
        <v>9134267.6591999996</v>
      </c>
      <c r="O570" s="152">
        <f t="shared" si="56"/>
        <v>2841482.9783457667</v>
      </c>
      <c r="P570" s="152">
        <f t="shared" si="57"/>
        <v>6292784.680854233</v>
      </c>
      <c r="Q570" s="64">
        <v>0.06</v>
      </c>
      <c r="R570" s="152">
        <f t="shared" si="59"/>
        <v>5915217.6000029789</v>
      </c>
    </row>
    <row r="571" spans="2:18" x14ac:dyDescent="0.25">
      <c r="B571" s="146">
        <v>567</v>
      </c>
      <c r="C571" s="147" t="s">
        <v>1070</v>
      </c>
      <c r="D571" s="148">
        <v>0</v>
      </c>
      <c r="E571" s="149">
        <v>41425</v>
      </c>
      <c r="F571" s="149">
        <v>44413</v>
      </c>
      <c r="G571" s="6">
        <f t="shared" si="58"/>
        <v>8.1863013698630134</v>
      </c>
      <c r="H571" s="146">
        <v>25</v>
      </c>
      <c r="I571" s="150">
        <v>0.05</v>
      </c>
      <c r="J571" s="151">
        <f t="shared" si="54"/>
        <v>3.7999999999999999E-2</v>
      </c>
      <c r="K571" s="152">
        <v>33669252.210000001</v>
      </c>
      <c r="L571" s="152">
        <v>23348346.710000001</v>
      </c>
      <c r="M571" s="64">
        <v>0.19512195121951231</v>
      </c>
      <c r="N571" s="153">
        <f t="shared" si="55"/>
        <v>40238862.397317082</v>
      </c>
      <c r="O571" s="152">
        <f t="shared" si="56"/>
        <v>12517483.265865672</v>
      </c>
      <c r="P571" s="152">
        <f t="shared" si="57"/>
        <v>27721379.131451409</v>
      </c>
      <c r="Q571" s="64">
        <v>0.06</v>
      </c>
      <c r="R571" s="152">
        <f t="shared" si="59"/>
        <v>26058096.383564323</v>
      </c>
    </row>
    <row r="572" spans="2:18" ht="30" x14ac:dyDescent="0.25">
      <c r="B572" s="146">
        <v>568</v>
      </c>
      <c r="C572" s="147" t="s">
        <v>1071</v>
      </c>
      <c r="D572" s="148">
        <v>0</v>
      </c>
      <c r="E572" s="149">
        <v>41425</v>
      </c>
      <c r="F572" s="149">
        <v>44413</v>
      </c>
      <c r="G572" s="6">
        <f t="shared" si="58"/>
        <v>8.1863013698630134</v>
      </c>
      <c r="H572" s="146">
        <v>25</v>
      </c>
      <c r="I572" s="150">
        <v>0.05</v>
      </c>
      <c r="J572" s="151">
        <f t="shared" si="54"/>
        <v>3.7999999999999999E-2</v>
      </c>
      <c r="K572" s="152">
        <v>907272.69</v>
      </c>
      <c r="L572" s="152">
        <v>629159.11</v>
      </c>
      <c r="M572" s="64">
        <v>0</v>
      </c>
      <c r="N572" s="153">
        <f t="shared" si="55"/>
        <v>907272.69</v>
      </c>
      <c r="O572" s="152">
        <f t="shared" si="56"/>
        <v>282233.89126947941</v>
      </c>
      <c r="P572" s="152">
        <f t="shared" si="57"/>
        <v>625038.79873052053</v>
      </c>
      <c r="Q572" s="64">
        <v>0.06</v>
      </c>
      <c r="R572" s="152">
        <f t="shared" si="59"/>
        <v>587536.47080668923</v>
      </c>
    </row>
    <row r="573" spans="2:18" ht="30" x14ac:dyDescent="0.25">
      <c r="B573" s="146">
        <v>569</v>
      </c>
      <c r="C573" s="147" t="s">
        <v>1072</v>
      </c>
      <c r="D573" s="148">
        <v>0</v>
      </c>
      <c r="E573" s="149">
        <v>41425</v>
      </c>
      <c r="F573" s="149">
        <v>44413</v>
      </c>
      <c r="G573" s="6">
        <f t="shared" si="58"/>
        <v>8.1863013698630134</v>
      </c>
      <c r="H573" s="146">
        <v>25</v>
      </c>
      <c r="I573" s="150">
        <v>0.05</v>
      </c>
      <c r="J573" s="151">
        <f t="shared" si="54"/>
        <v>3.7999999999999999E-2</v>
      </c>
      <c r="K573" s="152">
        <v>27380362.140000001</v>
      </c>
      <c r="L573" s="152">
        <v>18987240.460000001</v>
      </c>
      <c r="M573" s="64">
        <v>0</v>
      </c>
      <c r="N573" s="153">
        <f t="shared" si="55"/>
        <v>27380362.140000001</v>
      </c>
      <c r="O573" s="152">
        <f t="shared" si="56"/>
        <v>8517468.0515730418</v>
      </c>
      <c r="P573" s="152">
        <f t="shared" si="57"/>
        <v>18862894.088426959</v>
      </c>
      <c r="Q573" s="64">
        <v>0.06</v>
      </c>
      <c r="R573" s="152">
        <f t="shared" si="59"/>
        <v>17731120.44312134</v>
      </c>
    </row>
    <row r="574" spans="2:18" x14ac:dyDescent="0.25">
      <c r="B574" s="146">
        <v>570</v>
      </c>
      <c r="C574" s="147" t="s">
        <v>1073</v>
      </c>
      <c r="D574" s="148">
        <v>0</v>
      </c>
      <c r="E574" s="149">
        <v>41425</v>
      </c>
      <c r="F574" s="149">
        <v>44413</v>
      </c>
      <c r="G574" s="6">
        <f t="shared" si="58"/>
        <v>8.1863013698630134</v>
      </c>
      <c r="H574" s="146">
        <v>25</v>
      </c>
      <c r="I574" s="150">
        <v>0.05</v>
      </c>
      <c r="J574" s="151">
        <f t="shared" si="54"/>
        <v>3.7999999999999999E-2</v>
      </c>
      <c r="K574" s="152">
        <v>13413656.310000001</v>
      </c>
      <c r="L574" s="152">
        <v>9301860.8100000005</v>
      </c>
      <c r="M574" s="64">
        <v>0</v>
      </c>
      <c r="N574" s="153">
        <f t="shared" si="55"/>
        <v>13413656.310000001</v>
      </c>
      <c r="O574" s="152">
        <f t="shared" si="56"/>
        <v>4172712.8549661371</v>
      </c>
      <c r="P574" s="152">
        <f t="shared" si="57"/>
        <v>9240943.455033863</v>
      </c>
      <c r="Q574" s="64">
        <v>0.06</v>
      </c>
      <c r="R574" s="152">
        <f t="shared" si="59"/>
        <v>8686486.8477318306</v>
      </c>
    </row>
    <row r="575" spans="2:18" x14ac:dyDescent="0.25">
      <c r="B575" s="146">
        <v>571</v>
      </c>
      <c r="C575" s="147" t="s">
        <v>1074</v>
      </c>
      <c r="D575" s="148">
        <v>0</v>
      </c>
      <c r="E575" s="149">
        <v>41425</v>
      </c>
      <c r="F575" s="149">
        <v>44413</v>
      </c>
      <c r="G575" s="6">
        <f t="shared" si="58"/>
        <v>8.1863013698630134</v>
      </c>
      <c r="H575" s="146">
        <v>25</v>
      </c>
      <c r="I575" s="150">
        <v>0.05</v>
      </c>
      <c r="J575" s="151">
        <f t="shared" si="54"/>
        <v>3.7999999999999999E-2</v>
      </c>
      <c r="K575" s="152">
        <v>352389.32</v>
      </c>
      <c r="L575" s="152">
        <v>244368.61</v>
      </c>
      <c r="M575" s="64">
        <v>0</v>
      </c>
      <c r="N575" s="153">
        <f t="shared" si="55"/>
        <v>352389.32</v>
      </c>
      <c r="O575" s="152">
        <f t="shared" si="56"/>
        <v>109621.07657556163</v>
      </c>
      <c r="P575" s="152">
        <f t="shared" si="57"/>
        <v>242768.24342443838</v>
      </c>
      <c r="Q575" s="64">
        <v>0.06</v>
      </c>
      <c r="R575" s="152">
        <f t="shared" si="59"/>
        <v>228202.14881897205</v>
      </c>
    </row>
    <row r="576" spans="2:18" x14ac:dyDescent="0.25">
      <c r="B576" s="146">
        <v>572</v>
      </c>
      <c r="C576" s="147" t="s">
        <v>1076</v>
      </c>
      <c r="D576" s="148">
        <v>0</v>
      </c>
      <c r="E576" s="149">
        <v>41730</v>
      </c>
      <c r="F576" s="149">
        <v>44413</v>
      </c>
      <c r="G576" s="6">
        <f t="shared" si="58"/>
        <v>7.3506849315068497</v>
      </c>
      <c r="H576" s="146">
        <v>25</v>
      </c>
      <c r="I576" s="150">
        <v>0.05</v>
      </c>
      <c r="J576" s="151">
        <f t="shared" si="54"/>
        <v>3.7999999999999999E-2</v>
      </c>
      <c r="K576" s="152">
        <v>26443837.98</v>
      </c>
      <c r="L576" s="152">
        <v>19167360.73</v>
      </c>
      <c r="M576" s="64">
        <v>0</v>
      </c>
      <c r="N576" s="153">
        <f t="shared" si="55"/>
        <v>26443837.98</v>
      </c>
      <c r="O576" s="152">
        <f t="shared" si="56"/>
        <v>7386452.2120901914</v>
      </c>
      <c r="P576" s="152">
        <f t="shared" si="57"/>
        <v>19057385.76790981</v>
      </c>
      <c r="Q576" s="64">
        <v>0.06</v>
      </c>
      <c r="R576" s="152">
        <f t="shared" si="59"/>
        <v>17913942.621835221</v>
      </c>
    </row>
    <row r="577" spans="2:18" x14ac:dyDescent="0.25">
      <c r="B577" s="146">
        <v>573</v>
      </c>
      <c r="C577" s="147" t="s">
        <v>1077</v>
      </c>
      <c r="D577" s="148">
        <v>0</v>
      </c>
      <c r="E577" s="149">
        <v>42095</v>
      </c>
      <c r="F577" s="149">
        <v>44413</v>
      </c>
      <c r="G577" s="6">
        <f t="shared" si="58"/>
        <v>6.3506849315068497</v>
      </c>
      <c r="H577" s="146">
        <v>25</v>
      </c>
      <c r="I577" s="150">
        <v>0.05</v>
      </c>
      <c r="J577" s="151">
        <f t="shared" si="54"/>
        <v>3.7999999999999999E-2</v>
      </c>
      <c r="K577" s="152">
        <v>1517042.69</v>
      </c>
      <c r="L577" s="152">
        <v>1143792.05</v>
      </c>
      <c r="M577" s="64">
        <v>0</v>
      </c>
      <c r="N577" s="153">
        <f t="shared" si="55"/>
        <v>1517042.69</v>
      </c>
      <c r="O577" s="152">
        <f t="shared" si="56"/>
        <v>366101.88576975343</v>
      </c>
      <c r="P577" s="152">
        <f t="shared" si="57"/>
        <v>1150940.8042302465</v>
      </c>
      <c r="Q577" s="64">
        <v>0.06</v>
      </c>
      <c r="R577" s="152">
        <f t="shared" si="59"/>
        <v>1081884.3559764316</v>
      </c>
    </row>
    <row r="578" spans="2:18" x14ac:dyDescent="0.25">
      <c r="B578" s="146">
        <v>574</v>
      </c>
      <c r="C578" s="147" t="s">
        <v>1079</v>
      </c>
      <c r="D578" s="148">
        <v>0</v>
      </c>
      <c r="E578" s="149">
        <v>42461</v>
      </c>
      <c r="F578" s="149">
        <v>44413</v>
      </c>
      <c r="G578" s="6">
        <f t="shared" si="58"/>
        <v>5.3479452054794523</v>
      </c>
      <c r="H578" s="146">
        <v>25</v>
      </c>
      <c r="I578" s="150">
        <v>0.05</v>
      </c>
      <c r="J578" s="151">
        <f t="shared" si="54"/>
        <v>3.7999999999999999E-2</v>
      </c>
      <c r="K578" s="152">
        <v>687143.91</v>
      </c>
      <c r="L578" s="152">
        <v>539901.80000000005</v>
      </c>
      <c r="M578" s="64">
        <v>0</v>
      </c>
      <c r="N578" s="153">
        <f t="shared" si="55"/>
        <v>687143.91</v>
      </c>
      <c r="O578" s="152">
        <f t="shared" si="56"/>
        <v>139642.70320043838</v>
      </c>
      <c r="P578" s="152">
        <f t="shared" si="57"/>
        <v>547501.20679956162</v>
      </c>
      <c r="Q578" s="64">
        <v>0.06</v>
      </c>
      <c r="R578" s="152">
        <f t="shared" si="59"/>
        <v>514651.13439158787</v>
      </c>
    </row>
    <row r="579" spans="2:18" x14ac:dyDescent="0.25">
      <c r="B579" s="146">
        <v>575</v>
      </c>
      <c r="C579" s="147" t="s">
        <v>1080</v>
      </c>
      <c r="D579" s="148">
        <v>0</v>
      </c>
      <c r="E579" s="149">
        <v>41730</v>
      </c>
      <c r="F579" s="149">
        <v>44413</v>
      </c>
      <c r="G579" s="6">
        <f t="shared" si="58"/>
        <v>7.3506849315068497</v>
      </c>
      <c r="H579" s="146">
        <v>25</v>
      </c>
      <c r="I579" s="150">
        <v>0.05</v>
      </c>
      <c r="J579" s="151">
        <f t="shared" si="54"/>
        <v>3.7999999999999999E-2</v>
      </c>
      <c r="K579" s="152">
        <v>-20094379.260000002</v>
      </c>
      <c r="L579" s="152">
        <v>-14565064.890000001</v>
      </c>
      <c r="M579" s="64">
        <v>0</v>
      </c>
      <c r="N579" s="153">
        <f t="shared" si="55"/>
        <v>-20094379.260000002</v>
      </c>
      <c r="O579" s="152">
        <f t="shared" si="56"/>
        <v>-5612883.1317096995</v>
      </c>
      <c r="P579" s="152">
        <f>N579-O579</f>
        <v>-14481496.128290303</v>
      </c>
      <c r="Q579" s="64">
        <v>0.06</v>
      </c>
      <c r="R579" s="152">
        <f>IF(P579&gt;=N579*I579,N579*I579,P579*(1-Q579))</f>
        <v>-13612606.360592885</v>
      </c>
    </row>
    <row r="580" spans="2:18" x14ac:dyDescent="0.25">
      <c r="B580" s="146">
        <v>576</v>
      </c>
      <c r="C580" s="147" t="s">
        <v>1081</v>
      </c>
      <c r="D580" s="148">
        <v>0</v>
      </c>
      <c r="E580" s="149">
        <v>42095</v>
      </c>
      <c r="F580" s="149">
        <v>44413</v>
      </c>
      <c r="G580" s="6">
        <f t="shared" si="58"/>
        <v>6.3506849315068497</v>
      </c>
      <c r="H580" s="146">
        <v>25</v>
      </c>
      <c r="I580" s="150">
        <v>0.05</v>
      </c>
      <c r="J580" s="151">
        <f t="shared" si="54"/>
        <v>3.7999999999999999E-2</v>
      </c>
      <c r="K580" s="152">
        <v>3847267.19</v>
      </c>
      <c r="L580" s="152">
        <v>2900692.06</v>
      </c>
      <c r="M580" s="64">
        <v>0</v>
      </c>
      <c r="N580" s="153">
        <f t="shared" si="55"/>
        <v>3847267.19</v>
      </c>
      <c r="O580" s="152">
        <f t="shared" si="56"/>
        <v>928445.7072985206</v>
      </c>
      <c r="P580" s="152">
        <f t="shared" si="57"/>
        <v>2918821.4827014795</v>
      </c>
      <c r="Q580" s="64">
        <v>0.06</v>
      </c>
      <c r="R580" s="152">
        <f t="shared" si="59"/>
        <v>2743692.1937393905</v>
      </c>
    </row>
    <row r="581" spans="2:18" x14ac:dyDescent="0.25">
      <c r="B581" s="146">
        <v>577</v>
      </c>
      <c r="C581" s="147" t="s">
        <v>1082</v>
      </c>
      <c r="D581" s="148">
        <v>0</v>
      </c>
      <c r="E581" s="149">
        <v>42461</v>
      </c>
      <c r="F581" s="149">
        <v>44413</v>
      </c>
      <c r="G581" s="6">
        <f t="shared" si="58"/>
        <v>5.3479452054794523</v>
      </c>
      <c r="H581" s="146">
        <v>25</v>
      </c>
      <c r="I581" s="150">
        <v>0.05</v>
      </c>
      <c r="J581" s="151">
        <f t="shared" ref="J581:J644" si="60">(1-I581)/H581</f>
        <v>3.7999999999999999E-2</v>
      </c>
      <c r="K581" s="152">
        <v>-1871593.47</v>
      </c>
      <c r="L581" s="152">
        <v>-1470545.98</v>
      </c>
      <c r="M581" s="64">
        <v>0</v>
      </c>
      <c r="N581" s="153">
        <f t="shared" ref="N581:N644" si="61">K581*(1+M581)</f>
        <v>-1871593.47</v>
      </c>
      <c r="O581" s="152">
        <f t="shared" ref="O581:O644" si="62">N581*J581*G581</f>
        <v>-380348.81433073973</v>
      </c>
      <c r="P581" s="152">
        <f>N581-O581</f>
        <v>-1491244.6556692603</v>
      </c>
      <c r="Q581" s="64">
        <v>0.06</v>
      </c>
      <c r="R581" s="152">
        <f>IF(P581&gt;=N581*I581,N581*I581,P581*(1-Q581))</f>
        <v>-1401769.9763291045</v>
      </c>
    </row>
    <row r="582" spans="2:18" x14ac:dyDescent="0.25">
      <c r="B582" s="146">
        <v>578</v>
      </c>
      <c r="C582" s="147" t="s">
        <v>1084</v>
      </c>
      <c r="D582" s="148">
        <v>0</v>
      </c>
      <c r="E582" s="149">
        <v>42826</v>
      </c>
      <c r="F582" s="149">
        <v>44413</v>
      </c>
      <c r="G582" s="6">
        <f t="shared" ref="G582:G645" si="63">(F582-E582)/(EDATE(F582,12)-F582)</f>
        <v>4.3479452054794523</v>
      </c>
      <c r="H582" s="146">
        <v>25</v>
      </c>
      <c r="I582" s="150">
        <v>0.05</v>
      </c>
      <c r="J582" s="151">
        <f t="shared" si="60"/>
        <v>3.7999999999999999E-2</v>
      </c>
      <c r="K582" s="152">
        <v>448615.93</v>
      </c>
      <c r="L582" s="152">
        <v>368078.73</v>
      </c>
      <c r="M582" s="64">
        <v>0</v>
      </c>
      <c r="N582" s="153">
        <f t="shared" si="61"/>
        <v>448615.93</v>
      </c>
      <c r="O582" s="152">
        <f t="shared" si="62"/>
        <v>74121.184313917794</v>
      </c>
      <c r="P582" s="152">
        <f t="shared" ref="P582:P644" si="64">MAX(N582-O582,0)</f>
        <v>374494.74568608217</v>
      </c>
      <c r="Q582" s="64">
        <v>0.06</v>
      </c>
      <c r="R582" s="152">
        <f t="shared" ref="R582:R645" si="65">IF(L582&lt;=0,0,IF(P582&lt;=I582*N582,I582*N582,P582*(1-Q582)))</f>
        <v>352025.0609449172</v>
      </c>
    </row>
    <row r="583" spans="2:18" x14ac:dyDescent="0.25">
      <c r="B583" s="146">
        <v>579</v>
      </c>
      <c r="C583" s="147" t="s">
        <v>1085</v>
      </c>
      <c r="D583" s="148">
        <v>0</v>
      </c>
      <c r="E583" s="149">
        <v>42826</v>
      </c>
      <c r="F583" s="149">
        <v>44413</v>
      </c>
      <c r="G583" s="6">
        <f t="shared" si="63"/>
        <v>4.3479452054794523</v>
      </c>
      <c r="H583" s="146">
        <v>25</v>
      </c>
      <c r="I583" s="150">
        <v>0.05</v>
      </c>
      <c r="J583" s="151">
        <f t="shared" si="60"/>
        <v>3.7999999999999999E-2</v>
      </c>
      <c r="K583" s="152">
        <v>-40127.89</v>
      </c>
      <c r="L583" s="152">
        <v>-32923.97</v>
      </c>
      <c r="M583" s="64">
        <v>0</v>
      </c>
      <c r="N583" s="153">
        <f t="shared" si="61"/>
        <v>-40127.89</v>
      </c>
      <c r="O583" s="152">
        <f t="shared" si="62"/>
        <v>-6630.0069433972603</v>
      </c>
      <c r="P583" s="152">
        <f>N583-O583</f>
        <v>-33497.883056602739</v>
      </c>
      <c r="Q583" s="64">
        <v>0.06</v>
      </c>
      <c r="R583" s="152">
        <f>IF(P583&gt;=N583*I583,N583*I583,P583*(1-Q583))</f>
        <v>-31488.010073206573</v>
      </c>
    </row>
    <row r="584" spans="2:18" x14ac:dyDescent="0.25">
      <c r="B584" s="146">
        <v>580</v>
      </c>
      <c r="C584" s="147" t="s">
        <v>1087</v>
      </c>
      <c r="D584" s="148">
        <v>0</v>
      </c>
      <c r="E584" s="149">
        <v>43191</v>
      </c>
      <c r="F584" s="149">
        <v>44413</v>
      </c>
      <c r="G584" s="6">
        <f t="shared" si="63"/>
        <v>3.3479452054794518</v>
      </c>
      <c r="H584" s="146">
        <v>25</v>
      </c>
      <c r="I584" s="150">
        <v>0.05</v>
      </c>
      <c r="J584" s="151">
        <f t="shared" si="60"/>
        <v>3.7999999999999999E-2</v>
      </c>
      <c r="K584" s="152">
        <v>1239214.77</v>
      </c>
      <c r="L584" s="152">
        <v>1064090.04</v>
      </c>
      <c r="M584" s="64">
        <v>0</v>
      </c>
      <c r="N584" s="153">
        <f t="shared" si="61"/>
        <v>1239214.77</v>
      </c>
      <c r="O584" s="152">
        <f t="shared" si="62"/>
        <v>157655.27961567123</v>
      </c>
      <c r="P584" s="152">
        <f t="shared" si="64"/>
        <v>1081559.4903843289</v>
      </c>
      <c r="Q584" s="64">
        <v>0.06</v>
      </c>
      <c r="R584" s="152">
        <f t="shared" si="65"/>
        <v>1016665.9209612691</v>
      </c>
    </row>
    <row r="585" spans="2:18" x14ac:dyDescent="0.25">
      <c r="B585" s="146">
        <v>581</v>
      </c>
      <c r="C585" s="147" t="s">
        <v>1088</v>
      </c>
      <c r="D585" s="148">
        <v>0</v>
      </c>
      <c r="E585" s="149">
        <v>43191</v>
      </c>
      <c r="F585" s="149">
        <v>44413</v>
      </c>
      <c r="G585" s="6">
        <f t="shared" si="63"/>
        <v>3.3479452054794518</v>
      </c>
      <c r="H585" s="146">
        <v>25</v>
      </c>
      <c r="I585" s="150">
        <v>0.05</v>
      </c>
      <c r="J585" s="151">
        <f t="shared" si="60"/>
        <v>3.7999999999999999E-2</v>
      </c>
      <c r="K585" s="152">
        <v>4096993.57</v>
      </c>
      <c r="L585" s="152">
        <v>3518010.07</v>
      </c>
      <c r="M585" s="64">
        <v>0</v>
      </c>
      <c r="N585" s="153">
        <f t="shared" si="61"/>
        <v>4096993.57</v>
      </c>
      <c r="O585" s="152">
        <f t="shared" si="62"/>
        <v>521227.3792233424</v>
      </c>
      <c r="P585" s="152">
        <f t="shared" si="64"/>
        <v>3575766.1907766573</v>
      </c>
      <c r="Q585" s="64">
        <v>0.06</v>
      </c>
      <c r="R585" s="152">
        <f t="shared" si="65"/>
        <v>3361220.2193300575</v>
      </c>
    </row>
    <row r="586" spans="2:18" x14ac:dyDescent="0.25">
      <c r="B586" s="146">
        <v>582</v>
      </c>
      <c r="C586" s="147" t="s">
        <v>1090</v>
      </c>
      <c r="D586" s="148">
        <v>0</v>
      </c>
      <c r="E586" s="149">
        <v>43556</v>
      </c>
      <c r="F586" s="149">
        <v>44413</v>
      </c>
      <c r="G586" s="6">
        <f t="shared" si="63"/>
        <v>2.3479452054794518</v>
      </c>
      <c r="H586" s="146">
        <v>25</v>
      </c>
      <c r="I586" s="150">
        <v>0.05</v>
      </c>
      <c r="J586" s="151">
        <f t="shared" si="60"/>
        <v>3.7999999999999999E-2</v>
      </c>
      <c r="K586" s="152">
        <v>1464805.49</v>
      </c>
      <c r="L586" s="152">
        <v>1319602.1499999999</v>
      </c>
      <c r="M586" s="64">
        <v>0</v>
      </c>
      <c r="N586" s="153">
        <f t="shared" si="61"/>
        <v>1464805.49</v>
      </c>
      <c r="O586" s="152">
        <f t="shared" si="62"/>
        <v>130692.75503380821</v>
      </c>
      <c r="P586" s="152">
        <f t="shared" si="64"/>
        <v>1334112.7349661917</v>
      </c>
      <c r="Q586" s="64">
        <v>0.06</v>
      </c>
      <c r="R586" s="152">
        <f t="shared" si="65"/>
        <v>1254065.9708682201</v>
      </c>
    </row>
    <row r="587" spans="2:18" ht="30" x14ac:dyDescent="0.25">
      <c r="B587" s="146">
        <v>583</v>
      </c>
      <c r="C587" s="147" t="s">
        <v>1091</v>
      </c>
      <c r="D587" s="148">
        <v>0</v>
      </c>
      <c r="E587" s="149">
        <v>43556</v>
      </c>
      <c r="F587" s="149">
        <v>44413</v>
      </c>
      <c r="G587" s="6">
        <f t="shared" si="63"/>
        <v>2.3479452054794518</v>
      </c>
      <c r="H587" s="146">
        <v>25</v>
      </c>
      <c r="I587" s="150">
        <v>0.05</v>
      </c>
      <c r="J587" s="151">
        <f t="shared" si="60"/>
        <v>3.7999999999999999E-2</v>
      </c>
      <c r="K587" s="152">
        <v>5119921.93</v>
      </c>
      <c r="L587" s="152">
        <v>4612393.93</v>
      </c>
      <c r="M587" s="64">
        <v>0</v>
      </c>
      <c r="N587" s="153">
        <f t="shared" si="61"/>
        <v>5119921.93</v>
      </c>
      <c r="O587" s="152">
        <f t="shared" si="62"/>
        <v>456809.25362295884</v>
      </c>
      <c r="P587" s="152">
        <f t="shared" si="64"/>
        <v>4663112.6763770413</v>
      </c>
      <c r="Q587" s="64">
        <v>0.06</v>
      </c>
      <c r="R587" s="152">
        <f t="shared" si="65"/>
        <v>4383325.9157944182</v>
      </c>
    </row>
    <row r="588" spans="2:18" x14ac:dyDescent="0.25">
      <c r="B588" s="146">
        <v>584</v>
      </c>
      <c r="C588" s="147" t="s">
        <v>1093</v>
      </c>
      <c r="D588" s="148">
        <v>0</v>
      </c>
      <c r="E588" s="149">
        <v>43922</v>
      </c>
      <c r="F588" s="149">
        <v>44413</v>
      </c>
      <c r="G588" s="6">
        <f t="shared" si="63"/>
        <v>1.3452054794520547</v>
      </c>
      <c r="H588" s="146">
        <v>25</v>
      </c>
      <c r="I588" s="150">
        <v>0.05</v>
      </c>
      <c r="J588" s="151">
        <f t="shared" si="60"/>
        <v>3.7999999999999999E-2</v>
      </c>
      <c r="K588" s="152">
        <v>2533981.63</v>
      </c>
      <c r="L588" s="152">
        <v>2401473.9900000002</v>
      </c>
      <c r="M588" s="64">
        <v>0</v>
      </c>
      <c r="N588" s="153">
        <f t="shared" si="61"/>
        <v>2533981.63</v>
      </c>
      <c r="O588" s="152">
        <f t="shared" si="62"/>
        <v>129531.58699326025</v>
      </c>
      <c r="P588" s="152">
        <f t="shared" si="64"/>
        <v>2404450.0430067396</v>
      </c>
      <c r="Q588" s="64">
        <v>0.06</v>
      </c>
      <c r="R588" s="152">
        <f t="shared" si="65"/>
        <v>2260183.0404263353</v>
      </c>
    </row>
    <row r="589" spans="2:18" x14ac:dyDescent="0.25">
      <c r="B589" s="146">
        <v>585</v>
      </c>
      <c r="C589" s="147" t="s">
        <v>1094</v>
      </c>
      <c r="D589" s="148">
        <v>0</v>
      </c>
      <c r="E589" s="149">
        <v>43922</v>
      </c>
      <c r="F589" s="149">
        <v>44413</v>
      </c>
      <c r="G589" s="6">
        <f t="shared" si="63"/>
        <v>1.3452054794520547</v>
      </c>
      <c r="H589" s="146">
        <v>25</v>
      </c>
      <c r="I589" s="150">
        <v>0.05</v>
      </c>
      <c r="J589" s="151">
        <f t="shared" si="60"/>
        <v>3.7999999999999999E-2</v>
      </c>
      <c r="K589" s="152">
        <v>-4981307.3099999996</v>
      </c>
      <c r="L589" s="152">
        <v>-4720823.4800000004</v>
      </c>
      <c r="M589" s="64">
        <v>0</v>
      </c>
      <c r="N589" s="153">
        <f t="shared" si="61"/>
        <v>-4981307.3099999996</v>
      </c>
      <c r="O589" s="152">
        <f t="shared" si="62"/>
        <v>-254633.51175336979</v>
      </c>
      <c r="P589" s="152">
        <f>N589-O589</f>
        <v>-4726673.7982466295</v>
      </c>
      <c r="Q589" s="64">
        <v>0.06</v>
      </c>
      <c r="R589" s="152">
        <f>IF(P589&gt;=N589*I589,N589*I589,P589*(1-Q589))</f>
        <v>-4443073.3703518314</v>
      </c>
    </row>
    <row r="590" spans="2:18" x14ac:dyDescent="0.25">
      <c r="B590" s="146">
        <v>586</v>
      </c>
      <c r="C590" s="147" t="s">
        <v>1170</v>
      </c>
      <c r="D590" s="148">
        <v>0</v>
      </c>
      <c r="E590" s="149">
        <v>41425</v>
      </c>
      <c r="F590" s="149">
        <v>44413</v>
      </c>
      <c r="G590" s="6">
        <f t="shared" si="63"/>
        <v>8.1863013698630134</v>
      </c>
      <c r="H590" s="146">
        <v>40</v>
      </c>
      <c r="I590" s="150">
        <v>0.05</v>
      </c>
      <c r="J590" s="151">
        <f t="shared" si="60"/>
        <v>2.375E-2</v>
      </c>
      <c r="K590" s="152">
        <v>181976156.58000001</v>
      </c>
      <c r="L590" s="152">
        <v>126193548.01000001</v>
      </c>
      <c r="M590" s="64">
        <v>8.8210347752332524E-2</v>
      </c>
      <c r="N590" s="153">
        <f t="shared" si="61"/>
        <v>198028336.63455474</v>
      </c>
      <c r="O590" s="152">
        <f t="shared" si="62"/>
        <v>38501591.532249801</v>
      </c>
      <c r="P590" s="152">
        <f t="shared" si="64"/>
        <v>159526745.10230494</v>
      </c>
      <c r="Q590" s="64">
        <v>0.06</v>
      </c>
      <c r="R590" s="152">
        <f t="shared" si="65"/>
        <v>149955140.39616662</v>
      </c>
    </row>
    <row r="591" spans="2:18" x14ac:dyDescent="0.25">
      <c r="B591" s="146">
        <v>587</v>
      </c>
      <c r="C591" s="147" t="s">
        <v>1171</v>
      </c>
      <c r="D591" s="148">
        <v>0</v>
      </c>
      <c r="E591" s="149">
        <v>41425</v>
      </c>
      <c r="F591" s="149">
        <v>44413</v>
      </c>
      <c r="G591" s="6">
        <f t="shared" si="63"/>
        <v>8.1863013698630134</v>
      </c>
      <c r="H591" s="146">
        <v>40</v>
      </c>
      <c r="I591" s="150">
        <v>0.05</v>
      </c>
      <c r="J591" s="151">
        <f t="shared" si="60"/>
        <v>2.375E-2</v>
      </c>
      <c r="K591" s="152">
        <v>181976156.47</v>
      </c>
      <c r="L591" s="152">
        <v>126193547.89</v>
      </c>
      <c r="M591" s="64">
        <v>8.8210347752332524E-2</v>
      </c>
      <c r="N591" s="153">
        <f t="shared" si="61"/>
        <v>198028336.5148516</v>
      </c>
      <c r="O591" s="152">
        <f t="shared" si="62"/>
        <v>38501591.508976556</v>
      </c>
      <c r="P591" s="152">
        <f t="shared" si="64"/>
        <v>159526745.00587505</v>
      </c>
      <c r="Q591" s="64">
        <v>0.06</v>
      </c>
      <c r="R591" s="152">
        <f t="shared" si="65"/>
        <v>149955140.30552253</v>
      </c>
    </row>
    <row r="592" spans="2:18" x14ac:dyDescent="0.25">
      <c r="B592" s="146">
        <v>588</v>
      </c>
      <c r="C592" s="147" t="s">
        <v>1172</v>
      </c>
      <c r="D592" s="148">
        <v>0</v>
      </c>
      <c r="E592" s="149">
        <v>41730</v>
      </c>
      <c r="F592" s="149">
        <v>44413</v>
      </c>
      <c r="G592" s="6">
        <f t="shared" si="63"/>
        <v>7.3506849315068497</v>
      </c>
      <c r="H592" s="146">
        <v>40</v>
      </c>
      <c r="I592" s="150">
        <v>0.05</v>
      </c>
      <c r="J592" s="151">
        <f t="shared" si="60"/>
        <v>2.375E-2</v>
      </c>
      <c r="K592" s="152">
        <v>56166359</v>
      </c>
      <c r="L592" s="152">
        <v>41226107.520000003</v>
      </c>
      <c r="M592" s="64">
        <v>-2.3328149300154196E-3</v>
      </c>
      <c r="N592" s="153">
        <f t="shared" si="61"/>
        <v>56035333.279160194</v>
      </c>
      <c r="O592" s="152">
        <f t="shared" si="62"/>
        <v>9782579.399218319</v>
      </c>
      <c r="P592" s="152">
        <f t="shared" si="64"/>
        <v>46252753.879941873</v>
      </c>
      <c r="Q592" s="64">
        <v>0.06</v>
      </c>
      <c r="R592" s="152">
        <f t="shared" si="65"/>
        <v>43477588.647145361</v>
      </c>
    </row>
    <row r="593" spans="2:18" x14ac:dyDescent="0.25">
      <c r="B593" s="146">
        <v>589</v>
      </c>
      <c r="C593" s="147" t="s">
        <v>1069</v>
      </c>
      <c r="D593" s="148">
        <v>0</v>
      </c>
      <c r="E593" s="149">
        <v>41425</v>
      </c>
      <c r="F593" s="149">
        <v>44413</v>
      </c>
      <c r="G593" s="6">
        <f t="shared" si="63"/>
        <v>8.1863013698630134</v>
      </c>
      <c r="H593" s="146">
        <v>25</v>
      </c>
      <c r="I593" s="150">
        <v>0.05</v>
      </c>
      <c r="J593" s="151">
        <f t="shared" si="60"/>
        <v>3.7999999999999999E-2</v>
      </c>
      <c r="K593" s="152">
        <v>3211735.25</v>
      </c>
      <c r="L593" s="152">
        <v>2227216.33</v>
      </c>
      <c r="M593" s="64">
        <v>0.44</v>
      </c>
      <c r="N593" s="153">
        <f t="shared" si="61"/>
        <v>4624898.76</v>
      </c>
      <c r="O593" s="152">
        <f t="shared" si="62"/>
        <v>1438710.9720696984</v>
      </c>
      <c r="P593" s="152">
        <f t="shared" si="64"/>
        <v>3186187.7879303014</v>
      </c>
      <c r="Q593" s="64">
        <v>0.06</v>
      </c>
      <c r="R593" s="152">
        <f t="shared" si="65"/>
        <v>2995016.5206544832</v>
      </c>
    </row>
    <row r="594" spans="2:18" x14ac:dyDescent="0.25">
      <c r="B594" s="146">
        <v>590</v>
      </c>
      <c r="C594" s="147" t="s">
        <v>1070</v>
      </c>
      <c r="D594" s="148">
        <v>0</v>
      </c>
      <c r="E594" s="149">
        <v>41425</v>
      </c>
      <c r="F594" s="149">
        <v>44413</v>
      </c>
      <c r="G594" s="6">
        <f t="shared" si="63"/>
        <v>8.1863013698630134</v>
      </c>
      <c r="H594" s="146">
        <v>25</v>
      </c>
      <c r="I594" s="150">
        <v>0.05</v>
      </c>
      <c r="J594" s="151">
        <f t="shared" si="60"/>
        <v>3.7999999999999999E-2</v>
      </c>
      <c r="K594" s="152">
        <v>17047549.789999999</v>
      </c>
      <c r="L594" s="152">
        <v>11821827.85</v>
      </c>
      <c r="M594" s="64">
        <v>0.19512195121951231</v>
      </c>
      <c r="N594" s="153">
        <f t="shared" si="61"/>
        <v>20373900.968536586</v>
      </c>
      <c r="O594" s="152">
        <f t="shared" si="62"/>
        <v>6337901.9495110074</v>
      </c>
      <c r="P594" s="152">
        <f t="shared" si="64"/>
        <v>14035999.019025579</v>
      </c>
      <c r="Q594" s="64">
        <v>0.06</v>
      </c>
      <c r="R594" s="152">
        <f t="shared" si="65"/>
        <v>13193839.077884044</v>
      </c>
    </row>
    <row r="595" spans="2:18" ht="30" x14ac:dyDescent="0.25">
      <c r="B595" s="146">
        <v>591</v>
      </c>
      <c r="C595" s="147" t="s">
        <v>1071</v>
      </c>
      <c r="D595" s="148">
        <v>0</v>
      </c>
      <c r="E595" s="149">
        <v>41425</v>
      </c>
      <c r="F595" s="149">
        <v>44413</v>
      </c>
      <c r="G595" s="6">
        <f t="shared" si="63"/>
        <v>8.1863013698630134</v>
      </c>
      <c r="H595" s="146">
        <v>25</v>
      </c>
      <c r="I595" s="150">
        <v>0.05</v>
      </c>
      <c r="J595" s="151">
        <f t="shared" si="60"/>
        <v>3.7999999999999999E-2</v>
      </c>
      <c r="K595" s="152">
        <v>459373.92</v>
      </c>
      <c r="L595" s="152">
        <v>318558.34999999998</v>
      </c>
      <c r="M595" s="64">
        <v>0</v>
      </c>
      <c r="N595" s="153">
        <f t="shared" si="61"/>
        <v>459373.92</v>
      </c>
      <c r="O595" s="152">
        <f t="shared" si="62"/>
        <v>142901.787321863</v>
      </c>
      <c r="P595" s="152">
        <f t="shared" si="64"/>
        <v>316472.13267813699</v>
      </c>
      <c r="Q595" s="64">
        <v>0.06</v>
      </c>
      <c r="R595" s="152">
        <f t="shared" si="65"/>
        <v>297483.80471744877</v>
      </c>
    </row>
    <row r="596" spans="2:18" ht="30" x14ac:dyDescent="0.25">
      <c r="B596" s="146">
        <v>592</v>
      </c>
      <c r="C596" s="147" t="s">
        <v>1072</v>
      </c>
      <c r="D596" s="148">
        <v>0</v>
      </c>
      <c r="E596" s="149">
        <v>41425</v>
      </c>
      <c r="F596" s="149">
        <v>44413</v>
      </c>
      <c r="G596" s="6">
        <f t="shared" si="63"/>
        <v>8.1863013698630134</v>
      </c>
      <c r="H596" s="146">
        <v>25</v>
      </c>
      <c r="I596" s="150">
        <v>0.05</v>
      </c>
      <c r="J596" s="151">
        <f t="shared" si="60"/>
        <v>3.7999999999999999E-2</v>
      </c>
      <c r="K596" s="152">
        <v>13863333.939999999</v>
      </c>
      <c r="L596" s="152">
        <v>9613695.1699999999</v>
      </c>
      <c r="M596" s="64">
        <v>0</v>
      </c>
      <c r="N596" s="153">
        <f t="shared" si="61"/>
        <v>13863333.939999999</v>
      </c>
      <c r="O596" s="152">
        <f t="shared" si="62"/>
        <v>4312598.3257078361</v>
      </c>
      <c r="P596" s="152">
        <f t="shared" si="64"/>
        <v>9550735.6142921634</v>
      </c>
      <c r="Q596" s="64">
        <v>0.06</v>
      </c>
      <c r="R596" s="152">
        <f t="shared" si="65"/>
        <v>8977691.4774346333</v>
      </c>
    </row>
    <row r="597" spans="2:18" x14ac:dyDescent="0.25">
      <c r="B597" s="146">
        <v>593</v>
      </c>
      <c r="C597" s="147" t="s">
        <v>1073</v>
      </c>
      <c r="D597" s="148">
        <v>0</v>
      </c>
      <c r="E597" s="149">
        <v>41425</v>
      </c>
      <c r="F597" s="149">
        <v>44413</v>
      </c>
      <c r="G597" s="6">
        <f t="shared" si="63"/>
        <v>8.1863013698630134</v>
      </c>
      <c r="H597" s="146">
        <v>25</v>
      </c>
      <c r="I597" s="150">
        <v>0.05</v>
      </c>
      <c r="J597" s="151">
        <f t="shared" si="60"/>
        <v>3.7999999999999999E-2</v>
      </c>
      <c r="K597" s="152">
        <v>6791655.8600000003</v>
      </c>
      <c r="L597" s="152">
        <v>4709755.22</v>
      </c>
      <c r="M597" s="64">
        <v>0</v>
      </c>
      <c r="N597" s="153">
        <f t="shared" si="61"/>
        <v>6791655.8600000003</v>
      </c>
      <c r="O597" s="152">
        <f t="shared" si="62"/>
        <v>2112744.5834735343</v>
      </c>
      <c r="P597" s="152">
        <f t="shared" si="64"/>
        <v>4678911.276526466</v>
      </c>
      <c r="Q597" s="64">
        <v>0.06</v>
      </c>
      <c r="R597" s="152">
        <f t="shared" si="65"/>
        <v>4398176.5999348778</v>
      </c>
    </row>
    <row r="598" spans="2:18" x14ac:dyDescent="0.25">
      <c r="B598" s="146">
        <v>594</v>
      </c>
      <c r="C598" s="147" t="s">
        <v>1074</v>
      </c>
      <c r="D598" s="148">
        <v>0</v>
      </c>
      <c r="E598" s="149">
        <v>41425</v>
      </c>
      <c r="F598" s="149">
        <v>44413</v>
      </c>
      <c r="G598" s="6">
        <f t="shared" si="63"/>
        <v>8.1863013698630134</v>
      </c>
      <c r="H598" s="146">
        <v>25</v>
      </c>
      <c r="I598" s="150">
        <v>0.05</v>
      </c>
      <c r="J598" s="151">
        <f t="shared" si="60"/>
        <v>3.7999999999999999E-2</v>
      </c>
      <c r="K598" s="152">
        <v>178423.17</v>
      </c>
      <c r="L598" s="152">
        <v>123729.69</v>
      </c>
      <c r="M598" s="64">
        <v>0</v>
      </c>
      <c r="N598" s="153">
        <f t="shared" si="61"/>
        <v>178423.17</v>
      </c>
      <c r="O598" s="152">
        <f t="shared" si="62"/>
        <v>55503.781957479448</v>
      </c>
      <c r="P598" s="152">
        <f t="shared" si="64"/>
        <v>122919.38804252056</v>
      </c>
      <c r="Q598" s="64">
        <v>0.06</v>
      </c>
      <c r="R598" s="152">
        <f t="shared" si="65"/>
        <v>115544.22475996932</v>
      </c>
    </row>
    <row r="599" spans="2:18" x14ac:dyDescent="0.25">
      <c r="B599" s="146">
        <v>595</v>
      </c>
      <c r="C599" s="147" t="s">
        <v>1076</v>
      </c>
      <c r="D599" s="148">
        <v>0</v>
      </c>
      <c r="E599" s="149">
        <v>41730</v>
      </c>
      <c r="F599" s="149">
        <v>44413</v>
      </c>
      <c r="G599" s="6">
        <f t="shared" si="63"/>
        <v>7.3506849315068497</v>
      </c>
      <c r="H599" s="146">
        <v>25</v>
      </c>
      <c r="I599" s="150">
        <v>0.05</v>
      </c>
      <c r="J599" s="151">
        <f t="shared" si="60"/>
        <v>3.7999999999999999E-2</v>
      </c>
      <c r="K599" s="152">
        <v>13389149.300000001</v>
      </c>
      <c r="L599" s="152">
        <v>9704894.3800000008</v>
      </c>
      <c r="M599" s="64">
        <v>0</v>
      </c>
      <c r="N599" s="153">
        <f t="shared" si="61"/>
        <v>13389149.300000001</v>
      </c>
      <c r="O599" s="152">
        <f t="shared" si="62"/>
        <v>3739937.8841978088</v>
      </c>
      <c r="P599" s="152">
        <f t="shared" si="64"/>
        <v>9649211.4158021919</v>
      </c>
      <c r="Q599" s="64">
        <v>0.06</v>
      </c>
      <c r="R599" s="152">
        <f t="shared" si="65"/>
        <v>9070258.7308540605</v>
      </c>
    </row>
    <row r="600" spans="2:18" x14ac:dyDescent="0.25">
      <c r="B600" s="146">
        <v>596</v>
      </c>
      <c r="C600" s="147" t="s">
        <v>1077</v>
      </c>
      <c r="D600" s="148">
        <v>0</v>
      </c>
      <c r="E600" s="149">
        <v>42095</v>
      </c>
      <c r="F600" s="149">
        <v>44413</v>
      </c>
      <c r="G600" s="6">
        <f t="shared" si="63"/>
        <v>6.3506849315068497</v>
      </c>
      <c r="H600" s="146">
        <v>25</v>
      </c>
      <c r="I600" s="150">
        <v>0.05</v>
      </c>
      <c r="J600" s="151">
        <f t="shared" si="60"/>
        <v>3.7999999999999999E-2</v>
      </c>
      <c r="K600" s="152">
        <v>768115.1</v>
      </c>
      <c r="L600" s="152">
        <v>579129.37</v>
      </c>
      <c r="M600" s="64">
        <v>0</v>
      </c>
      <c r="N600" s="153">
        <f t="shared" si="61"/>
        <v>768115.1</v>
      </c>
      <c r="O600" s="152">
        <f t="shared" si="62"/>
        <v>185366.16566684932</v>
      </c>
      <c r="P600" s="152">
        <f t="shared" si="64"/>
        <v>582748.93433315062</v>
      </c>
      <c r="Q600" s="64">
        <v>0.06</v>
      </c>
      <c r="R600" s="152">
        <f t="shared" si="65"/>
        <v>547783.99827316159</v>
      </c>
    </row>
    <row r="601" spans="2:18" x14ac:dyDescent="0.25">
      <c r="B601" s="146">
        <v>597</v>
      </c>
      <c r="C601" s="147" t="s">
        <v>1079</v>
      </c>
      <c r="D601" s="148">
        <v>0</v>
      </c>
      <c r="E601" s="149">
        <v>42461</v>
      </c>
      <c r="F601" s="149">
        <v>44413</v>
      </c>
      <c r="G601" s="6">
        <f t="shared" si="63"/>
        <v>5.3479452054794523</v>
      </c>
      <c r="H601" s="146">
        <v>25</v>
      </c>
      <c r="I601" s="150">
        <v>0.05</v>
      </c>
      <c r="J601" s="151">
        <f t="shared" si="60"/>
        <v>3.7999999999999999E-2</v>
      </c>
      <c r="K601" s="152">
        <v>347917.44</v>
      </c>
      <c r="L601" s="152">
        <v>273365.24</v>
      </c>
      <c r="M601" s="64">
        <v>0</v>
      </c>
      <c r="N601" s="153">
        <f t="shared" si="61"/>
        <v>347917.44</v>
      </c>
      <c r="O601" s="152">
        <f t="shared" si="62"/>
        <v>70704.449395726027</v>
      </c>
      <c r="P601" s="152">
        <f t="shared" si="64"/>
        <v>277212.99060427397</v>
      </c>
      <c r="Q601" s="64">
        <v>0.06</v>
      </c>
      <c r="R601" s="152">
        <f t="shared" si="65"/>
        <v>260580.21116801753</v>
      </c>
    </row>
    <row r="602" spans="2:18" x14ac:dyDescent="0.25">
      <c r="B602" s="146">
        <v>598</v>
      </c>
      <c r="C602" s="147" t="s">
        <v>1080</v>
      </c>
      <c r="D602" s="148">
        <v>0</v>
      </c>
      <c r="E602" s="149">
        <v>41730</v>
      </c>
      <c r="F602" s="149">
        <v>44413</v>
      </c>
      <c r="G602" s="6">
        <f t="shared" si="63"/>
        <v>7.3506849315068497</v>
      </c>
      <c r="H602" s="146">
        <v>25</v>
      </c>
      <c r="I602" s="150">
        <v>0.05</v>
      </c>
      <c r="J602" s="151">
        <f t="shared" si="60"/>
        <v>3.7999999999999999E-2</v>
      </c>
      <c r="K602" s="152">
        <v>-10174266.07</v>
      </c>
      <c r="L602" s="152">
        <v>-7374641.6200000001</v>
      </c>
      <c r="M602" s="64">
        <v>0</v>
      </c>
      <c r="N602" s="153">
        <f t="shared" si="61"/>
        <v>-10174266.07</v>
      </c>
      <c r="O602" s="152">
        <f t="shared" si="62"/>
        <v>-2841937.3230158356</v>
      </c>
      <c r="P602" s="152">
        <f>N602-O602</f>
        <v>-7332328.7469841652</v>
      </c>
      <c r="Q602" s="64">
        <v>0.06</v>
      </c>
      <c r="R602" s="152">
        <f>IF(P602&gt;=N602*I602,N602*I602,P602*(1-Q602))</f>
        <v>-6892389.022165115</v>
      </c>
    </row>
    <row r="603" spans="2:18" x14ac:dyDescent="0.25">
      <c r="B603" s="146">
        <v>599</v>
      </c>
      <c r="C603" s="147" t="s">
        <v>1081</v>
      </c>
      <c r="D603" s="148">
        <v>0</v>
      </c>
      <c r="E603" s="149">
        <v>42095</v>
      </c>
      <c r="F603" s="149">
        <v>44413</v>
      </c>
      <c r="G603" s="6">
        <f t="shared" si="63"/>
        <v>6.3506849315068497</v>
      </c>
      <c r="H603" s="146">
        <v>25</v>
      </c>
      <c r="I603" s="150">
        <v>0.05</v>
      </c>
      <c r="J603" s="151">
        <f t="shared" si="60"/>
        <v>3.7999999999999999E-2</v>
      </c>
      <c r="K603" s="152">
        <v>1947963.64</v>
      </c>
      <c r="L603" s="152">
        <v>1468689.93</v>
      </c>
      <c r="M603" s="64">
        <v>0</v>
      </c>
      <c r="N603" s="153">
        <f t="shared" si="61"/>
        <v>1947963.64</v>
      </c>
      <c r="O603" s="152">
        <f t="shared" si="62"/>
        <v>470094.32675550686</v>
      </c>
      <c r="P603" s="152">
        <f t="shared" si="64"/>
        <v>1477869.313244493</v>
      </c>
      <c r="Q603" s="64">
        <v>0.06</v>
      </c>
      <c r="R603" s="152">
        <f t="shared" si="65"/>
        <v>1389197.1544498233</v>
      </c>
    </row>
    <row r="604" spans="2:18" x14ac:dyDescent="0.25">
      <c r="B604" s="146">
        <v>600</v>
      </c>
      <c r="C604" s="147" t="s">
        <v>1082</v>
      </c>
      <c r="D604" s="148">
        <v>0</v>
      </c>
      <c r="E604" s="149">
        <v>42461</v>
      </c>
      <c r="F604" s="149">
        <v>44413</v>
      </c>
      <c r="G604" s="6">
        <f t="shared" si="63"/>
        <v>5.3479452054794523</v>
      </c>
      <c r="H604" s="146">
        <v>25</v>
      </c>
      <c r="I604" s="150">
        <v>0.05</v>
      </c>
      <c r="J604" s="151">
        <f t="shared" si="60"/>
        <v>3.7999999999999999E-2</v>
      </c>
      <c r="K604" s="152">
        <v>-947632.66</v>
      </c>
      <c r="L604" s="152">
        <v>-744572.72</v>
      </c>
      <c r="M604" s="64">
        <v>0</v>
      </c>
      <c r="N604" s="153">
        <f t="shared" si="61"/>
        <v>-947632.66</v>
      </c>
      <c r="O604" s="152">
        <f t="shared" si="62"/>
        <v>-192579.72654290413</v>
      </c>
      <c r="P604" s="152">
        <f>N604-O604</f>
        <v>-755052.93345709587</v>
      </c>
      <c r="Q604" s="64">
        <v>0.06</v>
      </c>
      <c r="R604" s="152">
        <f>IF(P604&gt;=N604*I604,N604*I604,P604*(1-Q604))</f>
        <v>-709749.75744967011</v>
      </c>
    </row>
    <row r="605" spans="2:18" x14ac:dyDescent="0.25">
      <c r="B605" s="146">
        <v>601</v>
      </c>
      <c r="C605" s="147" t="s">
        <v>1084</v>
      </c>
      <c r="D605" s="148">
        <v>0</v>
      </c>
      <c r="E605" s="149">
        <v>42826</v>
      </c>
      <c r="F605" s="149">
        <v>44413</v>
      </c>
      <c r="G605" s="6">
        <f t="shared" si="63"/>
        <v>4.3479452054794523</v>
      </c>
      <c r="H605" s="146">
        <v>25</v>
      </c>
      <c r="I605" s="150">
        <v>0.05</v>
      </c>
      <c r="J605" s="151">
        <f t="shared" si="60"/>
        <v>3.7999999999999999E-2</v>
      </c>
      <c r="K605" s="152">
        <v>227985.14</v>
      </c>
      <c r="L605" s="152">
        <v>187056.42</v>
      </c>
      <c r="M605" s="64">
        <v>0</v>
      </c>
      <c r="N605" s="153">
        <f t="shared" si="61"/>
        <v>227985.14</v>
      </c>
      <c r="O605" s="152">
        <f t="shared" si="62"/>
        <v>37668.142062575345</v>
      </c>
      <c r="P605" s="152">
        <f t="shared" si="64"/>
        <v>190316.99793742466</v>
      </c>
      <c r="Q605" s="64">
        <v>0.06</v>
      </c>
      <c r="R605" s="152">
        <f t="shared" si="65"/>
        <v>178897.97806117916</v>
      </c>
    </row>
    <row r="606" spans="2:18" x14ac:dyDescent="0.25">
      <c r="B606" s="146">
        <v>602</v>
      </c>
      <c r="C606" s="147" t="s">
        <v>1085</v>
      </c>
      <c r="D606" s="148">
        <v>0</v>
      </c>
      <c r="E606" s="149">
        <v>42826</v>
      </c>
      <c r="F606" s="149">
        <v>44413</v>
      </c>
      <c r="G606" s="6">
        <f t="shared" si="63"/>
        <v>4.3479452054794523</v>
      </c>
      <c r="H606" s="146">
        <v>25</v>
      </c>
      <c r="I606" s="150">
        <v>0.05</v>
      </c>
      <c r="J606" s="151">
        <f t="shared" si="60"/>
        <v>3.7999999999999999E-2</v>
      </c>
      <c r="K606" s="152">
        <v>-19547.68</v>
      </c>
      <c r="L606" s="152">
        <v>-16038.4</v>
      </c>
      <c r="M606" s="64">
        <v>0</v>
      </c>
      <c r="N606" s="153">
        <f t="shared" si="61"/>
        <v>-19547.68</v>
      </c>
      <c r="O606" s="152">
        <f t="shared" si="62"/>
        <v>-3229.7051783013699</v>
      </c>
      <c r="P606" s="152">
        <f>N606-O606</f>
        <v>-16317.97482169863</v>
      </c>
      <c r="Q606" s="64">
        <v>0.06</v>
      </c>
      <c r="R606" s="152">
        <f>IF(P606&gt;=N606*I606,N606*I606,P606*(1-Q606))</f>
        <v>-15338.896332396711</v>
      </c>
    </row>
    <row r="607" spans="2:18" x14ac:dyDescent="0.25">
      <c r="B607" s="146">
        <v>603</v>
      </c>
      <c r="C607" s="147" t="s">
        <v>1087</v>
      </c>
      <c r="D607" s="148">
        <v>0</v>
      </c>
      <c r="E607" s="149">
        <v>43191</v>
      </c>
      <c r="F607" s="149">
        <v>44413</v>
      </c>
      <c r="G607" s="6">
        <f t="shared" si="63"/>
        <v>3.3479452054794518</v>
      </c>
      <c r="H607" s="146">
        <v>25</v>
      </c>
      <c r="I607" s="150">
        <v>0.05</v>
      </c>
      <c r="J607" s="151">
        <f t="shared" si="60"/>
        <v>3.7999999999999999E-2</v>
      </c>
      <c r="K607" s="152">
        <v>629764.89</v>
      </c>
      <c r="L607" s="152">
        <v>540767.06999999995</v>
      </c>
      <c r="M607" s="64">
        <v>0</v>
      </c>
      <c r="N607" s="153">
        <f t="shared" si="61"/>
        <v>629764.89</v>
      </c>
      <c r="O607" s="152">
        <f t="shared" si="62"/>
        <v>80119.897074082182</v>
      </c>
      <c r="P607" s="152">
        <f t="shared" si="64"/>
        <v>549644.99292591785</v>
      </c>
      <c r="Q607" s="64">
        <v>0.06</v>
      </c>
      <c r="R607" s="152">
        <f t="shared" si="65"/>
        <v>516666.29335036274</v>
      </c>
    </row>
    <row r="608" spans="2:18" x14ac:dyDescent="0.25">
      <c r="B608" s="146">
        <v>604</v>
      </c>
      <c r="C608" s="147" t="s">
        <v>1088</v>
      </c>
      <c r="D608" s="148">
        <v>0</v>
      </c>
      <c r="E608" s="149">
        <v>43191</v>
      </c>
      <c r="F608" s="149">
        <v>44413</v>
      </c>
      <c r="G608" s="6">
        <f t="shared" si="63"/>
        <v>3.3479452054794518</v>
      </c>
      <c r="H608" s="146">
        <v>25</v>
      </c>
      <c r="I608" s="150">
        <v>0.05</v>
      </c>
      <c r="J608" s="151">
        <f t="shared" si="60"/>
        <v>3.7999999999999999E-2</v>
      </c>
      <c r="K608" s="152">
        <v>2082078.72</v>
      </c>
      <c r="L608" s="152">
        <v>1787841.21</v>
      </c>
      <c r="M608" s="64">
        <v>0</v>
      </c>
      <c r="N608" s="153">
        <f t="shared" si="61"/>
        <v>2082078.72</v>
      </c>
      <c r="O608" s="152">
        <f t="shared" si="62"/>
        <v>264886.0477860822</v>
      </c>
      <c r="P608" s="152">
        <f t="shared" si="64"/>
        <v>1817192.6722139178</v>
      </c>
      <c r="Q608" s="64">
        <v>0.06</v>
      </c>
      <c r="R608" s="152">
        <f t="shared" si="65"/>
        <v>1708161.1118810826</v>
      </c>
    </row>
    <row r="609" spans="2:18" x14ac:dyDescent="0.25">
      <c r="B609" s="146">
        <v>605</v>
      </c>
      <c r="C609" s="147" t="s">
        <v>1090</v>
      </c>
      <c r="D609" s="148">
        <v>0</v>
      </c>
      <c r="E609" s="149">
        <v>43556</v>
      </c>
      <c r="F609" s="149">
        <v>44413</v>
      </c>
      <c r="G609" s="6">
        <f t="shared" si="63"/>
        <v>2.3479452054794518</v>
      </c>
      <c r="H609" s="146">
        <v>25</v>
      </c>
      <c r="I609" s="150">
        <v>0.05</v>
      </c>
      <c r="J609" s="151">
        <f t="shared" si="60"/>
        <v>3.7999999999999999E-2</v>
      </c>
      <c r="K609" s="152">
        <v>744409.36</v>
      </c>
      <c r="L609" s="152">
        <v>670617.5</v>
      </c>
      <c r="M609" s="64">
        <v>0</v>
      </c>
      <c r="N609" s="153">
        <f t="shared" si="61"/>
        <v>744409.36</v>
      </c>
      <c r="O609" s="152">
        <f t="shared" si="62"/>
        <v>66417.630733589031</v>
      </c>
      <c r="P609" s="152">
        <f t="shared" si="64"/>
        <v>677991.72926641093</v>
      </c>
      <c r="Q609" s="64">
        <v>0.06</v>
      </c>
      <c r="R609" s="152">
        <f t="shared" si="65"/>
        <v>637312.22551042621</v>
      </c>
    </row>
    <row r="610" spans="2:18" ht="30" x14ac:dyDescent="0.25">
      <c r="B610" s="146">
        <v>606</v>
      </c>
      <c r="C610" s="147" t="s">
        <v>1091</v>
      </c>
      <c r="D610" s="148">
        <v>0</v>
      </c>
      <c r="E610" s="149">
        <v>43556</v>
      </c>
      <c r="F610" s="149">
        <v>44413</v>
      </c>
      <c r="G610" s="6">
        <f t="shared" si="63"/>
        <v>2.3479452054794518</v>
      </c>
      <c r="H610" s="146">
        <v>25</v>
      </c>
      <c r="I610" s="150">
        <v>0.05</v>
      </c>
      <c r="J610" s="151">
        <f t="shared" si="60"/>
        <v>3.7999999999999999E-2</v>
      </c>
      <c r="K610" s="152">
        <v>2601927.54</v>
      </c>
      <c r="L610" s="152">
        <v>2344003.48</v>
      </c>
      <c r="M610" s="64">
        <v>0</v>
      </c>
      <c r="N610" s="153">
        <f t="shared" si="61"/>
        <v>2601927.54</v>
      </c>
      <c r="O610" s="152">
        <f t="shared" si="62"/>
        <v>232148.9651168219</v>
      </c>
      <c r="P610" s="152">
        <f t="shared" si="64"/>
        <v>2369778.5748831783</v>
      </c>
      <c r="Q610" s="64">
        <v>0.06</v>
      </c>
      <c r="R610" s="152">
        <f t="shared" si="65"/>
        <v>2227591.8603901877</v>
      </c>
    </row>
    <row r="611" spans="2:18" x14ac:dyDescent="0.25">
      <c r="B611" s="146">
        <v>607</v>
      </c>
      <c r="C611" s="147" t="s">
        <v>1093</v>
      </c>
      <c r="D611" s="148">
        <v>0</v>
      </c>
      <c r="E611" s="149">
        <v>43922</v>
      </c>
      <c r="F611" s="149">
        <v>44413</v>
      </c>
      <c r="G611" s="6">
        <f t="shared" si="63"/>
        <v>1.3452054794520547</v>
      </c>
      <c r="H611" s="146">
        <v>25</v>
      </c>
      <c r="I611" s="150">
        <v>0.05</v>
      </c>
      <c r="J611" s="151">
        <f t="shared" si="60"/>
        <v>3.7999999999999999E-2</v>
      </c>
      <c r="K611" s="152">
        <v>1287761.1599999999</v>
      </c>
      <c r="L611" s="152">
        <v>1220421.21</v>
      </c>
      <c r="M611" s="64">
        <v>0</v>
      </c>
      <c r="N611" s="153">
        <f t="shared" si="61"/>
        <v>1287761.1599999999</v>
      </c>
      <c r="O611" s="152">
        <f t="shared" si="62"/>
        <v>65827.528008986294</v>
      </c>
      <c r="P611" s="152">
        <f t="shared" si="64"/>
        <v>1221933.6319910137</v>
      </c>
      <c r="Q611" s="64">
        <v>0.06</v>
      </c>
      <c r="R611" s="152">
        <f t="shared" si="65"/>
        <v>1148617.6140715529</v>
      </c>
    </row>
    <row r="612" spans="2:18" x14ac:dyDescent="0.25">
      <c r="B612" s="146">
        <v>608</v>
      </c>
      <c r="C612" s="147" t="s">
        <v>1094</v>
      </c>
      <c r="D612" s="148">
        <v>0</v>
      </c>
      <c r="E612" s="149">
        <v>43922</v>
      </c>
      <c r="F612" s="149">
        <v>44413</v>
      </c>
      <c r="G612" s="6">
        <f t="shared" si="63"/>
        <v>1.3452054794520547</v>
      </c>
      <c r="H612" s="146">
        <v>25</v>
      </c>
      <c r="I612" s="150">
        <v>0.05</v>
      </c>
      <c r="J612" s="151">
        <f t="shared" si="60"/>
        <v>3.7999999999999999E-2</v>
      </c>
      <c r="K612" s="152">
        <v>-2531484.0499999998</v>
      </c>
      <c r="L612" s="152">
        <v>-2399107.02</v>
      </c>
      <c r="M612" s="64">
        <v>0</v>
      </c>
      <c r="N612" s="153">
        <f t="shared" si="61"/>
        <v>-2531484.0499999998</v>
      </c>
      <c r="O612" s="152">
        <f t="shared" si="62"/>
        <v>-129403.91617780821</v>
      </c>
      <c r="P612" s="152">
        <f>N612-O612</f>
        <v>-2402080.1338221915</v>
      </c>
      <c r="Q612" s="64">
        <v>0.06</v>
      </c>
      <c r="R612" s="152">
        <f>IF(P612&gt;=N612*I612,N612*I612,P612*(1-Q612))</f>
        <v>-2257955.3257928598</v>
      </c>
    </row>
    <row r="613" spans="2:18" ht="30" x14ac:dyDescent="0.25">
      <c r="B613" s="146">
        <v>609</v>
      </c>
      <c r="C613" s="147" t="s">
        <v>1173</v>
      </c>
      <c r="D613" s="148">
        <v>0</v>
      </c>
      <c r="E613" s="149">
        <v>41425</v>
      </c>
      <c r="F613" s="149">
        <v>44413</v>
      </c>
      <c r="G613" s="6">
        <f t="shared" si="63"/>
        <v>8.1863013698630134</v>
      </c>
      <c r="H613" s="146">
        <v>40</v>
      </c>
      <c r="I613" s="150">
        <v>0.05</v>
      </c>
      <c r="J613" s="151">
        <f t="shared" si="60"/>
        <v>2.375E-2</v>
      </c>
      <c r="K613" s="152">
        <v>9064658.3900000006</v>
      </c>
      <c r="L613" s="152">
        <v>6285996.0700000003</v>
      </c>
      <c r="M613" s="64">
        <v>8.8210347752332524E-2</v>
      </c>
      <c r="N613" s="153">
        <f t="shared" si="61"/>
        <v>9864255.0588380005</v>
      </c>
      <c r="O613" s="152">
        <f t="shared" si="62"/>
        <v>1917854.4116450376</v>
      </c>
      <c r="P613" s="152">
        <f t="shared" si="64"/>
        <v>7946400.6471929625</v>
      </c>
      <c r="Q613" s="64">
        <v>0.06</v>
      </c>
      <c r="R613" s="152">
        <f t="shared" si="65"/>
        <v>7469616.6083613839</v>
      </c>
    </row>
    <row r="614" spans="2:18" ht="30" x14ac:dyDescent="0.25">
      <c r="B614" s="146">
        <v>610</v>
      </c>
      <c r="C614" s="147" t="s">
        <v>1174</v>
      </c>
      <c r="D614" s="148">
        <v>0</v>
      </c>
      <c r="E614" s="149">
        <v>41639</v>
      </c>
      <c r="F614" s="149">
        <v>44413</v>
      </c>
      <c r="G614" s="6">
        <f t="shared" si="63"/>
        <v>7.6</v>
      </c>
      <c r="H614" s="146">
        <v>40</v>
      </c>
      <c r="I614" s="150">
        <v>0.05</v>
      </c>
      <c r="J614" s="151">
        <f t="shared" si="60"/>
        <v>2.375E-2</v>
      </c>
      <c r="K614" s="152">
        <v>11350234.34</v>
      </c>
      <c r="L614" s="152">
        <v>8193504.1200000001</v>
      </c>
      <c r="M614" s="64">
        <v>8.8210347752332524E-2</v>
      </c>
      <c r="N614" s="153">
        <f t="shared" si="61"/>
        <v>12351442.458201867</v>
      </c>
      <c r="O614" s="152">
        <f t="shared" si="62"/>
        <v>2229435.3637054367</v>
      </c>
      <c r="P614" s="152">
        <f t="shared" si="64"/>
        <v>10122007.094496429</v>
      </c>
      <c r="Q614" s="64">
        <v>0.06</v>
      </c>
      <c r="R614" s="152">
        <f t="shared" si="65"/>
        <v>9514686.6688266434</v>
      </c>
    </row>
    <row r="615" spans="2:18" x14ac:dyDescent="0.25">
      <c r="B615" s="146">
        <v>611</v>
      </c>
      <c r="C615" s="147" t="s">
        <v>1175</v>
      </c>
      <c r="D615" s="148">
        <v>0</v>
      </c>
      <c r="E615" s="149">
        <v>41730</v>
      </c>
      <c r="F615" s="149">
        <v>44413</v>
      </c>
      <c r="G615" s="6">
        <f t="shared" si="63"/>
        <v>7.3506849315068497</v>
      </c>
      <c r="H615" s="146">
        <v>40</v>
      </c>
      <c r="I615" s="150">
        <v>0.05</v>
      </c>
      <c r="J615" s="151">
        <f t="shared" si="60"/>
        <v>2.375E-2</v>
      </c>
      <c r="K615" s="152">
        <v>-3720417.5</v>
      </c>
      <c r="L615" s="152">
        <v>-2730786.45</v>
      </c>
      <c r="M615" s="64">
        <v>-2.3328149300154196E-3</v>
      </c>
      <c r="N615" s="153">
        <f t="shared" si="61"/>
        <v>-3711738.454510109</v>
      </c>
      <c r="O615" s="152">
        <f t="shared" si="62"/>
        <v>-647990.72327247204</v>
      </c>
      <c r="P615" s="152">
        <f t="shared" ref="P615:P616" si="66">N615-O615</f>
        <v>-3063747.7312376369</v>
      </c>
      <c r="Q615" s="64">
        <v>0.06</v>
      </c>
      <c r="R615" s="152">
        <f t="shared" ref="R615:R616" si="67">IF(P615&gt;=N615*I615,N615*I615,P615*(1-Q615))</f>
        <v>-2879922.8673633784</v>
      </c>
    </row>
    <row r="616" spans="2:18" x14ac:dyDescent="0.25">
      <c r="B616" s="146">
        <v>612</v>
      </c>
      <c r="C616" s="147" t="s">
        <v>1177</v>
      </c>
      <c r="D616" s="148">
        <v>0</v>
      </c>
      <c r="E616" s="149">
        <v>42272</v>
      </c>
      <c r="F616" s="149">
        <v>44413</v>
      </c>
      <c r="G616" s="6">
        <f t="shared" si="63"/>
        <v>5.8657534246575347</v>
      </c>
      <c r="H616" s="146">
        <v>40</v>
      </c>
      <c r="I616" s="150">
        <v>0.05</v>
      </c>
      <c r="J616" s="151">
        <f t="shared" si="60"/>
        <v>2.375E-2</v>
      </c>
      <c r="K616" s="152">
        <v>-173198</v>
      </c>
      <c r="L616" s="152">
        <v>-134979.87</v>
      </c>
      <c r="M616" s="64">
        <v>0</v>
      </c>
      <c r="N616" s="153">
        <f t="shared" si="61"/>
        <v>-173198</v>
      </c>
      <c r="O616" s="152">
        <f t="shared" si="62"/>
        <v>-24128.498089041099</v>
      </c>
      <c r="P616" s="152">
        <f t="shared" si="66"/>
        <v>-149069.5019109589</v>
      </c>
      <c r="Q616" s="64">
        <v>0.06</v>
      </c>
      <c r="R616" s="152">
        <f t="shared" si="67"/>
        <v>-140125.33179630135</v>
      </c>
    </row>
    <row r="617" spans="2:18" x14ac:dyDescent="0.25">
      <c r="B617" s="146">
        <v>613</v>
      </c>
      <c r="C617" s="147" t="s">
        <v>1178</v>
      </c>
      <c r="D617" s="148">
        <v>0</v>
      </c>
      <c r="E617" s="149">
        <v>41425</v>
      </c>
      <c r="F617" s="149">
        <v>44413</v>
      </c>
      <c r="G617" s="6">
        <f t="shared" si="63"/>
        <v>8.1863013698630134</v>
      </c>
      <c r="H617" s="146">
        <v>25</v>
      </c>
      <c r="I617" s="150">
        <v>0.05</v>
      </c>
      <c r="J617" s="151">
        <f t="shared" si="60"/>
        <v>3.7999999999999999E-2</v>
      </c>
      <c r="K617" s="152">
        <v>20348375.899999999</v>
      </c>
      <c r="L617" s="152">
        <v>10975343.09</v>
      </c>
      <c r="M617" s="64">
        <v>8.8210347752332524E-2</v>
      </c>
      <c r="N617" s="153">
        <f t="shared" si="61"/>
        <v>22143313.214334182</v>
      </c>
      <c r="O617" s="152">
        <f t="shared" si="62"/>
        <v>6888329.741392768</v>
      </c>
      <c r="P617" s="152">
        <f t="shared" si="64"/>
        <v>15254983.472941414</v>
      </c>
      <c r="Q617" s="64">
        <v>0.06</v>
      </c>
      <c r="R617" s="152">
        <f t="shared" si="65"/>
        <v>14339684.464564929</v>
      </c>
    </row>
    <row r="618" spans="2:18" x14ac:dyDescent="0.25">
      <c r="B618" s="146">
        <v>614</v>
      </c>
      <c r="C618" s="147" t="s">
        <v>1179</v>
      </c>
      <c r="D618" s="148">
        <v>0</v>
      </c>
      <c r="E618" s="149">
        <v>41425</v>
      </c>
      <c r="F618" s="149">
        <v>44413</v>
      </c>
      <c r="G618" s="6">
        <f t="shared" si="63"/>
        <v>8.1863013698630134</v>
      </c>
      <c r="H618" s="146">
        <v>25</v>
      </c>
      <c r="I618" s="150">
        <v>0.05</v>
      </c>
      <c r="J618" s="151">
        <f t="shared" si="60"/>
        <v>3.7999999999999999E-2</v>
      </c>
      <c r="K618" s="152">
        <v>1204813.1000000001</v>
      </c>
      <c r="L618" s="152">
        <v>649842.38</v>
      </c>
      <c r="M618" s="64">
        <v>8.8210347752332524E-2</v>
      </c>
      <c r="N618" s="153">
        <f t="shared" si="61"/>
        <v>1311090.082527566</v>
      </c>
      <c r="O618" s="152">
        <f t="shared" si="62"/>
        <v>407853.18446715054</v>
      </c>
      <c r="P618" s="152">
        <f t="shared" si="64"/>
        <v>903236.89806041541</v>
      </c>
      <c r="Q618" s="64">
        <v>0.06</v>
      </c>
      <c r="R618" s="152">
        <f t="shared" si="65"/>
        <v>849042.68417679041</v>
      </c>
    </row>
    <row r="619" spans="2:18" x14ac:dyDescent="0.25">
      <c r="B619" s="146">
        <v>615</v>
      </c>
      <c r="C619" s="147" t="s">
        <v>1180</v>
      </c>
      <c r="D619" s="148">
        <v>0</v>
      </c>
      <c r="E619" s="149">
        <v>41425</v>
      </c>
      <c r="F619" s="149">
        <v>44413</v>
      </c>
      <c r="G619" s="6">
        <f t="shared" si="63"/>
        <v>8.1863013698630134</v>
      </c>
      <c r="H619" s="146">
        <v>25</v>
      </c>
      <c r="I619" s="150">
        <v>0.05</v>
      </c>
      <c r="J619" s="151">
        <f t="shared" si="60"/>
        <v>3.7999999999999999E-2</v>
      </c>
      <c r="K619" s="152">
        <v>12228998.73</v>
      </c>
      <c r="L619" s="152">
        <v>8480345.8100000005</v>
      </c>
      <c r="M619" s="64">
        <v>8.8210347752332524E-2</v>
      </c>
      <c r="N619" s="153">
        <f t="shared" si="61"/>
        <v>13307722.960636135</v>
      </c>
      <c r="O619" s="152">
        <f t="shared" si="62"/>
        <v>4139759.1666916963</v>
      </c>
      <c r="P619" s="152">
        <f t="shared" si="64"/>
        <v>9167963.7939444389</v>
      </c>
      <c r="Q619" s="64">
        <v>0.06</v>
      </c>
      <c r="R619" s="152">
        <f t="shared" si="65"/>
        <v>8617885.9663077723</v>
      </c>
    </row>
    <row r="620" spans="2:18" x14ac:dyDescent="0.25">
      <c r="B620" s="146">
        <v>616</v>
      </c>
      <c r="C620" s="147" t="s">
        <v>1181</v>
      </c>
      <c r="D620" s="148">
        <v>0</v>
      </c>
      <c r="E620" s="149">
        <v>41425</v>
      </c>
      <c r="F620" s="149">
        <v>44413</v>
      </c>
      <c r="G620" s="6">
        <f t="shared" si="63"/>
        <v>8.1863013698630134</v>
      </c>
      <c r="H620" s="146">
        <v>25</v>
      </c>
      <c r="I620" s="150">
        <v>0.05</v>
      </c>
      <c r="J620" s="151">
        <f t="shared" si="60"/>
        <v>3.7999999999999999E-2</v>
      </c>
      <c r="K620" s="152">
        <v>89722271.150000006</v>
      </c>
      <c r="L620" s="152">
        <v>62602388.899999999</v>
      </c>
      <c r="M620" s="64">
        <v>8.8210347752332524E-2</v>
      </c>
      <c r="N620" s="153">
        <f t="shared" si="61"/>
        <v>97636703.889270589</v>
      </c>
      <c r="O620" s="152">
        <f t="shared" si="62"/>
        <v>30372772.346310515</v>
      </c>
      <c r="P620" s="152">
        <f t="shared" si="64"/>
        <v>67263931.542960078</v>
      </c>
      <c r="Q620" s="64">
        <v>0.06</v>
      </c>
      <c r="R620" s="152">
        <f t="shared" si="65"/>
        <v>63228095.650382467</v>
      </c>
    </row>
    <row r="621" spans="2:18" ht="30" x14ac:dyDescent="0.25">
      <c r="B621" s="146">
        <v>617</v>
      </c>
      <c r="C621" s="147" t="s">
        <v>1182</v>
      </c>
      <c r="D621" s="148">
        <v>0</v>
      </c>
      <c r="E621" s="149">
        <v>41425</v>
      </c>
      <c r="F621" s="149">
        <v>44413</v>
      </c>
      <c r="G621" s="6">
        <f t="shared" si="63"/>
        <v>8.1863013698630134</v>
      </c>
      <c r="H621" s="146">
        <v>25</v>
      </c>
      <c r="I621" s="150">
        <v>0.05</v>
      </c>
      <c r="J621" s="151">
        <f t="shared" si="60"/>
        <v>3.7999999999999999E-2</v>
      </c>
      <c r="K621" s="152">
        <v>12559767.949999999</v>
      </c>
      <c r="L621" s="152">
        <v>8709721.7100000009</v>
      </c>
      <c r="M621" s="64">
        <v>8.8210347752332524E-2</v>
      </c>
      <c r="N621" s="153">
        <f t="shared" si="61"/>
        <v>13667669.448558101</v>
      </c>
      <c r="O621" s="152">
        <f t="shared" si="62"/>
        <v>4251731.1229235101</v>
      </c>
      <c r="P621" s="152">
        <f t="shared" si="64"/>
        <v>9415938.3256345913</v>
      </c>
      <c r="Q621" s="64">
        <v>0.06</v>
      </c>
      <c r="R621" s="152">
        <f t="shared" si="65"/>
        <v>8850982.0260965154</v>
      </c>
    </row>
    <row r="622" spans="2:18" ht="30" x14ac:dyDescent="0.25">
      <c r="B622" s="146">
        <v>618</v>
      </c>
      <c r="C622" s="147" t="s">
        <v>1183</v>
      </c>
      <c r="D622" s="148">
        <v>0</v>
      </c>
      <c r="E622" s="149">
        <v>41730</v>
      </c>
      <c r="F622" s="149">
        <v>44413</v>
      </c>
      <c r="G622" s="6">
        <f t="shared" si="63"/>
        <v>7.3506849315068497</v>
      </c>
      <c r="H622" s="146">
        <v>25</v>
      </c>
      <c r="I622" s="150">
        <v>0.05</v>
      </c>
      <c r="J622" s="151">
        <f t="shared" si="60"/>
        <v>3.7999999999999999E-2</v>
      </c>
      <c r="K622" s="152">
        <v>359021.8</v>
      </c>
      <c r="L622" s="152">
        <v>263521.99</v>
      </c>
      <c r="M622" s="64">
        <v>-2.3328149300154196E-3</v>
      </c>
      <c r="N622" s="153">
        <f t="shared" si="61"/>
        <v>358184.26858475897</v>
      </c>
      <c r="O622" s="152">
        <f t="shared" si="62"/>
        <v>100050.18881997402</v>
      </c>
      <c r="P622" s="152">
        <f t="shared" si="64"/>
        <v>258134.07976478495</v>
      </c>
      <c r="Q622" s="64">
        <v>0.06</v>
      </c>
      <c r="R622" s="152">
        <f t="shared" si="65"/>
        <v>242646.03497889783</v>
      </c>
    </row>
    <row r="623" spans="2:18" x14ac:dyDescent="0.25">
      <c r="B623" s="146">
        <v>619</v>
      </c>
      <c r="C623" s="147" t="s">
        <v>1184</v>
      </c>
      <c r="D623" s="148">
        <v>0</v>
      </c>
      <c r="E623" s="149">
        <v>41425</v>
      </c>
      <c r="F623" s="149">
        <v>44413</v>
      </c>
      <c r="G623" s="6">
        <f t="shared" si="63"/>
        <v>8.1863013698630134</v>
      </c>
      <c r="H623" s="146">
        <v>25</v>
      </c>
      <c r="I623" s="150">
        <v>0.05</v>
      </c>
      <c r="J623" s="151">
        <f t="shared" si="60"/>
        <v>3.7999999999999999E-2</v>
      </c>
      <c r="K623" s="152">
        <v>56655392.210000001</v>
      </c>
      <c r="L623" s="152">
        <v>30558329.100000001</v>
      </c>
      <c r="M623" s="64">
        <v>8.8210347752332524E-2</v>
      </c>
      <c r="N623" s="153">
        <f t="shared" si="61"/>
        <v>61652984.058888897</v>
      </c>
      <c r="O623" s="152">
        <f t="shared" si="62"/>
        <v>19178976.49858214</v>
      </c>
      <c r="P623" s="152">
        <f t="shared" si="64"/>
        <v>42474007.560306758</v>
      </c>
      <c r="Q623" s="64">
        <v>0.06</v>
      </c>
      <c r="R623" s="152">
        <f t="shared" si="65"/>
        <v>39925567.10668835</v>
      </c>
    </row>
    <row r="624" spans="2:18" x14ac:dyDescent="0.25">
      <c r="B624" s="146">
        <v>620</v>
      </c>
      <c r="C624" s="147" t="s">
        <v>1068</v>
      </c>
      <c r="D624" s="148">
        <v>0</v>
      </c>
      <c r="E624" s="149">
        <v>41425</v>
      </c>
      <c r="F624" s="149">
        <v>44413</v>
      </c>
      <c r="G624" s="6">
        <f t="shared" si="63"/>
        <v>8.1863013698630134</v>
      </c>
      <c r="H624" s="146">
        <v>25</v>
      </c>
      <c r="I624" s="150">
        <v>0.05</v>
      </c>
      <c r="J624" s="151">
        <f t="shared" si="60"/>
        <v>3.7999999999999999E-2</v>
      </c>
      <c r="K624" s="152">
        <v>999922.87</v>
      </c>
      <c r="L624" s="152">
        <v>539330.34</v>
      </c>
      <c r="M624" s="64">
        <v>0.44</v>
      </c>
      <c r="N624" s="153">
        <f t="shared" si="61"/>
        <v>1439888.9327999998</v>
      </c>
      <c r="O624" s="152">
        <f t="shared" si="62"/>
        <v>447919.86023518676</v>
      </c>
      <c r="P624" s="152">
        <f t="shared" si="64"/>
        <v>991969.07256481308</v>
      </c>
      <c r="Q624" s="64">
        <v>0.06</v>
      </c>
      <c r="R624" s="152">
        <f t="shared" si="65"/>
        <v>932450.92821092426</v>
      </c>
    </row>
    <row r="625" spans="2:18" x14ac:dyDescent="0.25">
      <c r="B625" s="146">
        <v>621</v>
      </c>
      <c r="C625" s="147" t="s">
        <v>1070</v>
      </c>
      <c r="D625" s="148">
        <v>0</v>
      </c>
      <c r="E625" s="149">
        <v>41425</v>
      </c>
      <c r="F625" s="149">
        <v>44413</v>
      </c>
      <c r="G625" s="6">
        <f t="shared" si="63"/>
        <v>8.1863013698630134</v>
      </c>
      <c r="H625" s="146">
        <v>25</v>
      </c>
      <c r="I625" s="150">
        <v>0.05</v>
      </c>
      <c r="J625" s="151">
        <f t="shared" si="60"/>
        <v>3.7999999999999999E-2</v>
      </c>
      <c r="K625" s="152">
        <v>5307484.4400000004</v>
      </c>
      <c r="L625" s="152">
        <v>2862708.2</v>
      </c>
      <c r="M625" s="64">
        <v>0.19512195121951231</v>
      </c>
      <c r="N625" s="153">
        <f t="shared" si="61"/>
        <v>6343091.1600000011</v>
      </c>
      <c r="O625" s="152">
        <f t="shared" si="62"/>
        <v>1973205.3223864113</v>
      </c>
      <c r="P625" s="152">
        <f t="shared" si="64"/>
        <v>4369885.8376135901</v>
      </c>
      <c r="Q625" s="64">
        <v>0.06</v>
      </c>
      <c r="R625" s="152">
        <f t="shared" si="65"/>
        <v>4107692.6873567742</v>
      </c>
    </row>
    <row r="626" spans="2:18" ht="30" x14ac:dyDescent="0.25">
      <c r="B626" s="146">
        <v>622</v>
      </c>
      <c r="C626" s="147" t="s">
        <v>1071</v>
      </c>
      <c r="D626" s="148">
        <v>0</v>
      </c>
      <c r="E626" s="149">
        <v>41425</v>
      </c>
      <c r="F626" s="149">
        <v>44413</v>
      </c>
      <c r="G626" s="6">
        <f t="shared" si="63"/>
        <v>8.1863013698630134</v>
      </c>
      <c r="H626" s="146">
        <v>25</v>
      </c>
      <c r="I626" s="150">
        <v>0.05</v>
      </c>
      <c r="J626" s="151">
        <f t="shared" si="60"/>
        <v>3.7999999999999999E-2</v>
      </c>
      <c r="K626" s="152">
        <v>143018.79</v>
      </c>
      <c r="L626" s="152">
        <v>77140.34</v>
      </c>
      <c r="M626" s="64">
        <v>0</v>
      </c>
      <c r="N626" s="153">
        <f t="shared" si="61"/>
        <v>143018.79</v>
      </c>
      <c r="O626" s="152">
        <f t="shared" si="62"/>
        <v>44490.206826739726</v>
      </c>
      <c r="P626" s="152">
        <f t="shared" si="64"/>
        <v>98528.583173260282</v>
      </c>
      <c r="Q626" s="64">
        <v>0.06</v>
      </c>
      <c r="R626" s="152">
        <f t="shared" si="65"/>
        <v>92616.868182864666</v>
      </c>
    </row>
    <row r="627" spans="2:18" ht="30" x14ac:dyDescent="0.25">
      <c r="B627" s="146">
        <v>623</v>
      </c>
      <c r="C627" s="147" t="s">
        <v>1072</v>
      </c>
      <c r="D627" s="148">
        <v>0</v>
      </c>
      <c r="E627" s="149">
        <v>41425</v>
      </c>
      <c r="F627" s="149">
        <v>44413</v>
      </c>
      <c r="G627" s="6">
        <f t="shared" si="63"/>
        <v>8.1863013698630134</v>
      </c>
      <c r="H627" s="146">
        <v>25</v>
      </c>
      <c r="I627" s="150">
        <v>0.05</v>
      </c>
      <c r="J627" s="151">
        <f t="shared" si="60"/>
        <v>3.7999999999999999E-2</v>
      </c>
      <c r="K627" s="152">
        <v>4316129.3</v>
      </c>
      <c r="L627" s="152">
        <v>2327999.0499999998</v>
      </c>
      <c r="M627" s="64">
        <v>0</v>
      </c>
      <c r="N627" s="153">
        <f t="shared" si="61"/>
        <v>4316129.3</v>
      </c>
      <c r="O627" s="152">
        <f t="shared" si="62"/>
        <v>1342659.1376416436</v>
      </c>
      <c r="P627" s="152">
        <f t="shared" si="64"/>
        <v>2973470.1623583562</v>
      </c>
      <c r="Q627" s="64">
        <v>0.06</v>
      </c>
      <c r="R627" s="152">
        <f t="shared" si="65"/>
        <v>2795061.9526168546</v>
      </c>
    </row>
    <row r="628" spans="2:18" x14ac:dyDescent="0.25">
      <c r="B628" s="146">
        <v>624</v>
      </c>
      <c r="C628" s="147" t="s">
        <v>1073</v>
      </c>
      <c r="D628" s="148">
        <v>0</v>
      </c>
      <c r="E628" s="149">
        <v>41425</v>
      </c>
      <c r="F628" s="149">
        <v>44413</v>
      </c>
      <c r="G628" s="6">
        <f t="shared" si="63"/>
        <v>8.1863013698630134</v>
      </c>
      <c r="H628" s="146">
        <v>25</v>
      </c>
      <c r="I628" s="150">
        <v>0.05</v>
      </c>
      <c r="J628" s="151">
        <f t="shared" si="60"/>
        <v>3.7999999999999999E-2</v>
      </c>
      <c r="K628" s="152">
        <v>2114474.4</v>
      </c>
      <c r="L628" s="152">
        <v>1140488.17</v>
      </c>
      <c r="M628" s="64">
        <v>0</v>
      </c>
      <c r="N628" s="153">
        <f t="shared" si="61"/>
        <v>2114474.4</v>
      </c>
      <c r="O628" s="152">
        <f t="shared" si="62"/>
        <v>657769.53773589036</v>
      </c>
      <c r="P628" s="152">
        <f t="shared" si="64"/>
        <v>1456704.8622641095</v>
      </c>
      <c r="Q628" s="64">
        <v>0.06</v>
      </c>
      <c r="R628" s="152">
        <f t="shared" si="65"/>
        <v>1369302.570528263</v>
      </c>
    </row>
    <row r="629" spans="2:18" x14ac:dyDescent="0.25">
      <c r="B629" s="146">
        <v>625</v>
      </c>
      <c r="C629" s="147" t="s">
        <v>1074</v>
      </c>
      <c r="D629" s="148">
        <v>0</v>
      </c>
      <c r="E629" s="149">
        <v>41425</v>
      </c>
      <c r="F629" s="149">
        <v>44413</v>
      </c>
      <c r="G629" s="6">
        <f t="shared" si="63"/>
        <v>8.1863013698630134</v>
      </c>
      <c r="H629" s="146">
        <v>25</v>
      </c>
      <c r="I629" s="150">
        <v>0.05</v>
      </c>
      <c r="J629" s="151">
        <f t="shared" si="60"/>
        <v>3.7999999999999999E-2</v>
      </c>
      <c r="K629" s="152">
        <v>55549.22</v>
      </c>
      <c r="L629" s="152">
        <v>29961.67</v>
      </c>
      <c r="M629" s="64">
        <v>0</v>
      </c>
      <c r="N629" s="153">
        <f t="shared" si="61"/>
        <v>55549.22</v>
      </c>
      <c r="O629" s="152">
        <f t="shared" si="62"/>
        <v>17280.220919671232</v>
      </c>
      <c r="P629" s="152">
        <f t="shared" si="64"/>
        <v>38268.999080328766</v>
      </c>
      <c r="Q629" s="64">
        <v>0.06</v>
      </c>
      <c r="R629" s="152">
        <f t="shared" si="65"/>
        <v>35972.859135509039</v>
      </c>
    </row>
    <row r="630" spans="2:18" x14ac:dyDescent="0.25">
      <c r="B630" s="146">
        <v>626</v>
      </c>
      <c r="C630" s="147" t="s">
        <v>1076</v>
      </c>
      <c r="D630" s="148">
        <v>0</v>
      </c>
      <c r="E630" s="149">
        <v>41730</v>
      </c>
      <c r="F630" s="149">
        <v>44413</v>
      </c>
      <c r="G630" s="6">
        <f t="shared" si="63"/>
        <v>7.3506849315068497</v>
      </c>
      <c r="H630" s="146">
        <v>25</v>
      </c>
      <c r="I630" s="150">
        <v>0.05</v>
      </c>
      <c r="J630" s="151">
        <f t="shared" si="60"/>
        <v>3.7999999999999999E-2</v>
      </c>
      <c r="K630" s="152">
        <v>4168499.42</v>
      </c>
      <c r="L630" s="152">
        <v>2443717.4900000002</v>
      </c>
      <c r="M630" s="64">
        <v>0</v>
      </c>
      <c r="N630" s="153">
        <f t="shared" si="61"/>
        <v>4168499.42</v>
      </c>
      <c r="O630" s="152">
        <f t="shared" si="62"/>
        <v>1164370.3831963835</v>
      </c>
      <c r="P630" s="152">
        <f t="shared" si="64"/>
        <v>3004129.0368036162</v>
      </c>
      <c r="Q630" s="64">
        <v>0.06</v>
      </c>
      <c r="R630" s="152">
        <f t="shared" si="65"/>
        <v>2823881.2945953989</v>
      </c>
    </row>
    <row r="631" spans="2:18" x14ac:dyDescent="0.25">
      <c r="B631" s="146">
        <v>627</v>
      </c>
      <c r="C631" s="147" t="s">
        <v>1077</v>
      </c>
      <c r="D631" s="148">
        <v>0</v>
      </c>
      <c r="E631" s="149">
        <v>42095</v>
      </c>
      <c r="F631" s="149">
        <v>44413</v>
      </c>
      <c r="G631" s="6">
        <f t="shared" si="63"/>
        <v>6.3506849315068497</v>
      </c>
      <c r="H631" s="146">
        <v>25</v>
      </c>
      <c r="I631" s="150">
        <v>0.05</v>
      </c>
      <c r="J631" s="151">
        <f t="shared" si="60"/>
        <v>3.7999999999999999E-2</v>
      </c>
      <c r="K631" s="152">
        <v>239140.46</v>
      </c>
      <c r="L631" s="152">
        <v>151699.48000000001</v>
      </c>
      <c r="M631" s="64">
        <v>0</v>
      </c>
      <c r="N631" s="153">
        <f t="shared" si="61"/>
        <v>239140.46</v>
      </c>
      <c r="O631" s="152">
        <f t="shared" si="62"/>
        <v>57710.817201753431</v>
      </c>
      <c r="P631" s="152">
        <f t="shared" si="64"/>
        <v>181429.64279824655</v>
      </c>
      <c r="Q631" s="64">
        <v>0.06</v>
      </c>
      <c r="R631" s="152">
        <f t="shared" si="65"/>
        <v>170543.86423035176</v>
      </c>
    </row>
    <row r="632" spans="2:18" x14ac:dyDescent="0.25">
      <c r="B632" s="146">
        <v>628</v>
      </c>
      <c r="C632" s="147" t="s">
        <v>1079</v>
      </c>
      <c r="D632" s="148">
        <v>0</v>
      </c>
      <c r="E632" s="149">
        <v>42461</v>
      </c>
      <c r="F632" s="149">
        <v>44413</v>
      </c>
      <c r="G632" s="6">
        <f t="shared" si="63"/>
        <v>5.3479452054794523</v>
      </c>
      <c r="H632" s="146">
        <v>25</v>
      </c>
      <c r="I632" s="150">
        <v>0.05</v>
      </c>
      <c r="J632" s="151">
        <f t="shared" si="60"/>
        <v>3.7999999999999999E-2</v>
      </c>
      <c r="K632" s="152">
        <v>108318.58</v>
      </c>
      <c r="L632" s="152">
        <v>66830.990000000005</v>
      </c>
      <c r="M632" s="64">
        <v>0</v>
      </c>
      <c r="N632" s="153">
        <f t="shared" si="61"/>
        <v>108318.58</v>
      </c>
      <c r="O632" s="152">
        <f t="shared" si="62"/>
        <v>22012.709561863012</v>
      </c>
      <c r="P632" s="152">
        <f t="shared" si="64"/>
        <v>86305.87043813699</v>
      </c>
      <c r="Q632" s="64">
        <v>0.06</v>
      </c>
      <c r="R632" s="152">
        <f t="shared" si="65"/>
        <v>81127.518211848772</v>
      </c>
    </row>
    <row r="633" spans="2:18" x14ac:dyDescent="0.25">
      <c r="B633" s="146">
        <v>629</v>
      </c>
      <c r="C633" s="147" t="s">
        <v>1080</v>
      </c>
      <c r="D633" s="148">
        <v>0</v>
      </c>
      <c r="E633" s="149">
        <v>41730</v>
      </c>
      <c r="F633" s="149">
        <v>44413</v>
      </c>
      <c r="G633" s="6">
        <f t="shared" si="63"/>
        <v>7.3506849315068497</v>
      </c>
      <c r="H633" s="146">
        <v>25</v>
      </c>
      <c r="I633" s="150">
        <v>0.05</v>
      </c>
      <c r="J633" s="151">
        <f t="shared" si="60"/>
        <v>3.7999999999999999E-2</v>
      </c>
      <c r="K633" s="152">
        <v>-3167596.49</v>
      </c>
      <c r="L633" s="152">
        <v>-1856953.82</v>
      </c>
      <c r="M633" s="64">
        <v>0</v>
      </c>
      <c r="N633" s="153">
        <f t="shared" si="61"/>
        <v>-3167596.49</v>
      </c>
      <c r="O633" s="152">
        <f t="shared" si="62"/>
        <v>-884792.14394920552</v>
      </c>
      <c r="P633" s="152">
        <f>N633-O633</f>
        <v>-2282804.3460507947</v>
      </c>
      <c r="Q633" s="64">
        <v>0.06</v>
      </c>
      <c r="R633" s="152">
        <f>IF(P633&gt;=N633*I633,N633*I633,P633*(1-Q633))</f>
        <v>-2145836.085287747</v>
      </c>
    </row>
    <row r="634" spans="2:18" x14ac:dyDescent="0.25">
      <c r="B634" s="146">
        <v>630</v>
      </c>
      <c r="C634" s="147" t="s">
        <v>1081</v>
      </c>
      <c r="D634" s="148">
        <v>0</v>
      </c>
      <c r="E634" s="149">
        <v>42095</v>
      </c>
      <c r="F634" s="149">
        <v>44413</v>
      </c>
      <c r="G634" s="6">
        <f t="shared" si="63"/>
        <v>6.3506849315068497</v>
      </c>
      <c r="H634" s="146">
        <v>25</v>
      </c>
      <c r="I634" s="150">
        <v>0.05</v>
      </c>
      <c r="J634" s="151">
        <f t="shared" si="60"/>
        <v>3.7999999999999999E-2</v>
      </c>
      <c r="K634" s="152">
        <v>606467.6</v>
      </c>
      <c r="L634" s="152">
        <v>384714.56</v>
      </c>
      <c r="M634" s="64">
        <v>0</v>
      </c>
      <c r="N634" s="153">
        <f t="shared" si="61"/>
        <v>606467.6</v>
      </c>
      <c r="O634" s="152">
        <f t="shared" si="62"/>
        <v>146356.41665315069</v>
      </c>
      <c r="P634" s="152">
        <f t="shared" si="64"/>
        <v>460111.18334684928</v>
      </c>
      <c r="Q634" s="64">
        <v>0.06</v>
      </c>
      <c r="R634" s="152">
        <f t="shared" si="65"/>
        <v>432504.5123460383</v>
      </c>
    </row>
    <row r="635" spans="2:18" x14ac:dyDescent="0.25">
      <c r="B635" s="146">
        <v>631</v>
      </c>
      <c r="C635" s="147" t="s">
        <v>1082</v>
      </c>
      <c r="D635" s="148">
        <v>0</v>
      </c>
      <c r="E635" s="149">
        <v>42461</v>
      </c>
      <c r="F635" s="149">
        <v>44413</v>
      </c>
      <c r="G635" s="6">
        <f t="shared" si="63"/>
        <v>5.3479452054794523</v>
      </c>
      <c r="H635" s="146">
        <v>25</v>
      </c>
      <c r="I635" s="150">
        <v>0.05</v>
      </c>
      <c r="J635" s="151">
        <f t="shared" si="60"/>
        <v>3.7999999999999999E-2</v>
      </c>
      <c r="K635" s="152">
        <v>-295030.40999999997</v>
      </c>
      <c r="L635" s="152">
        <v>-181974.89</v>
      </c>
      <c r="M635" s="64">
        <v>0</v>
      </c>
      <c r="N635" s="153">
        <f t="shared" si="61"/>
        <v>-295030.40999999997</v>
      </c>
      <c r="O635" s="152">
        <f t="shared" si="62"/>
        <v>-59956.645731945202</v>
      </c>
      <c r="P635" s="152">
        <f>N635-O635</f>
        <v>-235073.76426805477</v>
      </c>
      <c r="Q635" s="64">
        <v>0.06</v>
      </c>
      <c r="R635" s="152">
        <f>IF(P635&gt;=N635*I635,N635*I635,P635*(1-Q635))</f>
        <v>-220969.33841197146</v>
      </c>
    </row>
    <row r="636" spans="2:18" x14ac:dyDescent="0.25">
      <c r="B636" s="146">
        <v>632</v>
      </c>
      <c r="C636" s="147" t="s">
        <v>1084</v>
      </c>
      <c r="D636" s="148">
        <v>0</v>
      </c>
      <c r="E636" s="149">
        <v>42826</v>
      </c>
      <c r="F636" s="149">
        <v>44413</v>
      </c>
      <c r="G636" s="6">
        <f t="shared" si="63"/>
        <v>4.3479452054794523</v>
      </c>
      <c r="H636" s="146">
        <v>25</v>
      </c>
      <c r="I636" s="150">
        <v>0.05</v>
      </c>
      <c r="J636" s="151">
        <f t="shared" si="60"/>
        <v>3.7999999999999999E-2</v>
      </c>
      <c r="K636" s="152">
        <v>73543.600000000006</v>
      </c>
      <c r="L636" s="152">
        <v>60340.79</v>
      </c>
      <c r="M636" s="64">
        <v>0</v>
      </c>
      <c r="N636" s="153">
        <f t="shared" si="61"/>
        <v>73543.600000000006</v>
      </c>
      <c r="O636" s="152">
        <f t="shared" si="62"/>
        <v>12151.01463452055</v>
      </c>
      <c r="P636" s="152">
        <f t="shared" si="64"/>
        <v>61392.585365479456</v>
      </c>
      <c r="Q636" s="64">
        <v>0.06</v>
      </c>
      <c r="R636" s="152">
        <f t="shared" si="65"/>
        <v>57709.030243550682</v>
      </c>
    </row>
    <row r="637" spans="2:18" x14ac:dyDescent="0.25">
      <c r="B637" s="146">
        <v>633</v>
      </c>
      <c r="C637" s="147" t="s">
        <v>1085</v>
      </c>
      <c r="D637" s="148">
        <v>0</v>
      </c>
      <c r="E637" s="149">
        <v>42826</v>
      </c>
      <c r="F637" s="149">
        <v>44413</v>
      </c>
      <c r="G637" s="6">
        <f t="shared" si="63"/>
        <v>4.3479452054794523</v>
      </c>
      <c r="H637" s="146">
        <v>25</v>
      </c>
      <c r="I637" s="150">
        <v>0.05</v>
      </c>
      <c r="J637" s="151">
        <f t="shared" si="60"/>
        <v>3.7999999999999999E-2</v>
      </c>
      <c r="K637" s="152">
        <v>-3735.68</v>
      </c>
      <c r="L637" s="152">
        <v>-2464.48</v>
      </c>
      <c r="M637" s="64">
        <v>0</v>
      </c>
      <c r="N637" s="153">
        <f t="shared" si="61"/>
        <v>-3735.68</v>
      </c>
      <c r="O637" s="152">
        <f t="shared" si="62"/>
        <v>-617.2162139178082</v>
      </c>
      <c r="P637" s="152">
        <f>N637-O637</f>
        <v>-3118.4637860821917</v>
      </c>
      <c r="Q637" s="64">
        <v>0.06</v>
      </c>
      <c r="R637" s="152">
        <f>IF(P637&gt;=N637*I637,N637*I637,P637*(1-Q637))</f>
        <v>-2931.3559589172601</v>
      </c>
    </row>
    <row r="638" spans="2:18" x14ac:dyDescent="0.25">
      <c r="B638" s="146">
        <v>634</v>
      </c>
      <c r="C638" s="147" t="s">
        <v>1087</v>
      </c>
      <c r="D638" s="148">
        <v>0</v>
      </c>
      <c r="E638" s="149">
        <v>43191</v>
      </c>
      <c r="F638" s="149">
        <v>44413</v>
      </c>
      <c r="G638" s="6">
        <f t="shared" si="63"/>
        <v>3.3479452054794518</v>
      </c>
      <c r="H638" s="146">
        <v>25</v>
      </c>
      <c r="I638" s="150">
        <v>0.05</v>
      </c>
      <c r="J638" s="151">
        <f t="shared" si="60"/>
        <v>3.7999999999999999E-2</v>
      </c>
      <c r="K638" s="152">
        <v>203149.97</v>
      </c>
      <c r="L638" s="152">
        <v>146203.94</v>
      </c>
      <c r="M638" s="64">
        <v>0</v>
      </c>
      <c r="N638" s="153">
        <f t="shared" si="61"/>
        <v>203149.97</v>
      </c>
      <c r="O638" s="152">
        <f t="shared" si="62"/>
        <v>25845.12878608219</v>
      </c>
      <c r="P638" s="152">
        <f t="shared" si="64"/>
        <v>177304.84121391783</v>
      </c>
      <c r="Q638" s="64">
        <v>0.06</v>
      </c>
      <c r="R638" s="152">
        <f t="shared" si="65"/>
        <v>166666.55074108276</v>
      </c>
    </row>
    <row r="639" spans="2:18" x14ac:dyDescent="0.25">
      <c r="B639" s="146">
        <v>635</v>
      </c>
      <c r="C639" s="147" t="s">
        <v>1088</v>
      </c>
      <c r="D639" s="148">
        <v>0</v>
      </c>
      <c r="E639" s="149">
        <v>43191</v>
      </c>
      <c r="F639" s="149">
        <v>44413</v>
      </c>
      <c r="G639" s="6">
        <f t="shared" si="63"/>
        <v>3.3479452054794518</v>
      </c>
      <c r="H639" s="146">
        <v>25</v>
      </c>
      <c r="I639" s="150">
        <v>0.05</v>
      </c>
      <c r="J639" s="151">
        <f t="shared" si="60"/>
        <v>3.7999999999999999E-2</v>
      </c>
      <c r="K639" s="152">
        <v>671638.31</v>
      </c>
      <c r="L639" s="152">
        <v>483367.82</v>
      </c>
      <c r="M639" s="64">
        <v>0</v>
      </c>
      <c r="N639" s="153">
        <f t="shared" si="61"/>
        <v>671638.31</v>
      </c>
      <c r="O639" s="152">
        <f t="shared" si="62"/>
        <v>85447.113871671245</v>
      </c>
      <c r="P639" s="152">
        <f t="shared" si="64"/>
        <v>586191.1961283288</v>
      </c>
      <c r="Q639" s="64">
        <v>0.06</v>
      </c>
      <c r="R639" s="152">
        <f t="shared" si="65"/>
        <v>551019.72436062898</v>
      </c>
    </row>
    <row r="640" spans="2:18" x14ac:dyDescent="0.25">
      <c r="B640" s="146">
        <v>636</v>
      </c>
      <c r="C640" s="147" t="s">
        <v>1090</v>
      </c>
      <c r="D640" s="148">
        <v>0</v>
      </c>
      <c r="E640" s="149">
        <v>43556</v>
      </c>
      <c r="F640" s="149">
        <v>44413</v>
      </c>
      <c r="G640" s="6">
        <f t="shared" si="63"/>
        <v>2.3479452054794518</v>
      </c>
      <c r="H640" s="146">
        <v>25</v>
      </c>
      <c r="I640" s="150">
        <v>0.05</v>
      </c>
      <c r="J640" s="151">
        <f t="shared" si="60"/>
        <v>3.7999999999999999E-2</v>
      </c>
      <c r="K640" s="152">
        <v>240132.04</v>
      </c>
      <c r="L640" s="152">
        <v>190361.7</v>
      </c>
      <c r="M640" s="64">
        <v>0</v>
      </c>
      <c r="N640" s="153">
        <f t="shared" si="61"/>
        <v>240132.04</v>
      </c>
      <c r="O640" s="152">
        <f t="shared" si="62"/>
        <v>21425.041135999996</v>
      </c>
      <c r="P640" s="152">
        <f t="shared" si="64"/>
        <v>218706.99886400002</v>
      </c>
      <c r="Q640" s="64">
        <v>0.06</v>
      </c>
      <c r="R640" s="152">
        <f t="shared" si="65"/>
        <v>205584.57893216002</v>
      </c>
    </row>
    <row r="641" spans="2:18" ht="30" x14ac:dyDescent="0.25">
      <c r="B641" s="146">
        <v>637</v>
      </c>
      <c r="C641" s="147" t="s">
        <v>1091</v>
      </c>
      <c r="D641" s="148">
        <v>0</v>
      </c>
      <c r="E641" s="149">
        <v>43556</v>
      </c>
      <c r="F641" s="149">
        <v>44413</v>
      </c>
      <c r="G641" s="6">
        <f t="shared" si="63"/>
        <v>2.3479452054794518</v>
      </c>
      <c r="H641" s="146">
        <v>25</v>
      </c>
      <c r="I641" s="150">
        <v>0.05</v>
      </c>
      <c r="J641" s="151">
        <f t="shared" si="60"/>
        <v>3.7999999999999999E-2</v>
      </c>
      <c r="K641" s="152">
        <v>839331.47</v>
      </c>
      <c r="L641" s="152">
        <v>665369.61</v>
      </c>
      <c r="M641" s="64">
        <v>0</v>
      </c>
      <c r="N641" s="153">
        <f t="shared" si="61"/>
        <v>839331.47</v>
      </c>
      <c r="O641" s="152">
        <f t="shared" si="62"/>
        <v>74886.763430191771</v>
      </c>
      <c r="P641" s="152">
        <f t="shared" si="64"/>
        <v>764444.70656980819</v>
      </c>
      <c r="Q641" s="64">
        <v>0.06</v>
      </c>
      <c r="R641" s="152">
        <f t="shared" si="65"/>
        <v>718578.02417561971</v>
      </c>
    </row>
    <row r="642" spans="2:18" x14ac:dyDescent="0.25">
      <c r="B642" s="146">
        <v>638</v>
      </c>
      <c r="C642" s="147" t="s">
        <v>1093</v>
      </c>
      <c r="D642" s="148">
        <v>0</v>
      </c>
      <c r="E642" s="149">
        <v>43922</v>
      </c>
      <c r="F642" s="149">
        <v>44413</v>
      </c>
      <c r="G642" s="6">
        <f t="shared" si="63"/>
        <v>1.3452054794520547</v>
      </c>
      <c r="H642" s="146">
        <v>25</v>
      </c>
      <c r="I642" s="150">
        <v>0.05</v>
      </c>
      <c r="J642" s="151">
        <f t="shared" si="60"/>
        <v>3.7999999999999999E-2</v>
      </c>
      <c r="K642" s="152">
        <v>415406.83</v>
      </c>
      <c r="L642" s="152">
        <v>367086.7</v>
      </c>
      <c r="M642" s="64">
        <v>0</v>
      </c>
      <c r="N642" s="153">
        <f t="shared" si="61"/>
        <v>415406.83</v>
      </c>
      <c r="O642" s="152">
        <f t="shared" si="62"/>
        <v>21234.686668876711</v>
      </c>
      <c r="P642" s="152">
        <f t="shared" si="64"/>
        <v>394172.14333112328</v>
      </c>
      <c r="Q642" s="64">
        <v>0.06</v>
      </c>
      <c r="R642" s="152">
        <f t="shared" si="65"/>
        <v>370521.81473125587</v>
      </c>
    </row>
    <row r="643" spans="2:18" x14ac:dyDescent="0.25">
      <c r="B643" s="146">
        <v>639</v>
      </c>
      <c r="C643" s="147" t="s">
        <v>1094</v>
      </c>
      <c r="D643" s="148">
        <v>0</v>
      </c>
      <c r="E643" s="149">
        <v>43922</v>
      </c>
      <c r="F643" s="149">
        <v>44413</v>
      </c>
      <c r="G643" s="6">
        <f t="shared" si="63"/>
        <v>1.3452054794520547</v>
      </c>
      <c r="H643" s="146">
        <v>25</v>
      </c>
      <c r="I643" s="150">
        <v>0.05</v>
      </c>
      <c r="J643" s="151">
        <f t="shared" si="60"/>
        <v>3.7999999999999999E-2</v>
      </c>
      <c r="K643" s="152">
        <v>-816607.74</v>
      </c>
      <c r="L643" s="152">
        <v>-721619.91</v>
      </c>
      <c r="M643" s="64">
        <v>0</v>
      </c>
      <c r="N643" s="153">
        <f t="shared" si="61"/>
        <v>-816607.74</v>
      </c>
      <c r="O643" s="152">
        <f t="shared" si="62"/>
        <v>-41743.197843616435</v>
      </c>
      <c r="P643" s="152">
        <f>N643-O643</f>
        <v>-774864.54215638351</v>
      </c>
      <c r="Q643" s="64">
        <v>0.06</v>
      </c>
      <c r="R643" s="152">
        <f>IF(P643&gt;=N643*I643,N643*I643,P643*(1-Q643))</f>
        <v>-728372.66962700046</v>
      </c>
    </row>
    <row r="644" spans="2:18" x14ac:dyDescent="0.25">
      <c r="B644" s="146">
        <v>640</v>
      </c>
      <c r="C644" s="147" t="s">
        <v>1185</v>
      </c>
      <c r="D644" s="148">
        <v>0</v>
      </c>
      <c r="E644" s="149">
        <v>41425</v>
      </c>
      <c r="F644" s="149">
        <v>44413</v>
      </c>
      <c r="G644" s="6">
        <f t="shared" si="63"/>
        <v>8.1863013698630134</v>
      </c>
      <c r="H644" s="146">
        <v>25</v>
      </c>
      <c r="I644" s="150">
        <v>0.05</v>
      </c>
      <c r="J644" s="151">
        <f t="shared" si="60"/>
        <v>3.7999999999999999E-2</v>
      </c>
      <c r="K644" s="152">
        <v>46397.57</v>
      </c>
      <c r="L644" s="152">
        <v>32174.959999999999</v>
      </c>
      <c r="M644" s="64">
        <v>8.8210347752332524E-2</v>
      </c>
      <c r="N644" s="153">
        <f t="shared" si="61"/>
        <v>50490.315784563194</v>
      </c>
      <c r="O644" s="152">
        <f t="shared" si="62"/>
        <v>15706.49976833546</v>
      </c>
      <c r="P644" s="152">
        <f t="shared" si="64"/>
        <v>34783.816016227735</v>
      </c>
      <c r="Q644" s="64">
        <v>0.06</v>
      </c>
      <c r="R644" s="152">
        <f t="shared" si="65"/>
        <v>32696.78705525407</v>
      </c>
    </row>
    <row r="645" spans="2:18" x14ac:dyDescent="0.25">
      <c r="B645" s="146">
        <v>641</v>
      </c>
      <c r="C645" s="147" t="s">
        <v>1186</v>
      </c>
      <c r="D645" s="148">
        <v>0</v>
      </c>
      <c r="E645" s="149">
        <v>41425</v>
      </c>
      <c r="F645" s="149">
        <v>44413</v>
      </c>
      <c r="G645" s="6">
        <f t="shared" si="63"/>
        <v>8.1863013698630134</v>
      </c>
      <c r="H645" s="146">
        <v>25</v>
      </c>
      <c r="I645" s="150">
        <v>0.05</v>
      </c>
      <c r="J645" s="151">
        <f t="shared" ref="J645:J708" si="68">(1-I645)/H645</f>
        <v>3.7999999999999999E-2</v>
      </c>
      <c r="K645" s="152">
        <v>14719904.470000001</v>
      </c>
      <c r="L645" s="152">
        <v>10207694.27</v>
      </c>
      <c r="M645" s="64">
        <v>0</v>
      </c>
      <c r="N645" s="153">
        <f t="shared" ref="N645:N708" si="69">K645*(1+M645)</f>
        <v>14719904.470000001</v>
      </c>
      <c r="O645" s="152">
        <f t="shared" ref="O645:O708" si="70">N645*J645*G645</f>
        <v>4579059.8168265205</v>
      </c>
      <c r="P645" s="152">
        <f t="shared" ref="P645:P708" si="71">MAX(N645-O645,0)</f>
        <v>10140844.65317348</v>
      </c>
      <c r="Q645" s="64">
        <v>0.06</v>
      </c>
      <c r="R645" s="152">
        <f t="shared" si="65"/>
        <v>9532393.9739830717</v>
      </c>
    </row>
    <row r="646" spans="2:18" ht="30" x14ac:dyDescent="0.25">
      <c r="B646" s="146">
        <v>642</v>
      </c>
      <c r="C646" s="147" t="s">
        <v>1187</v>
      </c>
      <c r="D646" s="148">
        <v>0</v>
      </c>
      <c r="E646" s="149">
        <v>41425</v>
      </c>
      <c r="F646" s="149">
        <v>44413</v>
      </c>
      <c r="G646" s="6">
        <f t="shared" ref="G646:G709" si="72">(F646-E646)/(EDATE(F646,12)-F646)</f>
        <v>8.1863013698630134</v>
      </c>
      <c r="H646" s="146">
        <v>25</v>
      </c>
      <c r="I646" s="150">
        <v>0.05</v>
      </c>
      <c r="J646" s="151">
        <f t="shared" si="68"/>
        <v>3.7999999999999999E-2</v>
      </c>
      <c r="K646" s="152">
        <v>2540853.83</v>
      </c>
      <c r="L646" s="152">
        <v>1761985.55</v>
      </c>
      <c r="M646" s="64">
        <v>8.8210347752332524E-2</v>
      </c>
      <c r="N646" s="153">
        <f t="shared" si="69"/>
        <v>2764983.4299321463</v>
      </c>
      <c r="O646" s="152">
        <f t="shared" si="70"/>
        <v>860129.53032387828</v>
      </c>
      <c r="P646" s="152">
        <f t="shared" si="71"/>
        <v>1904853.8996082679</v>
      </c>
      <c r="Q646" s="64">
        <v>0.06</v>
      </c>
      <c r="R646" s="152">
        <f t="shared" ref="R646:R708" si="73">IF(L646&lt;=0,0,IF(P646&lt;=I646*N646,I646*N646,P646*(1-Q646)))</f>
        <v>1790562.6656317718</v>
      </c>
    </row>
    <row r="647" spans="2:18" x14ac:dyDescent="0.25">
      <c r="B647" s="146">
        <v>643</v>
      </c>
      <c r="C647" s="147" t="s">
        <v>1188</v>
      </c>
      <c r="D647" s="148">
        <v>0</v>
      </c>
      <c r="E647" s="149">
        <v>41425</v>
      </c>
      <c r="F647" s="149">
        <v>44413</v>
      </c>
      <c r="G647" s="6">
        <f t="shared" si="72"/>
        <v>8.1863013698630134</v>
      </c>
      <c r="H647" s="146">
        <v>25</v>
      </c>
      <c r="I647" s="150">
        <v>0.05</v>
      </c>
      <c r="J647" s="151">
        <f t="shared" si="68"/>
        <v>3.7999999999999999E-2</v>
      </c>
      <c r="K647" s="152">
        <v>4689138.04</v>
      </c>
      <c r="L647" s="152">
        <v>3251739</v>
      </c>
      <c r="M647" s="64">
        <v>0</v>
      </c>
      <c r="N647" s="153">
        <f t="shared" si="69"/>
        <v>4689138.04</v>
      </c>
      <c r="O647" s="152">
        <f t="shared" si="70"/>
        <v>1458694.492092493</v>
      </c>
      <c r="P647" s="152">
        <f t="shared" si="71"/>
        <v>3230443.547907507</v>
      </c>
      <c r="Q647" s="64">
        <v>0.06</v>
      </c>
      <c r="R647" s="152">
        <f t="shared" si="73"/>
        <v>3036616.9350330564</v>
      </c>
    </row>
    <row r="648" spans="2:18" x14ac:dyDescent="0.25">
      <c r="B648" s="146">
        <v>644</v>
      </c>
      <c r="C648" s="147" t="s">
        <v>1189</v>
      </c>
      <c r="D648" s="148">
        <v>0</v>
      </c>
      <c r="E648" s="149">
        <v>41425</v>
      </c>
      <c r="F648" s="149">
        <v>44413</v>
      </c>
      <c r="G648" s="6">
        <f t="shared" si="72"/>
        <v>8.1863013698630134</v>
      </c>
      <c r="H648" s="146">
        <v>25</v>
      </c>
      <c r="I648" s="150">
        <v>0.05</v>
      </c>
      <c r="J648" s="151">
        <f t="shared" si="68"/>
        <v>3.7999999999999999E-2</v>
      </c>
      <c r="K648" s="152">
        <v>122970913.13</v>
      </c>
      <c r="L648" s="152">
        <v>85275654.340000004</v>
      </c>
      <c r="M648" s="64">
        <v>8.8210347752332524E-2</v>
      </c>
      <c r="N648" s="153">
        <f t="shared" si="69"/>
        <v>133818220.14061917</v>
      </c>
      <c r="O648" s="152">
        <f t="shared" si="70"/>
        <v>41628098.596291684</v>
      </c>
      <c r="P648" s="152">
        <f t="shared" si="71"/>
        <v>92190121.544327497</v>
      </c>
      <c r="Q648" s="64">
        <v>0.06</v>
      </c>
      <c r="R648" s="152">
        <f t="shared" si="73"/>
        <v>86658714.251667842</v>
      </c>
    </row>
    <row r="649" spans="2:18" x14ac:dyDescent="0.25">
      <c r="B649" s="146">
        <v>645</v>
      </c>
      <c r="C649" s="147" t="s">
        <v>1069</v>
      </c>
      <c r="D649" s="148">
        <v>0</v>
      </c>
      <c r="E649" s="149">
        <v>41425</v>
      </c>
      <c r="F649" s="149">
        <v>44413</v>
      </c>
      <c r="G649" s="6">
        <f t="shared" si="72"/>
        <v>8.1863013698630134</v>
      </c>
      <c r="H649" s="146">
        <v>25</v>
      </c>
      <c r="I649" s="150">
        <v>0.05</v>
      </c>
      <c r="J649" s="151">
        <f t="shared" si="68"/>
        <v>3.7999999999999999E-2</v>
      </c>
      <c r="K649" s="152">
        <v>2170339.36</v>
      </c>
      <c r="L649" s="152">
        <v>1505047.86</v>
      </c>
      <c r="M649" s="64">
        <v>0.44</v>
      </c>
      <c r="N649" s="153">
        <f t="shared" si="69"/>
        <v>3125288.6783999996</v>
      </c>
      <c r="O649" s="152">
        <f t="shared" si="70"/>
        <v>972213.08958972467</v>
      </c>
      <c r="P649" s="152">
        <f t="shared" si="71"/>
        <v>2153075.5888102748</v>
      </c>
      <c r="Q649" s="64">
        <v>0.06</v>
      </c>
      <c r="R649" s="152">
        <f t="shared" si="73"/>
        <v>2023891.0534816582</v>
      </c>
    </row>
    <row r="650" spans="2:18" x14ac:dyDescent="0.25">
      <c r="B650" s="146">
        <v>646</v>
      </c>
      <c r="C650" s="147" t="s">
        <v>1070</v>
      </c>
      <c r="D650" s="148">
        <v>0</v>
      </c>
      <c r="E650" s="149">
        <v>41425</v>
      </c>
      <c r="F650" s="149">
        <v>44413</v>
      </c>
      <c r="G650" s="6">
        <f t="shared" si="72"/>
        <v>8.1863013698630134</v>
      </c>
      <c r="H650" s="146">
        <v>25</v>
      </c>
      <c r="I650" s="150">
        <v>0.05</v>
      </c>
      <c r="J650" s="151">
        <f t="shared" si="68"/>
        <v>3.7999999999999999E-2</v>
      </c>
      <c r="K650" s="152">
        <v>11519930.98</v>
      </c>
      <c r="L650" s="152">
        <v>7988634.2699999996</v>
      </c>
      <c r="M650" s="64">
        <v>0.19512195121951231</v>
      </c>
      <c r="N650" s="153">
        <f t="shared" si="69"/>
        <v>13767722.390731709</v>
      </c>
      <c r="O650" s="152">
        <f t="shared" si="70"/>
        <v>4282855.5373513456</v>
      </c>
      <c r="P650" s="152">
        <f t="shared" si="71"/>
        <v>9484866.8533803634</v>
      </c>
      <c r="Q650" s="64">
        <v>0.06</v>
      </c>
      <c r="R650" s="152">
        <f t="shared" si="73"/>
        <v>8915774.8421775419</v>
      </c>
    </row>
    <row r="651" spans="2:18" ht="30" x14ac:dyDescent="0.25">
      <c r="B651" s="146">
        <v>647</v>
      </c>
      <c r="C651" s="147" t="s">
        <v>1071</v>
      </c>
      <c r="D651" s="148">
        <v>0</v>
      </c>
      <c r="E651" s="149">
        <v>41425</v>
      </c>
      <c r="F651" s="149">
        <v>44413</v>
      </c>
      <c r="G651" s="6">
        <f t="shared" si="72"/>
        <v>8.1863013698630134</v>
      </c>
      <c r="H651" s="146">
        <v>25</v>
      </c>
      <c r="I651" s="150">
        <v>0.05</v>
      </c>
      <c r="J651" s="151">
        <f t="shared" si="68"/>
        <v>3.7999999999999999E-2</v>
      </c>
      <c r="K651" s="152">
        <v>310423.25</v>
      </c>
      <c r="L651" s="152">
        <v>215266.73</v>
      </c>
      <c r="M651" s="64">
        <v>0</v>
      </c>
      <c r="N651" s="153">
        <f t="shared" si="69"/>
        <v>310423.25</v>
      </c>
      <c r="O651" s="152">
        <f t="shared" si="70"/>
        <v>96566.294515068483</v>
      </c>
      <c r="P651" s="152">
        <f t="shared" si="71"/>
        <v>213856.95548493153</v>
      </c>
      <c r="Q651" s="64">
        <v>0.06</v>
      </c>
      <c r="R651" s="152">
        <f t="shared" si="73"/>
        <v>201025.53815583562</v>
      </c>
    </row>
    <row r="652" spans="2:18" ht="30" x14ac:dyDescent="0.25">
      <c r="B652" s="146">
        <v>648</v>
      </c>
      <c r="C652" s="147" t="s">
        <v>1072</v>
      </c>
      <c r="D652" s="148">
        <v>0</v>
      </c>
      <c r="E652" s="149">
        <v>41425</v>
      </c>
      <c r="F652" s="149">
        <v>44413</v>
      </c>
      <c r="G652" s="6">
        <f t="shared" si="72"/>
        <v>8.1863013698630134</v>
      </c>
      <c r="H652" s="146">
        <v>25</v>
      </c>
      <c r="I652" s="150">
        <v>0.05</v>
      </c>
      <c r="J652" s="151">
        <f t="shared" si="68"/>
        <v>3.7999999999999999E-2</v>
      </c>
      <c r="K652" s="152">
        <v>9368186.9299999997</v>
      </c>
      <c r="L652" s="152">
        <v>6496481.5499999998</v>
      </c>
      <c r="M652" s="64">
        <v>0</v>
      </c>
      <c r="N652" s="153">
        <f t="shared" si="69"/>
        <v>9368186.9299999997</v>
      </c>
      <c r="O652" s="152">
        <f t="shared" si="70"/>
        <v>2914250.4569312874</v>
      </c>
      <c r="P652" s="152">
        <f t="shared" si="71"/>
        <v>6453936.4730687123</v>
      </c>
      <c r="Q652" s="64">
        <v>0.06</v>
      </c>
      <c r="R652" s="152">
        <f t="shared" si="73"/>
        <v>6066700.2846845891</v>
      </c>
    </row>
    <row r="653" spans="2:18" x14ac:dyDescent="0.25">
      <c r="B653" s="146">
        <v>649</v>
      </c>
      <c r="C653" s="147" t="s">
        <v>1073</v>
      </c>
      <c r="D653" s="148">
        <v>0</v>
      </c>
      <c r="E653" s="149">
        <v>41425</v>
      </c>
      <c r="F653" s="149">
        <v>44413</v>
      </c>
      <c r="G653" s="6">
        <f t="shared" si="72"/>
        <v>8.1863013698630134</v>
      </c>
      <c r="H653" s="146">
        <v>25</v>
      </c>
      <c r="I653" s="150">
        <v>0.05</v>
      </c>
      <c r="J653" s="151">
        <f t="shared" si="68"/>
        <v>3.7999999999999999E-2</v>
      </c>
      <c r="K653" s="152">
        <v>4589480.04</v>
      </c>
      <c r="L653" s="152">
        <v>3182629.96</v>
      </c>
      <c r="M653" s="64">
        <v>0</v>
      </c>
      <c r="N653" s="153">
        <f t="shared" si="69"/>
        <v>4589480.04</v>
      </c>
      <c r="O653" s="152">
        <f t="shared" si="70"/>
        <v>1427692.9360596165</v>
      </c>
      <c r="P653" s="152">
        <f t="shared" si="71"/>
        <v>3161787.1039403835</v>
      </c>
      <c r="Q653" s="64">
        <v>0.06</v>
      </c>
      <c r="R653" s="152">
        <f t="shared" si="73"/>
        <v>2972079.8777039605</v>
      </c>
    </row>
    <row r="654" spans="2:18" x14ac:dyDescent="0.25">
      <c r="B654" s="146">
        <v>650</v>
      </c>
      <c r="C654" s="147" t="s">
        <v>1074</v>
      </c>
      <c r="D654" s="148">
        <v>0</v>
      </c>
      <c r="E654" s="149">
        <v>41425</v>
      </c>
      <c r="F654" s="149">
        <v>44413</v>
      </c>
      <c r="G654" s="6">
        <f t="shared" si="72"/>
        <v>8.1863013698630134</v>
      </c>
      <c r="H654" s="146">
        <v>25</v>
      </c>
      <c r="I654" s="150">
        <v>0.05</v>
      </c>
      <c r="J654" s="151">
        <f t="shared" si="68"/>
        <v>3.7999999999999999E-2</v>
      </c>
      <c r="K654" s="152">
        <v>120568.97</v>
      </c>
      <c r="L654" s="152">
        <v>83610</v>
      </c>
      <c r="M654" s="64">
        <v>0</v>
      </c>
      <c r="N654" s="153">
        <f t="shared" si="69"/>
        <v>120568.97</v>
      </c>
      <c r="O654" s="152">
        <f t="shared" si="70"/>
        <v>37506.529122410961</v>
      </c>
      <c r="P654" s="152">
        <f t="shared" si="71"/>
        <v>83062.440877589048</v>
      </c>
      <c r="Q654" s="64">
        <v>0.06</v>
      </c>
      <c r="R654" s="152">
        <f t="shared" si="73"/>
        <v>78078.694424933696</v>
      </c>
    </row>
    <row r="655" spans="2:18" x14ac:dyDescent="0.25">
      <c r="B655" s="146">
        <v>651</v>
      </c>
      <c r="C655" s="147" t="s">
        <v>1076</v>
      </c>
      <c r="D655" s="148">
        <v>0</v>
      </c>
      <c r="E655" s="149">
        <v>41730</v>
      </c>
      <c r="F655" s="149">
        <v>44413</v>
      </c>
      <c r="G655" s="6">
        <f t="shared" si="72"/>
        <v>7.3506849315068497</v>
      </c>
      <c r="H655" s="146">
        <v>25</v>
      </c>
      <c r="I655" s="150">
        <v>0.05</v>
      </c>
      <c r="J655" s="151">
        <f t="shared" si="68"/>
        <v>3.7999999999999999E-2</v>
      </c>
      <c r="K655" s="152">
        <v>9047755.2899999991</v>
      </c>
      <c r="L655" s="152">
        <v>6558109.6799999997</v>
      </c>
      <c r="M655" s="64">
        <v>0</v>
      </c>
      <c r="N655" s="153">
        <f t="shared" si="69"/>
        <v>9047755.2899999991</v>
      </c>
      <c r="O655" s="152">
        <f t="shared" si="70"/>
        <v>2527273.5420182464</v>
      </c>
      <c r="P655" s="152">
        <f t="shared" si="71"/>
        <v>6520481.7479817532</v>
      </c>
      <c r="Q655" s="64">
        <v>0.06</v>
      </c>
      <c r="R655" s="152">
        <f t="shared" si="73"/>
        <v>6129252.8431028472</v>
      </c>
    </row>
    <row r="656" spans="2:18" x14ac:dyDescent="0.25">
      <c r="B656" s="146">
        <v>652</v>
      </c>
      <c r="C656" s="147" t="s">
        <v>1077</v>
      </c>
      <c r="D656" s="148">
        <v>0</v>
      </c>
      <c r="E656" s="149">
        <v>42095</v>
      </c>
      <c r="F656" s="149">
        <v>44413</v>
      </c>
      <c r="G656" s="6">
        <f t="shared" si="72"/>
        <v>6.3506849315068497</v>
      </c>
      <c r="H656" s="146">
        <v>25</v>
      </c>
      <c r="I656" s="150">
        <v>0.05</v>
      </c>
      <c r="J656" s="151">
        <f t="shared" si="68"/>
        <v>3.7999999999999999E-2</v>
      </c>
      <c r="K656" s="152">
        <v>519054.99</v>
      </c>
      <c r="L656" s="152">
        <v>391347.56</v>
      </c>
      <c r="M656" s="64">
        <v>0</v>
      </c>
      <c r="N656" s="153">
        <f t="shared" si="69"/>
        <v>519054.99</v>
      </c>
      <c r="O656" s="152">
        <f t="shared" si="70"/>
        <v>125261.47873742465</v>
      </c>
      <c r="P656" s="152">
        <f t="shared" si="71"/>
        <v>393793.51126257534</v>
      </c>
      <c r="Q656" s="64">
        <v>0.06</v>
      </c>
      <c r="R656" s="152">
        <f t="shared" si="73"/>
        <v>370165.90058682079</v>
      </c>
    </row>
    <row r="657" spans="2:18" x14ac:dyDescent="0.25">
      <c r="B657" s="146">
        <v>653</v>
      </c>
      <c r="C657" s="147" t="s">
        <v>1079</v>
      </c>
      <c r="D657" s="148">
        <v>0</v>
      </c>
      <c r="E657" s="149">
        <v>42461</v>
      </c>
      <c r="F657" s="149">
        <v>44413</v>
      </c>
      <c r="G657" s="6">
        <f t="shared" si="72"/>
        <v>5.3479452054794523</v>
      </c>
      <c r="H657" s="146">
        <v>25</v>
      </c>
      <c r="I657" s="150">
        <v>0.05</v>
      </c>
      <c r="J657" s="151">
        <f t="shared" si="68"/>
        <v>3.7999999999999999E-2</v>
      </c>
      <c r="K657" s="152">
        <v>235103.21</v>
      </c>
      <c r="L657" s="152">
        <v>184725</v>
      </c>
      <c r="M657" s="64">
        <v>0</v>
      </c>
      <c r="N657" s="153">
        <f t="shared" si="69"/>
        <v>235103.21</v>
      </c>
      <c r="O657" s="152">
        <f t="shared" si="70"/>
        <v>47778.12521906849</v>
      </c>
      <c r="P657" s="152">
        <f t="shared" si="71"/>
        <v>187325.0847809315</v>
      </c>
      <c r="Q657" s="64">
        <v>0.06</v>
      </c>
      <c r="R657" s="152">
        <f t="shared" si="73"/>
        <v>176085.5796940756</v>
      </c>
    </row>
    <row r="658" spans="2:18" x14ac:dyDescent="0.25">
      <c r="B658" s="146">
        <v>654</v>
      </c>
      <c r="C658" s="147" t="s">
        <v>1080</v>
      </c>
      <c r="D658" s="148">
        <v>0</v>
      </c>
      <c r="E658" s="149">
        <v>41730</v>
      </c>
      <c r="F658" s="149">
        <v>44413</v>
      </c>
      <c r="G658" s="6">
        <f t="shared" si="72"/>
        <v>7.3506849315068497</v>
      </c>
      <c r="H658" s="146">
        <v>25</v>
      </c>
      <c r="I658" s="150">
        <v>0.05</v>
      </c>
      <c r="J658" s="151">
        <f t="shared" si="68"/>
        <v>3.7999999999999999E-2</v>
      </c>
      <c r="K658" s="152">
        <v>-6875288.0700000003</v>
      </c>
      <c r="L658" s="152">
        <v>-4983434.18</v>
      </c>
      <c r="M658" s="64">
        <v>0</v>
      </c>
      <c r="N658" s="153">
        <f t="shared" si="69"/>
        <v>-6875288.0700000003</v>
      </c>
      <c r="O658" s="152">
        <f t="shared" si="70"/>
        <v>-1920446.9038048768</v>
      </c>
      <c r="P658" s="152">
        <f>N658-O658</f>
        <v>-4954841.1661951235</v>
      </c>
      <c r="Q658" s="64">
        <v>0.06</v>
      </c>
      <c r="R658" s="152">
        <f>IF(P658&gt;=N658*I658,N658*I658,P658*(1-Q658))</f>
        <v>-4657550.6962234154</v>
      </c>
    </row>
    <row r="659" spans="2:18" x14ac:dyDescent="0.25">
      <c r="B659" s="146">
        <v>655</v>
      </c>
      <c r="C659" s="147" t="s">
        <v>1081</v>
      </c>
      <c r="D659" s="148">
        <v>0</v>
      </c>
      <c r="E659" s="149">
        <v>42095</v>
      </c>
      <c r="F659" s="149">
        <v>44413</v>
      </c>
      <c r="G659" s="6">
        <f t="shared" si="72"/>
        <v>6.3506849315068497</v>
      </c>
      <c r="H659" s="146">
        <v>25</v>
      </c>
      <c r="I659" s="150">
        <v>0.05</v>
      </c>
      <c r="J659" s="151">
        <f t="shared" si="68"/>
        <v>3.7999999999999999E-2</v>
      </c>
      <c r="K659" s="152">
        <v>1316341.06</v>
      </c>
      <c r="L659" s="152">
        <v>992470.72</v>
      </c>
      <c r="M659" s="64">
        <v>0</v>
      </c>
      <c r="N659" s="153">
        <f t="shared" si="69"/>
        <v>1316341.06</v>
      </c>
      <c r="O659" s="152">
        <f t="shared" si="70"/>
        <v>317667.35870969866</v>
      </c>
      <c r="P659" s="152">
        <f t="shared" si="71"/>
        <v>998673.7012903014</v>
      </c>
      <c r="Q659" s="64">
        <v>0.06</v>
      </c>
      <c r="R659" s="152">
        <f t="shared" si="73"/>
        <v>938753.27921288321</v>
      </c>
    </row>
    <row r="660" spans="2:18" x14ac:dyDescent="0.25">
      <c r="B660" s="146">
        <v>656</v>
      </c>
      <c r="C660" s="147" t="s">
        <v>1082</v>
      </c>
      <c r="D660" s="148">
        <v>0</v>
      </c>
      <c r="E660" s="149">
        <v>42461</v>
      </c>
      <c r="F660" s="149">
        <v>44413</v>
      </c>
      <c r="G660" s="6">
        <f t="shared" si="72"/>
        <v>5.3479452054794523</v>
      </c>
      <c r="H660" s="146">
        <v>25</v>
      </c>
      <c r="I660" s="150">
        <v>0.05</v>
      </c>
      <c r="J660" s="151">
        <f t="shared" si="68"/>
        <v>3.7999999999999999E-2</v>
      </c>
      <c r="K660" s="152">
        <v>-640365.5</v>
      </c>
      <c r="L660" s="152">
        <v>-503147.15</v>
      </c>
      <c r="M660" s="64">
        <v>0</v>
      </c>
      <c r="N660" s="153">
        <f t="shared" si="69"/>
        <v>-640365.5</v>
      </c>
      <c r="O660" s="152">
        <f t="shared" si="70"/>
        <v>-130136.30500821918</v>
      </c>
      <c r="P660" s="152">
        <f>N660-O660</f>
        <v>-510229.19499178079</v>
      </c>
      <c r="Q660" s="64">
        <v>0.06</v>
      </c>
      <c r="R660" s="152">
        <f>IF(P660&gt;=N660*I660,N660*I660,P660*(1-Q660))</f>
        <v>-479615.44329227391</v>
      </c>
    </row>
    <row r="661" spans="2:18" x14ac:dyDescent="0.25">
      <c r="B661" s="146">
        <v>657</v>
      </c>
      <c r="C661" s="147" t="s">
        <v>1084</v>
      </c>
      <c r="D661" s="148">
        <v>0</v>
      </c>
      <c r="E661" s="149">
        <v>42826</v>
      </c>
      <c r="F661" s="149">
        <v>44413</v>
      </c>
      <c r="G661" s="6">
        <f t="shared" si="72"/>
        <v>4.3479452054794523</v>
      </c>
      <c r="H661" s="146">
        <v>25</v>
      </c>
      <c r="I661" s="150">
        <v>0.05</v>
      </c>
      <c r="J661" s="151">
        <f t="shared" si="68"/>
        <v>3.7999999999999999E-2</v>
      </c>
      <c r="K661" s="152">
        <v>154441.54</v>
      </c>
      <c r="L661" s="152">
        <v>126715.62</v>
      </c>
      <c r="M661" s="64">
        <v>0</v>
      </c>
      <c r="N661" s="153">
        <f t="shared" si="69"/>
        <v>154441.54</v>
      </c>
      <c r="O661" s="152">
        <f t="shared" si="70"/>
        <v>25517.127428054795</v>
      </c>
      <c r="P661" s="152">
        <f t="shared" si="71"/>
        <v>128924.41257194521</v>
      </c>
      <c r="Q661" s="64">
        <v>0.06</v>
      </c>
      <c r="R661" s="152">
        <f t="shared" si="73"/>
        <v>121188.94781762849</v>
      </c>
    </row>
    <row r="662" spans="2:18" x14ac:dyDescent="0.25">
      <c r="B662" s="146">
        <v>658</v>
      </c>
      <c r="C662" s="147" t="s">
        <v>1085</v>
      </c>
      <c r="D662" s="148">
        <v>0</v>
      </c>
      <c r="E662" s="149">
        <v>42826</v>
      </c>
      <c r="F662" s="149">
        <v>44413</v>
      </c>
      <c r="G662" s="6">
        <f t="shared" si="72"/>
        <v>4.3479452054794523</v>
      </c>
      <c r="H662" s="146">
        <v>25</v>
      </c>
      <c r="I662" s="150">
        <v>0.05</v>
      </c>
      <c r="J662" s="151">
        <f t="shared" si="68"/>
        <v>3.7999999999999999E-2</v>
      </c>
      <c r="K662" s="152">
        <v>-12861.15</v>
      </c>
      <c r="L662" s="152">
        <v>-10552.27</v>
      </c>
      <c r="M662" s="64">
        <v>0</v>
      </c>
      <c r="N662" s="153">
        <f t="shared" si="69"/>
        <v>-12861.15</v>
      </c>
      <c r="O662" s="152">
        <f t="shared" si="70"/>
        <v>-2124.9438682191781</v>
      </c>
      <c r="P662" s="152">
        <f>N662-O662</f>
        <v>-10736.206131780822</v>
      </c>
      <c r="Q662" s="64">
        <v>0.06</v>
      </c>
      <c r="R662" s="152">
        <f>IF(P662&gt;=N662*I662,N662*I662,P662*(1-Q662))</f>
        <v>-10092.033763873973</v>
      </c>
    </row>
    <row r="663" spans="2:18" x14ac:dyDescent="0.25">
      <c r="B663" s="146">
        <v>659</v>
      </c>
      <c r="C663" s="147" t="s">
        <v>1087</v>
      </c>
      <c r="D663" s="148">
        <v>0</v>
      </c>
      <c r="E663" s="149">
        <v>43191</v>
      </c>
      <c r="F663" s="149">
        <v>44413</v>
      </c>
      <c r="G663" s="6">
        <f t="shared" si="72"/>
        <v>3.3479452054794518</v>
      </c>
      <c r="H663" s="146">
        <v>25</v>
      </c>
      <c r="I663" s="150">
        <v>0.05</v>
      </c>
      <c r="J663" s="151">
        <f t="shared" si="68"/>
        <v>3.7999999999999999E-2</v>
      </c>
      <c r="K663" s="152">
        <v>426614.92</v>
      </c>
      <c r="L663" s="152">
        <v>366326.08</v>
      </c>
      <c r="M663" s="64">
        <v>0</v>
      </c>
      <c r="N663" s="153">
        <f t="shared" si="69"/>
        <v>426614.92</v>
      </c>
      <c r="O663" s="152">
        <f t="shared" si="70"/>
        <v>54274.768287999992</v>
      </c>
      <c r="P663" s="152">
        <f t="shared" si="71"/>
        <v>372340.15171200002</v>
      </c>
      <c r="Q663" s="64">
        <v>0.06</v>
      </c>
      <c r="R663" s="152">
        <f t="shared" si="73"/>
        <v>349999.74260927999</v>
      </c>
    </row>
    <row r="664" spans="2:18" x14ac:dyDescent="0.25">
      <c r="B664" s="146">
        <v>660</v>
      </c>
      <c r="C664" s="147" t="s">
        <v>1088</v>
      </c>
      <c r="D664" s="148">
        <v>0</v>
      </c>
      <c r="E664" s="149">
        <v>43191</v>
      </c>
      <c r="F664" s="149">
        <v>44413</v>
      </c>
      <c r="G664" s="6">
        <f t="shared" si="72"/>
        <v>3.3479452054794518</v>
      </c>
      <c r="H664" s="146">
        <v>25</v>
      </c>
      <c r="I664" s="150">
        <v>0.05</v>
      </c>
      <c r="J664" s="151">
        <f t="shared" si="68"/>
        <v>3.7999999999999999E-2</v>
      </c>
      <c r="K664" s="152">
        <v>1337504.47</v>
      </c>
      <c r="L664" s="152">
        <v>1148489.53</v>
      </c>
      <c r="M664" s="64">
        <v>0</v>
      </c>
      <c r="N664" s="153">
        <f t="shared" si="69"/>
        <v>1337504.47</v>
      </c>
      <c r="O664" s="152">
        <f t="shared" si="70"/>
        <v>170159.88375046573</v>
      </c>
      <c r="P664" s="152">
        <f t="shared" si="71"/>
        <v>1167344.5862495343</v>
      </c>
      <c r="Q664" s="64">
        <v>0.06</v>
      </c>
      <c r="R664" s="152">
        <f t="shared" si="73"/>
        <v>1097303.9110745622</v>
      </c>
    </row>
    <row r="665" spans="2:18" x14ac:dyDescent="0.25">
      <c r="B665" s="146">
        <v>661</v>
      </c>
      <c r="C665" s="147" t="s">
        <v>1090</v>
      </c>
      <c r="D665" s="148">
        <v>0</v>
      </c>
      <c r="E665" s="149">
        <v>43556</v>
      </c>
      <c r="F665" s="149">
        <v>44413</v>
      </c>
      <c r="G665" s="6">
        <f t="shared" si="72"/>
        <v>2.3479452054794518</v>
      </c>
      <c r="H665" s="146">
        <v>25</v>
      </c>
      <c r="I665" s="150">
        <v>0.05</v>
      </c>
      <c r="J665" s="151">
        <f t="shared" si="68"/>
        <v>3.7999999999999999E-2</v>
      </c>
      <c r="K665" s="152">
        <v>504277.31</v>
      </c>
      <c r="L665" s="152">
        <v>454289.27</v>
      </c>
      <c r="M665" s="64">
        <v>0</v>
      </c>
      <c r="N665" s="153">
        <f t="shared" si="69"/>
        <v>504277.31</v>
      </c>
      <c r="O665" s="152">
        <f t="shared" si="70"/>
        <v>44992.588705369853</v>
      </c>
      <c r="P665" s="152">
        <f t="shared" si="71"/>
        <v>459284.72129463014</v>
      </c>
      <c r="Q665" s="64">
        <v>0.06</v>
      </c>
      <c r="R665" s="152">
        <f t="shared" si="73"/>
        <v>431727.63801695232</v>
      </c>
    </row>
    <row r="666" spans="2:18" ht="30" x14ac:dyDescent="0.25">
      <c r="B666" s="146">
        <v>662</v>
      </c>
      <c r="C666" s="147" t="s">
        <v>1091</v>
      </c>
      <c r="D666" s="148">
        <v>0</v>
      </c>
      <c r="E666" s="149">
        <v>43556</v>
      </c>
      <c r="F666" s="149">
        <v>44413</v>
      </c>
      <c r="G666" s="6">
        <f t="shared" si="72"/>
        <v>2.3479452054794518</v>
      </c>
      <c r="H666" s="146">
        <v>25</v>
      </c>
      <c r="I666" s="150">
        <v>0.05</v>
      </c>
      <c r="J666" s="151">
        <f t="shared" si="68"/>
        <v>3.7999999999999999E-2</v>
      </c>
      <c r="K666" s="152">
        <v>1594729.78</v>
      </c>
      <c r="L666" s="152">
        <v>1436647.29</v>
      </c>
      <c r="M666" s="64">
        <v>0</v>
      </c>
      <c r="N666" s="153">
        <f t="shared" si="69"/>
        <v>1594729.78</v>
      </c>
      <c r="O666" s="152">
        <f t="shared" si="70"/>
        <v>142284.84935747943</v>
      </c>
      <c r="P666" s="152">
        <f t="shared" si="71"/>
        <v>1452444.9306425205</v>
      </c>
      <c r="Q666" s="64">
        <v>0.06</v>
      </c>
      <c r="R666" s="152">
        <f t="shared" si="73"/>
        <v>1365298.2348039693</v>
      </c>
    </row>
    <row r="667" spans="2:18" x14ac:dyDescent="0.25">
      <c r="B667" s="146">
        <v>663</v>
      </c>
      <c r="C667" s="147" t="s">
        <v>1093</v>
      </c>
      <c r="D667" s="148">
        <v>0</v>
      </c>
      <c r="E667" s="149">
        <v>43922</v>
      </c>
      <c r="F667" s="149">
        <v>44413</v>
      </c>
      <c r="G667" s="6">
        <f t="shared" si="72"/>
        <v>1.3452054794520547</v>
      </c>
      <c r="H667" s="146">
        <v>25</v>
      </c>
      <c r="I667" s="150">
        <v>0.05</v>
      </c>
      <c r="J667" s="151">
        <f t="shared" si="68"/>
        <v>3.7999999999999999E-2</v>
      </c>
      <c r="K667" s="152">
        <v>872354.33</v>
      </c>
      <c r="L667" s="152">
        <v>826736.95</v>
      </c>
      <c r="M667" s="64">
        <v>0</v>
      </c>
      <c r="N667" s="153">
        <f t="shared" si="69"/>
        <v>872354.33</v>
      </c>
      <c r="O667" s="152">
        <f t="shared" si="70"/>
        <v>44592.84134010959</v>
      </c>
      <c r="P667" s="152">
        <f t="shared" si="71"/>
        <v>827761.48865989037</v>
      </c>
      <c r="Q667" s="64">
        <v>0.06</v>
      </c>
      <c r="R667" s="152">
        <f t="shared" si="73"/>
        <v>778095.79934029689</v>
      </c>
    </row>
    <row r="668" spans="2:18" x14ac:dyDescent="0.25">
      <c r="B668" s="146">
        <v>664</v>
      </c>
      <c r="C668" s="147" t="s">
        <v>1094</v>
      </c>
      <c r="D668" s="148">
        <v>0</v>
      </c>
      <c r="E668" s="149">
        <v>43922</v>
      </c>
      <c r="F668" s="149">
        <v>44413</v>
      </c>
      <c r="G668" s="6">
        <f t="shared" si="72"/>
        <v>1.3452054794520547</v>
      </c>
      <c r="H668" s="146">
        <v>25</v>
      </c>
      <c r="I668" s="150">
        <v>0.05</v>
      </c>
      <c r="J668" s="151">
        <f t="shared" si="68"/>
        <v>3.7999999999999999E-2</v>
      </c>
      <c r="K668" s="152">
        <v>-1551554.73</v>
      </c>
      <c r="L668" s="152">
        <v>-1470420.42</v>
      </c>
      <c r="M668" s="64">
        <v>0</v>
      </c>
      <c r="N668" s="153">
        <f t="shared" si="69"/>
        <v>-1551554.73</v>
      </c>
      <c r="O668" s="152">
        <f t="shared" si="70"/>
        <v>-79312.07712969862</v>
      </c>
      <c r="P668" s="152">
        <f>N668-O668</f>
        <v>-1472242.6528703014</v>
      </c>
      <c r="Q668" s="64">
        <v>0.06</v>
      </c>
      <c r="R668" s="152">
        <f>IF(P668&gt;=N668*I668,N668*I668,P668*(1-Q668))</f>
        <v>-1383908.0936980832</v>
      </c>
    </row>
    <row r="669" spans="2:18" ht="30" x14ac:dyDescent="0.25">
      <c r="B669" s="146">
        <v>665</v>
      </c>
      <c r="C669" s="147" t="s">
        <v>1190</v>
      </c>
      <c r="D669" s="148">
        <v>0</v>
      </c>
      <c r="E669" s="149">
        <v>41425</v>
      </c>
      <c r="F669" s="149">
        <v>44413</v>
      </c>
      <c r="G669" s="6">
        <f t="shared" si="72"/>
        <v>8.1863013698630134</v>
      </c>
      <c r="H669" s="146">
        <v>25</v>
      </c>
      <c r="I669" s="150">
        <v>0.05</v>
      </c>
      <c r="J669" s="151">
        <f t="shared" si="68"/>
        <v>3.7999999999999999E-2</v>
      </c>
      <c r="K669" s="152">
        <v>53336946.57</v>
      </c>
      <c r="L669" s="152">
        <v>36987145.200000003</v>
      </c>
      <c r="M669" s="64">
        <v>8.8210347752332524E-2</v>
      </c>
      <c r="N669" s="153">
        <f t="shared" si="69"/>
        <v>58041817.174987286</v>
      </c>
      <c r="O669" s="152">
        <f t="shared" si="70"/>
        <v>18055616.683059603</v>
      </c>
      <c r="P669" s="152">
        <f t="shared" si="71"/>
        <v>39986200.491927683</v>
      </c>
      <c r="Q669" s="64">
        <v>0.06</v>
      </c>
      <c r="R669" s="152">
        <f t="shared" si="73"/>
        <v>37587028.462412022</v>
      </c>
    </row>
    <row r="670" spans="2:18" ht="30" x14ac:dyDescent="0.25">
      <c r="B670" s="146">
        <v>666</v>
      </c>
      <c r="C670" s="147" t="s">
        <v>1191</v>
      </c>
      <c r="D670" s="148">
        <v>0</v>
      </c>
      <c r="E670" s="149">
        <v>41425</v>
      </c>
      <c r="F670" s="149">
        <v>44413</v>
      </c>
      <c r="G670" s="6">
        <f t="shared" si="72"/>
        <v>8.1863013698630134</v>
      </c>
      <c r="H670" s="146">
        <v>25</v>
      </c>
      <c r="I670" s="150">
        <v>0.05</v>
      </c>
      <c r="J670" s="151">
        <f t="shared" si="68"/>
        <v>3.7999999999999999E-2</v>
      </c>
      <c r="K670" s="152">
        <v>758313</v>
      </c>
      <c r="L670" s="152">
        <v>409012.76</v>
      </c>
      <c r="M670" s="64">
        <v>8.8210347752332524E-2</v>
      </c>
      <c r="N670" s="153">
        <f t="shared" si="69"/>
        <v>825204.05343511456</v>
      </c>
      <c r="O670" s="152">
        <f t="shared" si="70"/>
        <v>256704.02477599081</v>
      </c>
      <c r="P670" s="152">
        <f t="shared" si="71"/>
        <v>568500.02865912369</v>
      </c>
      <c r="Q670" s="64">
        <v>0.06</v>
      </c>
      <c r="R670" s="152">
        <f t="shared" si="73"/>
        <v>534390.02693957626</v>
      </c>
    </row>
    <row r="671" spans="2:18" ht="30" x14ac:dyDescent="0.25">
      <c r="B671" s="146">
        <v>667</v>
      </c>
      <c r="C671" s="147" t="s">
        <v>1192</v>
      </c>
      <c r="D671" s="148">
        <v>0</v>
      </c>
      <c r="E671" s="149">
        <v>41425</v>
      </c>
      <c r="F671" s="149">
        <v>44413</v>
      </c>
      <c r="G671" s="6">
        <f t="shared" si="72"/>
        <v>8.1863013698630134</v>
      </c>
      <c r="H671" s="146">
        <v>25</v>
      </c>
      <c r="I671" s="150">
        <v>0.05</v>
      </c>
      <c r="J671" s="151">
        <f t="shared" si="68"/>
        <v>3.7999999999999999E-2</v>
      </c>
      <c r="K671" s="152">
        <v>43628802.689999998</v>
      </c>
      <c r="L671" s="152">
        <v>30716566.550000001</v>
      </c>
      <c r="M671" s="64">
        <v>8.8210347752332524E-2</v>
      </c>
      <c r="N671" s="153">
        <f t="shared" si="69"/>
        <v>47477314.547302805</v>
      </c>
      <c r="O671" s="152">
        <f t="shared" si="70"/>
        <v>14769216.99440808</v>
      </c>
      <c r="P671" s="152">
        <f t="shared" si="71"/>
        <v>32708097.552894726</v>
      </c>
      <c r="Q671" s="64">
        <v>0.06</v>
      </c>
      <c r="R671" s="152">
        <f t="shared" si="73"/>
        <v>30745611.699721042</v>
      </c>
    </row>
    <row r="672" spans="2:18" x14ac:dyDescent="0.25">
      <c r="B672" s="146">
        <v>668</v>
      </c>
      <c r="C672" s="147" t="s">
        <v>1193</v>
      </c>
      <c r="D672" s="148">
        <v>0</v>
      </c>
      <c r="E672" s="149">
        <v>41425</v>
      </c>
      <c r="F672" s="149">
        <v>44413</v>
      </c>
      <c r="G672" s="6">
        <f t="shared" si="72"/>
        <v>8.1863013698630134</v>
      </c>
      <c r="H672" s="146">
        <v>25</v>
      </c>
      <c r="I672" s="150">
        <v>0.05</v>
      </c>
      <c r="J672" s="151">
        <f t="shared" si="68"/>
        <v>3.7999999999999999E-2</v>
      </c>
      <c r="K672" s="152">
        <v>75122225.170000002</v>
      </c>
      <c r="L672" s="152">
        <v>52094407.880000003</v>
      </c>
      <c r="M672" s="64">
        <v>8.8210347752332524E-2</v>
      </c>
      <c r="N672" s="153">
        <f t="shared" si="69"/>
        <v>81748782.776174739</v>
      </c>
      <c r="O672" s="152">
        <f t="shared" si="70"/>
        <v>25430366.552158859</v>
      </c>
      <c r="P672" s="152">
        <f t="shared" si="71"/>
        <v>56318416.224015877</v>
      </c>
      <c r="Q672" s="64">
        <v>0.06</v>
      </c>
      <c r="R672" s="152">
        <f t="shared" si="73"/>
        <v>52939311.250574924</v>
      </c>
    </row>
    <row r="673" spans="2:18" x14ac:dyDescent="0.25">
      <c r="B673" s="146">
        <v>669</v>
      </c>
      <c r="C673" s="147" t="s">
        <v>1194</v>
      </c>
      <c r="D673" s="148">
        <v>0</v>
      </c>
      <c r="E673" s="149">
        <v>41425</v>
      </c>
      <c r="F673" s="149">
        <v>44413</v>
      </c>
      <c r="G673" s="6">
        <f t="shared" si="72"/>
        <v>8.1863013698630134</v>
      </c>
      <c r="H673" s="146">
        <v>25</v>
      </c>
      <c r="I673" s="150">
        <v>0.05</v>
      </c>
      <c r="J673" s="151">
        <f t="shared" si="68"/>
        <v>3.7999999999999999E-2</v>
      </c>
      <c r="K673" s="152">
        <v>491601086.05000001</v>
      </c>
      <c r="L673" s="152">
        <v>340906668.26999998</v>
      </c>
      <c r="M673" s="64">
        <v>8.8210347752332524E-2</v>
      </c>
      <c r="N673" s="153">
        <f t="shared" si="69"/>
        <v>534965388.80589491</v>
      </c>
      <c r="O673" s="152">
        <f t="shared" si="70"/>
        <v>166416740.01801789</v>
      </c>
      <c r="P673" s="152">
        <f t="shared" si="71"/>
        <v>368548648.78787702</v>
      </c>
      <c r="Q673" s="64">
        <v>0.06</v>
      </c>
      <c r="R673" s="152">
        <f t="shared" si="73"/>
        <v>346435729.86060441</v>
      </c>
    </row>
    <row r="674" spans="2:18" x14ac:dyDescent="0.25">
      <c r="B674" s="146">
        <v>670</v>
      </c>
      <c r="C674" s="147" t="s">
        <v>1195</v>
      </c>
      <c r="D674" s="148">
        <v>0</v>
      </c>
      <c r="E674" s="149">
        <v>41425</v>
      </c>
      <c r="F674" s="149">
        <v>44413</v>
      </c>
      <c r="G674" s="6">
        <f t="shared" si="72"/>
        <v>8.1863013698630134</v>
      </c>
      <c r="H674" s="146">
        <v>40</v>
      </c>
      <c r="I674" s="150">
        <v>0.05</v>
      </c>
      <c r="J674" s="151">
        <f t="shared" si="68"/>
        <v>2.375E-2</v>
      </c>
      <c r="K674" s="152">
        <v>642376.15</v>
      </c>
      <c r="L674" s="152">
        <v>445463.45</v>
      </c>
      <c r="M674" s="64">
        <v>8.8210347752332524E-2</v>
      </c>
      <c r="N674" s="153">
        <f t="shared" si="69"/>
        <v>699040.37357930455</v>
      </c>
      <c r="O674" s="152">
        <f t="shared" si="70"/>
        <v>135910.68523576806</v>
      </c>
      <c r="P674" s="152">
        <f t="shared" si="71"/>
        <v>563129.68834353646</v>
      </c>
      <c r="Q674" s="64">
        <v>0.06</v>
      </c>
      <c r="R674" s="152">
        <f t="shared" si="73"/>
        <v>529341.9070429242</v>
      </c>
    </row>
    <row r="675" spans="2:18" ht="30" x14ac:dyDescent="0.25">
      <c r="B675" s="146">
        <v>671</v>
      </c>
      <c r="C675" s="147" t="s">
        <v>1196</v>
      </c>
      <c r="D675" s="148">
        <v>0</v>
      </c>
      <c r="E675" s="149">
        <v>42642</v>
      </c>
      <c r="F675" s="149">
        <v>44413</v>
      </c>
      <c r="G675" s="6">
        <f t="shared" si="72"/>
        <v>4.8520547945205479</v>
      </c>
      <c r="H675" s="146">
        <v>40</v>
      </c>
      <c r="I675" s="150">
        <v>0.05</v>
      </c>
      <c r="J675" s="151">
        <f t="shared" si="68"/>
        <v>2.375E-2</v>
      </c>
      <c r="K675" s="152">
        <v>30288</v>
      </c>
      <c r="L675" s="152">
        <v>24441.53</v>
      </c>
      <c r="M675" s="64">
        <v>3.1350482315112588E-2</v>
      </c>
      <c r="N675" s="153">
        <f t="shared" si="69"/>
        <v>31237.543408360129</v>
      </c>
      <c r="O675" s="152">
        <f t="shared" si="70"/>
        <v>3599.6989662599658</v>
      </c>
      <c r="P675" s="152">
        <f t="shared" si="71"/>
        <v>27637.844442100162</v>
      </c>
      <c r="Q675" s="64">
        <v>0.06</v>
      </c>
      <c r="R675" s="152">
        <f t="shared" si="73"/>
        <v>25979.57377557415</v>
      </c>
    </row>
    <row r="676" spans="2:18" x14ac:dyDescent="0.25">
      <c r="B676" s="146">
        <v>672</v>
      </c>
      <c r="C676" s="147" t="s">
        <v>1197</v>
      </c>
      <c r="D676" s="148">
        <v>0</v>
      </c>
      <c r="E676" s="149">
        <v>41425</v>
      </c>
      <c r="F676" s="149">
        <v>44413</v>
      </c>
      <c r="G676" s="6">
        <f t="shared" si="72"/>
        <v>8.1863013698630134</v>
      </c>
      <c r="H676" s="146">
        <v>25</v>
      </c>
      <c r="I676" s="150">
        <v>0.05</v>
      </c>
      <c r="J676" s="151">
        <f t="shared" si="68"/>
        <v>3.7999999999999999E-2</v>
      </c>
      <c r="K676" s="152">
        <v>435912.84</v>
      </c>
      <c r="L676" s="152">
        <v>302289</v>
      </c>
      <c r="M676" s="64">
        <v>8.8210347752332524E-2</v>
      </c>
      <c r="N676" s="153">
        <f t="shared" si="69"/>
        <v>474364.86320610694</v>
      </c>
      <c r="O676" s="152">
        <f t="shared" si="70"/>
        <v>147565.16172020329</v>
      </c>
      <c r="P676" s="152">
        <f t="shared" si="71"/>
        <v>326799.70148590364</v>
      </c>
      <c r="Q676" s="64">
        <v>0.06</v>
      </c>
      <c r="R676" s="152">
        <f t="shared" si="73"/>
        <v>307191.71939674939</v>
      </c>
    </row>
    <row r="677" spans="2:18" ht="30" x14ac:dyDescent="0.25">
      <c r="B677" s="146">
        <v>673</v>
      </c>
      <c r="C677" s="147" t="s">
        <v>1198</v>
      </c>
      <c r="D677" s="148">
        <v>0</v>
      </c>
      <c r="E677" s="149">
        <v>41425</v>
      </c>
      <c r="F677" s="149">
        <v>44413</v>
      </c>
      <c r="G677" s="6">
        <f t="shared" si="72"/>
        <v>8.1863013698630134</v>
      </c>
      <c r="H677" s="146">
        <v>25</v>
      </c>
      <c r="I677" s="150">
        <v>0.05</v>
      </c>
      <c r="J677" s="151">
        <f t="shared" si="68"/>
        <v>3.7999999999999999E-2</v>
      </c>
      <c r="K677" s="152">
        <v>0.03</v>
      </c>
      <c r="L677" s="152">
        <v>0.03</v>
      </c>
      <c r="M677" s="64">
        <v>0</v>
      </c>
      <c r="N677" s="153">
        <f t="shared" si="69"/>
        <v>0.03</v>
      </c>
      <c r="O677" s="152">
        <f t="shared" si="70"/>
        <v>9.3323835616438353E-3</v>
      </c>
      <c r="P677" s="152">
        <f t="shared" si="71"/>
        <v>2.0667616438356164E-2</v>
      </c>
      <c r="Q677" s="64">
        <v>0.06</v>
      </c>
      <c r="R677" s="152">
        <f t="shared" si="73"/>
        <v>1.9427559452054793E-2</v>
      </c>
    </row>
    <row r="678" spans="2:18" ht="30" x14ac:dyDescent="0.25">
      <c r="B678" s="146">
        <v>674</v>
      </c>
      <c r="C678" s="147" t="s">
        <v>1199</v>
      </c>
      <c r="D678" s="148">
        <v>0</v>
      </c>
      <c r="E678" s="149">
        <v>41425</v>
      </c>
      <c r="F678" s="149">
        <v>44413</v>
      </c>
      <c r="G678" s="6">
        <f t="shared" si="72"/>
        <v>8.1863013698630134</v>
      </c>
      <c r="H678" s="146">
        <v>25</v>
      </c>
      <c r="I678" s="150">
        <v>0.05</v>
      </c>
      <c r="J678" s="151">
        <f t="shared" si="68"/>
        <v>3.7999999999999999E-2</v>
      </c>
      <c r="K678" s="152">
        <v>0.96</v>
      </c>
      <c r="L678" s="152">
        <v>0.65</v>
      </c>
      <c r="M678" s="64">
        <v>0</v>
      </c>
      <c r="N678" s="153">
        <f t="shared" si="69"/>
        <v>0.96</v>
      </c>
      <c r="O678" s="152">
        <f t="shared" si="70"/>
        <v>0.29863627397260273</v>
      </c>
      <c r="P678" s="152">
        <f t="shared" si="71"/>
        <v>0.66136372602739724</v>
      </c>
      <c r="Q678" s="64">
        <v>0.06</v>
      </c>
      <c r="R678" s="152">
        <f t="shared" si="73"/>
        <v>0.62168190246575339</v>
      </c>
    </row>
    <row r="679" spans="2:18" x14ac:dyDescent="0.25">
      <c r="B679" s="146">
        <v>675</v>
      </c>
      <c r="C679" s="147" t="s">
        <v>1070</v>
      </c>
      <c r="D679" s="148">
        <v>0</v>
      </c>
      <c r="E679" s="149">
        <v>41425</v>
      </c>
      <c r="F679" s="149">
        <v>44413</v>
      </c>
      <c r="G679" s="6">
        <f t="shared" si="72"/>
        <v>8.1863013698630134</v>
      </c>
      <c r="H679" s="146">
        <v>25</v>
      </c>
      <c r="I679" s="150">
        <v>0.05</v>
      </c>
      <c r="J679" s="151">
        <f t="shared" si="68"/>
        <v>3.7999999999999999E-2</v>
      </c>
      <c r="K679" s="152">
        <v>0.22</v>
      </c>
      <c r="L679" s="152">
        <v>0.14000000000000001</v>
      </c>
      <c r="M679" s="64">
        <v>0.19512195121951231</v>
      </c>
      <c r="N679" s="153">
        <f t="shared" si="69"/>
        <v>0.26292682926829275</v>
      </c>
      <c r="O679" s="152">
        <f t="shared" si="70"/>
        <v>8.1791133979285016E-2</v>
      </c>
      <c r="P679" s="152">
        <f t="shared" si="71"/>
        <v>0.18113569528900775</v>
      </c>
      <c r="Q679" s="64">
        <v>0.06</v>
      </c>
      <c r="R679" s="152">
        <f t="shared" si="73"/>
        <v>0.17026755357166728</v>
      </c>
    </row>
    <row r="680" spans="2:18" x14ac:dyDescent="0.25">
      <c r="B680" s="146">
        <v>676</v>
      </c>
      <c r="C680" s="147" t="s">
        <v>1200</v>
      </c>
      <c r="D680" s="148">
        <v>0</v>
      </c>
      <c r="E680" s="149">
        <v>41425</v>
      </c>
      <c r="F680" s="149">
        <v>44413</v>
      </c>
      <c r="G680" s="6">
        <f t="shared" si="72"/>
        <v>8.1863013698630134</v>
      </c>
      <c r="H680" s="146">
        <v>25</v>
      </c>
      <c r="I680" s="150">
        <v>0.05</v>
      </c>
      <c r="J680" s="151">
        <f t="shared" si="68"/>
        <v>3.7999999999999999E-2</v>
      </c>
      <c r="K680" s="152">
        <v>28602220.719999999</v>
      </c>
      <c r="L680" s="152">
        <v>19834552.93</v>
      </c>
      <c r="M680" s="64">
        <v>8.8210347752332524E-2</v>
      </c>
      <c r="N680" s="153">
        <f t="shared" si="69"/>
        <v>31125232.556200173</v>
      </c>
      <c r="O680" s="152">
        <f t="shared" si="70"/>
        <v>9682420.2886608001</v>
      </c>
      <c r="P680" s="152">
        <f t="shared" si="71"/>
        <v>21442812.267539375</v>
      </c>
      <c r="Q680" s="64">
        <v>0.06</v>
      </c>
      <c r="R680" s="152">
        <f t="shared" si="73"/>
        <v>20156243.53148701</v>
      </c>
    </row>
    <row r="681" spans="2:18" x14ac:dyDescent="0.25">
      <c r="B681" s="146">
        <v>677</v>
      </c>
      <c r="C681" s="147" t="s">
        <v>1201</v>
      </c>
      <c r="D681" s="148">
        <v>0</v>
      </c>
      <c r="E681" s="149">
        <v>41425</v>
      </c>
      <c r="F681" s="149">
        <v>44413</v>
      </c>
      <c r="G681" s="6">
        <f t="shared" si="72"/>
        <v>8.1863013698630134</v>
      </c>
      <c r="H681" s="146">
        <v>25</v>
      </c>
      <c r="I681" s="150">
        <v>0.05</v>
      </c>
      <c r="J681" s="151">
        <f t="shared" si="68"/>
        <v>3.7999999999999999E-2</v>
      </c>
      <c r="K681" s="152">
        <v>0.03</v>
      </c>
      <c r="L681" s="152">
        <v>0.03</v>
      </c>
      <c r="M681" s="64">
        <v>0</v>
      </c>
      <c r="N681" s="153">
        <f t="shared" si="69"/>
        <v>0.03</v>
      </c>
      <c r="O681" s="152">
        <f t="shared" si="70"/>
        <v>9.3323835616438353E-3</v>
      </c>
      <c r="P681" s="152">
        <f t="shared" si="71"/>
        <v>2.0667616438356164E-2</v>
      </c>
      <c r="Q681" s="64">
        <v>0.06</v>
      </c>
      <c r="R681" s="152">
        <f t="shared" si="73"/>
        <v>1.9427559452054793E-2</v>
      </c>
    </row>
    <row r="682" spans="2:18" ht="30" x14ac:dyDescent="0.25">
      <c r="B682" s="146">
        <v>678</v>
      </c>
      <c r="C682" s="147" t="s">
        <v>1202</v>
      </c>
      <c r="D682" s="148">
        <v>1</v>
      </c>
      <c r="E682" s="149">
        <v>41458</v>
      </c>
      <c r="F682" s="149">
        <v>44413</v>
      </c>
      <c r="G682" s="6">
        <f t="shared" si="72"/>
        <v>8.0958904109589049</v>
      </c>
      <c r="H682" s="146">
        <v>10</v>
      </c>
      <c r="I682" s="150">
        <v>0.05</v>
      </c>
      <c r="J682" s="151">
        <f t="shared" si="68"/>
        <v>9.5000000000000001E-2</v>
      </c>
      <c r="K682" s="152">
        <v>2314224</v>
      </c>
      <c r="L682" s="152">
        <v>1427180.14</v>
      </c>
      <c r="M682" s="64">
        <v>8.8210347752332524E-2</v>
      </c>
      <c r="N682" s="153">
        <f t="shared" si="69"/>
        <v>2518362.5038167941</v>
      </c>
      <c r="O682" s="152">
        <f t="shared" si="70"/>
        <v>1936896.75036704</v>
      </c>
      <c r="P682" s="152">
        <f t="shared" si="71"/>
        <v>581465.75344975409</v>
      </c>
      <c r="Q682" s="64">
        <v>0.06</v>
      </c>
      <c r="R682" s="152">
        <f t="shared" si="73"/>
        <v>546577.80824276886</v>
      </c>
    </row>
    <row r="683" spans="2:18" x14ac:dyDescent="0.25">
      <c r="B683" s="146">
        <v>679</v>
      </c>
      <c r="C683" s="147" t="s">
        <v>1203</v>
      </c>
      <c r="D683" s="148">
        <v>0</v>
      </c>
      <c r="E683" s="149">
        <v>41425</v>
      </c>
      <c r="F683" s="149">
        <v>44413</v>
      </c>
      <c r="G683" s="6">
        <f t="shared" si="72"/>
        <v>8.1863013698630134</v>
      </c>
      <c r="H683" s="146">
        <v>25</v>
      </c>
      <c r="I683" s="150">
        <v>0.05</v>
      </c>
      <c r="J683" s="151">
        <f t="shared" si="68"/>
        <v>3.7999999999999999E-2</v>
      </c>
      <c r="K683" s="152">
        <v>0.05</v>
      </c>
      <c r="L683" s="152">
        <v>0.04</v>
      </c>
      <c r="M683" s="64">
        <v>0</v>
      </c>
      <c r="N683" s="153">
        <f t="shared" si="69"/>
        <v>0.05</v>
      </c>
      <c r="O683" s="152">
        <f t="shared" si="70"/>
        <v>1.5553972602739725E-2</v>
      </c>
      <c r="P683" s="152">
        <f t="shared" si="71"/>
        <v>3.4446027397260277E-2</v>
      </c>
      <c r="Q683" s="64">
        <v>0.06</v>
      </c>
      <c r="R683" s="152">
        <f t="shared" si="73"/>
        <v>3.237926575342466E-2</v>
      </c>
    </row>
    <row r="684" spans="2:18" x14ac:dyDescent="0.25">
      <c r="B684" s="146">
        <v>680</v>
      </c>
      <c r="C684" s="147" t="s">
        <v>1204</v>
      </c>
      <c r="D684" s="148">
        <v>0</v>
      </c>
      <c r="E684" s="149">
        <v>41425</v>
      </c>
      <c r="F684" s="149">
        <v>44413</v>
      </c>
      <c r="G684" s="6">
        <f t="shared" si="72"/>
        <v>8.1863013698630134</v>
      </c>
      <c r="H684" s="146">
        <v>25</v>
      </c>
      <c r="I684" s="150">
        <v>0.05</v>
      </c>
      <c r="J684" s="151">
        <f t="shared" si="68"/>
        <v>3.7999999999999999E-2</v>
      </c>
      <c r="K684" s="152">
        <v>0.97</v>
      </c>
      <c r="L684" s="152">
        <v>0.65</v>
      </c>
      <c r="M684" s="64">
        <v>0</v>
      </c>
      <c r="N684" s="153">
        <f t="shared" si="69"/>
        <v>0.97</v>
      </c>
      <c r="O684" s="152">
        <f t="shared" si="70"/>
        <v>0.30174706849315064</v>
      </c>
      <c r="P684" s="152">
        <f t="shared" si="71"/>
        <v>0.66825293150684928</v>
      </c>
      <c r="Q684" s="64">
        <v>0.06</v>
      </c>
      <c r="R684" s="152">
        <f t="shared" si="73"/>
        <v>0.62815775561643827</v>
      </c>
    </row>
    <row r="685" spans="2:18" ht="30" x14ac:dyDescent="0.25">
      <c r="B685" s="146">
        <v>681</v>
      </c>
      <c r="C685" s="147" t="s">
        <v>1205</v>
      </c>
      <c r="D685" s="148">
        <v>0</v>
      </c>
      <c r="E685" s="149">
        <v>41425</v>
      </c>
      <c r="F685" s="149">
        <v>44413</v>
      </c>
      <c r="G685" s="6">
        <f t="shared" si="72"/>
        <v>8.1863013698630134</v>
      </c>
      <c r="H685" s="146">
        <v>25</v>
      </c>
      <c r="I685" s="150">
        <v>0.05</v>
      </c>
      <c r="J685" s="151">
        <f t="shared" si="68"/>
        <v>3.7999999999999999E-2</v>
      </c>
      <c r="K685" s="152">
        <v>0.01</v>
      </c>
      <c r="L685" s="152">
        <v>0.01</v>
      </c>
      <c r="M685" s="64">
        <v>0</v>
      </c>
      <c r="N685" s="153">
        <f t="shared" si="69"/>
        <v>0.01</v>
      </c>
      <c r="O685" s="152">
        <f t="shared" si="70"/>
        <v>3.1107945205479451E-3</v>
      </c>
      <c r="P685" s="152">
        <f t="shared" si="71"/>
        <v>6.8892054794520551E-3</v>
      </c>
      <c r="Q685" s="64">
        <v>0.06</v>
      </c>
      <c r="R685" s="152">
        <f t="shared" si="73"/>
        <v>6.4758531506849317E-3</v>
      </c>
    </row>
    <row r="686" spans="2:18" x14ac:dyDescent="0.25">
      <c r="B686" s="146">
        <v>682</v>
      </c>
      <c r="C686" s="147" t="s">
        <v>1206</v>
      </c>
      <c r="D686" s="148">
        <v>0</v>
      </c>
      <c r="E686" s="149">
        <v>41425</v>
      </c>
      <c r="F686" s="149">
        <v>44413</v>
      </c>
      <c r="G686" s="6">
        <f t="shared" si="72"/>
        <v>8.1863013698630134</v>
      </c>
      <c r="H686" s="146">
        <v>25</v>
      </c>
      <c r="I686" s="150">
        <v>0.05</v>
      </c>
      <c r="J686" s="151">
        <f t="shared" si="68"/>
        <v>3.7999999999999999E-2</v>
      </c>
      <c r="K686" s="152">
        <v>0.93</v>
      </c>
      <c r="L686" s="152">
        <v>0.65</v>
      </c>
      <c r="M686" s="64">
        <v>0</v>
      </c>
      <c r="N686" s="153">
        <f t="shared" si="69"/>
        <v>0.93</v>
      </c>
      <c r="O686" s="152">
        <f t="shared" si="70"/>
        <v>0.28930389041095894</v>
      </c>
      <c r="P686" s="152">
        <f t="shared" si="71"/>
        <v>0.64069610958904111</v>
      </c>
      <c r="Q686" s="64">
        <v>0.06</v>
      </c>
      <c r="R686" s="152">
        <f t="shared" si="73"/>
        <v>0.60225434301369862</v>
      </c>
    </row>
    <row r="687" spans="2:18" x14ac:dyDescent="0.25">
      <c r="B687" s="146">
        <v>683</v>
      </c>
      <c r="C687" s="147" t="s">
        <v>1207</v>
      </c>
      <c r="D687" s="148">
        <v>0</v>
      </c>
      <c r="E687" s="149">
        <v>41425</v>
      </c>
      <c r="F687" s="149">
        <v>44413</v>
      </c>
      <c r="G687" s="6">
        <f t="shared" si="72"/>
        <v>8.1863013698630134</v>
      </c>
      <c r="H687" s="146">
        <v>25</v>
      </c>
      <c r="I687" s="150">
        <v>0.05</v>
      </c>
      <c r="J687" s="151">
        <f t="shared" si="68"/>
        <v>3.7999999999999999E-2</v>
      </c>
      <c r="K687" s="152">
        <v>-0.01</v>
      </c>
      <c r="L687" s="152">
        <v>-0.01</v>
      </c>
      <c r="M687" s="64">
        <v>0</v>
      </c>
      <c r="N687" s="153">
        <f t="shared" si="69"/>
        <v>-0.01</v>
      </c>
      <c r="O687" s="152">
        <f t="shared" si="70"/>
        <v>-3.1107945205479451E-3</v>
      </c>
      <c r="P687" s="152">
        <f t="shared" ref="P687:P688" si="74">N687-O687</f>
        <v>-6.8892054794520551E-3</v>
      </c>
      <c r="Q687" s="64">
        <v>0.06</v>
      </c>
      <c r="R687" s="152">
        <f t="shared" ref="R687:R688" si="75">IF(P687&gt;=N687*I687,N687*I687,P687*(1-Q687))</f>
        <v>-6.4758531506849317E-3</v>
      </c>
    </row>
    <row r="688" spans="2:18" x14ac:dyDescent="0.25">
      <c r="B688" s="146">
        <v>684</v>
      </c>
      <c r="C688" s="147" t="s">
        <v>1208</v>
      </c>
      <c r="D688" s="148">
        <v>0</v>
      </c>
      <c r="E688" s="149">
        <v>41425</v>
      </c>
      <c r="F688" s="149">
        <v>44413</v>
      </c>
      <c r="G688" s="6">
        <f t="shared" si="72"/>
        <v>8.1863013698630134</v>
      </c>
      <c r="H688" s="146">
        <v>25</v>
      </c>
      <c r="I688" s="150">
        <v>0.05</v>
      </c>
      <c r="J688" s="151">
        <f t="shared" si="68"/>
        <v>3.7999999999999999E-2</v>
      </c>
      <c r="K688" s="152">
        <v>-0.04</v>
      </c>
      <c r="L688" s="152">
        <v>-0.04</v>
      </c>
      <c r="M688" s="64">
        <v>0</v>
      </c>
      <c r="N688" s="153">
        <f t="shared" si="69"/>
        <v>-0.04</v>
      </c>
      <c r="O688" s="152">
        <f t="shared" si="70"/>
        <v>-1.244317808219178E-2</v>
      </c>
      <c r="P688" s="152">
        <f t="shared" si="74"/>
        <v>-2.755682191780822E-2</v>
      </c>
      <c r="Q688" s="64">
        <v>0.06</v>
      </c>
      <c r="R688" s="152">
        <f t="shared" si="75"/>
        <v>-2.5903412602739727E-2</v>
      </c>
    </row>
    <row r="689" spans="2:18" ht="30" x14ac:dyDescent="0.25">
      <c r="B689" s="146">
        <v>685</v>
      </c>
      <c r="C689" s="147" t="s">
        <v>1209</v>
      </c>
      <c r="D689" s="148">
        <v>3</v>
      </c>
      <c r="E689" s="149">
        <v>41480</v>
      </c>
      <c r="F689" s="149">
        <v>44413</v>
      </c>
      <c r="G689" s="6">
        <f t="shared" si="72"/>
        <v>8.0356164383561648</v>
      </c>
      <c r="H689" s="146">
        <v>8</v>
      </c>
      <c r="I689" s="150">
        <v>0.05</v>
      </c>
      <c r="J689" s="151">
        <f t="shared" si="68"/>
        <v>0.11874999999999999</v>
      </c>
      <c r="K689" s="152">
        <v>51573</v>
      </c>
      <c r="L689" s="152">
        <v>36140</v>
      </c>
      <c r="M689" s="64">
        <v>8.8210347752332524E-2</v>
      </c>
      <c r="N689" s="153">
        <f t="shared" si="69"/>
        <v>56122.27226463105</v>
      </c>
      <c r="O689" s="152">
        <f t="shared" si="70"/>
        <v>53553.525111148883</v>
      </c>
      <c r="P689" s="152">
        <f t="shared" si="71"/>
        <v>2568.7471534821671</v>
      </c>
      <c r="Q689" s="64">
        <v>0.06</v>
      </c>
      <c r="R689" s="152">
        <f t="shared" si="73"/>
        <v>2806.1136132315528</v>
      </c>
    </row>
    <row r="690" spans="2:18" ht="30" x14ac:dyDescent="0.25">
      <c r="B690" s="146">
        <v>686</v>
      </c>
      <c r="C690" s="147" t="s">
        <v>1210</v>
      </c>
      <c r="D690" s="148">
        <v>8</v>
      </c>
      <c r="E690" s="149">
        <v>41464</v>
      </c>
      <c r="F690" s="149">
        <v>44413</v>
      </c>
      <c r="G690" s="6">
        <f t="shared" si="72"/>
        <v>8.0794520547945208</v>
      </c>
      <c r="H690" s="146">
        <v>8</v>
      </c>
      <c r="I690" s="150">
        <v>0.05</v>
      </c>
      <c r="J690" s="151">
        <f t="shared" si="68"/>
        <v>0.11874999999999999</v>
      </c>
      <c r="K690" s="152">
        <v>77932.97</v>
      </c>
      <c r="L690" s="152">
        <v>54446.45</v>
      </c>
      <c r="M690" s="64">
        <v>8.8210347752332524E-2</v>
      </c>
      <c r="N690" s="153">
        <f t="shared" si="69"/>
        <v>84807.464385072104</v>
      </c>
      <c r="O690" s="152">
        <f t="shared" si="70"/>
        <v>81367.243783561207</v>
      </c>
      <c r="P690" s="152">
        <f t="shared" si="71"/>
        <v>3440.2206015108968</v>
      </c>
      <c r="Q690" s="64">
        <v>0.06</v>
      </c>
      <c r="R690" s="152">
        <f t="shared" si="73"/>
        <v>4240.3732192536054</v>
      </c>
    </row>
    <row r="691" spans="2:18" x14ac:dyDescent="0.25">
      <c r="B691" s="146">
        <v>687</v>
      </c>
      <c r="C691" s="147" t="s">
        <v>1211</v>
      </c>
      <c r="D691" s="148">
        <v>1</v>
      </c>
      <c r="E691" s="149">
        <v>41464</v>
      </c>
      <c r="F691" s="149">
        <v>44413</v>
      </c>
      <c r="G691" s="6">
        <f t="shared" si="72"/>
        <v>8.0794520547945208</v>
      </c>
      <c r="H691" s="146">
        <v>8</v>
      </c>
      <c r="I691" s="150">
        <v>0.05</v>
      </c>
      <c r="J691" s="151">
        <f t="shared" si="68"/>
        <v>0.11874999999999999</v>
      </c>
      <c r="K691" s="152">
        <v>16045.03</v>
      </c>
      <c r="L691" s="152">
        <v>9909.67</v>
      </c>
      <c r="M691" s="64">
        <v>8.8210347752332524E-2</v>
      </c>
      <c r="N691" s="153">
        <f t="shared" si="69"/>
        <v>17460.367675996611</v>
      </c>
      <c r="O691" s="152">
        <f t="shared" si="70"/>
        <v>16752.086665304214</v>
      </c>
      <c r="P691" s="152">
        <f t="shared" si="71"/>
        <v>708.2810106923971</v>
      </c>
      <c r="Q691" s="64">
        <v>0.06</v>
      </c>
      <c r="R691" s="152">
        <f t="shared" si="73"/>
        <v>873.01838379983064</v>
      </c>
    </row>
    <row r="692" spans="2:18" x14ac:dyDescent="0.25">
      <c r="B692" s="146">
        <v>688</v>
      </c>
      <c r="C692" s="147" t="s">
        <v>1212</v>
      </c>
      <c r="D692" s="148">
        <v>2</v>
      </c>
      <c r="E692" s="149">
        <v>41365</v>
      </c>
      <c r="F692" s="149">
        <v>44413</v>
      </c>
      <c r="G692" s="6">
        <f t="shared" si="72"/>
        <v>8.3506849315068497</v>
      </c>
      <c r="H692" s="146">
        <v>12</v>
      </c>
      <c r="I692" s="150">
        <v>0.05</v>
      </c>
      <c r="J692" s="151">
        <f t="shared" si="68"/>
        <v>7.9166666666666663E-2</v>
      </c>
      <c r="K692" s="152">
        <v>94392</v>
      </c>
      <c r="L692" s="152">
        <v>64005.26</v>
      </c>
      <c r="M692" s="64">
        <v>9.4149908592321724E-2</v>
      </c>
      <c r="N692" s="153">
        <f t="shared" si="69"/>
        <v>103278.99817184643</v>
      </c>
      <c r="O692" s="152">
        <f t="shared" si="70"/>
        <v>68277.321257168602</v>
      </c>
      <c r="P692" s="152">
        <f t="shared" si="71"/>
        <v>35001.676914677824</v>
      </c>
      <c r="Q692" s="64">
        <v>0.06</v>
      </c>
      <c r="R692" s="152">
        <f t="shared" si="73"/>
        <v>32901.576299797154</v>
      </c>
    </row>
    <row r="693" spans="2:18" ht="30" x14ac:dyDescent="0.25">
      <c r="B693" s="146">
        <v>689</v>
      </c>
      <c r="C693" s="147" t="s">
        <v>1213</v>
      </c>
      <c r="D693" s="148">
        <v>1</v>
      </c>
      <c r="E693" s="149">
        <v>41547</v>
      </c>
      <c r="F693" s="149">
        <v>44413</v>
      </c>
      <c r="G693" s="6">
        <f t="shared" si="72"/>
        <v>7.8520547945205479</v>
      </c>
      <c r="H693" s="146">
        <v>10</v>
      </c>
      <c r="I693" s="150">
        <v>0.05</v>
      </c>
      <c r="J693" s="151">
        <f t="shared" si="68"/>
        <v>9.5000000000000001E-2</v>
      </c>
      <c r="K693" s="152">
        <v>3737390.16</v>
      </c>
      <c r="L693" s="152">
        <v>2652230.9500000002</v>
      </c>
      <c r="M693" s="64">
        <v>8.8210347752332524E-2</v>
      </c>
      <c r="N693" s="153">
        <f t="shared" si="69"/>
        <v>4067066.645699746</v>
      </c>
      <c r="O693" s="152">
        <f t="shared" si="70"/>
        <v>3033808.8647251232</v>
      </c>
      <c r="P693" s="152">
        <f t="shared" si="71"/>
        <v>1033257.7809746228</v>
      </c>
      <c r="Q693" s="64">
        <v>0.06</v>
      </c>
      <c r="R693" s="152">
        <f t="shared" si="73"/>
        <v>971262.31411614537</v>
      </c>
    </row>
    <row r="694" spans="2:18" ht="30" x14ac:dyDescent="0.25">
      <c r="B694" s="146">
        <v>690</v>
      </c>
      <c r="C694" s="147" t="s">
        <v>1214</v>
      </c>
      <c r="D694" s="148">
        <v>1</v>
      </c>
      <c r="E694" s="149">
        <v>41481</v>
      </c>
      <c r="F694" s="149">
        <v>44413</v>
      </c>
      <c r="G694" s="6">
        <f t="shared" si="72"/>
        <v>8.0328767123287665</v>
      </c>
      <c r="H694" s="146">
        <v>8</v>
      </c>
      <c r="I694" s="150">
        <v>0.05</v>
      </c>
      <c r="J694" s="151">
        <f t="shared" si="68"/>
        <v>0.11874999999999999</v>
      </c>
      <c r="K694" s="152">
        <v>7875</v>
      </c>
      <c r="L694" s="152">
        <v>5479.32</v>
      </c>
      <c r="M694" s="64">
        <v>8.8210347752332524E-2</v>
      </c>
      <c r="N694" s="153">
        <f t="shared" si="69"/>
        <v>8569.6564885496191</v>
      </c>
      <c r="O694" s="152">
        <f t="shared" si="70"/>
        <v>8174.6305421938723</v>
      </c>
      <c r="P694" s="152">
        <f t="shared" si="71"/>
        <v>395.02594635574678</v>
      </c>
      <c r="Q694" s="64">
        <v>0.06</v>
      </c>
      <c r="R694" s="152">
        <f t="shared" si="73"/>
        <v>428.48282442748098</v>
      </c>
    </row>
    <row r="695" spans="2:18" ht="30" x14ac:dyDescent="0.25">
      <c r="B695" s="146">
        <v>691</v>
      </c>
      <c r="C695" s="147" t="s">
        <v>1215</v>
      </c>
      <c r="D695" s="148">
        <v>2</v>
      </c>
      <c r="E695" s="149">
        <v>41481</v>
      </c>
      <c r="F695" s="149">
        <v>44413</v>
      </c>
      <c r="G695" s="6">
        <f t="shared" si="72"/>
        <v>8.0328767123287665</v>
      </c>
      <c r="H695" s="146">
        <v>8</v>
      </c>
      <c r="I695" s="150">
        <v>0.05</v>
      </c>
      <c r="J695" s="151">
        <f t="shared" si="68"/>
        <v>0.11874999999999999</v>
      </c>
      <c r="K695" s="152">
        <v>22145</v>
      </c>
      <c r="L695" s="152">
        <v>15408.19</v>
      </c>
      <c r="M695" s="64">
        <v>8.8210347752332524E-2</v>
      </c>
      <c r="N695" s="153">
        <f t="shared" si="69"/>
        <v>24098.418150975405</v>
      </c>
      <c r="O695" s="152">
        <f t="shared" si="70"/>
        <v>22987.580108810576</v>
      </c>
      <c r="P695" s="152">
        <f t="shared" si="71"/>
        <v>1110.8380421648289</v>
      </c>
      <c r="Q695" s="64">
        <v>0.06</v>
      </c>
      <c r="R695" s="152">
        <f t="shared" si="73"/>
        <v>1204.9209075487704</v>
      </c>
    </row>
    <row r="696" spans="2:18" ht="30" x14ac:dyDescent="0.25">
      <c r="B696" s="146">
        <v>692</v>
      </c>
      <c r="C696" s="147" t="s">
        <v>1216</v>
      </c>
      <c r="D696" s="148">
        <v>1</v>
      </c>
      <c r="E696" s="149">
        <v>41611</v>
      </c>
      <c r="F696" s="149">
        <v>44413</v>
      </c>
      <c r="G696" s="6">
        <f t="shared" si="72"/>
        <v>7.6767123287671231</v>
      </c>
      <c r="H696" s="146">
        <v>8</v>
      </c>
      <c r="I696" s="150">
        <v>0.05</v>
      </c>
      <c r="J696" s="151">
        <f t="shared" si="68"/>
        <v>0.11874999999999999</v>
      </c>
      <c r="K696" s="152">
        <v>78030</v>
      </c>
      <c r="L696" s="152">
        <v>56037.61</v>
      </c>
      <c r="M696" s="64">
        <v>8.8210347752332524E-2</v>
      </c>
      <c r="N696" s="153">
        <f t="shared" si="69"/>
        <v>84913.053435114518</v>
      </c>
      <c r="O696" s="152">
        <f t="shared" si="70"/>
        <v>77407.553746209363</v>
      </c>
      <c r="P696" s="152">
        <f t="shared" si="71"/>
        <v>7505.4996889051545</v>
      </c>
      <c r="Q696" s="64">
        <v>0.06</v>
      </c>
      <c r="R696" s="152">
        <f t="shared" si="73"/>
        <v>7055.1697075708444</v>
      </c>
    </row>
    <row r="697" spans="2:18" ht="30" x14ac:dyDescent="0.25">
      <c r="B697" s="146">
        <v>693</v>
      </c>
      <c r="C697" s="147" t="s">
        <v>1217</v>
      </c>
      <c r="D697" s="148">
        <v>1</v>
      </c>
      <c r="E697" s="149">
        <v>41586</v>
      </c>
      <c r="F697" s="149">
        <v>44413</v>
      </c>
      <c r="G697" s="6">
        <f t="shared" si="72"/>
        <v>7.7452054794520544</v>
      </c>
      <c r="H697" s="146">
        <v>8</v>
      </c>
      <c r="I697" s="150">
        <v>0.05</v>
      </c>
      <c r="J697" s="151">
        <f t="shared" si="68"/>
        <v>0.11874999999999999</v>
      </c>
      <c r="K697" s="152">
        <v>129018</v>
      </c>
      <c r="L697" s="152">
        <v>92225.98</v>
      </c>
      <c r="M697" s="64">
        <v>8.8210347752332524E-2</v>
      </c>
      <c r="N697" s="153">
        <f t="shared" si="69"/>
        <v>140398.72264631046</v>
      </c>
      <c r="O697" s="152">
        <f t="shared" si="70"/>
        <v>129130.76351885742</v>
      </c>
      <c r="P697" s="152">
        <f t="shared" si="71"/>
        <v>11267.959127453039</v>
      </c>
      <c r="Q697" s="64">
        <v>0.06</v>
      </c>
      <c r="R697" s="152">
        <f t="shared" si="73"/>
        <v>10591.881579805857</v>
      </c>
    </row>
    <row r="698" spans="2:18" x14ac:dyDescent="0.25">
      <c r="B698" s="146">
        <v>694</v>
      </c>
      <c r="C698" s="147" t="s">
        <v>1218</v>
      </c>
      <c r="D698" s="148">
        <v>0</v>
      </c>
      <c r="E698" s="149">
        <v>41639</v>
      </c>
      <c r="F698" s="149">
        <v>44413</v>
      </c>
      <c r="G698" s="6">
        <f t="shared" si="72"/>
        <v>7.6</v>
      </c>
      <c r="H698" s="146">
        <v>25</v>
      </c>
      <c r="I698" s="150">
        <v>0.05</v>
      </c>
      <c r="J698" s="151">
        <f t="shared" si="68"/>
        <v>3.7999999999999999E-2</v>
      </c>
      <c r="K698" s="152">
        <v>208355182.40000001</v>
      </c>
      <c r="L698" s="152">
        <v>150407383.47</v>
      </c>
      <c r="M698" s="64">
        <v>8.8210347752332524E-2</v>
      </c>
      <c r="N698" s="153">
        <f t="shared" si="69"/>
        <v>226734265.49550471</v>
      </c>
      <c r="O698" s="152">
        <f t="shared" si="70"/>
        <v>65480855.875101753</v>
      </c>
      <c r="P698" s="152">
        <f t="shared" si="71"/>
        <v>161253409.62040296</v>
      </c>
      <c r="Q698" s="64">
        <v>0.06</v>
      </c>
      <c r="R698" s="152">
        <f t="shared" si="73"/>
        <v>151578205.04317877</v>
      </c>
    </row>
    <row r="699" spans="2:18" x14ac:dyDescent="0.25">
      <c r="B699" s="146">
        <v>695</v>
      </c>
      <c r="C699" s="147" t="s">
        <v>1219</v>
      </c>
      <c r="D699" s="148">
        <v>0</v>
      </c>
      <c r="E699" s="149">
        <v>41730</v>
      </c>
      <c r="F699" s="149">
        <v>44413</v>
      </c>
      <c r="G699" s="6">
        <f t="shared" si="72"/>
        <v>7.3506849315068497</v>
      </c>
      <c r="H699" s="146">
        <v>25</v>
      </c>
      <c r="I699" s="150">
        <v>0.05</v>
      </c>
      <c r="J699" s="151">
        <f t="shared" si="68"/>
        <v>3.7999999999999999E-2</v>
      </c>
      <c r="K699" s="152">
        <v>1883104.12</v>
      </c>
      <c r="L699" s="152">
        <v>1382198.4</v>
      </c>
      <c r="M699" s="64">
        <v>-2.3328149300154196E-3</v>
      </c>
      <c r="N699" s="153">
        <f t="shared" si="69"/>
        <v>1878711.1865940904</v>
      </c>
      <c r="O699" s="152">
        <f t="shared" si="70"/>
        <v>524772.93237812025</v>
      </c>
      <c r="P699" s="152">
        <f t="shared" si="71"/>
        <v>1353938.2542159702</v>
      </c>
      <c r="Q699" s="64">
        <v>0.06</v>
      </c>
      <c r="R699" s="152">
        <f t="shared" si="73"/>
        <v>1272701.9589630119</v>
      </c>
    </row>
    <row r="700" spans="2:18" x14ac:dyDescent="0.25">
      <c r="B700" s="146">
        <v>696</v>
      </c>
      <c r="C700" s="147" t="s">
        <v>1220</v>
      </c>
      <c r="D700" s="148">
        <v>0</v>
      </c>
      <c r="E700" s="149">
        <v>41730</v>
      </c>
      <c r="F700" s="149">
        <v>44413</v>
      </c>
      <c r="G700" s="6">
        <f t="shared" si="72"/>
        <v>7.3506849315068497</v>
      </c>
      <c r="H700" s="146">
        <v>25</v>
      </c>
      <c r="I700" s="150">
        <v>0.05</v>
      </c>
      <c r="J700" s="151">
        <f t="shared" si="68"/>
        <v>3.7999999999999999E-2</v>
      </c>
      <c r="K700" s="152">
        <v>5699835.7800000003</v>
      </c>
      <c r="L700" s="152">
        <v>4183679.46</v>
      </c>
      <c r="M700" s="64">
        <v>-2.3328149300154196E-3</v>
      </c>
      <c r="N700" s="153">
        <f t="shared" si="69"/>
        <v>5686539.1179937795</v>
      </c>
      <c r="O700" s="152">
        <f t="shared" si="70"/>
        <v>1588398.3814683228</v>
      </c>
      <c r="P700" s="152">
        <f t="shared" si="71"/>
        <v>4098140.7365254564</v>
      </c>
      <c r="Q700" s="64">
        <v>0.06</v>
      </c>
      <c r="R700" s="152">
        <f t="shared" si="73"/>
        <v>3852252.2923339289</v>
      </c>
    </row>
    <row r="701" spans="2:18" x14ac:dyDescent="0.25">
      <c r="B701" s="146">
        <v>697</v>
      </c>
      <c r="C701" s="147" t="s">
        <v>1222</v>
      </c>
      <c r="D701" s="148">
        <v>0</v>
      </c>
      <c r="E701" s="149">
        <v>42186</v>
      </c>
      <c r="F701" s="149">
        <v>44413</v>
      </c>
      <c r="G701" s="6">
        <f t="shared" si="72"/>
        <v>6.1013698630136988</v>
      </c>
      <c r="H701" s="146">
        <v>25</v>
      </c>
      <c r="I701" s="150">
        <v>0.05</v>
      </c>
      <c r="J701" s="151">
        <f t="shared" si="68"/>
        <v>3.7999999999999999E-2</v>
      </c>
      <c r="K701" s="152">
        <v>8942589.3800000008</v>
      </c>
      <c r="L701" s="152">
        <v>6863376.7999999998</v>
      </c>
      <c r="M701" s="64">
        <v>0</v>
      </c>
      <c r="N701" s="153">
        <f t="shared" si="69"/>
        <v>8942589.3800000008</v>
      </c>
      <c r="O701" s="152">
        <f t="shared" si="70"/>
        <v>2073357.7229366577</v>
      </c>
      <c r="P701" s="152">
        <f t="shared" si="71"/>
        <v>6869231.6570633426</v>
      </c>
      <c r="Q701" s="64">
        <v>0.06</v>
      </c>
      <c r="R701" s="152">
        <f t="shared" si="73"/>
        <v>6457077.7576395413</v>
      </c>
    </row>
    <row r="702" spans="2:18" x14ac:dyDescent="0.25">
      <c r="B702" s="146">
        <v>698</v>
      </c>
      <c r="C702" s="147" t="s">
        <v>1223</v>
      </c>
      <c r="D702" s="148">
        <v>0</v>
      </c>
      <c r="E702" s="149">
        <v>42451</v>
      </c>
      <c r="F702" s="149">
        <v>44413</v>
      </c>
      <c r="G702" s="6">
        <f t="shared" si="72"/>
        <v>5.375342465753425</v>
      </c>
      <c r="H702" s="146">
        <v>25</v>
      </c>
      <c r="I702" s="150">
        <v>0.05</v>
      </c>
      <c r="J702" s="151">
        <f t="shared" si="68"/>
        <v>3.7999999999999999E-2</v>
      </c>
      <c r="K702" s="152">
        <v>31168057.829999998</v>
      </c>
      <c r="L702" s="152">
        <v>24834054.559999999</v>
      </c>
      <c r="M702" s="64">
        <v>3.1350482315112588E-2</v>
      </c>
      <c r="N702" s="153">
        <f t="shared" si="69"/>
        <v>32145191.475795817</v>
      </c>
      <c r="O702" s="152">
        <f t="shared" si="70"/>
        <v>6566073.6867655693</v>
      </c>
      <c r="P702" s="152">
        <f t="shared" si="71"/>
        <v>25579117.789030246</v>
      </c>
      <c r="Q702" s="64">
        <v>0.06</v>
      </c>
      <c r="R702" s="152">
        <f t="shared" si="73"/>
        <v>24044370.721688431</v>
      </c>
    </row>
    <row r="703" spans="2:18" x14ac:dyDescent="0.25">
      <c r="B703" s="146">
        <v>699</v>
      </c>
      <c r="C703" s="147" t="s">
        <v>1218</v>
      </c>
      <c r="D703" s="148">
        <v>0</v>
      </c>
      <c r="E703" s="149">
        <v>42642</v>
      </c>
      <c r="F703" s="149">
        <v>44413</v>
      </c>
      <c r="G703" s="6">
        <f t="shared" si="72"/>
        <v>4.8520547945205479</v>
      </c>
      <c r="H703" s="146">
        <v>25</v>
      </c>
      <c r="I703" s="150">
        <v>0.05</v>
      </c>
      <c r="J703" s="151">
        <f t="shared" si="68"/>
        <v>3.7999999999999999E-2</v>
      </c>
      <c r="K703" s="152">
        <v>416450.57</v>
      </c>
      <c r="L703" s="152">
        <v>338407.32</v>
      </c>
      <c r="M703" s="64">
        <v>3.1350482315112588E-2</v>
      </c>
      <c r="N703" s="153">
        <f t="shared" si="69"/>
        <v>429506.49622990354</v>
      </c>
      <c r="O703" s="152">
        <f t="shared" si="70"/>
        <v>79191.584063780945</v>
      </c>
      <c r="P703" s="152">
        <f t="shared" si="71"/>
        <v>350314.91216612258</v>
      </c>
      <c r="Q703" s="64">
        <v>0.06</v>
      </c>
      <c r="R703" s="152">
        <f t="shared" si="73"/>
        <v>329296.01743615523</v>
      </c>
    </row>
    <row r="704" spans="2:18" x14ac:dyDescent="0.25">
      <c r="B704" s="146">
        <v>700</v>
      </c>
      <c r="C704" s="147" t="s">
        <v>1225</v>
      </c>
      <c r="D704" s="148">
        <v>0</v>
      </c>
      <c r="E704" s="149">
        <v>41639</v>
      </c>
      <c r="F704" s="149">
        <v>44413</v>
      </c>
      <c r="G704" s="6">
        <f t="shared" si="72"/>
        <v>7.6</v>
      </c>
      <c r="H704" s="146">
        <v>25</v>
      </c>
      <c r="I704" s="150">
        <v>0.05</v>
      </c>
      <c r="J704" s="151">
        <f t="shared" si="68"/>
        <v>3.7999999999999999E-2</v>
      </c>
      <c r="K704" s="152">
        <v>4604185.18</v>
      </c>
      <c r="L704" s="152">
        <v>3323667.96</v>
      </c>
      <c r="M704" s="64">
        <v>0.44</v>
      </c>
      <c r="N704" s="153">
        <f t="shared" si="69"/>
        <v>6630026.6591999996</v>
      </c>
      <c r="O704" s="152">
        <f t="shared" si="70"/>
        <v>1914751.6991769597</v>
      </c>
      <c r="P704" s="152">
        <f t="shared" si="71"/>
        <v>4715274.96002304</v>
      </c>
      <c r="Q704" s="64">
        <v>0.06</v>
      </c>
      <c r="R704" s="152">
        <f t="shared" si="73"/>
        <v>4432358.4624216575</v>
      </c>
    </row>
    <row r="705" spans="2:18" x14ac:dyDescent="0.25">
      <c r="B705" s="146">
        <v>701</v>
      </c>
      <c r="C705" s="147" t="s">
        <v>1226</v>
      </c>
      <c r="D705" s="148">
        <v>0</v>
      </c>
      <c r="E705" s="149">
        <v>41639</v>
      </c>
      <c r="F705" s="149">
        <v>44413</v>
      </c>
      <c r="G705" s="6">
        <f t="shared" si="72"/>
        <v>7.6</v>
      </c>
      <c r="H705" s="146">
        <v>25</v>
      </c>
      <c r="I705" s="150">
        <v>0.05</v>
      </c>
      <c r="J705" s="151">
        <f t="shared" si="68"/>
        <v>3.7999999999999999E-2</v>
      </c>
      <c r="K705" s="152">
        <v>29980936.859999999</v>
      </c>
      <c r="L705" s="152">
        <v>21642630.690000001</v>
      </c>
      <c r="M705" s="64">
        <v>0.19512195121951231</v>
      </c>
      <c r="N705" s="153">
        <f t="shared" si="69"/>
        <v>35830875.759512201</v>
      </c>
      <c r="O705" s="152">
        <f t="shared" si="70"/>
        <v>10347956.919347122</v>
      </c>
      <c r="P705" s="152">
        <f t="shared" si="71"/>
        <v>25482918.840165079</v>
      </c>
      <c r="Q705" s="64">
        <v>0.06</v>
      </c>
      <c r="R705" s="152">
        <f t="shared" si="73"/>
        <v>23953943.709755171</v>
      </c>
    </row>
    <row r="706" spans="2:18" ht="30" x14ac:dyDescent="0.25">
      <c r="B706" s="146">
        <v>702</v>
      </c>
      <c r="C706" s="147" t="s">
        <v>1227</v>
      </c>
      <c r="D706" s="148">
        <v>0</v>
      </c>
      <c r="E706" s="149">
        <v>41639</v>
      </c>
      <c r="F706" s="149">
        <v>44413</v>
      </c>
      <c r="G706" s="6">
        <f t="shared" si="72"/>
        <v>7.6</v>
      </c>
      <c r="H706" s="146">
        <v>25</v>
      </c>
      <c r="I706" s="150">
        <v>0.05</v>
      </c>
      <c r="J706" s="151">
        <f t="shared" si="68"/>
        <v>3.7999999999999999E-2</v>
      </c>
      <c r="K706" s="152">
        <v>7112099.29</v>
      </c>
      <c r="L706" s="152">
        <v>5134080.3499999996</v>
      </c>
      <c r="M706" s="64">
        <v>0</v>
      </c>
      <c r="N706" s="153">
        <f t="shared" si="69"/>
        <v>7112099.29</v>
      </c>
      <c r="O706" s="152">
        <f t="shared" si="70"/>
        <v>2053974.274952</v>
      </c>
      <c r="P706" s="152">
        <f t="shared" si="71"/>
        <v>5058125.015048</v>
      </c>
      <c r="Q706" s="64">
        <v>0.06</v>
      </c>
      <c r="R706" s="152">
        <f t="shared" si="73"/>
        <v>4754637.51414512</v>
      </c>
    </row>
    <row r="707" spans="2:18" ht="30" x14ac:dyDescent="0.25">
      <c r="B707" s="146">
        <v>703</v>
      </c>
      <c r="C707" s="147" t="s">
        <v>1228</v>
      </c>
      <c r="D707" s="148">
        <v>0</v>
      </c>
      <c r="E707" s="149">
        <v>41639</v>
      </c>
      <c r="F707" s="149">
        <v>44413</v>
      </c>
      <c r="G707" s="6">
        <f t="shared" si="72"/>
        <v>7.6</v>
      </c>
      <c r="H707" s="146">
        <v>25</v>
      </c>
      <c r="I707" s="150">
        <v>0.05</v>
      </c>
      <c r="J707" s="151">
        <f t="shared" si="68"/>
        <v>3.7999999999999999E-2</v>
      </c>
      <c r="K707" s="152">
        <v>1547870.35</v>
      </c>
      <c r="L707" s="152">
        <v>1117376.24</v>
      </c>
      <c r="M707" s="64">
        <v>0</v>
      </c>
      <c r="N707" s="153">
        <f t="shared" si="69"/>
        <v>1547870.35</v>
      </c>
      <c r="O707" s="152">
        <f t="shared" si="70"/>
        <v>447024.95708000002</v>
      </c>
      <c r="P707" s="152">
        <f t="shared" si="71"/>
        <v>1100845.39292</v>
      </c>
      <c r="Q707" s="64">
        <v>0.06</v>
      </c>
      <c r="R707" s="152">
        <f t="shared" si="73"/>
        <v>1034794.6693447999</v>
      </c>
    </row>
    <row r="708" spans="2:18" ht="30" x14ac:dyDescent="0.25">
      <c r="B708" s="146">
        <v>704</v>
      </c>
      <c r="C708" s="147" t="s">
        <v>1229</v>
      </c>
      <c r="D708" s="148">
        <v>0</v>
      </c>
      <c r="E708" s="149">
        <v>41639</v>
      </c>
      <c r="F708" s="149">
        <v>44413</v>
      </c>
      <c r="G708" s="6">
        <f t="shared" si="72"/>
        <v>7.6</v>
      </c>
      <c r="H708" s="146">
        <v>25</v>
      </c>
      <c r="I708" s="150">
        <v>0.05</v>
      </c>
      <c r="J708" s="151">
        <f t="shared" si="68"/>
        <v>3.7999999999999999E-2</v>
      </c>
      <c r="K708" s="152">
        <v>19306670.059999999</v>
      </c>
      <c r="L708" s="152">
        <v>13937093.83</v>
      </c>
      <c r="M708" s="64">
        <v>0</v>
      </c>
      <c r="N708" s="153">
        <f t="shared" si="69"/>
        <v>19306670.059999999</v>
      </c>
      <c r="O708" s="152">
        <f t="shared" si="70"/>
        <v>5575766.3133279998</v>
      </c>
      <c r="P708" s="152">
        <f t="shared" si="71"/>
        <v>13730903.746671999</v>
      </c>
      <c r="Q708" s="64">
        <v>0.06</v>
      </c>
      <c r="R708" s="152">
        <f t="shared" si="73"/>
        <v>12907049.521871679</v>
      </c>
    </row>
    <row r="709" spans="2:18" ht="30" x14ac:dyDescent="0.25">
      <c r="B709" s="146">
        <v>705</v>
      </c>
      <c r="C709" s="147" t="s">
        <v>1230</v>
      </c>
      <c r="D709" s="148">
        <v>0</v>
      </c>
      <c r="E709" s="149">
        <v>41639</v>
      </c>
      <c r="F709" s="149">
        <v>44413</v>
      </c>
      <c r="G709" s="6">
        <f t="shared" si="72"/>
        <v>7.6</v>
      </c>
      <c r="H709" s="146">
        <v>25</v>
      </c>
      <c r="I709" s="150">
        <v>0.05</v>
      </c>
      <c r="J709" s="151">
        <f t="shared" ref="J709:J772" si="76">(1-I709)/H709</f>
        <v>3.7999999999999999E-2</v>
      </c>
      <c r="K709" s="152">
        <v>-2897968.26</v>
      </c>
      <c r="L709" s="152">
        <v>-2091984.56</v>
      </c>
      <c r="M709" s="64">
        <v>0</v>
      </c>
      <c r="N709" s="153">
        <f t="shared" ref="N709:N772" si="77">K709*(1+M709)</f>
        <v>-2897968.26</v>
      </c>
      <c r="O709" s="152">
        <f t="shared" ref="O709:O772" si="78">N709*J709*G709</f>
        <v>-836933.23348799988</v>
      </c>
      <c r="P709" s="152">
        <f>N709-O709</f>
        <v>-2061035.0265119998</v>
      </c>
      <c r="Q709" s="64">
        <v>0.06</v>
      </c>
      <c r="R709" s="152">
        <f>IF(P709&gt;=N709*I709,N709*I709,P709*(1-Q709))</f>
        <v>-1937372.9249212798</v>
      </c>
    </row>
    <row r="710" spans="2:18" x14ac:dyDescent="0.25">
      <c r="B710" s="146">
        <v>706</v>
      </c>
      <c r="C710" s="147" t="s">
        <v>1232</v>
      </c>
      <c r="D710" s="148">
        <v>0</v>
      </c>
      <c r="E710" s="149">
        <v>41730</v>
      </c>
      <c r="F710" s="149">
        <v>44413</v>
      </c>
      <c r="G710" s="6">
        <f t="shared" ref="G710:G773" si="79">(F710-E710)/(EDATE(F710,12)-F710)</f>
        <v>7.3506849315068497</v>
      </c>
      <c r="H710" s="146">
        <v>25</v>
      </c>
      <c r="I710" s="150">
        <v>0.05</v>
      </c>
      <c r="J710" s="151">
        <f t="shared" si="76"/>
        <v>3.7999999999999999E-2</v>
      </c>
      <c r="K710" s="152">
        <v>15990780.630000001</v>
      </c>
      <c r="L710" s="152">
        <v>11694386.77</v>
      </c>
      <c r="M710" s="64">
        <v>0</v>
      </c>
      <c r="N710" s="153">
        <f t="shared" si="77"/>
        <v>15990780.630000001</v>
      </c>
      <c r="O710" s="152">
        <f t="shared" si="78"/>
        <v>4466641.2283589588</v>
      </c>
      <c r="P710" s="152">
        <f t="shared" ref="P710:P772" si="80">MAX(N710-O710,0)</f>
        <v>11524139.401641041</v>
      </c>
      <c r="Q710" s="64">
        <v>0.06</v>
      </c>
      <c r="R710" s="152">
        <f t="shared" ref="R710:R773" si="81">IF(L710&lt;=0,0,IF(P710&lt;=I710*N710,I710*N710,P710*(1-Q710)))</f>
        <v>10832691.037542578</v>
      </c>
    </row>
    <row r="711" spans="2:18" x14ac:dyDescent="0.25">
      <c r="B711" s="146">
        <v>707</v>
      </c>
      <c r="C711" s="147" t="s">
        <v>1233</v>
      </c>
      <c r="D711" s="148">
        <v>0</v>
      </c>
      <c r="E711" s="149">
        <v>42095</v>
      </c>
      <c r="F711" s="149">
        <v>44413</v>
      </c>
      <c r="G711" s="6">
        <f t="shared" si="79"/>
        <v>6.3506849315068497</v>
      </c>
      <c r="H711" s="146">
        <v>25</v>
      </c>
      <c r="I711" s="150">
        <v>0.05</v>
      </c>
      <c r="J711" s="151">
        <f t="shared" si="76"/>
        <v>3.7999999999999999E-2</v>
      </c>
      <c r="K711" s="152">
        <v>917366.72</v>
      </c>
      <c r="L711" s="152">
        <v>697205.06</v>
      </c>
      <c r="M711" s="64">
        <v>0</v>
      </c>
      <c r="N711" s="153">
        <f t="shared" si="77"/>
        <v>917366.72</v>
      </c>
      <c r="O711" s="152">
        <f t="shared" si="78"/>
        <v>221384.46620405477</v>
      </c>
      <c r="P711" s="152">
        <f t="shared" si="80"/>
        <v>695982.2537959452</v>
      </c>
      <c r="Q711" s="64">
        <v>0.06</v>
      </c>
      <c r="R711" s="152">
        <f t="shared" si="81"/>
        <v>654223.31856818846</v>
      </c>
    </row>
    <row r="712" spans="2:18" x14ac:dyDescent="0.25">
      <c r="B712" s="146">
        <v>708</v>
      </c>
      <c r="C712" s="147" t="s">
        <v>1235</v>
      </c>
      <c r="D712" s="148">
        <v>0</v>
      </c>
      <c r="E712" s="149">
        <v>42461</v>
      </c>
      <c r="F712" s="149">
        <v>44413</v>
      </c>
      <c r="G712" s="6">
        <f t="shared" si="79"/>
        <v>5.3479452054794523</v>
      </c>
      <c r="H712" s="146">
        <v>25</v>
      </c>
      <c r="I712" s="150">
        <v>0.05</v>
      </c>
      <c r="J712" s="151">
        <f t="shared" si="76"/>
        <v>3.7999999999999999E-2</v>
      </c>
      <c r="K712" s="152">
        <v>415520.9</v>
      </c>
      <c r="L712" s="152">
        <v>328766.40000000002</v>
      </c>
      <c r="M712" s="64">
        <v>0</v>
      </c>
      <c r="N712" s="153">
        <f t="shared" si="77"/>
        <v>415520.9</v>
      </c>
      <c r="O712" s="152">
        <f t="shared" si="78"/>
        <v>84442.954187397263</v>
      </c>
      <c r="P712" s="152">
        <f t="shared" si="80"/>
        <v>331077.94581260276</v>
      </c>
      <c r="Q712" s="64">
        <v>0.06</v>
      </c>
      <c r="R712" s="152">
        <f t="shared" si="81"/>
        <v>311213.26906384656</v>
      </c>
    </row>
    <row r="713" spans="2:18" x14ac:dyDescent="0.25">
      <c r="B713" s="146">
        <v>709</v>
      </c>
      <c r="C713" s="147" t="s">
        <v>1236</v>
      </c>
      <c r="D713" s="148">
        <v>0</v>
      </c>
      <c r="E713" s="149">
        <v>41730</v>
      </c>
      <c r="F713" s="149">
        <v>44413</v>
      </c>
      <c r="G713" s="6">
        <f t="shared" si="79"/>
        <v>7.3506849315068497</v>
      </c>
      <c r="H713" s="146">
        <v>25</v>
      </c>
      <c r="I713" s="150">
        <v>0.05</v>
      </c>
      <c r="J713" s="151">
        <f t="shared" si="76"/>
        <v>3.7999999999999999E-2</v>
      </c>
      <c r="K713" s="152">
        <v>-12151216.890000001</v>
      </c>
      <c r="L713" s="152">
        <v>-8886434.8000000007</v>
      </c>
      <c r="M713" s="64">
        <v>0</v>
      </c>
      <c r="N713" s="153">
        <f t="shared" si="77"/>
        <v>-12151216.890000001</v>
      </c>
      <c r="O713" s="152">
        <f t="shared" si="78"/>
        <v>-3394151.1419261917</v>
      </c>
      <c r="P713" s="152">
        <f>N713-O713</f>
        <v>-8757065.7480738088</v>
      </c>
      <c r="Q713" s="64">
        <v>0.06</v>
      </c>
      <c r="R713" s="152">
        <f>IF(P713&gt;=N713*I713,N713*I713,P713*(1-Q713))</f>
        <v>-8231641.8031893801</v>
      </c>
    </row>
    <row r="714" spans="2:18" x14ac:dyDescent="0.25">
      <c r="B714" s="146">
        <v>710</v>
      </c>
      <c r="C714" s="147" t="s">
        <v>1237</v>
      </c>
      <c r="D714" s="148">
        <v>0</v>
      </c>
      <c r="E714" s="149">
        <v>42095</v>
      </c>
      <c r="F714" s="149">
        <v>44413</v>
      </c>
      <c r="G714" s="6">
        <f t="shared" si="79"/>
        <v>6.3506849315068497</v>
      </c>
      <c r="H714" s="146">
        <v>25</v>
      </c>
      <c r="I714" s="150">
        <v>0.05</v>
      </c>
      <c r="J714" s="151">
        <f t="shared" si="76"/>
        <v>3.7999999999999999E-2</v>
      </c>
      <c r="K714" s="152">
        <v>2326470.39</v>
      </c>
      <c r="L714" s="152">
        <v>1768133.61</v>
      </c>
      <c r="M714" s="64">
        <v>0</v>
      </c>
      <c r="N714" s="153">
        <f t="shared" si="77"/>
        <v>2326470.39</v>
      </c>
      <c r="O714" s="152">
        <f t="shared" si="78"/>
        <v>561437.85707605479</v>
      </c>
      <c r="P714" s="152">
        <f t="shared" si="80"/>
        <v>1765032.5329239452</v>
      </c>
      <c r="Q714" s="64">
        <v>0.06</v>
      </c>
      <c r="R714" s="152">
        <f t="shared" si="81"/>
        <v>1659130.5809485083</v>
      </c>
    </row>
    <row r="715" spans="2:18" x14ac:dyDescent="0.25">
      <c r="B715" s="146">
        <v>711</v>
      </c>
      <c r="C715" s="147" t="s">
        <v>1238</v>
      </c>
      <c r="D715" s="148">
        <v>0</v>
      </c>
      <c r="E715" s="149">
        <v>42461</v>
      </c>
      <c r="F715" s="149">
        <v>44413</v>
      </c>
      <c r="G715" s="6">
        <f t="shared" si="79"/>
        <v>5.3479452054794523</v>
      </c>
      <c r="H715" s="146">
        <v>25</v>
      </c>
      <c r="I715" s="150">
        <v>0.05</v>
      </c>
      <c r="J715" s="151">
        <f t="shared" si="76"/>
        <v>3.7999999999999999E-2</v>
      </c>
      <c r="K715" s="152">
        <v>-1131766.1599999999</v>
      </c>
      <c r="L715" s="152">
        <v>-895470.44</v>
      </c>
      <c r="M715" s="64">
        <v>0</v>
      </c>
      <c r="N715" s="153">
        <f t="shared" si="77"/>
        <v>-1131766.1599999999</v>
      </c>
      <c r="O715" s="152">
        <f t="shared" si="78"/>
        <v>-229999.68954564384</v>
      </c>
      <c r="P715" s="152">
        <f>N715-O715</f>
        <v>-901766.47045435605</v>
      </c>
      <c r="Q715" s="64">
        <v>0.06</v>
      </c>
      <c r="R715" s="152">
        <f>IF(P715&gt;=N715*I715,N715*I715,P715*(1-Q715))</f>
        <v>-847660.48222709459</v>
      </c>
    </row>
    <row r="716" spans="2:18" x14ac:dyDescent="0.25">
      <c r="B716" s="146">
        <v>712</v>
      </c>
      <c r="C716" s="147" t="s">
        <v>1239</v>
      </c>
      <c r="D716" s="148">
        <v>0</v>
      </c>
      <c r="E716" s="149">
        <v>42826</v>
      </c>
      <c r="F716" s="149">
        <v>44413</v>
      </c>
      <c r="G716" s="6">
        <f t="shared" si="79"/>
        <v>4.3479452054794523</v>
      </c>
      <c r="H716" s="146">
        <v>25</v>
      </c>
      <c r="I716" s="150">
        <v>0.05</v>
      </c>
      <c r="J716" s="151">
        <f t="shared" si="76"/>
        <v>3.7999999999999999E-2</v>
      </c>
      <c r="K716" s="152">
        <v>286820.01</v>
      </c>
      <c r="L716" s="152">
        <v>242513.12</v>
      </c>
      <c r="M716" s="64">
        <v>0</v>
      </c>
      <c r="N716" s="153">
        <f t="shared" si="77"/>
        <v>286820.01</v>
      </c>
      <c r="O716" s="152">
        <f t="shared" si="78"/>
        <v>47388.9521179726</v>
      </c>
      <c r="P716" s="152">
        <f t="shared" si="80"/>
        <v>239431.05788202741</v>
      </c>
      <c r="Q716" s="64">
        <v>0.06</v>
      </c>
      <c r="R716" s="152">
        <f t="shared" si="81"/>
        <v>225065.19440910575</v>
      </c>
    </row>
    <row r="717" spans="2:18" x14ac:dyDescent="0.25">
      <c r="B717" s="146">
        <v>713</v>
      </c>
      <c r="C717" s="147" t="s">
        <v>1241</v>
      </c>
      <c r="D717" s="148">
        <v>0</v>
      </c>
      <c r="E717" s="149">
        <v>42826</v>
      </c>
      <c r="F717" s="149">
        <v>44413</v>
      </c>
      <c r="G717" s="6">
        <f t="shared" si="79"/>
        <v>4.3479452054794523</v>
      </c>
      <c r="H717" s="146">
        <v>25</v>
      </c>
      <c r="I717" s="150">
        <v>0.05</v>
      </c>
      <c r="J717" s="151">
        <f t="shared" si="76"/>
        <v>3.7999999999999999E-2</v>
      </c>
      <c r="K717" s="152">
        <v>-10023.049999999999</v>
      </c>
      <c r="L717" s="152">
        <v>-8271.9599999999991</v>
      </c>
      <c r="M717" s="64">
        <v>0</v>
      </c>
      <c r="N717" s="153">
        <f t="shared" si="77"/>
        <v>-10023.049999999999</v>
      </c>
      <c r="O717" s="152">
        <f t="shared" si="78"/>
        <v>-1656.0275432876711</v>
      </c>
      <c r="P717" s="152">
        <f>N717-O717</f>
        <v>-8367.0224567123278</v>
      </c>
      <c r="Q717" s="64">
        <v>0.06</v>
      </c>
      <c r="R717" s="152">
        <f>IF(P717&gt;=N717*I717,N717*I717,P717*(1-Q717))</f>
        <v>-7865.0011093095873</v>
      </c>
    </row>
    <row r="718" spans="2:18" x14ac:dyDescent="0.25">
      <c r="B718" s="146">
        <v>714</v>
      </c>
      <c r="C718" s="147" t="s">
        <v>1243</v>
      </c>
      <c r="D718" s="148">
        <v>0</v>
      </c>
      <c r="E718" s="149">
        <v>43191</v>
      </c>
      <c r="F718" s="149">
        <v>44413</v>
      </c>
      <c r="G718" s="6">
        <f t="shared" si="79"/>
        <v>3.3479452054794518</v>
      </c>
      <c r="H718" s="146">
        <v>25</v>
      </c>
      <c r="I718" s="150">
        <v>0.05</v>
      </c>
      <c r="J718" s="151">
        <f t="shared" si="76"/>
        <v>3.7999999999999999E-2</v>
      </c>
      <c r="K718" s="152">
        <v>751654.86</v>
      </c>
      <c r="L718" s="152">
        <v>648418.92000000004</v>
      </c>
      <c r="M718" s="64">
        <v>0</v>
      </c>
      <c r="N718" s="153">
        <f t="shared" si="77"/>
        <v>751654.86</v>
      </c>
      <c r="O718" s="152">
        <f t="shared" si="78"/>
        <v>95626.972819068484</v>
      </c>
      <c r="P718" s="152">
        <f t="shared" si="80"/>
        <v>656027.88718093152</v>
      </c>
      <c r="Q718" s="64">
        <v>0.06</v>
      </c>
      <c r="R718" s="152">
        <f t="shared" si="81"/>
        <v>616666.21395007556</v>
      </c>
    </row>
    <row r="719" spans="2:18" x14ac:dyDescent="0.25">
      <c r="B719" s="146">
        <v>715</v>
      </c>
      <c r="C719" s="147" t="s">
        <v>1244</v>
      </c>
      <c r="D719" s="148">
        <v>0</v>
      </c>
      <c r="E719" s="149">
        <v>43191</v>
      </c>
      <c r="F719" s="149">
        <v>44413</v>
      </c>
      <c r="G719" s="6">
        <f t="shared" si="79"/>
        <v>3.3479452054794518</v>
      </c>
      <c r="H719" s="146">
        <v>25</v>
      </c>
      <c r="I719" s="150">
        <v>0.05</v>
      </c>
      <c r="J719" s="151">
        <f t="shared" si="76"/>
        <v>3.7999999999999999E-2</v>
      </c>
      <c r="K719" s="152">
        <v>2485061.67</v>
      </c>
      <c r="L719" s="152">
        <v>2143751.2200000002</v>
      </c>
      <c r="M719" s="64">
        <v>0</v>
      </c>
      <c r="N719" s="153">
        <f t="shared" si="77"/>
        <v>2485061.67</v>
      </c>
      <c r="O719" s="152">
        <f t="shared" si="78"/>
        <v>316154.31152909581</v>
      </c>
      <c r="P719" s="152">
        <f t="shared" si="80"/>
        <v>2168907.3584709042</v>
      </c>
      <c r="Q719" s="64">
        <v>0.06</v>
      </c>
      <c r="R719" s="152">
        <f t="shared" si="81"/>
        <v>2038772.9169626499</v>
      </c>
    </row>
    <row r="720" spans="2:18" x14ac:dyDescent="0.25">
      <c r="B720" s="146">
        <v>716</v>
      </c>
      <c r="C720" s="147" t="s">
        <v>1246</v>
      </c>
      <c r="D720" s="148">
        <v>0</v>
      </c>
      <c r="E720" s="149">
        <v>43556</v>
      </c>
      <c r="F720" s="149">
        <v>44413</v>
      </c>
      <c r="G720" s="6">
        <f t="shared" si="79"/>
        <v>2.3479452054794518</v>
      </c>
      <c r="H720" s="146">
        <v>25</v>
      </c>
      <c r="I720" s="150">
        <v>0.05</v>
      </c>
      <c r="J720" s="151">
        <f t="shared" si="76"/>
        <v>3.7999999999999999E-2</v>
      </c>
      <c r="K720" s="152">
        <v>888488.59</v>
      </c>
      <c r="L720" s="152">
        <v>803016.71</v>
      </c>
      <c r="M720" s="64">
        <v>0</v>
      </c>
      <c r="N720" s="153">
        <f t="shared" si="77"/>
        <v>888488.59</v>
      </c>
      <c r="O720" s="152">
        <f t="shared" si="78"/>
        <v>79272.655950520537</v>
      </c>
      <c r="P720" s="152">
        <f t="shared" si="80"/>
        <v>809215.93404947943</v>
      </c>
      <c r="Q720" s="64">
        <v>0.06</v>
      </c>
      <c r="R720" s="152">
        <f t="shared" si="81"/>
        <v>760662.97800651065</v>
      </c>
    </row>
    <row r="721" spans="2:18" ht="30" x14ac:dyDescent="0.25">
      <c r="B721" s="146">
        <v>717</v>
      </c>
      <c r="C721" s="147" t="s">
        <v>1247</v>
      </c>
      <c r="D721" s="148">
        <v>0</v>
      </c>
      <c r="E721" s="149">
        <v>43556</v>
      </c>
      <c r="F721" s="149">
        <v>44413</v>
      </c>
      <c r="G721" s="6">
        <f t="shared" si="79"/>
        <v>2.3479452054794518</v>
      </c>
      <c r="H721" s="146">
        <v>25</v>
      </c>
      <c r="I721" s="150">
        <v>0.05</v>
      </c>
      <c r="J721" s="151">
        <f t="shared" si="76"/>
        <v>3.7999999999999999E-2</v>
      </c>
      <c r="K721" s="152">
        <v>3105526.42</v>
      </c>
      <c r="L721" s="152">
        <v>2806777.28</v>
      </c>
      <c r="M721" s="64">
        <v>0</v>
      </c>
      <c r="N721" s="153">
        <f t="shared" si="77"/>
        <v>3105526.42</v>
      </c>
      <c r="O721" s="152">
        <f t="shared" si="78"/>
        <v>277081.02299649309</v>
      </c>
      <c r="P721" s="152">
        <f t="shared" si="80"/>
        <v>2828445.3970035068</v>
      </c>
      <c r="Q721" s="64">
        <v>0.06</v>
      </c>
      <c r="R721" s="152">
        <f t="shared" si="81"/>
        <v>2658738.6731832963</v>
      </c>
    </row>
    <row r="722" spans="2:18" x14ac:dyDescent="0.25">
      <c r="B722" s="146">
        <v>718</v>
      </c>
      <c r="C722" s="147" t="s">
        <v>1249</v>
      </c>
      <c r="D722" s="148">
        <v>0</v>
      </c>
      <c r="E722" s="149">
        <v>43922</v>
      </c>
      <c r="F722" s="149">
        <v>44413</v>
      </c>
      <c r="G722" s="6">
        <f t="shared" si="79"/>
        <v>1.3452054794520547</v>
      </c>
      <c r="H722" s="146">
        <v>25</v>
      </c>
      <c r="I722" s="150">
        <v>0.05</v>
      </c>
      <c r="J722" s="151">
        <f t="shared" si="76"/>
        <v>3.7999999999999999E-2</v>
      </c>
      <c r="K722" s="152">
        <v>1537005.24</v>
      </c>
      <c r="L722" s="152">
        <v>1459133.15</v>
      </c>
      <c r="M722" s="64">
        <v>0</v>
      </c>
      <c r="N722" s="153">
        <f t="shared" si="77"/>
        <v>1537005.24</v>
      </c>
      <c r="O722" s="152">
        <f t="shared" si="78"/>
        <v>78568.339090191774</v>
      </c>
      <c r="P722" s="152">
        <f t="shared" si="80"/>
        <v>1458436.9009098082</v>
      </c>
      <c r="Q722" s="64">
        <v>0.06</v>
      </c>
      <c r="R722" s="152">
        <f t="shared" si="81"/>
        <v>1370930.6868552198</v>
      </c>
    </row>
    <row r="723" spans="2:18" x14ac:dyDescent="0.25">
      <c r="B723" s="146">
        <v>719</v>
      </c>
      <c r="C723" s="147" t="s">
        <v>1250</v>
      </c>
      <c r="D723" s="148">
        <v>0</v>
      </c>
      <c r="E723" s="149">
        <v>43922</v>
      </c>
      <c r="F723" s="149">
        <v>44413</v>
      </c>
      <c r="G723" s="6">
        <f t="shared" si="79"/>
        <v>1.3452054794520547</v>
      </c>
      <c r="H723" s="146">
        <v>25</v>
      </c>
      <c r="I723" s="150">
        <v>0.05</v>
      </c>
      <c r="J723" s="151">
        <f t="shared" si="76"/>
        <v>3.7999999999999999E-2</v>
      </c>
      <c r="K723" s="152">
        <v>-3021448.71</v>
      </c>
      <c r="L723" s="152">
        <v>-2868367.57</v>
      </c>
      <c r="M723" s="64">
        <v>0</v>
      </c>
      <c r="N723" s="153">
        <f t="shared" si="77"/>
        <v>-3021448.71</v>
      </c>
      <c r="O723" s="152">
        <f t="shared" si="78"/>
        <v>-154449.83570186299</v>
      </c>
      <c r="P723" s="152">
        <f>N723-O723</f>
        <v>-2866998.8742981371</v>
      </c>
      <c r="Q723" s="64">
        <v>0.06</v>
      </c>
      <c r="R723" s="152">
        <f>IF(P723&gt;=N723*I723,N723*I723,P723*(1-Q723))</f>
        <v>-2694978.9418402486</v>
      </c>
    </row>
    <row r="724" spans="2:18" ht="30" x14ac:dyDescent="0.25">
      <c r="B724" s="146">
        <v>720</v>
      </c>
      <c r="C724" s="147" t="s">
        <v>1251</v>
      </c>
      <c r="D724" s="148">
        <v>0</v>
      </c>
      <c r="E724" s="149">
        <v>41639</v>
      </c>
      <c r="F724" s="149">
        <v>44413</v>
      </c>
      <c r="G724" s="6">
        <f t="shared" si="79"/>
        <v>7.6</v>
      </c>
      <c r="H724" s="146">
        <v>25</v>
      </c>
      <c r="I724" s="150">
        <v>0.05</v>
      </c>
      <c r="J724" s="151">
        <f t="shared" si="76"/>
        <v>3.7999999999999999E-2</v>
      </c>
      <c r="K724" s="152">
        <v>284687194.76999998</v>
      </c>
      <c r="L724" s="152">
        <v>199768605.00999999</v>
      </c>
      <c r="M724" s="64">
        <v>8.8210347752332524E-2</v>
      </c>
      <c r="N724" s="153">
        <f t="shared" si="77"/>
        <v>309799551.22129774</v>
      </c>
      <c r="O724" s="152">
        <f t="shared" si="78"/>
        <v>89470110.392710775</v>
      </c>
      <c r="P724" s="152">
        <f t="shared" si="80"/>
        <v>220329440.82858697</v>
      </c>
      <c r="Q724" s="64">
        <v>0.06</v>
      </c>
      <c r="R724" s="152">
        <f t="shared" si="81"/>
        <v>207109674.37887174</v>
      </c>
    </row>
    <row r="725" spans="2:18" ht="30" x14ac:dyDescent="0.25">
      <c r="B725" s="146">
        <v>721</v>
      </c>
      <c r="C725" s="147" t="s">
        <v>1252</v>
      </c>
      <c r="D725" s="148">
        <v>0</v>
      </c>
      <c r="E725" s="149">
        <v>41730</v>
      </c>
      <c r="F725" s="149">
        <v>44413</v>
      </c>
      <c r="G725" s="6">
        <f t="shared" si="79"/>
        <v>7.3506849315068497</v>
      </c>
      <c r="H725" s="146">
        <v>25</v>
      </c>
      <c r="I725" s="150">
        <v>0.05</v>
      </c>
      <c r="J725" s="151">
        <f t="shared" si="76"/>
        <v>3.7999999999999999E-2</v>
      </c>
      <c r="K725" s="152">
        <v>-219481.34</v>
      </c>
      <c r="L725" s="152">
        <v>-161099.31</v>
      </c>
      <c r="M725" s="64">
        <v>-2.3328149300154196E-3</v>
      </c>
      <c r="N725" s="153">
        <f t="shared" si="77"/>
        <v>-218969.3306531882</v>
      </c>
      <c r="O725" s="152">
        <f t="shared" si="78"/>
        <v>-61163.833253192184</v>
      </c>
      <c r="P725" s="152">
        <f>N725-O725</f>
        <v>-157805.49739999601</v>
      </c>
      <c r="Q725" s="64">
        <v>0.06</v>
      </c>
      <c r="R725" s="152">
        <f>IF(P725&gt;=N725*I725,N725*I725,P725*(1-Q725))</f>
        <v>-148337.16755599625</v>
      </c>
    </row>
    <row r="726" spans="2:18" x14ac:dyDescent="0.25">
      <c r="B726" s="146">
        <v>722</v>
      </c>
      <c r="C726" s="147" t="s">
        <v>1225</v>
      </c>
      <c r="D726" s="148">
        <v>0</v>
      </c>
      <c r="E726" s="149">
        <v>41639</v>
      </c>
      <c r="F726" s="149">
        <v>44413</v>
      </c>
      <c r="G726" s="6">
        <f t="shared" si="79"/>
        <v>7.6</v>
      </c>
      <c r="H726" s="146">
        <v>25</v>
      </c>
      <c r="I726" s="150">
        <v>0.05</v>
      </c>
      <c r="J726" s="151">
        <f t="shared" si="76"/>
        <v>3.7999999999999999E-2</v>
      </c>
      <c r="K726" s="152">
        <v>6290952.54</v>
      </c>
      <c r="L726" s="152">
        <v>4541311.16</v>
      </c>
      <c r="M726" s="64">
        <v>0.44</v>
      </c>
      <c r="N726" s="153">
        <f t="shared" si="77"/>
        <v>9058971.6576000005</v>
      </c>
      <c r="O726" s="152">
        <f t="shared" si="78"/>
        <v>2616231.0147148799</v>
      </c>
      <c r="P726" s="152">
        <f t="shared" si="80"/>
        <v>6442740.6428851206</v>
      </c>
      <c r="Q726" s="64">
        <v>0.06</v>
      </c>
      <c r="R726" s="152">
        <f t="shared" si="81"/>
        <v>6056176.2043120135</v>
      </c>
    </row>
    <row r="727" spans="2:18" x14ac:dyDescent="0.25">
      <c r="B727" s="146">
        <v>723</v>
      </c>
      <c r="C727" s="147" t="s">
        <v>1226</v>
      </c>
      <c r="D727" s="148">
        <v>0</v>
      </c>
      <c r="E727" s="149">
        <v>41639</v>
      </c>
      <c r="F727" s="149">
        <v>44413</v>
      </c>
      <c r="G727" s="6">
        <f t="shared" si="79"/>
        <v>7.6</v>
      </c>
      <c r="H727" s="146">
        <v>25</v>
      </c>
      <c r="I727" s="150">
        <v>0.05</v>
      </c>
      <c r="J727" s="151">
        <f t="shared" si="76"/>
        <v>3.7999999999999999E-2</v>
      </c>
      <c r="K727" s="152">
        <v>40964610.109999999</v>
      </c>
      <c r="L727" s="152">
        <v>29571521.809999999</v>
      </c>
      <c r="M727" s="64">
        <v>0.19512195121951231</v>
      </c>
      <c r="N727" s="153">
        <f t="shared" si="77"/>
        <v>48957704.765609764</v>
      </c>
      <c r="O727" s="152">
        <f t="shared" si="78"/>
        <v>14138985.136308098</v>
      </c>
      <c r="P727" s="152">
        <f t="shared" si="80"/>
        <v>34818719.629301667</v>
      </c>
      <c r="Q727" s="64">
        <v>0.06</v>
      </c>
      <c r="R727" s="152">
        <f t="shared" si="81"/>
        <v>32729596.451543566</v>
      </c>
    </row>
    <row r="728" spans="2:18" ht="30" x14ac:dyDescent="0.25">
      <c r="B728" s="146">
        <v>724</v>
      </c>
      <c r="C728" s="147" t="s">
        <v>1227</v>
      </c>
      <c r="D728" s="148">
        <v>0</v>
      </c>
      <c r="E728" s="149">
        <v>41639</v>
      </c>
      <c r="F728" s="149">
        <v>44413</v>
      </c>
      <c r="G728" s="6">
        <f t="shared" si="79"/>
        <v>7.6</v>
      </c>
      <c r="H728" s="146">
        <v>25</v>
      </c>
      <c r="I728" s="150">
        <v>0.05</v>
      </c>
      <c r="J728" s="151">
        <f t="shared" si="76"/>
        <v>3.7999999999999999E-2</v>
      </c>
      <c r="K728" s="152">
        <v>9717654.1099999994</v>
      </c>
      <c r="L728" s="152">
        <v>7014977.54</v>
      </c>
      <c r="M728" s="64">
        <v>0</v>
      </c>
      <c r="N728" s="153">
        <f t="shared" si="77"/>
        <v>9717654.1099999994</v>
      </c>
      <c r="O728" s="152">
        <f t="shared" si="78"/>
        <v>2806458.5069679995</v>
      </c>
      <c r="P728" s="152">
        <f t="shared" si="80"/>
        <v>6911195.6030320004</v>
      </c>
      <c r="Q728" s="64">
        <v>0.06</v>
      </c>
      <c r="R728" s="152">
        <f t="shared" si="81"/>
        <v>6496523.86685008</v>
      </c>
    </row>
    <row r="729" spans="2:18" ht="30" x14ac:dyDescent="0.25">
      <c r="B729" s="146">
        <v>725</v>
      </c>
      <c r="C729" s="147" t="s">
        <v>1228</v>
      </c>
      <c r="D729" s="148">
        <v>0</v>
      </c>
      <c r="E729" s="149">
        <v>41639</v>
      </c>
      <c r="F729" s="149">
        <v>44413</v>
      </c>
      <c r="G729" s="6">
        <f t="shared" si="79"/>
        <v>7.6</v>
      </c>
      <c r="H729" s="146">
        <v>25</v>
      </c>
      <c r="I729" s="150">
        <v>0.05</v>
      </c>
      <c r="J729" s="151">
        <f t="shared" si="76"/>
        <v>3.7999999999999999E-2</v>
      </c>
      <c r="K729" s="152">
        <v>2114940.7599999998</v>
      </c>
      <c r="L729" s="152">
        <v>1526732.88</v>
      </c>
      <c r="M729" s="64">
        <v>0</v>
      </c>
      <c r="N729" s="153">
        <f t="shared" si="77"/>
        <v>2114940.7599999998</v>
      </c>
      <c r="O729" s="152">
        <f t="shared" si="78"/>
        <v>610794.89148799982</v>
      </c>
      <c r="P729" s="152">
        <f t="shared" si="80"/>
        <v>1504145.868512</v>
      </c>
      <c r="Q729" s="64">
        <v>0.06</v>
      </c>
      <c r="R729" s="152">
        <f t="shared" si="81"/>
        <v>1413897.1164012798</v>
      </c>
    </row>
    <row r="730" spans="2:18" ht="30" x14ac:dyDescent="0.25">
      <c r="B730" s="146">
        <v>726</v>
      </c>
      <c r="C730" s="147" t="s">
        <v>1229</v>
      </c>
      <c r="D730" s="148">
        <v>0</v>
      </c>
      <c r="E730" s="149">
        <v>41639</v>
      </c>
      <c r="F730" s="149">
        <v>44413</v>
      </c>
      <c r="G730" s="6">
        <f t="shared" si="79"/>
        <v>7.6</v>
      </c>
      <c r="H730" s="146">
        <v>25</v>
      </c>
      <c r="I730" s="150">
        <v>0.05</v>
      </c>
      <c r="J730" s="151">
        <f t="shared" si="76"/>
        <v>3.7999999999999999E-2</v>
      </c>
      <c r="K730" s="152">
        <v>26379769.75</v>
      </c>
      <c r="L730" s="152">
        <v>19043021.149999999</v>
      </c>
      <c r="M730" s="64">
        <v>0</v>
      </c>
      <c r="N730" s="153">
        <f t="shared" si="77"/>
        <v>26379769.75</v>
      </c>
      <c r="O730" s="152">
        <f t="shared" si="78"/>
        <v>7618477.5037999991</v>
      </c>
      <c r="P730" s="152">
        <f t="shared" si="80"/>
        <v>18761292.246200003</v>
      </c>
      <c r="Q730" s="64">
        <v>0.06</v>
      </c>
      <c r="R730" s="152">
        <f t="shared" si="81"/>
        <v>17635614.711428002</v>
      </c>
    </row>
    <row r="731" spans="2:18" ht="30" x14ac:dyDescent="0.25">
      <c r="B731" s="146">
        <v>727</v>
      </c>
      <c r="C731" s="147" t="s">
        <v>1230</v>
      </c>
      <c r="D731" s="148">
        <v>0</v>
      </c>
      <c r="E731" s="149">
        <v>41639</v>
      </c>
      <c r="F731" s="149">
        <v>44413</v>
      </c>
      <c r="G731" s="6">
        <f t="shared" si="79"/>
        <v>7.6</v>
      </c>
      <c r="H731" s="146">
        <v>25</v>
      </c>
      <c r="I731" s="150">
        <v>0.05</v>
      </c>
      <c r="J731" s="151">
        <f t="shared" si="76"/>
        <v>3.7999999999999999E-2</v>
      </c>
      <c r="K731" s="152">
        <v>-3959654.11</v>
      </c>
      <c r="L731" s="152">
        <v>-2858394.04</v>
      </c>
      <c r="M731" s="64">
        <v>0</v>
      </c>
      <c r="N731" s="153">
        <f t="shared" si="77"/>
        <v>-3959654.11</v>
      </c>
      <c r="O731" s="152">
        <f t="shared" si="78"/>
        <v>-1143548.1069680001</v>
      </c>
      <c r="P731" s="152">
        <f>N731-O731</f>
        <v>-2816106.0030319998</v>
      </c>
      <c r="Q731" s="64">
        <v>0.06</v>
      </c>
      <c r="R731" s="152">
        <f>IF(P731&gt;=N731*I731,N731*I731,P731*(1-Q731))</f>
        <v>-2647139.6428500796</v>
      </c>
    </row>
    <row r="732" spans="2:18" x14ac:dyDescent="0.25">
      <c r="B732" s="146">
        <v>728</v>
      </c>
      <c r="C732" s="147" t="s">
        <v>1232</v>
      </c>
      <c r="D732" s="148">
        <v>0</v>
      </c>
      <c r="E732" s="149">
        <v>41730</v>
      </c>
      <c r="F732" s="149">
        <v>44413</v>
      </c>
      <c r="G732" s="6">
        <f t="shared" si="79"/>
        <v>7.3506849315068497</v>
      </c>
      <c r="H732" s="146">
        <v>25</v>
      </c>
      <c r="I732" s="150">
        <v>0.05</v>
      </c>
      <c r="J732" s="151">
        <f t="shared" si="76"/>
        <v>3.7999999999999999E-2</v>
      </c>
      <c r="K732" s="152">
        <v>21849086.870000001</v>
      </c>
      <c r="L732" s="152">
        <v>15978686.6</v>
      </c>
      <c r="M732" s="64">
        <v>0</v>
      </c>
      <c r="N732" s="153">
        <f t="shared" si="77"/>
        <v>21849086.870000001</v>
      </c>
      <c r="O732" s="152">
        <f t="shared" si="78"/>
        <v>6103018.6376547394</v>
      </c>
      <c r="P732" s="152">
        <f t="shared" si="80"/>
        <v>15746068.232345261</v>
      </c>
      <c r="Q732" s="64">
        <v>0.06</v>
      </c>
      <c r="R732" s="152">
        <f t="shared" si="81"/>
        <v>14801304.138404544</v>
      </c>
    </row>
    <row r="733" spans="2:18" x14ac:dyDescent="0.25">
      <c r="B733" s="146">
        <v>729</v>
      </c>
      <c r="C733" s="147" t="s">
        <v>1233</v>
      </c>
      <c r="D733" s="148">
        <v>0</v>
      </c>
      <c r="E733" s="149">
        <v>42095</v>
      </c>
      <c r="F733" s="149">
        <v>44413</v>
      </c>
      <c r="G733" s="6">
        <f t="shared" si="79"/>
        <v>6.3506849315068497</v>
      </c>
      <c r="H733" s="146">
        <v>25</v>
      </c>
      <c r="I733" s="150">
        <v>0.05</v>
      </c>
      <c r="J733" s="151">
        <f t="shared" si="76"/>
        <v>3.7999999999999999E-2</v>
      </c>
      <c r="K733" s="152">
        <v>1253448.83</v>
      </c>
      <c r="L733" s="152">
        <v>952629.77</v>
      </c>
      <c r="M733" s="64">
        <v>0</v>
      </c>
      <c r="N733" s="153">
        <f t="shared" si="77"/>
        <v>1253448.83</v>
      </c>
      <c r="O733" s="152">
        <f t="shared" si="78"/>
        <v>302489.82668964384</v>
      </c>
      <c r="P733" s="152">
        <f t="shared" si="80"/>
        <v>950959.00331035629</v>
      </c>
      <c r="Q733" s="64">
        <v>0.06</v>
      </c>
      <c r="R733" s="152">
        <f t="shared" si="81"/>
        <v>893901.46311173483</v>
      </c>
    </row>
    <row r="734" spans="2:18" x14ac:dyDescent="0.25">
      <c r="B734" s="146">
        <v>730</v>
      </c>
      <c r="C734" s="147" t="s">
        <v>1235</v>
      </c>
      <c r="D734" s="148">
        <v>0</v>
      </c>
      <c r="E734" s="149">
        <v>42461</v>
      </c>
      <c r="F734" s="149">
        <v>44413</v>
      </c>
      <c r="G734" s="6">
        <f t="shared" si="79"/>
        <v>5.3479452054794523</v>
      </c>
      <c r="H734" s="146">
        <v>25</v>
      </c>
      <c r="I734" s="150">
        <v>0.05</v>
      </c>
      <c r="J734" s="151">
        <f t="shared" si="76"/>
        <v>3.7999999999999999E-2</v>
      </c>
      <c r="K734" s="152">
        <v>567749.17000000004</v>
      </c>
      <c r="L734" s="152">
        <v>449211.71</v>
      </c>
      <c r="M734" s="64">
        <v>0</v>
      </c>
      <c r="N734" s="153">
        <f t="shared" si="77"/>
        <v>567749.17000000004</v>
      </c>
      <c r="O734" s="152">
        <f t="shared" si="78"/>
        <v>115379.07516142467</v>
      </c>
      <c r="P734" s="152">
        <f t="shared" si="80"/>
        <v>452370.09483857534</v>
      </c>
      <c r="Q734" s="64">
        <v>0.06</v>
      </c>
      <c r="R734" s="152">
        <f t="shared" si="81"/>
        <v>425227.88914826082</v>
      </c>
    </row>
    <row r="735" spans="2:18" x14ac:dyDescent="0.25">
      <c r="B735" s="146">
        <v>731</v>
      </c>
      <c r="C735" s="147" t="s">
        <v>1236</v>
      </c>
      <c r="D735" s="148">
        <v>0</v>
      </c>
      <c r="E735" s="149">
        <v>41730</v>
      </c>
      <c r="F735" s="149">
        <v>44413</v>
      </c>
      <c r="G735" s="6">
        <f t="shared" si="79"/>
        <v>7.3506849315068497</v>
      </c>
      <c r="H735" s="146">
        <v>25</v>
      </c>
      <c r="I735" s="150">
        <v>0.05</v>
      </c>
      <c r="J735" s="151">
        <f t="shared" si="76"/>
        <v>3.7999999999999999E-2</v>
      </c>
      <c r="K735" s="152">
        <v>-16602878.85</v>
      </c>
      <c r="L735" s="152">
        <v>-12142026.789999999</v>
      </c>
      <c r="M735" s="64">
        <v>0</v>
      </c>
      <c r="N735" s="153">
        <f t="shared" si="77"/>
        <v>-16602878.85</v>
      </c>
      <c r="O735" s="152">
        <f t="shared" si="78"/>
        <v>-4637616.1925284937</v>
      </c>
      <c r="P735" s="152">
        <f>N735-O735</f>
        <v>-11965262.657471506</v>
      </c>
      <c r="Q735" s="64">
        <v>0.06</v>
      </c>
      <c r="R735" s="152">
        <f>IF(P735&gt;=N735*I735,N735*I735,P735*(1-Q735))</f>
        <v>-11247346.898023214</v>
      </c>
    </row>
    <row r="736" spans="2:18" x14ac:dyDescent="0.25">
      <c r="B736" s="146">
        <v>732</v>
      </c>
      <c r="C736" s="147" t="s">
        <v>1237</v>
      </c>
      <c r="D736" s="148">
        <v>0</v>
      </c>
      <c r="E736" s="149">
        <v>42095</v>
      </c>
      <c r="F736" s="149">
        <v>44413</v>
      </c>
      <c r="G736" s="6">
        <f t="shared" si="79"/>
        <v>6.3506849315068497</v>
      </c>
      <c r="H736" s="146">
        <v>25</v>
      </c>
      <c r="I736" s="150">
        <v>0.05</v>
      </c>
      <c r="J736" s="151">
        <f t="shared" si="76"/>
        <v>3.7999999999999999E-2</v>
      </c>
      <c r="K736" s="152">
        <v>3178784.98</v>
      </c>
      <c r="L736" s="152">
        <v>2415898.6</v>
      </c>
      <c r="M736" s="64">
        <v>0</v>
      </c>
      <c r="N736" s="153">
        <f t="shared" si="77"/>
        <v>3178784.98</v>
      </c>
      <c r="O736" s="152">
        <f t="shared" si="78"/>
        <v>767123.55117347941</v>
      </c>
      <c r="P736" s="152">
        <f t="shared" si="80"/>
        <v>2411661.4288265207</v>
      </c>
      <c r="Q736" s="64">
        <v>0.06</v>
      </c>
      <c r="R736" s="152">
        <f t="shared" si="81"/>
        <v>2266961.7430969295</v>
      </c>
    </row>
    <row r="737" spans="2:18" x14ac:dyDescent="0.25">
      <c r="B737" s="146">
        <v>733</v>
      </c>
      <c r="C737" s="147" t="s">
        <v>1238</v>
      </c>
      <c r="D737" s="148">
        <v>0</v>
      </c>
      <c r="E737" s="149">
        <v>42461</v>
      </c>
      <c r="F737" s="149">
        <v>44413</v>
      </c>
      <c r="G737" s="6">
        <f t="shared" si="79"/>
        <v>5.3479452054794523</v>
      </c>
      <c r="H737" s="146">
        <v>25</v>
      </c>
      <c r="I737" s="150">
        <v>0.05</v>
      </c>
      <c r="J737" s="151">
        <f t="shared" si="76"/>
        <v>3.7999999999999999E-2</v>
      </c>
      <c r="K737" s="152">
        <v>-1546394.6</v>
      </c>
      <c r="L737" s="152">
        <v>-1223530.71</v>
      </c>
      <c r="M737" s="64">
        <v>0</v>
      </c>
      <c r="N737" s="153">
        <f t="shared" si="77"/>
        <v>-1546394.6</v>
      </c>
      <c r="O737" s="152">
        <f t="shared" si="78"/>
        <v>-314261.27630027401</v>
      </c>
      <c r="P737" s="152">
        <f>N737-O737</f>
        <v>-1232133.323699726</v>
      </c>
      <c r="Q737" s="64">
        <v>0.06</v>
      </c>
      <c r="R737" s="152">
        <f>IF(P737&gt;=N737*I737,N737*I737,P737*(1-Q737))</f>
        <v>-1158205.3242777423</v>
      </c>
    </row>
    <row r="738" spans="2:18" x14ac:dyDescent="0.25">
      <c r="B738" s="146">
        <v>734</v>
      </c>
      <c r="C738" s="147" t="s">
        <v>1239</v>
      </c>
      <c r="D738" s="148">
        <v>0</v>
      </c>
      <c r="E738" s="149">
        <v>42826</v>
      </c>
      <c r="F738" s="149">
        <v>44413</v>
      </c>
      <c r="G738" s="6">
        <f t="shared" si="79"/>
        <v>4.3479452054794523</v>
      </c>
      <c r="H738" s="146">
        <v>25</v>
      </c>
      <c r="I738" s="150">
        <v>0.05</v>
      </c>
      <c r="J738" s="151">
        <f t="shared" si="76"/>
        <v>3.7999999999999999E-2</v>
      </c>
      <c r="K738" s="152">
        <v>367717.98</v>
      </c>
      <c r="L738" s="152">
        <v>303475.02</v>
      </c>
      <c r="M738" s="64">
        <v>0</v>
      </c>
      <c r="N738" s="153">
        <f t="shared" si="77"/>
        <v>367717.98</v>
      </c>
      <c r="O738" s="152">
        <f t="shared" si="78"/>
        <v>60755.069868164384</v>
      </c>
      <c r="P738" s="152">
        <f t="shared" si="80"/>
        <v>306962.91013183561</v>
      </c>
      <c r="Q738" s="64">
        <v>0.06</v>
      </c>
      <c r="R738" s="152">
        <f t="shared" si="81"/>
        <v>288545.13552392548</v>
      </c>
    </row>
    <row r="739" spans="2:18" x14ac:dyDescent="0.25">
      <c r="B739" s="146">
        <v>735</v>
      </c>
      <c r="C739" s="147" t="s">
        <v>1241</v>
      </c>
      <c r="D739" s="148">
        <v>0</v>
      </c>
      <c r="E739" s="149">
        <v>42826</v>
      </c>
      <c r="F739" s="149">
        <v>44413</v>
      </c>
      <c r="G739" s="6">
        <f t="shared" si="79"/>
        <v>4.3479452054794523</v>
      </c>
      <c r="H739" s="146">
        <v>25</v>
      </c>
      <c r="I739" s="150">
        <v>0.05</v>
      </c>
      <c r="J739" s="151">
        <f t="shared" si="76"/>
        <v>3.7999999999999999E-2</v>
      </c>
      <c r="K739" s="152">
        <v>-35858.19</v>
      </c>
      <c r="L739" s="152">
        <v>-29593.51</v>
      </c>
      <c r="M739" s="64">
        <v>0</v>
      </c>
      <c r="N739" s="153">
        <f t="shared" si="77"/>
        <v>-35858.19</v>
      </c>
      <c r="O739" s="152">
        <f t="shared" si="78"/>
        <v>-5924.5589209315076</v>
      </c>
      <c r="P739" s="152">
        <f>N739-O739</f>
        <v>-29933.631079068495</v>
      </c>
      <c r="Q739" s="64">
        <v>0.06</v>
      </c>
      <c r="R739" s="152">
        <f>IF(P739&gt;=N739*I739,N739*I739,P739*(1-Q739))</f>
        <v>-28137.613214324385</v>
      </c>
    </row>
    <row r="740" spans="2:18" x14ac:dyDescent="0.25">
      <c r="B740" s="146">
        <v>736</v>
      </c>
      <c r="C740" s="147" t="s">
        <v>1243</v>
      </c>
      <c r="D740" s="148">
        <v>0</v>
      </c>
      <c r="E740" s="149">
        <v>43191</v>
      </c>
      <c r="F740" s="149">
        <v>44413</v>
      </c>
      <c r="G740" s="6">
        <f t="shared" si="79"/>
        <v>3.3479452054794518</v>
      </c>
      <c r="H740" s="146">
        <v>25</v>
      </c>
      <c r="I740" s="150">
        <v>0.05</v>
      </c>
      <c r="J740" s="151">
        <f t="shared" si="76"/>
        <v>3.7999999999999999E-2</v>
      </c>
      <c r="K740" s="152">
        <v>1015749.82</v>
      </c>
      <c r="L740" s="152">
        <v>876241.81</v>
      </c>
      <c r="M740" s="64">
        <v>0</v>
      </c>
      <c r="N740" s="153">
        <f t="shared" si="77"/>
        <v>1015749.82</v>
      </c>
      <c r="O740" s="152">
        <f t="shared" si="78"/>
        <v>129225.64011375341</v>
      </c>
      <c r="P740" s="152">
        <f t="shared" si="80"/>
        <v>886524.17988624657</v>
      </c>
      <c r="Q740" s="64">
        <v>0.06</v>
      </c>
      <c r="R740" s="152">
        <f t="shared" si="81"/>
        <v>833332.72909307177</v>
      </c>
    </row>
    <row r="741" spans="2:18" x14ac:dyDescent="0.25">
      <c r="B741" s="146">
        <v>737</v>
      </c>
      <c r="C741" s="147" t="s">
        <v>1244</v>
      </c>
      <c r="D741" s="148">
        <v>0</v>
      </c>
      <c r="E741" s="149">
        <v>43191</v>
      </c>
      <c r="F741" s="149">
        <v>44413</v>
      </c>
      <c r="G741" s="6">
        <f t="shared" si="79"/>
        <v>3.3479452054794518</v>
      </c>
      <c r="H741" s="146">
        <v>25</v>
      </c>
      <c r="I741" s="150">
        <v>0.05</v>
      </c>
      <c r="J741" s="151">
        <f t="shared" si="76"/>
        <v>3.7999999999999999E-2</v>
      </c>
      <c r="K741" s="152">
        <v>3358191.47</v>
      </c>
      <c r="L741" s="152">
        <v>2896961.12</v>
      </c>
      <c r="M741" s="64">
        <v>0</v>
      </c>
      <c r="N741" s="153">
        <f t="shared" si="77"/>
        <v>3358191.47</v>
      </c>
      <c r="O741" s="152">
        <f t="shared" si="78"/>
        <v>427235.55918060272</v>
      </c>
      <c r="P741" s="152">
        <f t="shared" si="80"/>
        <v>2930955.9108193973</v>
      </c>
      <c r="Q741" s="64">
        <v>0.06</v>
      </c>
      <c r="R741" s="152">
        <f t="shared" si="81"/>
        <v>2755098.5561702335</v>
      </c>
    </row>
    <row r="742" spans="2:18" x14ac:dyDescent="0.25">
      <c r="B742" s="146">
        <v>738</v>
      </c>
      <c r="C742" s="147" t="s">
        <v>1246</v>
      </c>
      <c r="D742" s="148">
        <v>0</v>
      </c>
      <c r="E742" s="149">
        <v>43556</v>
      </c>
      <c r="F742" s="149">
        <v>44413</v>
      </c>
      <c r="G742" s="6">
        <f t="shared" si="79"/>
        <v>2.3479452054794518</v>
      </c>
      <c r="H742" s="146">
        <v>25</v>
      </c>
      <c r="I742" s="150">
        <v>0.05</v>
      </c>
      <c r="J742" s="151">
        <f t="shared" si="76"/>
        <v>3.7999999999999999E-2</v>
      </c>
      <c r="K742" s="152">
        <v>1200660.24</v>
      </c>
      <c r="L742" s="152">
        <v>1085157.7</v>
      </c>
      <c r="M742" s="64">
        <v>0</v>
      </c>
      <c r="N742" s="153">
        <f t="shared" si="77"/>
        <v>1200660.24</v>
      </c>
      <c r="O742" s="152">
        <f t="shared" si="78"/>
        <v>107125.20924887669</v>
      </c>
      <c r="P742" s="152">
        <f t="shared" si="80"/>
        <v>1093535.0307511233</v>
      </c>
      <c r="Q742" s="64">
        <v>0.06</v>
      </c>
      <c r="R742" s="152">
        <f t="shared" si="81"/>
        <v>1027922.9289060559</v>
      </c>
    </row>
    <row r="743" spans="2:18" ht="30" x14ac:dyDescent="0.25">
      <c r="B743" s="146">
        <v>739</v>
      </c>
      <c r="C743" s="147" t="s">
        <v>1247</v>
      </c>
      <c r="D743" s="148">
        <v>0</v>
      </c>
      <c r="E743" s="149">
        <v>43556</v>
      </c>
      <c r="F743" s="149">
        <v>44413</v>
      </c>
      <c r="G743" s="6">
        <f t="shared" si="79"/>
        <v>2.3479452054794518</v>
      </c>
      <c r="H743" s="146">
        <v>25</v>
      </c>
      <c r="I743" s="150">
        <v>0.05</v>
      </c>
      <c r="J743" s="151">
        <f t="shared" si="76"/>
        <v>3.7999999999999999E-2</v>
      </c>
      <c r="K743" s="152">
        <v>4196657.32</v>
      </c>
      <c r="L743" s="152">
        <v>3792942.26</v>
      </c>
      <c r="M743" s="64">
        <v>0</v>
      </c>
      <c r="N743" s="153">
        <f t="shared" si="77"/>
        <v>4196657.32</v>
      </c>
      <c r="O743" s="152">
        <f t="shared" si="78"/>
        <v>374433.81447430135</v>
      </c>
      <c r="P743" s="152">
        <f t="shared" si="80"/>
        <v>3822223.5055256989</v>
      </c>
      <c r="Q743" s="64">
        <v>0.06</v>
      </c>
      <c r="R743" s="152">
        <f t="shared" si="81"/>
        <v>3592890.0951941567</v>
      </c>
    </row>
    <row r="744" spans="2:18" x14ac:dyDescent="0.25">
      <c r="B744" s="146">
        <v>740</v>
      </c>
      <c r="C744" s="147" t="s">
        <v>1249</v>
      </c>
      <c r="D744" s="148">
        <v>0</v>
      </c>
      <c r="E744" s="149">
        <v>43922</v>
      </c>
      <c r="F744" s="149">
        <v>44413</v>
      </c>
      <c r="G744" s="6">
        <f t="shared" si="79"/>
        <v>1.3452054794520547</v>
      </c>
      <c r="H744" s="146">
        <v>25</v>
      </c>
      <c r="I744" s="150">
        <v>0.05</v>
      </c>
      <c r="J744" s="151">
        <f t="shared" si="76"/>
        <v>3.7999999999999999E-2</v>
      </c>
      <c r="K744" s="152">
        <v>2077034.14</v>
      </c>
      <c r="L744" s="152">
        <v>1971801.59</v>
      </c>
      <c r="M744" s="64">
        <v>0</v>
      </c>
      <c r="N744" s="153">
        <f t="shared" si="77"/>
        <v>2077034.14</v>
      </c>
      <c r="O744" s="152">
        <f t="shared" si="78"/>
        <v>106173.43283320547</v>
      </c>
      <c r="P744" s="152">
        <f t="shared" si="80"/>
        <v>1970860.7071667945</v>
      </c>
      <c r="Q744" s="64">
        <v>0.06</v>
      </c>
      <c r="R744" s="152">
        <f t="shared" si="81"/>
        <v>1852609.0647367868</v>
      </c>
    </row>
    <row r="745" spans="2:18" x14ac:dyDescent="0.25">
      <c r="B745" s="146">
        <v>741</v>
      </c>
      <c r="C745" s="147" t="s">
        <v>1250</v>
      </c>
      <c r="D745" s="148">
        <v>0</v>
      </c>
      <c r="E745" s="149">
        <v>43922</v>
      </c>
      <c r="F745" s="149">
        <v>44413</v>
      </c>
      <c r="G745" s="6">
        <f t="shared" si="79"/>
        <v>1.3452054794520547</v>
      </c>
      <c r="H745" s="146">
        <v>25</v>
      </c>
      <c r="I745" s="150">
        <v>0.05</v>
      </c>
      <c r="J745" s="151">
        <f t="shared" si="76"/>
        <v>3.7999999999999999E-2</v>
      </c>
      <c r="K745" s="152">
        <v>-4083038.78</v>
      </c>
      <c r="L745" s="152">
        <v>-3876172.37</v>
      </c>
      <c r="M745" s="64">
        <v>0</v>
      </c>
      <c r="N745" s="153">
        <f t="shared" si="77"/>
        <v>-4083038.78</v>
      </c>
      <c r="O745" s="152">
        <f t="shared" si="78"/>
        <v>-208715.99330750681</v>
      </c>
      <c r="P745" s="152">
        <f>N745-O745</f>
        <v>-3874322.7866924931</v>
      </c>
      <c r="Q745" s="64">
        <v>0.06</v>
      </c>
      <c r="R745" s="152">
        <f>IF(P745&gt;=N745*I745,N745*I745,P745*(1-Q745))</f>
        <v>-3641863.4194909432</v>
      </c>
    </row>
    <row r="746" spans="2:18" ht="30" x14ac:dyDescent="0.25">
      <c r="B746" s="146">
        <v>742</v>
      </c>
      <c r="C746" s="147" t="s">
        <v>1253</v>
      </c>
      <c r="D746" s="148">
        <v>0</v>
      </c>
      <c r="E746" s="149">
        <v>41639</v>
      </c>
      <c r="F746" s="149">
        <v>44413</v>
      </c>
      <c r="G746" s="6">
        <f t="shared" si="79"/>
        <v>7.6</v>
      </c>
      <c r="H746" s="146">
        <v>25</v>
      </c>
      <c r="I746" s="150">
        <v>0.05</v>
      </c>
      <c r="J746" s="151">
        <f t="shared" si="76"/>
        <v>3.7999999999999999E-2</v>
      </c>
      <c r="K746" s="152">
        <v>282770216.93000001</v>
      </c>
      <c r="L746" s="152">
        <v>198960410.94999999</v>
      </c>
      <c r="M746" s="64">
        <v>8.8210347752332524E-2</v>
      </c>
      <c r="N746" s="153">
        <f t="shared" si="77"/>
        <v>307713476.09939784</v>
      </c>
      <c r="O746" s="152">
        <f t="shared" si="78"/>
        <v>88867651.897506088</v>
      </c>
      <c r="P746" s="152">
        <f t="shared" si="80"/>
        <v>218845824.20189175</v>
      </c>
      <c r="Q746" s="64">
        <v>0.06</v>
      </c>
      <c r="R746" s="152">
        <f t="shared" si="81"/>
        <v>205715074.74977824</v>
      </c>
    </row>
    <row r="747" spans="2:18" ht="30" x14ac:dyDescent="0.25">
      <c r="B747" s="146">
        <v>743</v>
      </c>
      <c r="C747" s="147" t="s">
        <v>1254</v>
      </c>
      <c r="D747" s="148">
        <v>0</v>
      </c>
      <c r="E747" s="149">
        <v>41730</v>
      </c>
      <c r="F747" s="149">
        <v>44413</v>
      </c>
      <c r="G747" s="6">
        <f t="shared" si="79"/>
        <v>7.3506849315068497</v>
      </c>
      <c r="H747" s="146">
        <v>25</v>
      </c>
      <c r="I747" s="150">
        <v>0.05</v>
      </c>
      <c r="J747" s="151">
        <f t="shared" si="76"/>
        <v>3.7999999999999999E-2</v>
      </c>
      <c r="K747" s="152">
        <v>999311.35999999999</v>
      </c>
      <c r="L747" s="152">
        <v>733494.55</v>
      </c>
      <c r="M747" s="64">
        <v>-2.3328149300154196E-3</v>
      </c>
      <c r="N747" s="153">
        <f t="shared" si="77"/>
        <v>996980.15153965796</v>
      </c>
      <c r="O747" s="152">
        <f t="shared" si="78"/>
        <v>278482.50512349122</v>
      </c>
      <c r="P747" s="152">
        <f t="shared" si="80"/>
        <v>718497.6464161668</v>
      </c>
      <c r="Q747" s="64">
        <v>0.06</v>
      </c>
      <c r="R747" s="152">
        <f t="shared" si="81"/>
        <v>675387.78763119678</v>
      </c>
    </row>
    <row r="748" spans="2:18" ht="30" x14ac:dyDescent="0.25">
      <c r="B748" s="146">
        <v>744</v>
      </c>
      <c r="C748" s="147" t="s">
        <v>1255</v>
      </c>
      <c r="D748" s="148">
        <v>0</v>
      </c>
      <c r="E748" s="149">
        <v>42186</v>
      </c>
      <c r="F748" s="149">
        <v>44413</v>
      </c>
      <c r="G748" s="6">
        <f t="shared" si="79"/>
        <v>6.1013698630136988</v>
      </c>
      <c r="H748" s="146">
        <v>25</v>
      </c>
      <c r="I748" s="150">
        <v>0.05</v>
      </c>
      <c r="J748" s="151">
        <f t="shared" si="76"/>
        <v>3.7999999999999999E-2</v>
      </c>
      <c r="K748" s="152">
        <v>3273322.16</v>
      </c>
      <c r="L748" s="152">
        <v>2512252.59</v>
      </c>
      <c r="M748" s="64">
        <v>0</v>
      </c>
      <c r="N748" s="153">
        <f t="shared" si="77"/>
        <v>3273322.16</v>
      </c>
      <c r="O748" s="152">
        <f t="shared" si="78"/>
        <v>758926.46880043834</v>
      </c>
      <c r="P748" s="152">
        <f t="shared" si="80"/>
        <v>2514395.6911995616</v>
      </c>
      <c r="Q748" s="64">
        <v>0.06</v>
      </c>
      <c r="R748" s="152">
        <f t="shared" si="81"/>
        <v>2363531.9497275879</v>
      </c>
    </row>
    <row r="749" spans="2:18" ht="30" x14ac:dyDescent="0.25">
      <c r="B749" s="146">
        <v>745</v>
      </c>
      <c r="C749" s="147" t="s">
        <v>1256</v>
      </c>
      <c r="D749" s="148">
        <v>0</v>
      </c>
      <c r="E749" s="149">
        <v>42411</v>
      </c>
      <c r="F749" s="149">
        <v>44413</v>
      </c>
      <c r="G749" s="6">
        <f t="shared" si="79"/>
        <v>5.484931506849315</v>
      </c>
      <c r="H749" s="146">
        <v>25</v>
      </c>
      <c r="I749" s="150">
        <v>0.05</v>
      </c>
      <c r="J749" s="151">
        <f t="shared" si="76"/>
        <v>3.7999999999999999E-2</v>
      </c>
      <c r="K749" s="152">
        <v>3072964.63</v>
      </c>
      <c r="L749" s="152">
        <v>2434889.92</v>
      </c>
      <c r="M749" s="64">
        <v>3.1350482315112588E-2</v>
      </c>
      <c r="N749" s="153">
        <f t="shared" si="77"/>
        <v>3169303.5532877813</v>
      </c>
      <c r="O749" s="152">
        <f t="shared" si="78"/>
        <v>660569.69073951023</v>
      </c>
      <c r="P749" s="152">
        <f t="shared" si="80"/>
        <v>2508733.8625482712</v>
      </c>
      <c r="Q749" s="64">
        <v>0.06</v>
      </c>
      <c r="R749" s="152">
        <f t="shared" si="81"/>
        <v>2358209.8307953747</v>
      </c>
    </row>
    <row r="750" spans="2:18" ht="30" x14ac:dyDescent="0.25">
      <c r="B750" s="146">
        <v>746</v>
      </c>
      <c r="C750" s="147" t="s">
        <v>1253</v>
      </c>
      <c r="D750" s="148">
        <v>0</v>
      </c>
      <c r="E750" s="149">
        <v>42642</v>
      </c>
      <c r="F750" s="149">
        <v>44413</v>
      </c>
      <c r="G750" s="6">
        <f t="shared" si="79"/>
        <v>4.8520547945205479</v>
      </c>
      <c r="H750" s="146">
        <v>25</v>
      </c>
      <c r="I750" s="150">
        <v>0.05</v>
      </c>
      <c r="J750" s="151">
        <f t="shared" si="76"/>
        <v>3.7999999999999999E-2</v>
      </c>
      <c r="K750" s="152">
        <v>151299.78</v>
      </c>
      <c r="L750" s="152">
        <v>122946.05</v>
      </c>
      <c r="M750" s="64">
        <v>3.1350482315112588E-2</v>
      </c>
      <c r="N750" s="153">
        <f t="shared" si="77"/>
        <v>156043.1010771704</v>
      </c>
      <c r="O750" s="152">
        <f t="shared" si="78"/>
        <v>28770.927715866885</v>
      </c>
      <c r="P750" s="152">
        <f t="shared" si="80"/>
        <v>127272.17336130352</v>
      </c>
      <c r="Q750" s="64">
        <v>0.06</v>
      </c>
      <c r="R750" s="152">
        <f t="shared" si="81"/>
        <v>119635.8429596253</v>
      </c>
    </row>
    <row r="751" spans="2:18" x14ac:dyDescent="0.25">
      <c r="B751" s="146">
        <v>747</v>
      </c>
      <c r="C751" s="147" t="s">
        <v>1225</v>
      </c>
      <c r="D751" s="148">
        <v>0</v>
      </c>
      <c r="E751" s="149">
        <v>41639</v>
      </c>
      <c r="F751" s="149">
        <v>44413</v>
      </c>
      <c r="G751" s="6">
        <f t="shared" si="79"/>
        <v>7.6</v>
      </c>
      <c r="H751" s="146">
        <v>25</v>
      </c>
      <c r="I751" s="150">
        <v>0.05</v>
      </c>
      <c r="J751" s="151">
        <f t="shared" si="76"/>
        <v>3.7999999999999999E-2</v>
      </c>
      <c r="K751" s="152">
        <v>6248591.5999999996</v>
      </c>
      <c r="L751" s="152">
        <v>4510731.6500000004</v>
      </c>
      <c r="M751" s="64">
        <v>0.44</v>
      </c>
      <c r="N751" s="153">
        <f t="shared" si="77"/>
        <v>8997971.9039999992</v>
      </c>
      <c r="O751" s="152">
        <f t="shared" si="78"/>
        <v>2598614.2858751998</v>
      </c>
      <c r="P751" s="152">
        <f t="shared" si="80"/>
        <v>6399357.6181247998</v>
      </c>
      <c r="Q751" s="64">
        <v>0.06</v>
      </c>
      <c r="R751" s="152">
        <f t="shared" si="81"/>
        <v>6015396.1610373119</v>
      </c>
    </row>
    <row r="752" spans="2:18" x14ac:dyDescent="0.25">
      <c r="B752" s="146">
        <v>748</v>
      </c>
      <c r="C752" s="147" t="s">
        <v>1226</v>
      </c>
      <c r="D752" s="148">
        <v>0</v>
      </c>
      <c r="E752" s="149">
        <v>41639</v>
      </c>
      <c r="F752" s="149">
        <v>44413</v>
      </c>
      <c r="G752" s="6">
        <f t="shared" si="79"/>
        <v>7.6</v>
      </c>
      <c r="H752" s="146">
        <v>25</v>
      </c>
      <c r="I752" s="150">
        <v>0.05</v>
      </c>
      <c r="J752" s="151">
        <f t="shared" si="76"/>
        <v>3.7999999999999999E-2</v>
      </c>
      <c r="K752" s="152">
        <v>40688769.640000001</v>
      </c>
      <c r="L752" s="152">
        <v>29372398.190000001</v>
      </c>
      <c r="M752" s="64">
        <v>0.19512195121951231</v>
      </c>
      <c r="N752" s="153">
        <f t="shared" si="77"/>
        <v>48628041.764878057</v>
      </c>
      <c r="O752" s="152">
        <f t="shared" si="78"/>
        <v>14043778.461696781</v>
      </c>
      <c r="P752" s="152">
        <f t="shared" si="80"/>
        <v>34584263.303181276</v>
      </c>
      <c r="Q752" s="64">
        <v>0.06</v>
      </c>
      <c r="R752" s="152">
        <f t="shared" si="81"/>
        <v>32509207.504990399</v>
      </c>
    </row>
    <row r="753" spans="2:18" ht="30" x14ac:dyDescent="0.25">
      <c r="B753" s="146">
        <v>749</v>
      </c>
      <c r="C753" s="147" t="s">
        <v>1227</v>
      </c>
      <c r="D753" s="148">
        <v>0</v>
      </c>
      <c r="E753" s="149">
        <v>41639</v>
      </c>
      <c r="F753" s="149">
        <v>44413</v>
      </c>
      <c r="G753" s="6">
        <f t="shared" si="79"/>
        <v>7.6</v>
      </c>
      <c r="H753" s="146">
        <v>25</v>
      </c>
      <c r="I753" s="150">
        <v>0.05</v>
      </c>
      <c r="J753" s="151">
        <f t="shared" si="76"/>
        <v>3.7999999999999999E-2</v>
      </c>
      <c r="K753" s="152">
        <v>9652219.0399999991</v>
      </c>
      <c r="L753" s="152">
        <v>6967741.2999999998</v>
      </c>
      <c r="M753" s="64">
        <v>0</v>
      </c>
      <c r="N753" s="153">
        <f t="shared" si="77"/>
        <v>9652219.0399999991</v>
      </c>
      <c r="O753" s="152">
        <f t="shared" si="78"/>
        <v>2787560.8587519997</v>
      </c>
      <c r="P753" s="152">
        <f t="shared" si="80"/>
        <v>6864658.1812479999</v>
      </c>
      <c r="Q753" s="64">
        <v>0.06</v>
      </c>
      <c r="R753" s="152">
        <f t="shared" si="81"/>
        <v>6452778.6903731199</v>
      </c>
    </row>
    <row r="754" spans="2:18" ht="30" x14ac:dyDescent="0.25">
      <c r="B754" s="146">
        <v>750</v>
      </c>
      <c r="C754" s="147" t="s">
        <v>1228</v>
      </c>
      <c r="D754" s="148">
        <v>0</v>
      </c>
      <c r="E754" s="149">
        <v>41639</v>
      </c>
      <c r="F754" s="149">
        <v>44413</v>
      </c>
      <c r="G754" s="6">
        <f t="shared" si="79"/>
        <v>7.6</v>
      </c>
      <c r="H754" s="146">
        <v>25</v>
      </c>
      <c r="I754" s="150">
        <v>0.05</v>
      </c>
      <c r="J754" s="151">
        <f t="shared" si="76"/>
        <v>3.7999999999999999E-2</v>
      </c>
      <c r="K754" s="152">
        <v>2100699.54</v>
      </c>
      <c r="L754" s="152">
        <v>1516452.41</v>
      </c>
      <c r="M754" s="64">
        <v>0</v>
      </c>
      <c r="N754" s="153">
        <f t="shared" si="77"/>
        <v>2100699.54</v>
      </c>
      <c r="O754" s="152">
        <f t="shared" si="78"/>
        <v>606682.027152</v>
      </c>
      <c r="P754" s="152">
        <f t="shared" si="80"/>
        <v>1494017.512848</v>
      </c>
      <c r="Q754" s="64">
        <v>0.06</v>
      </c>
      <c r="R754" s="152">
        <f t="shared" si="81"/>
        <v>1404376.4620771199</v>
      </c>
    </row>
    <row r="755" spans="2:18" ht="30" x14ac:dyDescent="0.25">
      <c r="B755" s="146">
        <v>751</v>
      </c>
      <c r="C755" s="147" t="s">
        <v>1229</v>
      </c>
      <c r="D755" s="148">
        <v>0</v>
      </c>
      <c r="E755" s="149">
        <v>41639</v>
      </c>
      <c r="F755" s="149">
        <v>44413</v>
      </c>
      <c r="G755" s="6">
        <f t="shared" si="79"/>
        <v>7.6</v>
      </c>
      <c r="H755" s="146">
        <v>25</v>
      </c>
      <c r="I755" s="150">
        <v>0.05</v>
      </c>
      <c r="J755" s="151">
        <f t="shared" si="76"/>
        <v>3.7999999999999999E-2</v>
      </c>
      <c r="K755" s="152">
        <v>26202138.18</v>
      </c>
      <c r="L755" s="152">
        <v>18914792.530000001</v>
      </c>
      <c r="M755" s="64">
        <v>0</v>
      </c>
      <c r="N755" s="153">
        <f t="shared" si="77"/>
        <v>26202138.18</v>
      </c>
      <c r="O755" s="152">
        <f t="shared" si="78"/>
        <v>7567177.5063839993</v>
      </c>
      <c r="P755" s="152">
        <f t="shared" si="80"/>
        <v>18634960.673616</v>
      </c>
      <c r="Q755" s="64">
        <v>0.06</v>
      </c>
      <c r="R755" s="152">
        <f t="shared" si="81"/>
        <v>17516863.033199038</v>
      </c>
    </row>
    <row r="756" spans="2:18" ht="30" x14ac:dyDescent="0.25">
      <c r="B756" s="146">
        <v>752</v>
      </c>
      <c r="C756" s="147" t="s">
        <v>1230</v>
      </c>
      <c r="D756" s="148">
        <v>0</v>
      </c>
      <c r="E756" s="149">
        <v>41639</v>
      </c>
      <c r="F756" s="149">
        <v>44413</v>
      </c>
      <c r="G756" s="6">
        <f t="shared" si="79"/>
        <v>7.6</v>
      </c>
      <c r="H756" s="146">
        <v>25</v>
      </c>
      <c r="I756" s="150">
        <v>0.05</v>
      </c>
      <c r="J756" s="151">
        <f t="shared" si="76"/>
        <v>3.7999999999999999E-2</v>
      </c>
      <c r="K756" s="152">
        <v>-3932991.27</v>
      </c>
      <c r="L756" s="152">
        <v>-2839146.7</v>
      </c>
      <c r="M756" s="64">
        <v>0</v>
      </c>
      <c r="N756" s="153">
        <f t="shared" si="77"/>
        <v>-3932991.27</v>
      </c>
      <c r="O756" s="152">
        <f t="shared" si="78"/>
        <v>-1135847.8787759999</v>
      </c>
      <c r="P756" s="152">
        <f>N756-O756</f>
        <v>-2797143.3912240001</v>
      </c>
      <c r="Q756" s="64">
        <v>0.06</v>
      </c>
      <c r="R756" s="152">
        <f>IF(P756&gt;=N756*I756,N756*I756,P756*(1-Q756))</f>
        <v>-2629314.7877505599</v>
      </c>
    </row>
    <row r="757" spans="2:18" x14ac:dyDescent="0.25">
      <c r="B757" s="146">
        <v>753</v>
      </c>
      <c r="C757" s="147" t="s">
        <v>1232</v>
      </c>
      <c r="D757" s="148">
        <v>0</v>
      </c>
      <c r="E757" s="149">
        <v>41730</v>
      </c>
      <c r="F757" s="149">
        <v>44413</v>
      </c>
      <c r="G757" s="6">
        <f t="shared" si="79"/>
        <v>7.3506849315068497</v>
      </c>
      <c r="H757" s="146">
        <v>25</v>
      </c>
      <c r="I757" s="150">
        <v>0.05</v>
      </c>
      <c r="J757" s="151">
        <f t="shared" si="76"/>
        <v>3.7999999999999999E-2</v>
      </c>
      <c r="K757" s="152">
        <v>21701963.219999999</v>
      </c>
      <c r="L757" s="152">
        <v>15871092.029999999</v>
      </c>
      <c r="M757" s="64">
        <v>0</v>
      </c>
      <c r="N757" s="153">
        <f t="shared" si="77"/>
        <v>21701963.219999999</v>
      </c>
      <c r="O757" s="152">
        <f t="shared" si="78"/>
        <v>6061923.1729640542</v>
      </c>
      <c r="P757" s="152">
        <f t="shared" si="80"/>
        <v>15640040.047035944</v>
      </c>
      <c r="Q757" s="64">
        <v>0.06</v>
      </c>
      <c r="R757" s="152">
        <f t="shared" si="81"/>
        <v>14701637.644213786</v>
      </c>
    </row>
    <row r="758" spans="2:18" x14ac:dyDescent="0.25">
      <c r="B758" s="146">
        <v>754</v>
      </c>
      <c r="C758" s="147" t="s">
        <v>1233</v>
      </c>
      <c r="D758" s="148">
        <v>0</v>
      </c>
      <c r="E758" s="149">
        <v>42095</v>
      </c>
      <c r="F758" s="149">
        <v>44413</v>
      </c>
      <c r="G758" s="6">
        <f t="shared" si="79"/>
        <v>6.3506849315068497</v>
      </c>
      <c r="H758" s="146">
        <v>25</v>
      </c>
      <c r="I758" s="150">
        <v>0.05</v>
      </c>
      <c r="J758" s="151">
        <f t="shared" si="76"/>
        <v>3.7999999999999999E-2</v>
      </c>
      <c r="K758" s="152">
        <v>1245008.57</v>
      </c>
      <c r="L758" s="152">
        <v>946215.12</v>
      </c>
      <c r="M758" s="64">
        <v>0</v>
      </c>
      <c r="N758" s="153">
        <f t="shared" si="77"/>
        <v>1245008.57</v>
      </c>
      <c r="O758" s="152">
        <f t="shared" si="78"/>
        <v>300452.97227364389</v>
      </c>
      <c r="P758" s="152">
        <f t="shared" si="80"/>
        <v>944555.59772635624</v>
      </c>
      <c r="Q758" s="64">
        <v>0.06</v>
      </c>
      <c r="R758" s="152">
        <f t="shared" si="81"/>
        <v>887882.26186277485</v>
      </c>
    </row>
    <row r="759" spans="2:18" x14ac:dyDescent="0.25">
      <c r="B759" s="146">
        <v>755</v>
      </c>
      <c r="C759" s="147" t="s">
        <v>1235</v>
      </c>
      <c r="D759" s="148">
        <v>0</v>
      </c>
      <c r="E759" s="149">
        <v>42461</v>
      </c>
      <c r="F759" s="149">
        <v>44413</v>
      </c>
      <c r="G759" s="6">
        <f t="shared" si="79"/>
        <v>5.3479452054794523</v>
      </c>
      <c r="H759" s="146">
        <v>25</v>
      </c>
      <c r="I759" s="150">
        <v>0.05</v>
      </c>
      <c r="J759" s="151">
        <f t="shared" si="76"/>
        <v>3.7999999999999999E-2</v>
      </c>
      <c r="K759" s="152">
        <v>563926.15</v>
      </c>
      <c r="L759" s="152">
        <v>446186.86</v>
      </c>
      <c r="M759" s="64">
        <v>0</v>
      </c>
      <c r="N759" s="153">
        <f t="shared" si="77"/>
        <v>563926.15</v>
      </c>
      <c r="O759" s="152">
        <f t="shared" si="78"/>
        <v>114602.15370520548</v>
      </c>
      <c r="P759" s="152">
        <f t="shared" si="80"/>
        <v>449323.99629479455</v>
      </c>
      <c r="Q759" s="64">
        <v>0.06</v>
      </c>
      <c r="R759" s="152">
        <f t="shared" si="81"/>
        <v>422364.55651710683</v>
      </c>
    </row>
    <row r="760" spans="2:18" x14ac:dyDescent="0.25">
      <c r="B760" s="146">
        <v>756</v>
      </c>
      <c r="C760" s="147" t="s">
        <v>1236</v>
      </c>
      <c r="D760" s="148">
        <v>0</v>
      </c>
      <c r="E760" s="149">
        <v>41730</v>
      </c>
      <c r="F760" s="149">
        <v>44413</v>
      </c>
      <c r="G760" s="6">
        <f t="shared" si="79"/>
        <v>7.3506849315068497</v>
      </c>
      <c r="H760" s="146">
        <v>25</v>
      </c>
      <c r="I760" s="150">
        <v>0.05</v>
      </c>
      <c r="J760" s="151">
        <f t="shared" si="76"/>
        <v>3.7999999999999999E-2</v>
      </c>
      <c r="K760" s="152">
        <v>-16491081.23</v>
      </c>
      <c r="L760" s="152">
        <v>-12060266.869999999</v>
      </c>
      <c r="M760" s="64">
        <v>0</v>
      </c>
      <c r="N760" s="153">
        <f t="shared" si="77"/>
        <v>-16491081.23</v>
      </c>
      <c r="O760" s="152">
        <f t="shared" si="78"/>
        <v>-4606388.2074614251</v>
      </c>
      <c r="P760" s="152">
        <f>N760-O760</f>
        <v>-11884693.022538576</v>
      </c>
      <c r="Q760" s="64">
        <v>0.06</v>
      </c>
      <c r="R760" s="152">
        <f>IF(P760&gt;=N760*I760,N760*I760,P760*(1-Q760))</f>
        <v>-11171611.44118626</v>
      </c>
    </row>
    <row r="761" spans="2:18" x14ac:dyDescent="0.25">
      <c r="B761" s="146">
        <v>757</v>
      </c>
      <c r="C761" s="147" t="s">
        <v>1237</v>
      </c>
      <c r="D761" s="148">
        <v>0</v>
      </c>
      <c r="E761" s="149">
        <v>42095</v>
      </c>
      <c r="F761" s="149">
        <v>44413</v>
      </c>
      <c r="G761" s="6">
        <f t="shared" si="79"/>
        <v>6.3506849315068497</v>
      </c>
      <c r="H761" s="146">
        <v>25</v>
      </c>
      <c r="I761" s="150">
        <v>0.05</v>
      </c>
      <c r="J761" s="151">
        <f t="shared" si="76"/>
        <v>3.7999999999999999E-2</v>
      </c>
      <c r="K761" s="152">
        <v>3157380.23</v>
      </c>
      <c r="L761" s="152">
        <v>2399630.81</v>
      </c>
      <c r="M761" s="64">
        <v>0</v>
      </c>
      <c r="N761" s="153">
        <f t="shared" si="77"/>
        <v>3157380.23</v>
      </c>
      <c r="O761" s="152">
        <f t="shared" si="78"/>
        <v>761958.02788854798</v>
      </c>
      <c r="P761" s="152">
        <f t="shared" si="80"/>
        <v>2395422.2021114519</v>
      </c>
      <c r="Q761" s="64">
        <v>0.06</v>
      </c>
      <c r="R761" s="152">
        <f t="shared" si="81"/>
        <v>2251696.8699847646</v>
      </c>
    </row>
    <row r="762" spans="2:18" x14ac:dyDescent="0.25">
      <c r="B762" s="146">
        <v>758</v>
      </c>
      <c r="C762" s="147" t="s">
        <v>1238</v>
      </c>
      <c r="D762" s="148">
        <v>0</v>
      </c>
      <c r="E762" s="149">
        <v>42461</v>
      </c>
      <c r="F762" s="149">
        <v>44413</v>
      </c>
      <c r="G762" s="6">
        <f t="shared" si="79"/>
        <v>5.3479452054794523</v>
      </c>
      <c r="H762" s="146">
        <v>25</v>
      </c>
      <c r="I762" s="150">
        <v>0.05</v>
      </c>
      <c r="J762" s="151">
        <f t="shared" si="76"/>
        <v>3.7999999999999999E-2</v>
      </c>
      <c r="K762" s="152">
        <v>-1535981.75</v>
      </c>
      <c r="L762" s="152">
        <v>-1215291.9099999999</v>
      </c>
      <c r="M762" s="64">
        <v>0</v>
      </c>
      <c r="N762" s="153">
        <f t="shared" si="77"/>
        <v>-1535981.75</v>
      </c>
      <c r="O762" s="152">
        <f t="shared" si="78"/>
        <v>-312145.15695342468</v>
      </c>
      <c r="P762" s="152">
        <f>N762-O762</f>
        <v>-1223836.5930465753</v>
      </c>
      <c r="Q762" s="64">
        <v>0.06</v>
      </c>
      <c r="R762" s="152">
        <f>IF(P762&gt;=N762*I762,N762*I762,P762*(1-Q762))</f>
        <v>-1150406.3974637808</v>
      </c>
    </row>
    <row r="763" spans="2:18" x14ac:dyDescent="0.25">
      <c r="B763" s="146">
        <v>759</v>
      </c>
      <c r="C763" s="147" t="s">
        <v>1239</v>
      </c>
      <c r="D763" s="148">
        <v>0</v>
      </c>
      <c r="E763" s="149">
        <v>42826</v>
      </c>
      <c r="F763" s="149">
        <v>44413</v>
      </c>
      <c r="G763" s="6">
        <f t="shared" si="79"/>
        <v>4.3479452054794523</v>
      </c>
      <c r="H763" s="146">
        <v>25</v>
      </c>
      <c r="I763" s="150">
        <v>0.05</v>
      </c>
      <c r="J763" s="151">
        <f t="shared" si="76"/>
        <v>3.7999999999999999E-2</v>
      </c>
      <c r="K763" s="152">
        <v>367717.98</v>
      </c>
      <c r="L763" s="152">
        <v>303475.02</v>
      </c>
      <c r="M763" s="64">
        <v>0</v>
      </c>
      <c r="N763" s="153">
        <f t="shared" si="77"/>
        <v>367717.98</v>
      </c>
      <c r="O763" s="152">
        <f t="shared" si="78"/>
        <v>60755.069868164384</v>
      </c>
      <c r="P763" s="152">
        <f t="shared" si="80"/>
        <v>306962.91013183561</v>
      </c>
      <c r="Q763" s="64">
        <v>0.06</v>
      </c>
      <c r="R763" s="152">
        <f t="shared" si="81"/>
        <v>288545.13552392548</v>
      </c>
    </row>
    <row r="764" spans="2:18" x14ac:dyDescent="0.25">
      <c r="B764" s="146">
        <v>760</v>
      </c>
      <c r="C764" s="147" t="s">
        <v>1241</v>
      </c>
      <c r="D764" s="148">
        <v>0</v>
      </c>
      <c r="E764" s="149">
        <v>42826</v>
      </c>
      <c r="F764" s="149">
        <v>44413</v>
      </c>
      <c r="G764" s="6">
        <f t="shared" si="79"/>
        <v>4.3479452054794523</v>
      </c>
      <c r="H764" s="146">
        <v>25</v>
      </c>
      <c r="I764" s="150">
        <v>0.05</v>
      </c>
      <c r="J764" s="151">
        <f t="shared" si="76"/>
        <v>3.7999999999999999E-2</v>
      </c>
      <c r="K764" s="152">
        <v>-33347.199999999997</v>
      </c>
      <c r="L764" s="152">
        <v>-27521.200000000001</v>
      </c>
      <c r="M764" s="64">
        <v>0</v>
      </c>
      <c r="N764" s="153">
        <f t="shared" si="77"/>
        <v>-33347.199999999997</v>
      </c>
      <c r="O764" s="152">
        <f t="shared" si="78"/>
        <v>-5509.6883375342459</v>
      </c>
      <c r="P764" s="152">
        <f>N764-O764</f>
        <v>-27837.511662465753</v>
      </c>
      <c r="Q764" s="64">
        <v>0.06</v>
      </c>
      <c r="R764" s="152">
        <f>IF(P764&gt;=N764*I764,N764*I764,P764*(1-Q764))</f>
        <v>-26167.260962717806</v>
      </c>
    </row>
    <row r="765" spans="2:18" x14ac:dyDescent="0.25">
      <c r="B765" s="146">
        <v>761</v>
      </c>
      <c r="C765" s="147" t="s">
        <v>1243</v>
      </c>
      <c r="D765" s="148">
        <v>0</v>
      </c>
      <c r="E765" s="149">
        <v>43191</v>
      </c>
      <c r="F765" s="149">
        <v>44413</v>
      </c>
      <c r="G765" s="6">
        <f t="shared" si="79"/>
        <v>3.3479452054794518</v>
      </c>
      <c r="H765" s="146">
        <v>25</v>
      </c>
      <c r="I765" s="150">
        <v>0.05</v>
      </c>
      <c r="J765" s="151">
        <f t="shared" si="76"/>
        <v>3.7999999999999999E-2</v>
      </c>
      <c r="K765" s="152">
        <v>1015749.82</v>
      </c>
      <c r="L765" s="152">
        <v>876241.81</v>
      </c>
      <c r="M765" s="64">
        <v>0</v>
      </c>
      <c r="N765" s="153">
        <f t="shared" si="77"/>
        <v>1015749.82</v>
      </c>
      <c r="O765" s="152">
        <f t="shared" si="78"/>
        <v>129225.64011375341</v>
      </c>
      <c r="P765" s="152">
        <f t="shared" si="80"/>
        <v>886524.17988624657</v>
      </c>
      <c r="Q765" s="64">
        <v>0.06</v>
      </c>
      <c r="R765" s="152">
        <f t="shared" si="81"/>
        <v>833332.72909307177</v>
      </c>
    </row>
    <row r="766" spans="2:18" x14ac:dyDescent="0.25">
      <c r="B766" s="146">
        <v>762</v>
      </c>
      <c r="C766" s="147" t="s">
        <v>1244</v>
      </c>
      <c r="D766" s="148">
        <v>0</v>
      </c>
      <c r="E766" s="149">
        <v>43191</v>
      </c>
      <c r="F766" s="149">
        <v>44413</v>
      </c>
      <c r="G766" s="6">
        <f t="shared" si="79"/>
        <v>3.3479452054794518</v>
      </c>
      <c r="H766" s="146">
        <v>25</v>
      </c>
      <c r="I766" s="150">
        <v>0.05</v>
      </c>
      <c r="J766" s="151">
        <f t="shared" si="76"/>
        <v>3.7999999999999999E-2</v>
      </c>
      <c r="K766" s="152">
        <v>3358191.47</v>
      </c>
      <c r="L766" s="152">
        <v>2896961.12</v>
      </c>
      <c r="M766" s="64">
        <v>0</v>
      </c>
      <c r="N766" s="153">
        <f t="shared" si="77"/>
        <v>3358191.47</v>
      </c>
      <c r="O766" s="152">
        <f t="shared" si="78"/>
        <v>427235.55918060272</v>
      </c>
      <c r="P766" s="152">
        <f t="shared" si="80"/>
        <v>2930955.9108193973</v>
      </c>
      <c r="Q766" s="64">
        <v>0.06</v>
      </c>
      <c r="R766" s="152">
        <f t="shared" si="81"/>
        <v>2755098.5561702335</v>
      </c>
    </row>
    <row r="767" spans="2:18" x14ac:dyDescent="0.25">
      <c r="B767" s="146">
        <v>763</v>
      </c>
      <c r="C767" s="147" t="s">
        <v>1246</v>
      </c>
      <c r="D767" s="148">
        <v>0</v>
      </c>
      <c r="E767" s="149">
        <v>43556</v>
      </c>
      <c r="F767" s="149">
        <v>44413</v>
      </c>
      <c r="G767" s="6">
        <f t="shared" si="79"/>
        <v>2.3479452054794518</v>
      </c>
      <c r="H767" s="146">
        <v>25</v>
      </c>
      <c r="I767" s="150">
        <v>0.05</v>
      </c>
      <c r="J767" s="151">
        <f t="shared" si="76"/>
        <v>3.7999999999999999E-2</v>
      </c>
      <c r="K767" s="152">
        <v>1200660.24</v>
      </c>
      <c r="L767" s="152">
        <v>1085157.7</v>
      </c>
      <c r="M767" s="64">
        <v>0</v>
      </c>
      <c r="N767" s="153">
        <f t="shared" si="77"/>
        <v>1200660.24</v>
      </c>
      <c r="O767" s="152">
        <f t="shared" si="78"/>
        <v>107125.20924887669</v>
      </c>
      <c r="P767" s="152">
        <f t="shared" si="80"/>
        <v>1093535.0307511233</v>
      </c>
      <c r="Q767" s="64">
        <v>0.06</v>
      </c>
      <c r="R767" s="152">
        <f t="shared" si="81"/>
        <v>1027922.9289060559</v>
      </c>
    </row>
    <row r="768" spans="2:18" ht="30" x14ac:dyDescent="0.25">
      <c r="B768" s="146">
        <v>764</v>
      </c>
      <c r="C768" s="147" t="s">
        <v>1247</v>
      </c>
      <c r="D768" s="148">
        <v>0</v>
      </c>
      <c r="E768" s="149">
        <v>43556</v>
      </c>
      <c r="F768" s="149">
        <v>44413</v>
      </c>
      <c r="G768" s="6">
        <f t="shared" si="79"/>
        <v>2.3479452054794518</v>
      </c>
      <c r="H768" s="146">
        <v>25</v>
      </c>
      <c r="I768" s="150">
        <v>0.05</v>
      </c>
      <c r="J768" s="151">
        <f t="shared" si="76"/>
        <v>3.7999999999999999E-2</v>
      </c>
      <c r="K768" s="152">
        <v>4196657.32</v>
      </c>
      <c r="L768" s="152">
        <v>3792942.26</v>
      </c>
      <c r="M768" s="64">
        <v>0</v>
      </c>
      <c r="N768" s="153">
        <f t="shared" si="77"/>
        <v>4196657.32</v>
      </c>
      <c r="O768" s="152">
        <f t="shared" si="78"/>
        <v>374433.81447430135</v>
      </c>
      <c r="P768" s="152">
        <f t="shared" si="80"/>
        <v>3822223.5055256989</v>
      </c>
      <c r="Q768" s="64">
        <v>0.06</v>
      </c>
      <c r="R768" s="152">
        <f t="shared" si="81"/>
        <v>3592890.0951941567</v>
      </c>
    </row>
    <row r="769" spans="2:18" x14ac:dyDescent="0.25">
      <c r="B769" s="146">
        <v>765</v>
      </c>
      <c r="C769" s="147" t="s">
        <v>1249</v>
      </c>
      <c r="D769" s="148">
        <v>0</v>
      </c>
      <c r="E769" s="149">
        <v>43922</v>
      </c>
      <c r="F769" s="149">
        <v>44413</v>
      </c>
      <c r="G769" s="6">
        <f t="shared" si="79"/>
        <v>1.3452054794520547</v>
      </c>
      <c r="H769" s="146">
        <v>25</v>
      </c>
      <c r="I769" s="150">
        <v>0.05</v>
      </c>
      <c r="J769" s="151">
        <f t="shared" si="76"/>
        <v>3.7999999999999999E-2</v>
      </c>
      <c r="K769" s="152">
        <v>2077034.14</v>
      </c>
      <c r="L769" s="152">
        <v>1971801.59</v>
      </c>
      <c r="M769" s="64">
        <v>0</v>
      </c>
      <c r="N769" s="153">
        <f t="shared" si="77"/>
        <v>2077034.14</v>
      </c>
      <c r="O769" s="152">
        <f t="shared" si="78"/>
        <v>106173.43283320547</v>
      </c>
      <c r="P769" s="152">
        <f t="shared" si="80"/>
        <v>1970860.7071667945</v>
      </c>
      <c r="Q769" s="64">
        <v>0.06</v>
      </c>
      <c r="R769" s="152">
        <f t="shared" si="81"/>
        <v>1852609.0647367868</v>
      </c>
    </row>
    <row r="770" spans="2:18" x14ac:dyDescent="0.25">
      <c r="B770" s="146">
        <v>766</v>
      </c>
      <c r="C770" s="147" t="s">
        <v>1250</v>
      </c>
      <c r="D770" s="148">
        <v>0</v>
      </c>
      <c r="E770" s="149">
        <v>43922</v>
      </c>
      <c r="F770" s="149">
        <v>44413</v>
      </c>
      <c r="G770" s="6">
        <f t="shared" si="79"/>
        <v>1.3452054794520547</v>
      </c>
      <c r="H770" s="146">
        <v>25</v>
      </c>
      <c r="I770" s="150">
        <v>0.05</v>
      </c>
      <c r="J770" s="151">
        <f t="shared" si="76"/>
        <v>3.7999999999999999E-2</v>
      </c>
      <c r="K770" s="152">
        <v>-4083038.78</v>
      </c>
      <c r="L770" s="152">
        <v>-3876172.37</v>
      </c>
      <c r="M770" s="64">
        <v>0</v>
      </c>
      <c r="N770" s="153">
        <f t="shared" si="77"/>
        <v>-4083038.78</v>
      </c>
      <c r="O770" s="152">
        <f t="shared" si="78"/>
        <v>-208715.99330750681</v>
      </c>
      <c r="P770" s="152">
        <f>N770-O770</f>
        <v>-3874322.7866924931</v>
      </c>
      <c r="Q770" s="64">
        <v>0.06</v>
      </c>
      <c r="R770" s="152">
        <f>IF(P770&gt;=N770*I770,N770*I770,P770*(1-Q770))</f>
        <v>-3641863.4194909432</v>
      </c>
    </row>
    <row r="771" spans="2:18" ht="30" x14ac:dyDescent="0.25">
      <c r="B771" s="146">
        <v>767</v>
      </c>
      <c r="C771" s="147" t="s">
        <v>1257</v>
      </c>
      <c r="D771" s="148">
        <v>0</v>
      </c>
      <c r="E771" s="149">
        <v>41639</v>
      </c>
      <c r="F771" s="149">
        <v>44413</v>
      </c>
      <c r="G771" s="6">
        <f t="shared" si="79"/>
        <v>7.6</v>
      </c>
      <c r="H771" s="146">
        <v>25</v>
      </c>
      <c r="I771" s="150">
        <v>0.05</v>
      </c>
      <c r="J771" s="151">
        <f t="shared" si="76"/>
        <v>3.7999999999999999E-2</v>
      </c>
      <c r="K771" s="152">
        <v>2002788683.4200001</v>
      </c>
      <c r="L771" s="152">
        <v>1411272863.6700001</v>
      </c>
      <c r="M771" s="64">
        <v>8.8210347752332524E-2</v>
      </c>
      <c r="N771" s="153">
        <f t="shared" si="77"/>
        <v>2179455369.6589146</v>
      </c>
      <c r="O771" s="152">
        <f t="shared" si="78"/>
        <v>629426710.75749445</v>
      </c>
      <c r="P771" s="152">
        <f t="shared" si="80"/>
        <v>1550028658.9014201</v>
      </c>
      <c r="Q771" s="64">
        <v>0.06</v>
      </c>
      <c r="R771" s="152">
        <f t="shared" si="81"/>
        <v>1457026939.3673348</v>
      </c>
    </row>
    <row r="772" spans="2:18" x14ac:dyDescent="0.25">
      <c r="B772" s="146">
        <v>768</v>
      </c>
      <c r="C772" s="147" t="s">
        <v>1258</v>
      </c>
      <c r="D772" s="148">
        <v>0</v>
      </c>
      <c r="E772" s="149">
        <v>41730</v>
      </c>
      <c r="F772" s="149">
        <v>44413</v>
      </c>
      <c r="G772" s="6">
        <f t="shared" si="79"/>
        <v>7.3506849315068497</v>
      </c>
      <c r="H772" s="146">
        <v>25</v>
      </c>
      <c r="I772" s="150">
        <v>0.05</v>
      </c>
      <c r="J772" s="151">
        <f t="shared" si="76"/>
        <v>3.7999999999999999E-2</v>
      </c>
      <c r="K772" s="152">
        <v>177277291.49000001</v>
      </c>
      <c r="L772" s="152">
        <v>130121531.93000001</v>
      </c>
      <c r="M772" s="64">
        <v>-2.3328149300154196E-3</v>
      </c>
      <c r="N772" s="153">
        <f t="shared" si="77"/>
        <v>176863736.37765944</v>
      </c>
      <c r="O772" s="152">
        <f t="shared" si="78"/>
        <v>49402644.873007916</v>
      </c>
      <c r="P772" s="152">
        <f t="shared" si="80"/>
        <v>127461091.50465152</v>
      </c>
      <c r="Q772" s="64">
        <v>0.06</v>
      </c>
      <c r="R772" s="152">
        <f t="shared" si="81"/>
        <v>119813426.01437242</v>
      </c>
    </row>
    <row r="773" spans="2:18" x14ac:dyDescent="0.25">
      <c r="B773" s="146">
        <v>769</v>
      </c>
      <c r="C773" s="147" t="s">
        <v>1259</v>
      </c>
      <c r="D773" s="148">
        <v>0</v>
      </c>
      <c r="E773" s="149">
        <v>41730</v>
      </c>
      <c r="F773" s="149">
        <v>44413</v>
      </c>
      <c r="G773" s="6">
        <f t="shared" si="79"/>
        <v>7.3506849315068497</v>
      </c>
      <c r="H773" s="146">
        <v>25</v>
      </c>
      <c r="I773" s="150">
        <v>0.05</v>
      </c>
      <c r="J773" s="151">
        <f t="shared" ref="J773:J836" si="82">(1-I773)/H773</f>
        <v>3.7999999999999999E-2</v>
      </c>
      <c r="K773" s="152">
        <v>56676015.43</v>
      </c>
      <c r="L773" s="152">
        <v>41600195.299999997</v>
      </c>
      <c r="M773" s="64">
        <v>-2.3328149300154196E-3</v>
      </c>
      <c r="N773" s="153">
        <f t="shared" ref="N773:N836" si="83">K773*(1+M773)</f>
        <v>56543800.775031112</v>
      </c>
      <c r="O773" s="152">
        <f t="shared" ref="O773:O836" si="84">N773*J773*G773</f>
        <v>15794155.244431566</v>
      </c>
      <c r="P773" s="152">
        <f t="shared" ref="P773:P835" si="85">MAX(N773-O773,0)</f>
        <v>40749645.530599549</v>
      </c>
      <c r="Q773" s="64">
        <v>0.06</v>
      </c>
      <c r="R773" s="152">
        <f t="shared" si="81"/>
        <v>38304666.798763573</v>
      </c>
    </row>
    <row r="774" spans="2:18" ht="30" x14ac:dyDescent="0.25">
      <c r="B774" s="146">
        <v>770</v>
      </c>
      <c r="C774" s="147" t="s">
        <v>1260</v>
      </c>
      <c r="D774" s="148">
        <v>0</v>
      </c>
      <c r="E774" s="149">
        <v>42642</v>
      </c>
      <c r="F774" s="149">
        <v>44413</v>
      </c>
      <c r="G774" s="6">
        <f t="shared" ref="G774:G837" si="86">(F774-E774)/(EDATE(F774,12)-F774)</f>
        <v>4.8520547945205479</v>
      </c>
      <c r="H774" s="146">
        <v>25</v>
      </c>
      <c r="I774" s="150">
        <v>0.05</v>
      </c>
      <c r="J774" s="151">
        <f t="shared" si="82"/>
        <v>3.7999999999999999E-2</v>
      </c>
      <c r="K774" s="152">
        <v>464113.83</v>
      </c>
      <c r="L774" s="152">
        <v>377138.44</v>
      </c>
      <c r="M774" s="64">
        <v>3.1350482315112588E-2</v>
      </c>
      <c r="N774" s="153">
        <f t="shared" si="83"/>
        <v>478664.02241961414</v>
      </c>
      <c r="O774" s="152">
        <f t="shared" si="84"/>
        <v>88255.154467932036</v>
      </c>
      <c r="P774" s="152">
        <f t="shared" si="85"/>
        <v>390408.86795168207</v>
      </c>
      <c r="Q774" s="64">
        <v>0.06</v>
      </c>
      <c r="R774" s="152">
        <f t="shared" ref="R774:R837" si="87">IF(L774&lt;=0,0,IF(P774&lt;=I774*N774,I774*N774,P774*(1-Q774)))</f>
        <v>366984.33587458113</v>
      </c>
    </row>
    <row r="775" spans="2:18" ht="30" x14ac:dyDescent="0.25">
      <c r="B775" s="146">
        <v>771</v>
      </c>
      <c r="C775" s="147" t="s">
        <v>1257</v>
      </c>
      <c r="D775" s="148">
        <v>0</v>
      </c>
      <c r="E775" s="149">
        <v>42725</v>
      </c>
      <c r="F775" s="149">
        <v>44413</v>
      </c>
      <c r="G775" s="6">
        <f t="shared" si="86"/>
        <v>4.624657534246575</v>
      </c>
      <c r="H775" s="146">
        <v>25</v>
      </c>
      <c r="I775" s="150">
        <v>0.05</v>
      </c>
      <c r="J775" s="151">
        <f t="shared" si="82"/>
        <v>3.7999999999999999E-2</v>
      </c>
      <c r="K775" s="152">
        <v>619188.16</v>
      </c>
      <c r="L775" s="152">
        <v>509810.56</v>
      </c>
      <c r="M775" s="64">
        <v>3.1350482315112588E-2</v>
      </c>
      <c r="N775" s="153">
        <f t="shared" si="83"/>
        <v>638600.00745980709</v>
      </c>
      <c r="O775" s="152">
        <f t="shared" si="84"/>
        <v>112225.6407630188</v>
      </c>
      <c r="P775" s="152">
        <f t="shared" si="85"/>
        <v>526374.36669678823</v>
      </c>
      <c r="Q775" s="64">
        <v>0.06</v>
      </c>
      <c r="R775" s="152">
        <f t="shared" si="87"/>
        <v>494791.90469498088</v>
      </c>
    </row>
    <row r="776" spans="2:18" x14ac:dyDescent="0.25">
      <c r="B776" s="146">
        <v>772</v>
      </c>
      <c r="C776" s="147" t="s">
        <v>1225</v>
      </c>
      <c r="D776" s="148">
        <v>0</v>
      </c>
      <c r="E776" s="149">
        <v>41639</v>
      </c>
      <c r="F776" s="149">
        <v>44413</v>
      </c>
      <c r="G776" s="6">
        <f t="shared" si="86"/>
        <v>7.6</v>
      </c>
      <c r="H776" s="146">
        <v>25</v>
      </c>
      <c r="I776" s="150">
        <v>0.05</v>
      </c>
      <c r="J776" s="151">
        <f t="shared" si="82"/>
        <v>3.7999999999999999E-2</v>
      </c>
      <c r="K776" s="152">
        <v>44257166.409999996</v>
      </c>
      <c r="L776" s="152">
        <v>31948351.48</v>
      </c>
      <c r="M776" s="64">
        <v>0.44</v>
      </c>
      <c r="N776" s="153">
        <f t="shared" si="83"/>
        <v>63730319.630399995</v>
      </c>
      <c r="O776" s="152">
        <f t="shared" si="84"/>
        <v>18405316.309259519</v>
      </c>
      <c r="P776" s="152">
        <f t="shared" si="85"/>
        <v>45325003.321140476</v>
      </c>
      <c r="Q776" s="64">
        <v>0.06</v>
      </c>
      <c r="R776" s="152">
        <f t="shared" si="87"/>
        <v>42605503.121872045</v>
      </c>
    </row>
    <row r="777" spans="2:18" x14ac:dyDescent="0.25">
      <c r="B777" s="146">
        <v>773</v>
      </c>
      <c r="C777" s="147" t="s">
        <v>1226</v>
      </c>
      <c r="D777" s="148">
        <v>0</v>
      </c>
      <c r="E777" s="149">
        <v>41639</v>
      </c>
      <c r="F777" s="149">
        <v>44413</v>
      </c>
      <c r="G777" s="6">
        <f t="shared" si="86"/>
        <v>7.6</v>
      </c>
      <c r="H777" s="146">
        <v>25</v>
      </c>
      <c r="I777" s="150">
        <v>0.05</v>
      </c>
      <c r="J777" s="151">
        <f t="shared" si="82"/>
        <v>3.7999999999999999E-2</v>
      </c>
      <c r="K777" s="152">
        <v>288188085.19999999</v>
      </c>
      <c r="L777" s="152">
        <v>208037138.02000001</v>
      </c>
      <c r="M777" s="64">
        <v>0.19512195121951231</v>
      </c>
      <c r="N777" s="153">
        <f t="shared" si="83"/>
        <v>344419906.70243907</v>
      </c>
      <c r="O777" s="152">
        <f t="shared" si="84"/>
        <v>99468469.05566439</v>
      </c>
      <c r="P777" s="152">
        <f t="shared" si="85"/>
        <v>244951437.64677468</v>
      </c>
      <c r="Q777" s="64">
        <v>0.06</v>
      </c>
      <c r="R777" s="152">
        <f t="shared" si="87"/>
        <v>230254351.38796818</v>
      </c>
    </row>
    <row r="778" spans="2:18" ht="30" x14ac:dyDescent="0.25">
      <c r="B778" s="146">
        <v>774</v>
      </c>
      <c r="C778" s="147" t="s">
        <v>1227</v>
      </c>
      <c r="D778" s="148">
        <v>0</v>
      </c>
      <c r="E778" s="149">
        <v>41639</v>
      </c>
      <c r="F778" s="149">
        <v>44413</v>
      </c>
      <c r="G778" s="6">
        <f t="shared" si="86"/>
        <v>7.6</v>
      </c>
      <c r="H778" s="146">
        <v>25</v>
      </c>
      <c r="I778" s="150">
        <v>0.05</v>
      </c>
      <c r="J778" s="151">
        <f t="shared" si="82"/>
        <v>3.7999999999999999E-2</v>
      </c>
      <c r="K778" s="152">
        <v>68364183.719999999</v>
      </c>
      <c r="L778" s="152">
        <v>49350718.719999999</v>
      </c>
      <c r="M778" s="64">
        <v>0</v>
      </c>
      <c r="N778" s="153">
        <f t="shared" si="83"/>
        <v>68364183.719999999</v>
      </c>
      <c r="O778" s="152">
        <f t="shared" si="84"/>
        <v>19743576.258336</v>
      </c>
      <c r="P778" s="152">
        <f t="shared" si="85"/>
        <v>48620607.461663999</v>
      </c>
      <c r="Q778" s="64">
        <v>0.06</v>
      </c>
      <c r="R778" s="152">
        <f t="shared" si="87"/>
        <v>45703371.013964154</v>
      </c>
    </row>
    <row r="779" spans="2:18" ht="30" x14ac:dyDescent="0.25">
      <c r="B779" s="146">
        <v>775</v>
      </c>
      <c r="C779" s="147" t="s">
        <v>1228</v>
      </c>
      <c r="D779" s="148">
        <v>0</v>
      </c>
      <c r="E779" s="149">
        <v>41639</v>
      </c>
      <c r="F779" s="149">
        <v>44413</v>
      </c>
      <c r="G779" s="6">
        <f t="shared" si="86"/>
        <v>7.6</v>
      </c>
      <c r="H779" s="146">
        <v>25</v>
      </c>
      <c r="I779" s="150">
        <v>0.05</v>
      </c>
      <c r="J779" s="151">
        <f t="shared" si="82"/>
        <v>3.7999999999999999E-2</v>
      </c>
      <c r="K779" s="152">
        <v>14878714.279999999</v>
      </c>
      <c r="L779" s="152">
        <v>10740642.279999999</v>
      </c>
      <c r="M779" s="64">
        <v>0</v>
      </c>
      <c r="N779" s="153">
        <f t="shared" si="83"/>
        <v>14878714.279999999</v>
      </c>
      <c r="O779" s="152">
        <f t="shared" si="84"/>
        <v>4296972.6840639999</v>
      </c>
      <c r="P779" s="152">
        <f t="shared" si="85"/>
        <v>10581741.595936</v>
      </c>
      <c r="Q779" s="64">
        <v>0.06</v>
      </c>
      <c r="R779" s="152">
        <f t="shared" si="87"/>
        <v>9946837.1001798399</v>
      </c>
    </row>
    <row r="780" spans="2:18" ht="30" x14ac:dyDescent="0.25">
      <c r="B780" s="146">
        <v>776</v>
      </c>
      <c r="C780" s="147" t="s">
        <v>1229</v>
      </c>
      <c r="D780" s="148">
        <v>0</v>
      </c>
      <c r="E780" s="149">
        <v>41639</v>
      </c>
      <c r="F780" s="149">
        <v>44413</v>
      </c>
      <c r="G780" s="6">
        <f t="shared" si="86"/>
        <v>7.6</v>
      </c>
      <c r="H780" s="146">
        <v>25</v>
      </c>
      <c r="I780" s="150">
        <v>0.05</v>
      </c>
      <c r="J780" s="151">
        <f t="shared" si="82"/>
        <v>3.7999999999999999E-2</v>
      </c>
      <c r="K780" s="152">
        <v>185583002.40000001</v>
      </c>
      <c r="L780" s="152">
        <v>133968608.23999999</v>
      </c>
      <c r="M780" s="64">
        <v>0</v>
      </c>
      <c r="N780" s="153">
        <f t="shared" si="83"/>
        <v>185583002.40000001</v>
      </c>
      <c r="O780" s="152">
        <f t="shared" si="84"/>
        <v>53596371.093119994</v>
      </c>
      <c r="P780" s="152">
        <f t="shared" si="85"/>
        <v>131986631.30688001</v>
      </c>
      <c r="Q780" s="64">
        <v>0.06</v>
      </c>
      <c r="R780" s="152">
        <f t="shared" si="87"/>
        <v>124067433.4284672</v>
      </c>
    </row>
    <row r="781" spans="2:18" ht="30" x14ac:dyDescent="0.25">
      <c r="B781" s="146">
        <v>777</v>
      </c>
      <c r="C781" s="147" t="s">
        <v>1230</v>
      </c>
      <c r="D781" s="148">
        <v>0</v>
      </c>
      <c r="E781" s="149">
        <v>41639</v>
      </c>
      <c r="F781" s="149">
        <v>44413</v>
      </c>
      <c r="G781" s="6">
        <f t="shared" si="86"/>
        <v>7.6</v>
      </c>
      <c r="H781" s="146">
        <v>25</v>
      </c>
      <c r="I781" s="150">
        <v>0.05</v>
      </c>
      <c r="J781" s="151">
        <f t="shared" si="82"/>
        <v>3.7999999999999999E-2</v>
      </c>
      <c r="K781" s="152">
        <v>-27856365.149999999</v>
      </c>
      <c r="L781" s="152">
        <v>-20108945.460000001</v>
      </c>
      <c r="M781" s="64">
        <v>0</v>
      </c>
      <c r="N781" s="153">
        <f t="shared" si="83"/>
        <v>-27856365.149999999</v>
      </c>
      <c r="O781" s="152">
        <f t="shared" si="84"/>
        <v>-8044918.2553199995</v>
      </c>
      <c r="P781" s="152">
        <f>N781-O781</f>
        <v>-19811446.894680001</v>
      </c>
      <c r="Q781" s="64">
        <v>0.06</v>
      </c>
      <c r="R781" s="152">
        <f>IF(P781&gt;=N781*I781,N781*I781,P781*(1-Q781))</f>
        <v>-18622760.080999199</v>
      </c>
    </row>
    <row r="782" spans="2:18" x14ac:dyDescent="0.25">
      <c r="B782" s="146">
        <v>778</v>
      </c>
      <c r="C782" s="147" t="s">
        <v>1232</v>
      </c>
      <c r="D782" s="148">
        <v>0</v>
      </c>
      <c r="E782" s="149">
        <v>41730</v>
      </c>
      <c r="F782" s="149">
        <v>44413</v>
      </c>
      <c r="G782" s="6">
        <f t="shared" si="86"/>
        <v>7.3506849315068497</v>
      </c>
      <c r="H782" s="146">
        <v>25</v>
      </c>
      <c r="I782" s="150">
        <v>0.05</v>
      </c>
      <c r="J782" s="151">
        <f t="shared" si="82"/>
        <v>3.7999999999999999E-2</v>
      </c>
      <c r="K782" s="152">
        <v>153709421.19999999</v>
      </c>
      <c r="L782" s="152">
        <v>112410861.03</v>
      </c>
      <c r="M782" s="64">
        <v>0</v>
      </c>
      <c r="N782" s="153">
        <f t="shared" si="83"/>
        <v>153709421.19999999</v>
      </c>
      <c r="O782" s="152">
        <f t="shared" si="84"/>
        <v>42935041.997328222</v>
      </c>
      <c r="P782" s="152">
        <f t="shared" si="85"/>
        <v>110774379.20267177</v>
      </c>
      <c r="Q782" s="64">
        <v>0.06</v>
      </c>
      <c r="R782" s="152">
        <f t="shared" si="87"/>
        <v>104127916.45051146</v>
      </c>
    </row>
    <row r="783" spans="2:18" x14ac:dyDescent="0.25">
      <c r="B783" s="146">
        <v>779</v>
      </c>
      <c r="C783" s="147" t="s">
        <v>1233</v>
      </c>
      <c r="D783" s="148">
        <v>0</v>
      </c>
      <c r="E783" s="149">
        <v>42095</v>
      </c>
      <c r="F783" s="149">
        <v>44413</v>
      </c>
      <c r="G783" s="6">
        <f t="shared" si="86"/>
        <v>6.3506849315068497</v>
      </c>
      <c r="H783" s="146">
        <v>25</v>
      </c>
      <c r="I783" s="150">
        <v>0.05</v>
      </c>
      <c r="J783" s="151">
        <f t="shared" si="82"/>
        <v>3.7999999999999999E-2</v>
      </c>
      <c r="K783" s="152">
        <v>8818075.3499999996</v>
      </c>
      <c r="L783" s="152">
        <v>6701798.3099999996</v>
      </c>
      <c r="M783" s="64">
        <v>0</v>
      </c>
      <c r="N783" s="153">
        <f t="shared" si="83"/>
        <v>8818075.3499999996</v>
      </c>
      <c r="O783" s="152">
        <f t="shared" si="84"/>
        <v>2128031.0935052056</v>
      </c>
      <c r="P783" s="152">
        <f t="shared" si="85"/>
        <v>6690044.256494794</v>
      </c>
      <c r="Q783" s="64">
        <v>0.06</v>
      </c>
      <c r="R783" s="152">
        <f t="shared" si="87"/>
        <v>6288641.6011051061</v>
      </c>
    </row>
    <row r="784" spans="2:18" x14ac:dyDescent="0.25">
      <c r="B784" s="146">
        <v>780</v>
      </c>
      <c r="C784" s="147" t="s">
        <v>1235</v>
      </c>
      <c r="D784" s="148">
        <v>0</v>
      </c>
      <c r="E784" s="149">
        <v>42461</v>
      </c>
      <c r="F784" s="149">
        <v>44413</v>
      </c>
      <c r="G784" s="6">
        <f t="shared" si="86"/>
        <v>5.3479452054794523</v>
      </c>
      <c r="H784" s="146">
        <v>25</v>
      </c>
      <c r="I784" s="150">
        <v>0.05</v>
      </c>
      <c r="J784" s="151">
        <f t="shared" si="82"/>
        <v>3.7999999999999999E-2</v>
      </c>
      <c r="K784" s="152">
        <v>901691.97</v>
      </c>
      <c r="L784" s="152">
        <v>713432.27</v>
      </c>
      <c r="M784" s="64">
        <v>0</v>
      </c>
      <c r="N784" s="153">
        <f t="shared" si="83"/>
        <v>901691.97</v>
      </c>
      <c r="O784" s="152">
        <f t="shared" si="84"/>
        <v>183243.57141567121</v>
      </c>
      <c r="P784" s="152">
        <f t="shared" si="85"/>
        <v>718448.39858432882</v>
      </c>
      <c r="Q784" s="64">
        <v>0.06</v>
      </c>
      <c r="R784" s="152">
        <f t="shared" si="87"/>
        <v>675341.49466926907</v>
      </c>
    </row>
    <row r="785" spans="2:18" x14ac:dyDescent="0.25">
      <c r="B785" s="146">
        <v>781</v>
      </c>
      <c r="C785" s="147" t="s">
        <v>1236</v>
      </c>
      <c r="D785" s="148">
        <v>0</v>
      </c>
      <c r="E785" s="149">
        <v>41730</v>
      </c>
      <c r="F785" s="149">
        <v>44413</v>
      </c>
      <c r="G785" s="6">
        <f t="shared" si="86"/>
        <v>7.3506849315068497</v>
      </c>
      <c r="H785" s="146">
        <v>25</v>
      </c>
      <c r="I785" s="150">
        <v>0.05</v>
      </c>
      <c r="J785" s="151">
        <f t="shared" si="82"/>
        <v>3.7999999999999999E-2</v>
      </c>
      <c r="K785" s="152">
        <v>-113709633.01000001</v>
      </c>
      <c r="L785" s="152">
        <v>-82928351.819999993</v>
      </c>
      <c r="M785" s="64">
        <v>0</v>
      </c>
      <c r="N785" s="153">
        <f t="shared" si="83"/>
        <v>-113709633.01000001</v>
      </c>
      <c r="O785" s="152">
        <f t="shared" si="84"/>
        <v>-31762060.065483671</v>
      </c>
      <c r="P785" s="152">
        <f>N785-O785</f>
        <v>-81947572.944516331</v>
      </c>
      <c r="Q785" s="64">
        <v>0.06</v>
      </c>
      <c r="R785" s="152">
        <f>IF(P785&gt;=N785*I785,N785*I785,P785*(1-Q785))</f>
        <v>-77030718.567845345</v>
      </c>
    </row>
    <row r="786" spans="2:18" x14ac:dyDescent="0.25">
      <c r="B786" s="146">
        <v>782</v>
      </c>
      <c r="C786" s="147" t="s">
        <v>1237</v>
      </c>
      <c r="D786" s="148">
        <v>0</v>
      </c>
      <c r="E786" s="149">
        <v>42095</v>
      </c>
      <c r="F786" s="149">
        <v>44413</v>
      </c>
      <c r="G786" s="6">
        <f t="shared" si="86"/>
        <v>6.3506849315068497</v>
      </c>
      <c r="H786" s="146">
        <v>25</v>
      </c>
      <c r="I786" s="150">
        <v>0.05</v>
      </c>
      <c r="J786" s="151">
        <f t="shared" si="82"/>
        <v>3.7999999999999999E-2</v>
      </c>
      <c r="K786" s="152">
        <v>22362911.719999999</v>
      </c>
      <c r="L786" s="152">
        <v>16995967.699999999</v>
      </c>
      <c r="M786" s="64">
        <v>0</v>
      </c>
      <c r="N786" s="153">
        <f t="shared" si="83"/>
        <v>22362911.719999999</v>
      </c>
      <c r="O786" s="152">
        <f t="shared" si="84"/>
        <v>5396752.6464232327</v>
      </c>
      <c r="P786" s="152">
        <f t="shared" si="85"/>
        <v>16966159.073576767</v>
      </c>
      <c r="Q786" s="64">
        <v>0.06</v>
      </c>
      <c r="R786" s="152">
        <f t="shared" si="87"/>
        <v>15948189.529162159</v>
      </c>
    </row>
    <row r="787" spans="2:18" x14ac:dyDescent="0.25">
      <c r="B787" s="146">
        <v>783</v>
      </c>
      <c r="C787" s="147" t="s">
        <v>1238</v>
      </c>
      <c r="D787" s="148">
        <v>0</v>
      </c>
      <c r="E787" s="149">
        <v>42461</v>
      </c>
      <c r="F787" s="149">
        <v>44413</v>
      </c>
      <c r="G787" s="6">
        <f t="shared" si="86"/>
        <v>5.3479452054794523</v>
      </c>
      <c r="H787" s="146">
        <v>25</v>
      </c>
      <c r="I787" s="150">
        <v>0.05</v>
      </c>
      <c r="J787" s="151">
        <f t="shared" si="82"/>
        <v>3.7999999999999999E-2</v>
      </c>
      <c r="K787" s="152">
        <v>0</v>
      </c>
      <c r="L787" s="152">
        <v>0</v>
      </c>
      <c r="M787" s="64">
        <v>0</v>
      </c>
      <c r="N787" s="153">
        <f t="shared" si="83"/>
        <v>0</v>
      </c>
      <c r="O787" s="152">
        <f t="shared" si="84"/>
        <v>0</v>
      </c>
      <c r="P787" s="152">
        <f t="shared" si="85"/>
        <v>0</v>
      </c>
      <c r="Q787" s="64">
        <v>0.06</v>
      </c>
      <c r="R787" s="152">
        <f t="shared" si="87"/>
        <v>0</v>
      </c>
    </row>
    <row r="788" spans="2:18" x14ac:dyDescent="0.25">
      <c r="B788" s="146">
        <v>784</v>
      </c>
      <c r="C788" s="147" t="s">
        <v>1238</v>
      </c>
      <c r="D788" s="148">
        <v>0</v>
      </c>
      <c r="E788" s="149">
        <v>42461</v>
      </c>
      <c r="F788" s="149">
        <v>44413</v>
      </c>
      <c r="G788" s="6">
        <f t="shared" si="86"/>
        <v>5.3479452054794523</v>
      </c>
      <c r="H788" s="146">
        <v>25</v>
      </c>
      <c r="I788" s="150">
        <v>0.05</v>
      </c>
      <c r="J788" s="151">
        <f t="shared" si="82"/>
        <v>3.7999999999999999E-2</v>
      </c>
      <c r="K788" s="152">
        <v>-10878963.550000001</v>
      </c>
      <c r="L788" s="152">
        <v>-8607599.9900000002</v>
      </c>
      <c r="M788" s="64">
        <v>0</v>
      </c>
      <c r="N788" s="153">
        <f t="shared" si="83"/>
        <v>-10878963.550000001</v>
      </c>
      <c r="O788" s="152">
        <f t="shared" si="84"/>
        <v>-2210843.8363967128</v>
      </c>
      <c r="P788" s="152">
        <f>N788-O788</f>
        <v>-8668119.7136032879</v>
      </c>
      <c r="Q788" s="64">
        <v>0.06</v>
      </c>
      <c r="R788" s="152">
        <f>IF(P788&gt;=N788*I788,N788*I788,P788*(1-Q788))</f>
        <v>-8148032.5307870898</v>
      </c>
    </row>
    <row r="789" spans="2:18" x14ac:dyDescent="0.25">
      <c r="B789" s="146">
        <v>785</v>
      </c>
      <c r="C789" s="147" t="s">
        <v>1239</v>
      </c>
      <c r="D789" s="148">
        <v>0</v>
      </c>
      <c r="E789" s="149">
        <v>42826</v>
      </c>
      <c r="F789" s="149">
        <v>44413</v>
      </c>
      <c r="G789" s="6">
        <f t="shared" si="86"/>
        <v>4.3479452054794523</v>
      </c>
      <c r="H789" s="146">
        <v>25</v>
      </c>
      <c r="I789" s="150">
        <v>0.05</v>
      </c>
      <c r="J789" s="151">
        <f t="shared" si="82"/>
        <v>3.7999999999999999E-2</v>
      </c>
      <c r="K789" s="152">
        <v>2610797.59</v>
      </c>
      <c r="L789" s="152">
        <v>2154672.59</v>
      </c>
      <c r="M789" s="64">
        <v>0</v>
      </c>
      <c r="N789" s="153">
        <f t="shared" si="83"/>
        <v>2610797.59</v>
      </c>
      <c r="O789" s="152">
        <f t="shared" si="84"/>
        <v>431360.98482887668</v>
      </c>
      <c r="P789" s="152">
        <f t="shared" si="85"/>
        <v>2179436.6051711231</v>
      </c>
      <c r="Q789" s="64">
        <v>0.06</v>
      </c>
      <c r="R789" s="152">
        <f t="shared" si="87"/>
        <v>2048670.4088608555</v>
      </c>
    </row>
    <row r="790" spans="2:18" x14ac:dyDescent="0.25">
      <c r="B790" s="146">
        <v>786</v>
      </c>
      <c r="C790" s="147" t="s">
        <v>1241</v>
      </c>
      <c r="D790" s="148">
        <v>0</v>
      </c>
      <c r="E790" s="149">
        <v>42826</v>
      </c>
      <c r="F790" s="149">
        <v>44413</v>
      </c>
      <c r="G790" s="6">
        <f t="shared" si="86"/>
        <v>4.3479452054794523</v>
      </c>
      <c r="H790" s="146">
        <v>25</v>
      </c>
      <c r="I790" s="150">
        <v>0.05</v>
      </c>
      <c r="J790" s="151">
        <f t="shared" si="82"/>
        <v>3.7999999999999999E-2</v>
      </c>
      <c r="K790" s="152">
        <v>-230372.99</v>
      </c>
      <c r="L790" s="152">
        <v>-190125.19</v>
      </c>
      <c r="M790" s="64">
        <v>0</v>
      </c>
      <c r="N790" s="153">
        <f t="shared" si="83"/>
        <v>-230372.99</v>
      </c>
      <c r="O790" s="152">
        <f t="shared" si="84"/>
        <v>-38062.667219013696</v>
      </c>
      <c r="P790" s="152">
        <f>N790-O790</f>
        <v>-192310.32278098629</v>
      </c>
      <c r="Q790" s="64">
        <v>0.06</v>
      </c>
      <c r="R790" s="152">
        <f>IF(P790&gt;=N790*I790,N790*I790,P790*(1-Q790))</f>
        <v>-180771.70341412711</v>
      </c>
    </row>
    <row r="791" spans="2:18" x14ac:dyDescent="0.25">
      <c r="B791" s="146">
        <v>787</v>
      </c>
      <c r="C791" s="147" t="s">
        <v>1243</v>
      </c>
      <c r="D791" s="148">
        <v>0</v>
      </c>
      <c r="E791" s="149">
        <v>43191</v>
      </c>
      <c r="F791" s="149">
        <v>44413</v>
      </c>
      <c r="G791" s="6">
        <f t="shared" si="86"/>
        <v>3.3479452054794518</v>
      </c>
      <c r="H791" s="146">
        <v>25</v>
      </c>
      <c r="I791" s="150">
        <v>0.05</v>
      </c>
      <c r="J791" s="151">
        <f t="shared" si="82"/>
        <v>3.7999999999999999E-2</v>
      </c>
      <c r="K791" s="152">
        <v>7211823.6799999997</v>
      </c>
      <c r="L791" s="152">
        <v>6221316.7400000002</v>
      </c>
      <c r="M791" s="64">
        <v>0</v>
      </c>
      <c r="N791" s="153">
        <f t="shared" si="83"/>
        <v>7211823.6799999997</v>
      </c>
      <c r="O791" s="152">
        <f t="shared" si="84"/>
        <v>917502.03946432867</v>
      </c>
      <c r="P791" s="152">
        <f t="shared" si="85"/>
        <v>6294321.6405356713</v>
      </c>
      <c r="Q791" s="64">
        <v>0.06</v>
      </c>
      <c r="R791" s="152">
        <f t="shared" si="87"/>
        <v>5916662.3421035307</v>
      </c>
    </row>
    <row r="792" spans="2:18" x14ac:dyDescent="0.25">
      <c r="B792" s="146">
        <v>788</v>
      </c>
      <c r="C792" s="147" t="s">
        <v>1244</v>
      </c>
      <c r="D792" s="148">
        <v>0</v>
      </c>
      <c r="E792" s="149">
        <v>43191</v>
      </c>
      <c r="F792" s="149">
        <v>44413</v>
      </c>
      <c r="G792" s="6">
        <f t="shared" si="86"/>
        <v>3.3479452054794518</v>
      </c>
      <c r="H792" s="146">
        <v>25</v>
      </c>
      <c r="I792" s="150">
        <v>0.05</v>
      </c>
      <c r="J792" s="151">
        <f t="shared" si="82"/>
        <v>3.7999999999999999E-2</v>
      </c>
      <c r="K792" s="152">
        <v>23843159.300000001</v>
      </c>
      <c r="L792" s="152">
        <v>20568423.829999998</v>
      </c>
      <c r="M792" s="64">
        <v>0</v>
      </c>
      <c r="N792" s="153">
        <f t="shared" si="83"/>
        <v>23843159.300000001</v>
      </c>
      <c r="O792" s="152">
        <f t="shared" si="84"/>
        <v>3033372.4527528766</v>
      </c>
      <c r="P792" s="152">
        <f t="shared" si="85"/>
        <v>20809786.847247124</v>
      </c>
      <c r="Q792" s="64">
        <v>0.06</v>
      </c>
      <c r="R792" s="152">
        <f t="shared" si="87"/>
        <v>19561199.636412296</v>
      </c>
    </row>
    <row r="793" spans="2:18" x14ac:dyDescent="0.25">
      <c r="B793" s="146">
        <v>789</v>
      </c>
      <c r="C793" s="147" t="s">
        <v>1243</v>
      </c>
      <c r="D793" s="148">
        <v>0</v>
      </c>
      <c r="E793" s="149">
        <v>43556</v>
      </c>
      <c r="F793" s="149">
        <v>44413</v>
      </c>
      <c r="G793" s="6">
        <f t="shared" si="86"/>
        <v>2.3479452054794518</v>
      </c>
      <c r="H793" s="146">
        <v>25</v>
      </c>
      <c r="I793" s="150">
        <v>0.05</v>
      </c>
      <c r="J793" s="151">
        <f t="shared" si="82"/>
        <v>3.7999999999999999E-2</v>
      </c>
      <c r="K793" s="152">
        <v>8524687.7699999996</v>
      </c>
      <c r="L793" s="152">
        <v>7704619.6699999999</v>
      </c>
      <c r="M793" s="64">
        <v>0</v>
      </c>
      <c r="N793" s="153">
        <f t="shared" si="83"/>
        <v>8524687.7699999996</v>
      </c>
      <c r="O793" s="152">
        <f t="shared" si="84"/>
        <v>760588.99155567109</v>
      </c>
      <c r="P793" s="152">
        <f t="shared" si="85"/>
        <v>7764098.7784443283</v>
      </c>
      <c r="Q793" s="64">
        <v>0.06</v>
      </c>
      <c r="R793" s="152">
        <f t="shared" si="87"/>
        <v>7298252.8517376678</v>
      </c>
    </row>
    <row r="794" spans="2:18" x14ac:dyDescent="0.25">
      <c r="B794" s="146">
        <v>790</v>
      </c>
      <c r="C794" s="147" t="s">
        <v>1262</v>
      </c>
      <c r="D794" s="148">
        <v>0</v>
      </c>
      <c r="E794" s="149">
        <v>43556</v>
      </c>
      <c r="F794" s="149">
        <v>44413</v>
      </c>
      <c r="G794" s="6">
        <f t="shared" si="86"/>
        <v>2.3479452054794518</v>
      </c>
      <c r="H794" s="146">
        <v>25</v>
      </c>
      <c r="I794" s="150">
        <v>0.05</v>
      </c>
      <c r="J794" s="151">
        <f t="shared" si="82"/>
        <v>3.7999999999999999E-2</v>
      </c>
      <c r="K794" s="152">
        <v>95832660.530000001</v>
      </c>
      <c r="L794" s="152">
        <v>86613635.689999998</v>
      </c>
      <c r="M794" s="64">
        <v>0</v>
      </c>
      <c r="N794" s="153">
        <f t="shared" si="83"/>
        <v>95832660.530000001</v>
      </c>
      <c r="O794" s="152">
        <f t="shared" si="84"/>
        <v>8550373.7611506283</v>
      </c>
      <c r="P794" s="152">
        <f t="shared" si="85"/>
        <v>87282286.768849373</v>
      </c>
      <c r="Q794" s="64">
        <v>0.06</v>
      </c>
      <c r="R794" s="152">
        <f t="shared" si="87"/>
        <v>82045349.562718406</v>
      </c>
    </row>
    <row r="795" spans="2:18" x14ac:dyDescent="0.25">
      <c r="B795" s="146">
        <v>791</v>
      </c>
      <c r="C795" s="147" t="s">
        <v>1249</v>
      </c>
      <c r="D795" s="148">
        <v>0</v>
      </c>
      <c r="E795" s="149">
        <v>43922</v>
      </c>
      <c r="F795" s="149">
        <v>44413</v>
      </c>
      <c r="G795" s="6">
        <f t="shared" si="86"/>
        <v>1.3452054794520547</v>
      </c>
      <c r="H795" s="146">
        <v>25</v>
      </c>
      <c r="I795" s="150">
        <v>0.05</v>
      </c>
      <c r="J795" s="151">
        <f t="shared" si="82"/>
        <v>3.7999999999999999E-2</v>
      </c>
      <c r="K795" s="152">
        <v>14746942.27</v>
      </c>
      <c r="L795" s="152">
        <v>13999791.15</v>
      </c>
      <c r="M795" s="64">
        <v>0</v>
      </c>
      <c r="N795" s="153">
        <f t="shared" si="83"/>
        <v>14746942.27</v>
      </c>
      <c r="O795" s="152">
        <f t="shared" si="84"/>
        <v>753831.36677715066</v>
      </c>
      <c r="P795" s="152">
        <f t="shared" si="85"/>
        <v>13993110.90322285</v>
      </c>
      <c r="Q795" s="64">
        <v>0.06</v>
      </c>
      <c r="R795" s="152">
        <f t="shared" si="87"/>
        <v>13153524.249029478</v>
      </c>
    </row>
    <row r="796" spans="2:18" x14ac:dyDescent="0.25">
      <c r="B796" s="146">
        <v>792</v>
      </c>
      <c r="C796" s="147" t="s">
        <v>1250</v>
      </c>
      <c r="D796" s="148">
        <v>0</v>
      </c>
      <c r="E796" s="149">
        <v>43922</v>
      </c>
      <c r="F796" s="149">
        <v>44413</v>
      </c>
      <c r="G796" s="6">
        <f t="shared" si="86"/>
        <v>1.3452054794520547</v>
      </c>
      <c r="H796" s="146">
        <v>25</v>
      </c>
      <c r="I796" s="150">
        <v>0.05</v>
      </c>
      <c r="J796" s="151">
        <f t="shared" si="82"/>
        <v>3.7999999999999999E-2</v>
      </c>
      <c r="K796" s="152">
        <v>-28989575.329999998</v>
      </c>
      <c r="L796" s="152">
        <v>-27520823.829999998</v>
      </c>
      <c r="M796" s="64">
        <v>0</v>
      </c>
      <c r="N796" s="153">
        <f t="shared" si="83"/>
        <v>-28989575.329999998</v>
      </c>
      <c r="O796" s="152">
        <f t="shared" si="84"/>
        <v>-1481883.552074356</v>
      </c>
      <c r="P796" s="152">
        <f>N796-O796</f>
        <v>-27507691.77792564</v>
      </c>
      <c r="Q796" s="64">
        <v>0.06</v>
      </c>
      <c r="R796" s="152">
        <f>IF(P796&gt;=N796*I796,N796*I796,P796*(1-Q796))</f>
        <v>-25857230.271250099</v>
      </c>
    </row>
    <row r="797" spans="2:18" x14ac:dyDescent="0.25">
      <c r="B797" s="146">
        <v>793</v>
      </c>
      <c r="C797" s="147" t="s">
        <v>1263</v>
      </c>
      <c r="D797" s="148">
        <v>0</v>
      </c>
      <c r="E797" s="149">
        <v>41639</v>
      </c>
      <c r="F797" s="149">
        <v>44413</v>
      </c>
      <c r="G797" s="6">
        <f t="shared" si="86"/>
        <v>7.6</v>
      </c>
      <c r="H797" s="146">
        <v>25</v>
      </c>
      <c r="I797" s="150">
        <v>0.05</v>
      </c>
      <c r="J797" s="151">
        <f t="shared" si="82"/>
        <v>3.7999999999999999E-2</v>
      </c>
      <c r="K797" s="152">
        <v>27531558.109999999</v>
      </c>
      <c r="L797" s="152">
        <v>19874473.809999999</v>
      </c>
      <c r="M797" s="64">
        <v>0.19512195121951231</v>
      </c>
      <c r="N797" s="153">
        <f t="shared" si="83"/>
        <v>32903569.44853659</v>
      </c>
      <c r="O797" s="152">
        <f t="shared" si="84"/>
        <v>9502550.8567373659</v>
      </c>
      <c r="P797" s="152">
        <f t="shared" si="85"/>
        <v>23401018.591799222</v>
      </c>
      <c r="Q797" s="64">
        <v>0.06</v>
      </c>
      <c r="R797" s="152">
        <f t="shared" si="87"/>
        <v>21996957.476291269</v>
      </c>
    </row>
    <row r="798" spans="2:18" x14ac:dyDescent="0.25">
      <c r="B798" s="146">
        <v>794</v>
      </c>
      <c r="C798" s="147" t="s">
        <v>1264</v>
      </c>
      <c r="D798" s="148">
        <v>0</v>
      </c>
      <c r="E798" s="149">
        <v>41639</v>
      </c>
      <c r="F798" s="149">
        <v>44413</v>
      </c>
      <c r="G798" s="6">
        <f t="shared" si="86"/>
        <v>7.6</v>
      </c>
      <c r="H798" s="146">
        <v>25</v>
      </c>
      <c r="I798" s="150">
        <v>0.05</v>
      </c>
      <c r="J798" s="151">
        <f t="shared" si="82"/>
        <v>3.7999999999999999E-2</v>
      </c>
      <c r="K798" s="152">
        <v>55090311.960000001</v>
      </c>
      <c r="L798" s="152">
        <v>38656384.670000002</v>
      </c>
      <c r="M798" s="64">
        <v>0.19512195121951231</v>
      </c>
      <c r="N798" s="153">
        <f t="shared" si="83"/>
        <v>65839641.122926839</v>
      </c>
      <c r="O798" s="152">
        <f t="shared" si="84"/>
        <v>19014488.35630127</v>
      </c>
      <c r="P798" s="152">
        <f t="shared" si="85"/>
        <v>46825152.766625568</v>
      </c>
      <c r="Q798" s="64">
        <v>0.06</v>
      </c>
      <c r="R798" s="152">
        <f t="shared" si="87"/>
        <v>44015643.600628033</v>
      </c>
    </row>
    <row r="799" spans="2:18" ht="30" x14ac:dyDescent="0.25">
      <c r="B799" s="146">
        <v>795</v>
      </c>
      <c r="C799" s="147" t="s">
        <v>1265</v>
      </c>
      <c r="D799" s="148">
        <v>0</v>
      </c>
      <c r="E799" s="149">
        <v>41730</v>
      </c>
      <c r="F799" s="149">
        <v>44413</v>
      </c>
      <c r="G799" s="6">
        <f t="shared" si="86"/>
        <v>7.3506849315068497</v>
      </c>
      <c r="H799" s="146">
        <v>25</v>
      </c>
      <c r="I799" s="150">
        <v>0.05</v>
      </c>
      <c r="J799" s="151">
        <f t="shared" si="82"/>
        <v>3.7999999999999999E-2</v>
      </c>
      <c r="K799" s="152">
        <v>15879131.390000001</v>
      </c>
      <c r="L799" s="152">
        <v>11655282.460000001</v>
      </c>
      <c r="M799" s="64">
        <v>-2.3328149300154196E-3</v>
      </c>
      <c r="N799" s="153">
        <f t="shared" si="83"/>
        <v>15842088.315217732</v>
      </c>
      <c r="O799" s="152">
        <f t="shared" si="84"/>
        <v>4425107.5947663253</v>
      </c>
      <c r="P799" s="152">
        <f t="shared" si="85"/>
        <v>11416980.720451407</v>
      </c>
      <c r="Q799" s="64">
        <v>0.06</v>
      </c>
      <c r="R799" s="152">
        <f t="shared" si="87"/>
        <v>10731961.877224322</v>
      </c>
    </row>
    <row r="800" spans="2:18" x14ac:dyDescent="0.25">
      <c r="B800" s="146">
        <v>796</v>
      </c>
      <c r="C800" s="147" t="s">
        <v>1266</v>
      </c>
      <c r="D800" s="148">
        <v>0</v>
      </c>
      <c r="E800" s="149">
        <v>41730</v>
      </c>
      <c r="F800" s="149">
        <v>44413</v>
      </c>
      <c r="G800" s="6">
        <f t="shared" si="86"/>
        <v>7.3506849315068497</v>
      </c>
      <c r="H800" s="146">
        <v>25</v>
      </c>
      <c r="I800" s="150">
        <v>0.05</v>
      </c>
      <c r="J800" s="151">
        <f t="shared" si="82"/>
        <v>3.7999999999999999E-2</v>
      </c>
      <c r="K800" s="152">
        <v>-717636.63</v>
      </c>
      <c r="L800" s="152">
        <v>-526745.30000000005</v>
      </c>
      <c r="M800" s="64">
        <v>0.18511627906976749</v>
      </c>
      <c r="N800" s="153">
        <f t="shared" si="83"/>
        <v>-850482.85266976757</v>
      </c>
      <c r="O800" s="152">
        <f t="shared" si="84"/>
        <v>-237561.99660573556</v>
      </c>
      <c r="P800" s="152">
        <f>N800-O800</f>
        <v>-612920.85606403206</v>
      </c>
      <c r="Q800" s="64">
        <v>0.06</v>
      </c>
      <c r="R800" s="152">
        <f>IF(P800&gt;=N800*I800,N800*I800,P800*(1-Q800))</f>
        <v>-576145.60470019013</v>
      </c>
    </row>
    <row r="801" spans="2:18" x14ac:dyDescent="0.25">
      <c r="B801" s="146">
        <v>797</v>
      </c>
      <c r="C801" s="147" t="s">
        <v>1266</v>
      </c>
      <c r="D801" s="148">
        <v>0</v>
      </c>
      <c r="E801" s="149">
        <v>41730</v>
      </c>
      <c r="F801" s="149">
        <v>44413</v>
      </c>
      <c r="G801" s="6">
        <f t="shared" si="86"/>
        <v>7.3506849315068497</v>
      </c>
      <c r="H801" s="146">
        <v>25</v>
      </c>
      <c r="I801" s="150">
        <v>0.05</v>
      </c>
      <c r="J801" s="151">
        <f t="shared" si="82"/>
        <v>3.7999999999999999E-2</v>
      </c>
      <c r="K801" s="152">
        <v>60442075.979999997</v>
      </c>
      <c r="L801" s="152">
        <v>44364483.75</v>
      </c>
      <c r="M801" s="64">
        <v>0.18511627906976749</v>
      </c>
      <c r="N801" s="153">
        <f t="shared" si="83"/>
        <v>71630888.184669778</v>
      </c>
      <c r="O801" s="152">
        <f t="shared" si="84"/>
        <v>20008371.435561158</v>
      </c>
      <c r="P801" s="152">
        <f t="shared" si="85"/>
        <v>51622516.74910862</v>
      </c>
      <c r="Q801" s="64">
        <v>0.06</v>
      </c>
      <c r="R801" s="152">
        <f t="shared" si="87"/>
        <v>48525165.744162098</v>
      </c>
    </row>
    <row r="802" spans="2:18" x14ac:dyDescent="0.25">
      <c r="B802" s="146">
        <v>798</v>
      </c>
      <c r="C802" s="147" t="s">
        <v>1225</v>
      </c>
      <c r="D802" s="148">
        <v>0</v>
      </c>
      <c r="E802" s="149">
        <v>41639</v>
      </c>
      <c r="F802" s="149">
        <v>44413</v>
      </c>
      <c r="G802" s="6">
        <f t="shared" si="86"/>
        <v>7.6</v>
      </c>
      <c r="H802" s="146">
        <v>25</v>
      </c>
      <c r="I802" s="150">
        <v>0.05</v>
      </c>
      <c r="J802" s="151">
        <f t="shared" si="82"/>
        <v>3.7999999999999999E-2</v>
      </c>
      <c r="K802" s="152">
        <v>2620859.15</v>
      </c>
      <c r="L802" s="152">
        <v>1891945.09</v>
      </c>
      <c r="M802" s="64">
        <v>0.44</v>
      </c>
      <c r="N802" s="153">
        <f t="shared" si="83"/>
        <v>3774037.1759999995</v>
      </c>
      <c r="O802" s="152">
        <f t="shared" si="84"/>
        <v>1089941.9364287998</v>
      </c>
      <c r="P802" s="152">
        <f t="shared" si="85"/>
        <v>2684095.2395711998</v>
      </c>
      <c r="Q802" s="64">
        <v>0.06</v>
      </c>
      <c r="R802" s="152">
        <f t="shared" si="87"/>
        <v>2523049.5251969276</v>
      </c>
    </row>
    <row r="803" spans="2:18" x14ac:dyDescent="0.25">
      <c r="B803" s="146">
        <v>799</v>
      </c>
      <c r="C803" s="147" t="s">
        <v>1226</v>
      </c>
      <c r="D803" s="148">
        <v>0</v>
      </c>
      <c r="E803" s="149">
        <v>41639</v>
      </c>
      <c r="F803" s="149">
        <v>44413</v>
      </c>
      <c r="G803" s="6">
        <f t="shared" si="86"/>
        <v>7.6</v>
      </c>
      <c r="H803" s="146">
        <v>25</v>
      </c>
      <c r="I803" s="150">
        <v>0.05</v>
      </c>
      <c r="J803" s="151">
        <f t="shared" si="82"/>
        <v>3.7999999999999999E-2</v>
      </c>
      <c r="K803" s="152">
        <v>17066171.239999998</v>
      </c>
      <c r="L803" s="152">
        <v>12319723.15</v>
      </c>
      <c r="M803" s="64">
        <v>0.19512195121951231</v>
      </c>
      <c r="N803" s="153">
        <f t="shared" si="83"/>
        <v>20396155.872195125</v>
      </c>
      <c r="O803" s="152">
        <f t="shared" si="84"/>
        <v>5890409.8158899508</v>
      </c>
      <c r="P803" s="152">
        <f t="shared" si="85"/>
        <v>14505746.056305174</v>
      </c>
      <c r="Q803" s="64">
        <v>0.06</v>
      </c>
      <c r="R803" s="152">
        <f t="shared" si="87"/>
        <v>13635401.292926863</v>
      </c>
    </row>
    <row r="804" spans="2:18" ht="30" x14ac:dyDescent="0.25">
      <c r="B804" s="146">
        <v>800</v>
      </c>
      <c r="C804" s="147" t="s">
        <v>1227</v>
      </c>
      <c r="D804" s="148">
        <v>0</v>
      </c>
      <c r="E804" s="149">
        <v>41639</v>
      </c>
      <c r="F804" s="149">
        <v>44413</v>
      </c>
      <c r="G804" s="6">
        <f t="shared" si="86"/>
        <v>7.6</v>
      </c>
      <c r="H804" s="146">
        <v>25</v>
      </c>
      <c r="I804" s="150">
        <v>0.05</v>
      </c>
      <c r="J804" s="151">
        <f t="shared" si="82"/>
        <v>3.7999999999999999E-2</v>
      </c>
      <c r="K804" s="152">
        <v>4048449.35</v>
      </c>
      <c r="L804" s="152">
        <v>2922493.52</v>
      </c>
      <c r="M804" s="64">
        <v>0</v>
      </c>
      <c r="N804" s="153">
        <f t="shared" si="83"/>
        <v>4048449.35</v>
      </c>
      <c r="O804" s="152">
        <f t="shared" si="84"/>
        <v>1169192.1722799998</v>
      </c>
      <c r="P804" s="152">
        <f t="shared" si="85"/>
        <v>2879257.17772</v>
      </c>
      <c r="Q804" s="64">
        <v>0.06</v>
      </c>
      <c r="R804" s="152">
        <f t="shared" si="87"/>
        <v>2706501.7470567999</v>
      </c>
    </row>
    <row r="805" spans="2:18" ht="30" x14ac:dyDescent="0.25">
      <c r="B805" s="146">
        <v>801</v>
      </c>
      <c r="C805" s="147" t="s">
        <v>1228</v>
      </c>
      <c r="D805" s="148">
        <v>0</v>
      </c>
      <c r="E805" s="149">
        <v>41639</v>
      </c>
      <c r="F805" s="149">
        <v>44413</v>
      </c>
      <c r="G805" s="6">
        <f t="shared" si="86"/>
        <v>7.6</v>
      </c>
      <c r="H805" s="146">
        <v>25</v>
      </c>
      <c r="I805" s="150">
        <v>0.05</v>
      </c>
      <c r="J805" s="151">
        <f t="shared" si="82"/>
        <v>3.7999999999999999E-2</v>
      </c>
      <c r="K805" s="152">
        <v>881100.57</v>
      </c>
      <c r="L805" s="152">
        <v>636048.63</v>
      </c>
      <c r="M805" s="64">
        <v>0</v>
      </c>
      <c r="N805" s="153">
        <f t="shared" si="83"/>
        <v>881100.57</v>
      </c>
      <c r="O805" s="152">
        <f t="shared" si="84"/>
        <v>254461.84461599993</v>
      </c>
      <c r="P805" s="152">
        <f t="shared" si="85"/>
        <v>626638.72538399999</v>
      </c>
      <c r="Q805" s="64">
        <v>0.06</v>
      </c>
      <c r="R805" s="152">
        <f t="shared" si="87"/>
        <v>589040.40186095994</v>
      </c>
    </row>
    <row r="806" spans="2:18" ht="30" x14ac:dyDescent="0.25">
      <c r="B806" s="146">
        <v>802</v>
      </c>
      <c r="C806" s="147" t="s">
        <v>1229</v>
      </c>
      <c r="D806" s="148">
        <v>0</v>
      </c>
      <c r="E806" s="149">
        <v>41639</v>
      </c>
      <c r="F806" s="149">
        <v>44413</v>
      </c>
      <c r="G806" s="6">
        <f t="shared" si="86"/>
        <v>7.6</v>
      </c>
      <c r="H806" s="146">
        <v>25</v>
      </c>
      <c r="I806" s="150">
        <v>0.05</v>
      </c>
      <c r="J806" s="151">
        <f t="shared" si="82"/>
        <v>3.7999999999999999E-2</v>
      </c>
      <c r="K806" s="152">
        <v>10990014.720000001</v>
      </c>
      <c r="L806" s="152">
        <v>7933468.9100000001</v>
      </c>
      <c r="M806" s="64">
        <v>0</v>
      </c>
      <c r="N806" s="153">
        <f t="shared" si="83"/>
        <v>10990014.720000001</v>
      </c>
      <c r="O806" s="152">
        <f t="shared" si="84"/>
        <v>3173916.2511359998</v>
      </c>
      <c r="P806" s="152">
        <f t="shared" si="85"/>
        <v>7816098.4688640013</v>
      </c>
      <c r="Q806" s="64">
        <v>0.06</v>
      </c>
      <c r="R806" s="152">
        <f t="shared" si="87"/>
        <v>7347132.5607321607</v>
      </c>
    </row>
    <row r="807" spans="2:18" ht="30" x14ac:dyDescent="0.25">
      <c r="B807" s="146">
        <v>803</v>
      </c>
      <c r="C807" s="147" t="s">
        <v>1230</v>
      </c>
      <c r="D807" s="148">
        <v>0</v>
      </c>
      <c r="E807" s="149">
        <v>41639</v>
      </c>
      <c r="F807" s="149">
        <v>44413</v>
      </c>
      <c r="G807" s="6">
        <f t="shared" si="86"/>
        <v>7.6</v>
      </c>
      <c r="H807" s="146">
        <v>25</v>
      </c>
      <c r="I807" s="150">
        <v>0.05</v>
      </c>
      <c r="J807" s="151">
        <f t="shared" si="82"/>
        <v>3.7999999999999999E-2</v>
      </c>
      <c r="K807" s="152">
        <v>-1649622.32</v>
      </c>
      <c r="L807" s="152">
        <v>-1190828.92</v>
      </c>
      <c r="M807" s="64">
        <v>0</v>
      </c>
      <c r="N807" s="153">
        <f t="shared" si="83"/>
        <v>-1649622.32</v>
      </c>
      <c r="O807" s="152">
        <f t="shared" si="84"/>
        <v>-476410.92601599998</v>
      </c>
      <c r="P807" s="152">
        <f>N807-O807</f>
        <v>-1173211.3939840002</v>
      </c>
      <c r="Q807" s="64">
        <v>0.06</v>
      </c>
      <c r="R807" s="152">
        <f>IF(P807&gt;=N807*I807,N807*I807,P807*(1-Q807))</f>
        <v>-1102818.7103449602</v>
      </c>
    </row>
    <row r="808" spans="2:18" x14ac:dyDescent="0.25">
      <c r="B808" s="146">
        <v>804</v>
      </c>
      <c r="C808" s="147" t="s">
        <v>1232</v>
      </c>
      <c r="D808" s="148">
        <v>0</v>
      </c>
      <c r="E808" s="149">
        <v>41730</v>
      </c>
      <c r="F808" s="149">
        <v>44413</v>
      </c>
      <c r="G808" s="6">
        <f t="shared" si="86"/>
        <v>7.3506849315068497</v>
      </c>
      <c r="H808" s="146">
        <v>25</v>
      </c>
      <c r="I808" s="150">
        <v>0.05</v>
      </c>
      <c r="J808" s="151">
        <f t="shared" si="82"/>
        <v>3.7999999999999999E-2</v>
      </c>
      <c r="K808" s="152">
        <v>9102497.4299999997</v>
      </c>
      <c r="L808" s="152">
        <v>6656843.5899999999</v>
      </c>
      <c r="M808" s="64">
        <v>0</v>
      </c>
      <c r="N808" s="153">
        <f t="shared" si="83"/>
        <v>9102497.4299999997</v>
      </c>
      <c r="O808" s="152">
        <f t="shared" si="84"/>
        <v>2542564.446515671</v>
      </c>
      <c r="P808" s="152">
        <f t="shared" si="85"/>
        <v>6559932.9834843287</v>
      </c>
      <c r="Q808" s="64">
        <v>0.06</v>
      </c>
      <c r="R808" s="152">
        <f t="shared" si="87"/>
        <v>6166337.0044752685</v>
      </c>
    </row>
    <row r="809" spans="2:18" x14ac:dyDescent="0.25">
      <c r="B809" s="146">
        <v>805</v>
      </c>
      <c r="C809" s="147" t="s">
        <v>1233</v>
      </c>
      <c r="D809" s="148">
        <v>0</v>
      </c>
      <c r="E809" s="149">
        <v>42095</v>
      </c>
      <c r="F809" s="149">
        <v>44413</v>
      </c>
      <c r="G809" s="6">
        <f t="shared" si="86"/>
        <v>6.3506849315068497</v>
      </c>
      <c r="H809" s="146">
        <v>25</v>
      </c>
      <c r="I809" s="150">
        <v>0.05</v>
      </c>
      <c r="J809" s="151">
        <f t="shared" si="82"/>
        <v>3.7999999999999999E-2</v>
      </c>
      <c r="K809" s="152">
        <v>522196.41</v>
      </c>
      <c r="L809" s="152">
        <v>396872.9</v>
      </c>
      <c r="M809" s="64">
        <v>0</v>
      </c>
      <c r="N809" s="153">
        <f t="shared" si="83"/>
        <v>522196.41</v>
      </c>
      <c r="O809" s="152">
        <f t="shared" si="84"/>
        <v>126019.58514641096</v>
      </c>
      <c r="P809" s="152">
        <f t="shared" si="85"/>
        <v>396176.824853589</v>
      </c>
      <c r="Q809" s="64">
        <v>0.06</v>
      </c>
      <c r="R809" s="152">
        <f t="shared" si="87"/>
        <v>372406.21536237362</v>
      </c>
    </row>
    <row r="810" spans="2:18" x14ac:dyDescent="0.25">
      <c r="B810" s="146">
        <v>806</v>
      </c>
      <c r="C810" s="147" t="s">
        <v>1235</v>
      </c>
      <c r="D810" s="148">
        <v>0</v>
      </c>
      <c r="E810" s="149">
        <v>42461</v>
      </c>
      <c r="F810" s="149">
        <v>44413</v>
      </c>
      <c r="G810" s="6">
        <f t="shared" si="86"/>
        <v>5.3479452054794523</v>
      </c>
      <c r="H810" s="146">
        <v>25</v>
      </c>
      <c r="I810" s="150">
        <v>0.05</v>
      </c>
      <c r="J810" s="151">
        <f t="shared" si="82"/>
        <v>3.7999999999999999E-2</v>
      </c>
      <c r="K810" s="152">
        <v>236528.65</v>
      </c>
      <c r="L810" s="152">
        <v>187145.04</v>
      </c>
      <c r="M810" s="64">
        <v>0</v>
      </c>
      <c r="N810" s="153">
        <f t="shared" si="83"/>
        <v>236528.65</v>
      </c>
      <c r="O810" s="152">
        <f t="shared" si="84"/>
        <v>48067.805869589043</v>
      </c>
      <c r="P810" s="152">
        <f t="shared" si="85"/>
        <v>188460.84413041096</v>
      </c>
      <c r="Q810" s="64">
        <v>0.06</v>
      </c>
      <c r="R810" s="152">
        <f t="shared" si="87"/>
        <v>177153.1934825863</v>
      </c>
    </row>
    <row r="811" spans="2:18" x14ac:dyDescent="0.25">
      <c r="B811" s="146">
        <v>807</v>
      </c>
      <c r="C811" s="147" t="s">
        <v>1236</v>
      </c>
      <c r="D811" s="148">
        <v>0</v>
      </c>
      <c r="E811" s="149">
        <v>41730</v>
      </c>
      <c r="F811" s="149">
        <v>44413</v>
      </c>
      <c r="G811" s="6">
        <f t="shared" si="86"/>
        <v>7.3506849315068497</v>
      </c>
      <c r="H811" s="146">
        <v>25</v>
      </c>
      <c r="I811" s="150">
        <v>0.05</v>
      </c>
      <c r="J811" s="151">
        <f t="shared" si="82"/>
        <v>3.7999999999999999E-2</v>
      </c>
      <c r="K811" s="152">
        <v>-6916886.8700000001</v>
      </c>
      <c r="L811" s="152">
        <v>-5058461.63</v>
      </c>
      <c r="M811" s="64">
        <v>0</v>
      </c>
      <c r="N811" s="153">
        <f t="shared" si="83"/>
        <v>-6916886.8700000001</v>
      </c>
      <c r="O811" s="152">
        <f t="shared" si="84"/>
        <v>-1932066.5313533698</v>
      </c>
      <c r="P811" s="152">
        <f>N811-O811</f>
        <v>-4984820.3386466298</v>
      </c>
      <c r="Q811" s="64">
        <v>0.06</v>
      </c>
      <c r="R811" s="152">
        <f>IF(P811&gt;=N811*I811,N811*I811,P811*(1-Q811))</f>
        <v>-4685731.1183278318</v>
      </c>
    </row>
    <row r="812" spans="2:18" x14ac:dyDescent="0.25">
      <c r="B812" s="146">
        <v>808</v>
      </c>
      <c r="C812" s="147" t="s">
        <v>1237</v>
      </c>
      <c r="D812" s="148">
        <v>0</v>
      </c>
      <c r="E812" s="149">
        <v>42095</v>
      </c>
      <c r="F812" s="149">
        <v>44413</v>
      </c>
      <c r="G812" s="6">
        <f t="shared" si="86"/>
        <v>6.3506849315068497</v>
      </c>
      <c r="H812" s="146">
        <v>25</v>
      </c>
      <c r="I812" s="150">
        <v>0.05</v>
      </c>
      <c r="J812" s="151">
        <f t="shared" si="82"/>
        <v>3.7999999999999999E-2</v>
      </c>
      <c r="K812" s="152">
        <v>1324306.25</v>
      </c>
      <c r="L812" s="152">
        <v>1006481.93</v>
      </c>
      <c r="M812" s="64">
        <v>0</v>
      </c>
      <c r="N812" s="153">
        <f t="shared" si="83"/>
        <v>1324306.25</v>
      </c>
      <c r="O812" s="152">
        <f t="shared" si="84"/>
        <v>319589.56636986299</v>
      </c>
      <c r="P812" s="152">
        <f t="shared" si="85"/>
        <v>1004716.683630137</v>
      </c>
      <c r="Q812" s="64">
        <v>0.06</v>
      </c>
      <c r="R812" s="152">
        <f t="shared" si="87"/>
        <v>944433.68261232879</v>
      </c>
    </row>
    <row r="813" spans="2:18" x14ac:dyDescent="0.25">
      <c r="B813" s="146">
        <v>809</v>
      </c>
      <c r="C813" s="147" t="s">
        <v>1238</v>
      </c>
      <c r="D813" s="148">
        <v>0</v>
      </c>
      <c r="E813" s="149">
        <v>42461</v>
      </c>
      <c r="F813" s="149">
        <v>44413</v>
      </c>
      <c r="G813" s="6">
        <f t="shared" si="86"/>
        <v>5.3479452054794523</v>
      </c>
      <c r="H813" s="146">
        <v>25</v>
      </c>
      <c r="I813" s="150">
        <v>0.05</v>
      </c>
      <c r="J813" s="151">
        <f t="shared" si="82"/>
        <v>3.7999999999999999E-2</v>
      </c>
      <c r="K813" s="152">
        <v>-644239.88</v>
      </c>
      <c r="L813" s="152">
        <v>-509732.31</v>
      </c>
      <c r="M813" s="64">
        <v>0</v>
      </c>
      <c r="N813" s="153">
        <f t="shared" si="83"/>
        <v>-644239.88</v>
      </c>
      <c r="O813" s="152">
        <f t="shared" si="84"/>
        <v>-130923.66394213698</v>
      </c>
      <c r="P813" s="152">
        <f>N813-O813</f>
        <v>-513316.21605786303</v>
      </c>
      <c r="Q813" s="64">
        <v>0.06</v>
      </c>
      <c r="R813" s="152">
        <f>IF(P813&gt;=N813*I813,N813*I813,P813*(1-Q813))</f>
        <v>-482517.24309439125</v>
      </c>
    </row>
    <row r="814" spans="2:18" x14ac:dyDescent="0.25">
      <c r="B814" s="146">
        <v>810</v>
      </c>
      <c r="C814" s="147" t="s">
        <v>1239</v>
      </c>
      <c r="D814" s="148">
        <v>0</v>
      </c>
      <c r="E814" s="149">
        <v>42826</v>
      </c>
      <c r="F814" s="149">
        <v>44413</v>
      </c>
      <c r="G814" s="6">
        <f t="shared" si="86"/>
        <v>4.3479452054794523</v>
      </c>
      <c r="H814" s="146">
        <v>25</v>
      </c>
      <c r="I814" s="150">
        <v>0.05</v>
      </c>
      <c r="J814" s="151">
        <f t="shared" si="82"/>
        <v>3.7999999999999999E-2</v>
      </c>
      <c r="K814" s="152">
        <v>154441.54</v>
      </c>
      <c r="L814" s="152">
        <v>127459.5</v>
      </c>
      <c r="M814" s="64">
        <v>0</v>
      </c>
      <c r="N814" s="153">
        <f t="shared" si="83"/>
        <v>154441.54</v>
      </c>
      <c r="O814" s="152">
        <f t="shared" si="84"/>
        <v>25517.127428054795</v>
      </c>
      <c r="P814" s="152">
        <f t="shared" si="85"/>
        <v>128924.41257194521</v>
      </c>
      <c r="Q814" s="64">
        <v>0.06</v>
      </c>
      <c r="R814" s="152">
        <f t="shared" si="87"/>
        <v>121188.94781762849</v>
      </c>
    </row>
    <row r="815" spans="2:18" x14ac:dyDescent="0.25">
      <c r="B815" s="146">
        <v>811</v>
      </c>
      <c r="C815" s="147" t="s">
        <v>1241</v>
      </c>
      <c r="D815" s="148">
        <v>0</v>
      </c>
      <c r="E815" s="149">
        <v>42826</v>
      </c>
      <c r="F815" s="149">
        <v>44413</v>
      </c>
      <c r="G815" s="6">
        <f t="shared" si="86"/>
        <v>4.3479452054794523</v>
      </c>
      <c r="H815" s="146">
        <v>25</v>
      </c>
      <c r="I815" s="150">
        <v>0.05</v>
      </c>
      <c r="J815" s="151">
        <f t="shared" si="82"/>
        <v>3.7999999999999999E-2</v>
      </c>
      <c r="K815" s="152">
        <v>-13795.44</v>
      </c>
      <c r="L815" s="152">
        <v>-11385.28</v>
      </c>
      <c r="M815" s="64">
        <v>0</v>
      </c>
      <c r="N815" s="153">
        <f t="shared" si="83"/>
        <v>-13795.44</v>
      </c>
      <c r="O815" s="152">
        <f t="shared" si="84"/>
        <v>-2279.3090538082192</v>
      </c>
      <c r="P815" s="152">
        <f>N815-O815</f>
        <v>-11516.130946191781</v>
      </c>
      <c r="Q815" s="64">
        <v>0.06</v>
      </c>
      <c r="R815" s="152">
        <f>IF(P815&gt;=N815*I815,N815*I815,P815*(1-Q815))</f>
        <v>-10825.163089420274</v>
      </c>
    </row>
    <row r="816" spans="2:18" x14ac:dyDescent="0.25">
      <c r="B816" s="146">
        <v>812</v>
      </c>
      <c r="C816" s="147" t="s">
        <v>1243</v>
      </c>
      <c r="D816" s="148">
        <v>0</v>
      </c>
      <c r="E816" s="149">
        <v>43191</v>
      </c>
      <c r="F816" s="149">
        <v>44413</v>
      </c>
      <c r="G816" s="6">
        <f t="shared" si="86"/>
        <v>3.3479452054794518</v>
      </c>
      <c r="H816" s="146">
        <v>25</v>
      </c>
      <c r="I816" s="150">
        <v>0.05</v>
      </c>
      <c r="J816" s="151">
        <f t="shared" si="82"/>
        <v>3.7999999999999999E-2</v>
      </c>
      <c r="K816" s="152">
        <v>426614.92</v>
      </c>
      <c r="L816" s="152">
        <v>368021.56</v>
      </c>
      <c r="M816" s="64">
        <v>0</v>
      </c>
      <c r="N816" s="153">
        <f t="shared" si="83"/>
        <v>426614.92</v>
      </c>
      <c r="O816" s="152">
        <f t="shared" si="84"/>
        <v>54274.768287999992</v>
      </c>
      <c r="P816" s="152">
        <f t="shared" si="85"/>
        <v>372340.15171200002</v>
      </c>
      <c r="Q816" s="64">
        <v>0.06</v>
      </c>
      <c r="R816" s="152">
        <f t="shared" si="87"/>
        <v>349999.74260927999</v>
      </c>
    </row>
    <row r="817" spans="2:18" x14ac:dyDescent="0.25">
      <c r="B817" s="146">
        <v>813</v>
      </c>
      <c r="C817" s="147" t="s">
        <v>1244</v>
      </c>
      <c r="D817" s="148">
        <v>0</v>
      </c>
      <c r="E817" s="149">
        <v>43191</v>
      </c>
      <c r="F817" s="149">
        <v>44413</v>
      </c>
      <c r="G817" s="6">
        <f t="shared" si="86"/>
        <v>3.3479452054794518</v>
      </c>
      <c r="H817" s="146">
        <v>25</v>
      </c>
      <c r="I817" s="150">
        <v>0.05</v>
      </c>
      <c r="J817" s="151">
        <f t="shared" si="82"/>
        <v>3.7999999999999999E-2</v>
      </c>
      <c r="K817" s="152">
        <v>1410440.41</v>
      </c>
      <c r="L817" s="152">
        <v>1216723.6599999999</v>
      </c>
      <c r="M817" s="64">
        <v>0</v>
      </c>
      <c r="N817" s="153">
        <f t="shared" si="83"/>
        <v>1410440.41</v>
      </c>
      <c r="O817" s="152">
        <f t="shared" si="84"/>
        <v>179438.93391441091</v>
      </c>
      <c r="P817" s="152">
        <f t="shared" si="85"/>
        <v>1231001.476085589</v>
      </c>
      <c r="Q817" s="64">
        <v>0.06</v>
      </c>
      <c r="R817" s="152">
        <f t="shared" si="87"/>
        <v>1157141.3875204537</v>
      </c>
    </row>
    <row r="818" spans="2:18" x14ac:dyDescent="0.25">
      <c r="B818" s="146">
        <v>814</v>
      </c>
      <c r="C818" s="147" t="s">
        <v>1246</v>
      </c>
      <c r="D818" s="148">
        <v>0</v>
      </c>
      <c r="E818" s="149">
        <v>43556</v>
      </c>
      <c r="F818" s="149">
        <v>44413</v>
      </c>
      <c r="G818" s="6">
        <f t="shared" si="86"/>
        <v>2.3479452054794518</v>
      </c>
      <c r="H818" s="146">
        <v>25</v>
      </c>
      <c r="I818" s="150">
        <v>0.05</v>
      </c>
      <c r="J818" s="151">
        <f t="shared" si="82"/>
        <v>3.7999999999999999E-2</v>
      </c>
      <c r="K818" s="152">
        <v>504277.31</v>
      </c>
      <c r="L818" s="152">
        <v>455766.23</v>
      </c>
      <c r="M818" s="64">
        <v>0</v>
      </c>
      <c r="N818" s="153">
        <f t="shared" si="83"/>
        <v>504277.31</v>
      </c>
      <c r="O818" s="152">
        <f t="shared" si="84"/>
        <v>44992.588705369853</v>
      </c>
      <c r="P818" s="152">
        <f t="shared" si="85"/>
        <v>459284.72129463014</v>
      </c>
      <c r="Q818" s="64">
        <v>0.06</v>
      </c>
      <c r="R818" s="152">
        <f t="shared" si="87"/>
        <v>431727.63801695232</v>
      </c>
    </row>
    <row r="819" spans="2:18" ht="30" x14ac:dyDescent="0.25">
      <c r="B819" s="146">
        <v>815</v>
      </c>
      <c r="C819" s="147" t="s">
        <v>1247</v>
      </c>
      <c r="D819" s="148">
        <v>0</v>
      </c>
      <c r="E819" s="149">
        <v>43556</v>
      </c>
      <c r="F819" s="149">
        <v>44413</v>
      </c>
      <c r="G819" s="6">
        <f t="shared" si="86"/>
        <v>2.3479452054794518</v>
      </c>
      <c r="H819" s="146">
        <v>25</v>
      </c>
      <c r="I819" s="150">
        <v>0.05</v>
      </c>
      <c r="J819" s="151">
        <f t="shared" si="82"/>
        <v>3.7999999999999999E-2</v>
      </c>
      <c r="K819" s="152">
        <v>1762596.07</v>
      </c>
      <c r="L819" s="152">
        <v>1593035.75</v>
      </c>
      <c r="M819" s="64">
        <v>0</v>
      </c>
      <c r="N819" s="153">
        <f t="shared" si="83"/>
        <v>1762596.07</v>
      </c>
      <c r="O819" s="152">
        <f t="shared" si="84"/>
        <v>157262.20168663011</v>
      </c>
      <c r="P819" s="152">
        <f t="shared" si="85"/>
        <v>1605333.86831337</v>
      </c>
      <c r="Q819" s="64">
        <v>0.06</v>
      </c>
      <c r="R819" s="152">
        <f t="shared" si="87"/>
        <v>1509013.8362145678</v>
      </c>
    </row>
    <row r="820" spans="2:18" x14ac:dyDescent="0.25">
      <c r="B820" s="146">
        <v>816</v>
      </c>
      <c r="C820" s="147" t="s">
        <v>1249</v>
      </c>
      <c r="D820" s="148">
        <v>0</v>
      </c>
      <c r="E820" s="149">
        <v>43922</v>
      </c>
      <c r="F820" s="149">
        <v>44413</v>
      </c>
      <c r="G820" s="6">
        <f t="shared" si="86"/>
        <v>1.3452054794520547</v>
      </c>
      <c r="H820" s="146">
        <v>25</v>
      </c>
      <c r="I820" s="150">
        <v>0.05</v>
      </c>
      <c r="J820" s="151">
        <f t="shared" si="82"/>
        <v>3.7999999999999999E-2</v>
      </c>
      <c r="K820" s="152">
        <v>872354.33</v>
      </c>
      <c r="L820" s="152">
        <v>828156.66</v>
      </c>
      <c r="M820" s="64">
        <v>0</v>
      </c>
      <c r="N820" s="153">
        <f t="shared" si="83"/>
        <v>872354.33</v>
      </c>
      <c r="O820" s="152">
        <f t="shared" si="84"/>
        <v>44592.84134010959</v>
      </c>
      <c r="P820" s="152">
        <f t="shared" si="85"/>
        <v>827761.48865989037</v>
      </c>
      <c r="Q820" s="64">
        <v>0.06</v>
      </c>
      <c r="R820" s="152">
        <f t="shared" si="87"/>
        <v>778095.79934029689</v>
      </c>
    </row>
    <row r="821" spans="2:18" x14ac:dyDescent="0.25">
      <c r="B821" s="146">
        <v>817</v>
      </c>
      <c r="C821" s="147" t="s">
        <v>1250</v>
      </c>
      <c r="D821" s="148">
        <v>0</v>
      </c>
      <c r="E821" s="149">
        <v>43922</v>
      </c>
      <c r="F821" s="149">
        <v>44413</v>
      </c>
      <c r="G821" s="6">
        <f t="shared" si="86"/>
        <v>1.3452054794520547</v>
      </c>
      <c r="H821" s="146">
        <v>25</v>
      </c>
      <c r="I821" s="150">
        <v>0.05</v>
      </c>
      <c r="J821" s="151">
        <f t="shared" si="82"/>
        <v>3.7999999999999999E-2</v>
      </c>
      <c r="K821" s="152">
        <v>-1714876.27</v>
      </c>
      <c r="L821" s="152">
        <v>-1627992.38</v>
      </c>
      <c r="M821" s="64">
        <v>0</v>
      </c>
      <c r="N821" s="153">
        <f t="shared" si="83"/>
        <v>-1714876.27</v>
      </c>
      <c r="O821" s="152">
        <f t="shared" si="84"/>
        <v>-87660.716289479446</v>
      </c>
      <c r="P821" s="152">
        <f>N821-O821</f>
        <v>-1627215.5537105205</v>
      </c>
      <c r="Q821" s="64">
        <v>0.06</v>
      </c>
      <c r="R821" s="152">
        <f>IF(P821&gt;=N821*I821,N821*I821,P821*(1-Q821))</f>
        <v>-1529582.6204878893</v>
      </c>
    </row>
    <row r="822" spans="2:18" x14ac:dyDescent="0.25">
      <c r="B822" s="146">
        <v>818</v>
      </c>
      <c r="C822" s="147" t="s">
        <v>1267</v>
      </c>
      <c r="D822" s="148">
        <v>0</v>
      </c>
      <c r="E822" s="149">
        <v>41639</v>
      </c>
      <c r="F822" s="149">
        <v>44413</v>
      </c>
      <c r="G822" s="6">
        <f t="shared" si="86"/>
        <v>7.6</v>
      </c>
      <c r="H822" s="146">
        <v>25</v>
      </c>
      <c r="I822" s="150">
        <v>0.05</v>
      </c>
      <c r="J822" s="151">
        <f t="shared" si="82"/>
        <v>3.7999999999999999E-2</v>
      </c>
      <c r="K822" s="152">
        <v>328598517.88999999</v>
      </c>
      <c r="L822" s="152">
        <v>237208610.41999999</v>
      </c>
      <c r="M822" s="64">
        <v>8.8210347752332524E-2</v>
      </c>
      <c r="N822" s="153">
        <f t="shared" si="83"/>
        <v>357584307.42397797</v>
      </c>
      <c r="O822" s="152">
        <f t="shared" si="84"/>
        <v>103270347.98404483</v>
      </c>
      <c r="P822" s="152">
        <f t="shared" si="85"/>
        <v>254313959.43993312</v>
      </c>
      <c r="Q822" s="64">
        <v>0.06</v>
      </c>
      <c r="R822" s="152">
        <f t="shared" si="87"/>
        <v>239055121.87353712</v>
      </c>
    </row>
    <row r="823" spans="2:18" x14ac:dyDescent="0.25">
      <c r="B823" s="146">
        <v>819</v>
      </c>
      <c r="C823" s="147" t="s">
        <v>1268</v>
      </c>
      <c r="D823" s="148">
        <v>0</v>
      </c>
      <c r="E823" s="149">
        <v>41730</v>
      </c>
      <c r="F823" s="149">
        <v>44413</v>
      </c>
      <c r="G823" s="6">
        <f t="shared" si="86"/>
        <v>7.3506849315068497</v>
      </c>
      <c r="H823" s="146">
        <v>25</v>
      </c>
      <c r="I823" s="150">
        <v>0.05</v>
      </c>
      <c r="J823" s="151">
        <f t="shared" si="82"/>
        <v>3.7999999999999999E-2</v>
      </c>
      <c r="K823" s="152">
        <v>5174614.3099999996</v>
      </c>
      <c r="L823" s="152">
        <v>3798166.93</v>
      </c>
      <c r="M823" s="64">
        <v>-2.3328149300154196E-3</v>
      </c>
      <c r="N823" s="153">
        <f t="shared" si="83"/>
        <v>5162542.8924805596</v>
      </c>
      <c r="O823" s="152">
        <f t="shared" si="84"/>
        <v>1442032.597424556</v>
      </c>
      <c r="P823" s="152">
        <f t="shared" si="85"/>
        <v>3720510.2950560036</v>
      </c>
      <c r="Q823" s="64">
        <v>0.06</v>
      </c>
      <c r="R823" s="152">
        <f t="shared" si="87"/>
        <v>3497279.6773526431</v>
      </c>
    </row>
    <row r="824" spans="2:18" ht="30" x14ac:dyDescent="0.25">
      <c r="B824" s="146">
        <v>820</v>
      </c>
      <c r="C824" s="147" t="s">
        <v>1269</v>
      </c>
      <c r="D824" s="148">
        <v>0</v>
      </c>
      <c r="E824" s="149">
        <v>41730</v>
      </c>
      <c r="F824" s="149">
        <v>44413</v>
      </c>
      <c r="G824" s="6">
        <f t="shared" si="86"/>
        <v>7.3506849315068497</v>
      </c>
      <c r="H824" s="146">
        <v>25</v>
      </c>
      <c r="I824" s="150">
        <v>0.05</v>
      </c>
      <c r="J824" s="151">
        <f t="shared" si="82"/>
        <v>3.7999999999999999E-2</v>
      </c>
      <c r="K824" s="152">
        <v>1388569.58</v>
      </c>
      <c r="L824" s="152">
        <v>1019210.09</v>
      </c>
      <c r="M824" s="64">
        <v>-2.3328149300154196E-3</v>
      </c>
      <c r="N824" s="153">
        <f t="shared" si="83"/>
        <v>1385330.3041524107</v>
      </c>
      <c r="O824" s="152">
        <f t="shared" si="84"/>
        <v>386958.81049193122</v>
      </c>
      <c r="P824" s="152">
        <f t="shared" si="85"/>
        <v>998371.49366047955</v>
      </c>
      <c r="Q824" s="64">
        <v>0.06</v>
      </c>
      <c r="R824" s="152">
        <f t="shared" si="87"/>
        <v>938469.20404085075</v>
      </c>
    </row>
    <row r="825" spans="2:18" ht="30" x14ac:dyDescent="0.25">
      <c r="B825" s="146">
        <v>821</v>
      </c>
      <c r="C825" s="147" t="s">
        <v>1270</v>
      </c>
      <c r="D825" s="148">
        <v>0</v>
      </c>
      <c r="E825" s="149">
        <v>42186</v>
      </c>
      <c r="F825" s="149">
        <v>44413</v>
      </c>
      <c r="G825" s="6">
        <f t="shared" si="86"/>
        <v>6.1013698630136988</v>
      </c>
      <c r="H825" s="146">
        <v>25</v>
      </c>
      <c r="I825" s="150">
        <v>0.05</v>
      </c>
      <c r="J825" s="151">
        <f t="shared" si="82"/>
        <v>3.7999999999999999E-2</v>
      </c>
      <c r="K825" s="152">
        <v>661055</v>
      </c>
      <c r="L825" s="152">
        <v>507355.24</v>
      </c>
      <c r="M825" s="64">
        <v>0</v>
      </c>
      <c r="N825" s="153">
        <f t="shared" si="83"/>
        <v>661055</v>
      </c>
      <c r="O825" s="152">
        <f t="shared" si="84"/>
        <v>153266.9600821918</v>
      </c>
      <c r="P825" s="152">
        <f t="shared" si="85"/>
        <v>507788.0399178082</v>
      </c>
      <c r="Q825" s="64">
        <v>0.06</v>
      </c>
      <c r="R825" s="152">
        <f t="shared" si="87"/>
        <v>477320.7575227397</v>
      </c>
    </row>
    <row r="826" spans="2:18" ht="30" x14ac:dyDescent="0.25">
      <c r="B826" s="146">
        <v>822</v>
      </c>
      <c r="C826" s="147" t="s">
        <v>1271</v>
      </c>
      <c r="D826" s="148">
        <v>0</v>
      </c>
      <c r="E826" s="149">
        <v>42461</v>
      </c>
      <c r="F826" s="149">
        <v>44413</v>
      </c>
      <c r="G826" s="6">
        <f t="shared" si="86"/>
        <v>5.3479452054794523</v>
      </c>
      <c r="H826" s="146">
        <v>25</v>
      </c>
      <c r="I826" s="150">
        <v>0.05</v>
      </c>
      <c r="J826" s="151">
        <f t="shared" si="82"/>
        <v>3.7999999999999999E-2</v>
      </c>
      <c r="K826" s="152">
        <v>-36982</v>
      </c>
      <c r="L826" s="152">
        <v>-29260.7</v>
      </c>
      <c r="M826" s="64">
        <v>3.1350482315112588E-2</v>
      </c>
      <c r="N826" s="153">
        <f t="shared" si="83"/>
        <v>-38141.403536977494</v>
      </c>
      <c r="O826" s="152">
        <f t="shared" si="84"/>
        <v>-7751.1691746817605</v>
      </c>
      <c r="P826" s="152">
        <f>N826-O826</f>
        <v>-30390.234362295734</v>
      </c>
      <c r="Q826" s="64">
        <v>0.06</v>
      </c>
      <c r="R826" s="152">
        <f>IF(P826&gt;=N826*I826,N826*I826,P826*(1-Q826))</f>
        <v>-28566.820300557989</v>
      </c>
    </row>
    <row r="827" spans="2:18" x14ac:dyDescent="0.25">
      <c r="B827" s="146">
        <v>823</v>
      </c>
      <c r="C827" s="147" t="s">
        <v>1225</v>
      </c>
      <c r="D827" s="148">
        <v>0</v>
      </c>
      <c r="E827" s="149">
        <v>41639</v>
      </c>
      <c r="F827" s="149">
        <v>44413</v>
      </c>
      <c r="G827" s="6">
        <f t="shared" si="86"/>
        <v>7.6</v>
      </c>
      <c r="H827" s="146">
        <v>25</v>
      </c>
      <c r="I827" s="150">
        <v>0.05</v>
      </c>
      <c r="J827" s="151">
        <f t="shared" si="82"/>
        <v>3.7999999999999999E-2</v>
      </c>
      <c r="K827" s="152">
        <v>7261294.9199999999</v>
      </c>
      <c r="L827" s="152">
        <v>5241781.66</v>
      </c>
      <c r="M827" s="64">
        <v>0.44</v>
      </c>
      <c r="N827" s="153">
        <f t="shared" si="83"/>
        <v>10456264.684799999</v>
      </c>
      <c r="O827" s="152">
        <f t="shared" si="84"/>
        <v>3019769.2409702395</v>
      </c>
      <c r="P827" s="152">
        <f t="shared" si="85"/>
        <v>7436495.44382976</v>
      </c>
      <c r="Q827" s="64">
        <v>0.06</v>
      </c>
      <c r="R827" s="152">
        <f t="shared" si="87"/>
        <v>6990305.7171999738</v>
      </c>
    </row>
    <row r="828" spans="2:18" x14ac:dyDescent="0.25">
      <c r="B828" s="146">
        <v>824</v>
      </c>
      <c r="C828" s="147" t="s">
        <v>1226</v>
      </c>
      <c r="D828" s="148">
        <v>0</v>
      </c>
      <c r="E828" s="149">
        <v>41639</v>
      </c>
      <c r="F828" s="149">
        <v>44413</v>
      </c>
      <c r="G828" s="6">
        <f t="shared" si="86"/>
        <v>7.6</v>
      </c>
      <c r="H828" s="146">
        <v>25</v>
      </c>
      <c r="I828" s="150">
        <v>0.05</v>
      </c>
      <c r="J828" s="151">
        <f t="shared" si="82"/>
        <v>3.7999999999999999E-2</v>
      </c>
      <c r="K828" s="152">
        <v>47283159.960000001</v>
      </c>
      <c r="L828" s="152">
        <v>34132754.880000003</v>
      </c>
      <c r="M828" s="64">
        <v>0.19512195121951231</v>
      </c>
      <c r="N828" s="153">
        <f t="shared" si="83"/>
        <v>56509142.391219519</v>
      </c>
      <c r="O828" s="152">
        <f t="shared" si="84"/>
        <v>16319840.322584195</v>
      </c>
      <c r="P828" s="152">
        <f t="shared" si="85"/>
        <v>40189302.068635322</v>
      </c>
      <c r="Q828" s="64">
        <v>0.06</v>
      </c>
      <c r="R828" s="152">
        <f t="shared" si="87"/>
        <v>37777943.944517203</v>
      </c>
    </row>
    <row r="829" spans="2:18" ht="30" x14ac:dyDescent="0.25">
      <c r="B829" s="146">
        <v>825</v>
      </c>
      <c r="C829" s="147" t="s">
        <v>1227</v>
      </c>
      <c r="D829" s="148">
        <v>0</v>
      </c>
      <c r="E829" s="149">
        <v>41639</v>
      </c>
      <c r="F829" s="149">
        <v>44413</v>
      </c>
      <c r="G829" s="6">
        <f t="shared" si="86"/>
        <v>7.6</v>
      </c>
      <c r="H829" s="146">
        <v>25</v>
      </c>
      <c r="I829" s="150">
        <v>0.05</v>
      </c>
      <c r="J829" s="151">
        <f t="shared" si="82"/>
        <v>3.7999999999999999E-2</v>
      </c>
      <c r="K829" s="152">
        <v>11216545.029999999</v>
      </c>
      <c r="L829" s="152">
        <v>8096996.54</v>
      </c>
      <c r="M829" s="64">
        <v>0</v>
      </c>
      <c r="N829" s="153">
        <f t="shared" si="83"/>
        <v>11216545.029999999</v>
      </c>
      <c r="O829" s="152">
        <f t="shared" si="84"/>
        <v>3239338.2046639998</v>
      </c>
      <c r="P829" s="152">
        <f t="shared" si="85"/>
        <v>7977206.825336</v>
      </c>
      <c r="Q829" s="64">
        <v>0.06</v>
      </c>
      <c r="R829" s="152">
        <f t="shared" si="87"/>
        <v>7498574.4158158395</v>
      </c>
    </row>
    <row r="830" spans="2:18" ht="30" x14ac:dyDescent="0.25">
      <c r="B830" s="146">
        <v>826</v>
      </c>
      <c r="C830" s="147" t="s">
        <v>1228</v>
      </c>
      <c r="D830" s="148">
        <v>0</v>
      </c>
      <c r="E830" s="149">
        <v>41639</v>
      </c>
      <c r="F830" s="149">
        <v>44413</v>
      </c>
      <c r="G830" s="6">
        <f t="shared" si="86"/>
        <v>7.6</v>
      </c>
      <c r="H830" s="146">
        <v>25</v>
      </c>
      <c r="I830" s="150">
        <v>0.05</v>
      </c>
      <c r="J830" s="151">
        <f t="shared" si="82"/>
        <v>3.7999999999999999E-2</v>
      </c>
      <c r="K830" s="152">
        <v>2441157.92</v>
      </c>
      <c r="L830" s="152">
        <v>1762222.43</v>
      </c>
      <c r="M830" s="64">
        <v>0</v>
      </c>
      <c r="N830" s="153">
        <f t="shared" si="83"/>
        <v>2441157.92</v>
      </c>
      <c r="O830" s="152">
        <f t="shared" si="84"/>
        <v>705006.40729599993</v>
      </c>
      <c r="P830" s="152">
        <f t="shared" si="85"/>
        <v>1736151.5127039999</v>
      </c>
      <c r="Q830" s="64">
        <v>0.06</v>
      </c>
      <c r="R830" s="152">
        <f t="shared" si="87"/>
        <v>1631982.4219417598</v>
      </c>
    </row>
    <row r="831" spans="2:18" ht="30" x14ac:dyDescent="0.25">
      <c r="B831" s="146">
        <v>827</v>
      </c>
      <c r="C831" s="147" t="s">
        <v>1229</v>
      </c>
      <c r="D831" s="148">
        <v>0</v>
      </c>
      <c r="E831" s="149">
        <v>41639</v>
      </c>
      <c r="F831" s="149">
        <v>44413</v>
      </c>
      <c r="G831" s="6">
        <f t="shared" si="86"/>
        <v>7.6</v>
      </c>
      <c r="H831" s="146">
        <v>25</v>
      </c>
      <c r="I831" s="150">
        <v>0.05</v>
      </c>
      <c r="J831" s="151">
        <f t="shared" si="82"/>
        <v>3.7999999999999999E-2</v>
      </c>
      <c r="K831" s="152">
        <v>30448693.879999999</v>
      </c>
      <c r="L831" s="152">
        <v>21980295</v>
      </c>
      <c r="M831" s="64">
        <v>0</v>
      </c>
      <c r="N831" s="153">
        <f t="shared" si="83"/>
        <v>30448693.879999999</v>
      </c>
      <c r="O831" s="152">
        <f t="shared" si="84"/>
        <v>8793582.7925439999</v>
      </c>
      <c r="P831" s="152">
        <f t="shared" si="85"/>
        <v>21655111.087455999</v>
      </c>
      <c r="Q831" s="64">
        <v>0.06</v>
      </c>
      <c r="R831" s="152">
        <f t="shared" si="87"/>
        <v>20355804.422208637</v>
      </c>
    </row>
    <row r="832" spans="2:18" ht="30" x14ac:dyDescent="0.25">
      <c r="B832" s="146">
        <v>828</v>
      </c>
      <c r="C832" s="147" t="s">
        <v>1230</v>
      </c>
      <c r="D832" s="148">
        <v>0</v>
      </c>
      <c r="E832" s="149">
        <v>41639</v>
      </c>
      <c r="F832" s="149">
        <v>44413</v>
      </c>
      <c r="G832" s="6">
        <f t="shared" si="86"/>
        <v>7.6</v>
      </c>
      <c r="H832" s="146">
        <v>25</v>
      </c>
      <c r="I832" s="150">
        <v>0.05</v>
      </c>
      <c r="J832" s="151">
        <f t="shared" si="82"/>
        <v>3.7999999999999999E-2</v>
      </c>
      <c r="K832" s="152">
        <v>-4570407.4400000004</v>
      </c>
      <c r="L832" s="152">
        <v>-3299284.51</v>
      </c>
      <c r="M832" s="64">
        <v>0</v>
      </c>
      <c r="N832" s="153">
        <f t="shared" si="83"/>
        <v>-4570407.4400000004</v>
      </c>
      <c r="O832" s="152">
        <f t="shared" si="84"/>
        <v>-1319933.6686719998</v>
      </c>
      <c r="P832" s="152">
        <f>N832-O832</f>
        <v>-3250473.7713280004</v>
      </c>
      <c r="Q832" s="64">
        <v>0.06</v>
      </c>
      <c r="R832" s="152">
        <f>IF(P832&gt;=N832*I832,N832*I832,P832*(1-Q832))</f>
        <v>-3055445.34504832</v>
      </c>
    </row>
    <row r="833" spans="2:18" x14ac:dyDescent="0.25">
      <c r="B833" s="146">
        <v>829</v>
      </c>
      <c r="C833" s="147" t="s">
        <v>1232</v>
      </c>
      <c r="D833" s="148">
        <v>0</v>
      </c>
      <c r="E833" s="149">
        <v>41730</v>
      </c>
      <c r="F833" s="149">
        <v>44413</v>
      </c>
      <c r="G833" s="6">
        <f t="shared" si="86"/>
        <v>7.3506849315068497</v>
      </c>
      <c r="H833" s="146">
        <v>25</v>
      </c>
      <c r="I833" s="150">
        <v>0.05</v>
      </c>
      <c r="J833" s="151">
        <f t="shared" si="82"/>
        <v>3.7999999999999999E-2</v>
      </c>
      <c r="K833" s="152">
        <v>25219179.829999998</v>
      </c>
      <c r="L833" s="152">
        <v>18443304.890000001</v>
      </c>
      <c r="M833" s="64">
        <v>0</v>
      </c>
      <c r="N833" s="153">
        <f t="shared" si="83"/>
        <v>25219179.829999998</v>
      </c>
      <c r="O833" s="152">
        <f t="shared" si="84"/>
        <v>7044373.3161310134</v>
      </c>
      <c r="P833" s="152">
        <f t="shared" si="85"/>
        <v>18174806.513868984</v>
      </c>
      <c r="Q833" s="64">
        <v>0.06</v>
      </c>
      <c r="R833" s="152">
        <f t="shared" si="87"/>
        <v>17084318.123036843</v>
      </c>
    </row>
    <row r="834" spans="2:18" x14ac:dyDescent="0.25">
      <c r="B834" s="146">
        <v>830</v>
      </c>
      <c r="C834" s="147" t="s">
        <v>1233</v>
      </c>
      <c r="D834" s="148">
        <v>0</v>
      </c>
      <c r="E834" s="149">
        <v>42095</v>
      </c>
      <c r="F834" s="149">
        <v>44413</v>
      </c>
      <c r="G834" s="6">
        <f t="shared" si="86"/>
        <v>6.3506849315068497</v>
      </c>
      <c r="H834" s="146">
        <v>25</v>
      </c>
      <c r="I834" s="150">
        <v>0.05</v>
      </c>
      <c r="J834" s="151">
        <f t="shared" si="82"/>
        <v>3.7999999999999999E-2</v>
      </c>
      <c r="K834" s="152">
        <v>1446785.93</v>
      </c>
      <c r="L834" s="152">
        <v>1099567.31</v>
      </c>
      <c r="M834" s="64">
        <v>0</v>
      </c>
      <c r="N834" s="153">
        <f t="shared" si="83"/>
        <v>1446785.93</v>
      </c>
      <c r="O834" s="152">
        <f t="shared" si="84"/>
        <v>349147.1009811507</v>
      </c>
      <c r="P834" s="152">
        <f t="shared" si="85"/>
        <v>1097638.8290188492</v>
      </c>
      <c r="Q834" s="64">
        <v>0.06</v>
      </c>
      <c r="R834" s="152">
        <f t="shared" si="87"/>
        <v>1031780.4992777181</v>
      </c>
    </row>
    <row r="835" spans="2:18" x14ac:dyDescent="0.25">
      <c r="B835" s="146">
        <v>831</v>
      </c>
      <c r="C835" s="147" t="s">
        <v>1235</v>
      </c>
      <c r="D835" s="148">
        <v>0</v>
      </c>
      <c r="E835" s="149">
        <v>42461</v>
      </c>
      <c r="F835" s="149">
        <v>44413</v>
      </c>
      <c r="G835" s="6">
        <f t="shared" si="86"/>
        <v>5.3479452054794523</v>
      </c>
      <c r="H835" s="146">
        <v>25</v>
      </c>
      <c r="I835" s="150">
        <v>0.05</v>
      </c>
      <c r="J835" s="151">
        <f t="shared" si="82"/>
        <v>3.7999999999999999E-2</v>
      </c>
      <c r="K835" s="152">
        <v>655321.11</v>
      </c>
      <c r="L835" s="152">
        <v>518499.95</v>
      </c>
      <c r="M835" s="64">
        <v>0</v>
      </c>
      <c r="N835" s="153">
        <f t="shared" si="83"/>
        <v>655321.11</v>
      </c>
      <c r="O835" s="152">
        <f t="shared" si="84"/>
        <v>133175.61275441098</v>
      </c>
      <c r="P835" s="152">
        <f t="shared" si="85"/>
        <v>522145.49724558904</v>
      </c>
      <c r="Q835" s="64">
        <v>0.06</v>
      </c>
      <c r="R835" s="152">
        <f t="shared" si="87"/>
        <v>490816.76741085364</v>
      </c>
    </row>
    <row r="836" spans="2:18" x14ac:dyDescent="0.25">
      <c r="B836" s="146">
        <v>832</v>
      </c>
      <c r="C836" s="147" t="s">
        <v>1236</v>
      </c>
      <c r="D836" s="148">
        <v>0</v>
      </c>
      <c r="E836" s="149">
        <v>41730</v>
      </c>
      <c r="F836" s="149">
        <v>44413</v>
      </c>
      <c r="G836" s="6">
        <f t="shared" si="86"/>
        <v>7.3506849315068497</v>
      </c>
      <c r="H836" s="146">
        <v>25</v>
      </c>
      <c r="I836" s="150">
        <v>0.05</v>
      </c>
      <c r="J836" s="151">
        <f t="shared" si="82"/>
        <v>3.7999999999999999E-2</v>
      </c>
      <c r="K836" s="152">
        <v>-19163775.129999999</v>
      </c>
      <c r="L836" s="152">
        <v>-14014862.9</v>
      </c>
      <c r="M836" s="64">
        <v>0</v>
      </c>
      <c r="N836" s="153">
        <f t="shared" si="83"/>
        <v>-19163775.129999999</v>
      </c>
      <c r="O836" s="152">
        <f t="shared" si="84"/>
        <v>-5352941.1769973151</v>
      </c>
      <c r="P836" s="152">
        <f>N836-O836</f>
        <v>-13810833.953002684</v>
      </c>
      <c r="Q836" s="64">
        <v>0.06</v>
      </c>
      <c r="R836" s="152">
        <f>IF(P836&gt;=N836*I836,N836*I836,P836*(1-Q836))</f>
        <v>-12982183.915822523</v>
      </c>
    </row>
    <row r="837" spans="2:18" x14ac:dyDescent="0.25">
      <c r="B837" s="146">
        <v>833</v>
      </c>
      <c r="C837" s="147" t="s">
        <v>1237</v>
      </c>
      <c r="D837" s="148">
        <v>0</v>
      </c>
      <c r="E837" s="149">
        <v>42095</v>
      </c>
      <c r="F837" s="149">
        <v>44413</v>
      </c>
      <c r="G837" s="6">
        <f t="shared" si="86"/>
        <v>6.3506849315068497</v>
      </c>
      <c r="H837" s="146">
        <v>25</v>
      </c>
      <c r="I837" s="150">
        <v>0.05</v>
      </c>
      <c r="J837" s="151">
        <f t="shared" ref="J837:J900" si="88">(1-I837)/H837</f>
        <v>3.7999999999999999E-2</v>
      </c>
      <c r="K837" s="152">
        <v>3669093.85</v>
      </c>
      <c r="L837" s="152">
        <v>2788536.73</v>
      </c>
      <c r="M837" s="64">
        <v>0</v>
      </c>
      <c r="N837" s="153">
        <f t="shared" ref="N837:N900" si="89">K837*(1+M837)</f>
        <v>3669093.85</v>
      </c>
      <c r="O837" s="152">
        <f t="shared" ref="O837:O900" si="90">N837*J837*G837</f>
        <v>885447.84296821931</v>
      </c>
      <c r="P837" s="152">
        <f t="shared" ref="P837:P900" si="91">MAX(N837-O837,0)</f>
        <v>2783646.0070317807</v>
      </c>
      <c r="Q837" s="64">
        <v>0.06</v>
      </c>
      <c r="R837" s="152">
        <f t="shared" si="87"/>
        <v>2616627.2466098736</v>
      </c>
    </row>
    <row r="838" spans="2:18" x14ac:dyDescent="0.25">
      <c r="B838" s="146">
        <v>834</v>
      </c>
      <c r="C838" s="147" t="s">
        <v>1238</v>
      </c>
      <c r="D838" s="148">
        <v>0</v>
      </c>
      <c r="E838" s="149">
        <v>42461</v>
      </c>
      <c r="F838" s="149">
        <v>44413</v>
      </c>
      <c r="G838" s="6">
        <f t="shared" ref="G838:G901" si="92">(F838-E838)/(EDATE(F838,12)-F838)</f>
        <v>5.3479452054794523</v>
      </c>
      <c r="H838" s="146">
        <v>25</v>
      </c>
      <c r="I838" s="150">
        <v>0.05</v>
      </c>
      <c r="J838" s="151">
        <f t="shared" si="88"/>
        <v>3.7999999999999999E-2</v>
      </c>
      <c r="K838" s="152">
        <v>-1784916.87</v>
      </c>
      <c r="L838" s="152">
        <v>-1412253.12</v>
      </c>
      <c r="M838" s="64">
        <v>0</v>
      </c>
      <c r="N838" s="153">
        <f t="shared" si="89"/>
        <v>-1784916.87</v>
      </c>
      <c r="O838" s="152">
        <f t="shared" si="90"/>
        <v>-362734.22944964387</v>
      </c>
      <c r="P838" s="152">
        <f>N838-O838</f>
        <v>-1422182.6405503564</v>
      </c>
      <c r="Q838" s="64">
        <v>0.06</v>
      </c>
      <c r="R838" s="152">
        <f>IF(P838&gt;=N838*I838,N838*I838,P838*(1-Q838))</f>
        <v>-1336851.6821173348</v>
      </c>
    </row>
    <row r="839" spans="2:18" x14ac:dyDescent="0.25">
      <c r="B839" s="146">
        <v>835</v>
      </c>
      <c r="C839" s="147" t="s">
        <v>1239</v>
      </c>
      <c r="D839" s="148">
        <v>0</v>
      </c>
      <c r="E839" s="149">
        <v>42826</v>
      </c>
      <c r="F839" s="149">
        <v>44413</v>
      </c>
      <c r="G839" s="6">
        <f t="shared" si="92"/>
        <v>4.3479452054794523</v>
      </c>
      <c r="H839" s="146">
        <v>25</v>
      </c>
      <c r="I839" s="150">
        <v>0.05</v>
      </c>
      <c r="J839" s="151">
        <f t="shared" si="88"/>
        <v>3.7999999999999999E-2</v>
      </c>
      <c r="K839" s="152">
        <v>426552.84</v>
      </c>
      <c r="L839" s="152">
        <v>352031</v>
      </c>
      <c r="M839" s="64">
        <v>0</v>
      </c>
      <c r="N839" s="153">
        <f t="shared" si="89"/>
        <v>426552.84</v>
      </c>
      <c r="O839" s="152">
        <f t="shared" si="90"/>
        <v>70475.878271342473</v>
      </c>
      <c r="P839" s="152">
        <f t="shared" si="91"/>
        <v>356076.96172865754</v>
      </c>
      <c r="Q839" s="64">
        <v>0.06</v>
      </c>
      <c r="R839" s="152">
        <f t="shared" ref="R839:R901" si="93">IF(L839&lt;=0,0,IF(P839&lt;=I839*N839,I839*N839,P839*(1-Q839)))</f>
        <v>334712.34402493807</v>
      </c>
    </row>
    <row r="840" spans="2:18" x14ac:dyDescent="0.25">
      <c r="B840" s="146">
        <v>836</v>
      </c>
      <c r="C840" s="147" t="s">
        <v>1241</v>
      </c>
      <c r="D840" s="148">
        <v>0</v>
      </c>
      <c r="E840" s="149">
        <v>42826</v>
      </c>
      <c r="F840" s="149">
        <v>44413</v>
      </c>
      <c r="G840" s="6">
        <f t="shared" si="92"/>
        <v>4.3479452054794523</v>
      </c>
      <c r="H840" s="146">
        <v>25</v>
      </c>
      <c r="I840" s="150">
        <v>0.05</v>
      </c>
      <c r="J840" s="151">
        <f t="shared" si="88"/>
        <v>3.7999999999999999E-2</v>
      </c>
      <c r="K840" s="152">
        <v>-39449.11</v>
      </c>
      <c r="L840" s="152">
        <v>-32557.07</v>
      </c>
      <c r="M840" s="64">
        <v>0</v>
      </c>
      <c r="N840" s="153">
        <f t="shared" si="89"/>
        <v>-39449.11</v>
      </c>
      <c r="O840" s="152">
        <f t="shared" si="90"/>
        <v>-6517.8576100273976</v>
      </c>
      <c r="P840" s="152">
        <f>N840-O840</f>
        <v>-32931.2523899726</v>
      </c>
      <c r="Q840" s="64">
        <v>0.06</v>
      </c>
      <c r="R840" s="152">
        <f>IF(P840&gt;=N840*I840,N840*I840,P840*(1-Q840))</f>
        <v>-30955.377246574244</v>
      </c>
    </row>
    <row r="841" spans="2:18" x14ac:dyDescent="0.25">
      <c r="B841" s="146">
        <v>837</v>
      </c>
      <c r="C841" s="147" t="s">
        <v>1243</v>
      </c>
      <c r="D841" s="148">
        <v>0</v>
      </c>
      <c r="E841" s="149">
        <v>43191</v>
      </c>
      <c r="F841" s="149">
        <v>44413</v>
      </c>
      <c r="G841" s="6">
        <f t="shared" si="92"/>
        <v>3.3479452054794518</v>
      </c>
      <c r="H841" s="146">
        <v>25</v>
      </c>
      <c r="I841" s="150">
        <v>0.05</v>
      </c>
      <c r="J841" s="151">
        <f t="shared" si="88"/>
        <v>3.7999999999999999E-2</v>
      </c>
      <c r="K841" s="152">
        <v>1178269.79</v>
      </c>
      <c r="L841" s="152">
        <v>1016440.49</v>
      </c>
      <c r="M841" s="64">
        <v>0</v>
      </c>
      <c r="N841" s="153">
        <f t="shared" si="89"/>
        <v>1178269.79</v>
      </c>
      <c r="O841" s="152">
        <f t="shared" si="90"/>
        <v>149901.74237928767</v>
      </c>
      <c r="P841" s="152">
        <f t="shared" si="91"/>
        <v>1028368.0476207123</v>
      </c>
      <c r="Q841" s="64">
        <v>0.06</v>
      </c>
      <c r="R841" s="152">
        <f t="shared" si="93"/>
        <v>966665.96476346953</v>
      </c>
    </row>
    <row r="842" spans="2:18" x14ac:dyDescent="0.25">
      <c r="B842" s="146">
        <v>838</v>
      </c>
      <c r="C842" s="147" t="s">
        <v>1244</v>
      </c>
      <c r="D842" s="148">
        <v>0</v>
      </c>
      <c r="E842" s="149">
        <v>43191</v>
      </c>
      <c r="F842" s="149">
        <v>44413</v>
      </c>
      <c r="G842" s="6">
        <f t="shared" si="92"/>
        <v>3.3479452054794518</v>
      </c>
      <c r="H842" s="146">
        <v>25</v>
      </c>
      <c r="I842" s="150">
        <v>0.05</v>
      </c>
      <c r="J842" s="151">
        <f t="shared" si="88"/>
        <v>3.7999999999999999E-2</v>
      </c>
      <c r="K842" s="152">
        <v>3895502.12</v>
      </c>
      <c r="L842" s="152">
        <v>3360474.92</v>
      </c>
      <c r="M842" s="64">
        <v>0</v>
      </c>
      <c r="N842" s="153">
        <f t="shared" si="89"/>
        <v>3895502.12</v>
      </c>
      <c r="O842" s="152">
        <f t="shared" si="90"/>
        <v>495593.25053238356</v>
      </c>
      <c r="P842" s="152">
        <f t="shared" si="91"/>
        <v>3399908.8694676165</v>
      </c>
      <c r="Q842" s="64">
        <v>0.06</v>
      </c>
      <c r="R842" s="152">
        <f t="shared" si="93"/>
        <v>3195914.3372995593</v>
      </c>
    </row>
    <row r="843" spans="2:18" x14ac:dyDescent="0.25">
      <c r="B843" s="146">
        <v>839</v>
      </c>
      <c r="C843" s="147" t="s">
        <v>1246</v>
      </c>
      <c r="D843" s="148">
        <v>0</v>
      </c>
      <c r="E843" s="149">
        <v>43556</v>
      </c>
      <c r="F843" s="149">
        <v>44413</v>
      </c>
      <c r="G843" s="6">
        <f t="shared" si="92"/>
        <v>2.3479452054794518</v>
      </c>
      <c r="H843" s="146">
        <v>25</v>
      </c>
      <c r="I843" s="150">
        <v>0.05</v>
      </c>
      <c r="J843" s="151">
        <f t="shared" si="88"/>
        <v>3.7999999999999999E-2</v>
      </c>
      <c r="K843" s="152">
        <v>1392765.88</v>
      </c>
      <c r="L843" s="152">
        <v>1258782.92</v>
      </c>
      <c r="M843" s="64">
        <v>0</v>
      </c>
      <c r="N843" s="153">
        <f t="shared" si="89"/>
        <v>1392765.88</v>
      </c>
      <c r="O843" s="152">
        <f t="shared" si="90"/>
        <v>124265.24287145202</v>
      </c>
      <c r="P843" s="152">
        <f t="shared" si="91"/>
        <v>1268500.6371285478</v>
      </c>
      <c r="Q843" s="64">
        <v>0.06</v>
      </c>
      <c r="R843" s="152">
        <f t="shared" si="93"/>
        <v>1192390.5989008348</v>
      </c>
    </row>
    <row r="844" spans="2:18" ht="30" x14ac:dyDescent="0.25">
      <c r="B844" s="146">
        <v>840</v>
      </c>
      <c r="C844" s="147" t="s">
        <v>1247</v>
      </c>
      <c r="D844" s="148">
        <v>0</v>
      </c>
      <c r="E844" s="149">
        <v>43556</v>
      </c>
      <c r="F844" s="149">
        <v>44413</v>
      </c>
      <c r="G844" s="6">
        <f t="shared" si="92"/>
        <v>2.3479452054794518</v>
      </c>
      <c r="H844" s="146">
        <v>25</v>
      </c>
      <c r="I844" s="150">
        <v>0.05</v>
      </c>
      <c r="J844" s="151">
        <f t="shared" si="88"/>
        <v>3.7999999999999999E-2</v>
      </c>
      <c r="K844" s="152">
        <v>4868122.4800000004</v>
      </c>
      <c r="L844" s="152">
        <v>4399813.0199999996</v>
      </c>
      <c r="M844" s="64">
        <v>0</v>
      </c>
      <c r="N844" s="153">
        <f t="shared" si="89"/>
        <v>4868122.4800000004</v>
      </c>
      <c r="O844" s="152">
        <f t="shared" si="90"/>
        <v>434343.2237909041</v>
      </c>
      <c r="P844" s="152">
        <f t="shared" si="91"/>
        <v>4433779.2562090959</v>
      </c>
      <c r="Q844" s="64">
        <v>0.06</v>
      </c>
      <c r="R844" s="152">
        <f t="shared" si="93"/>
        <v>4167752.5008365498</v>
      </c>
    </row>
    <row r="845" spans="2:18" x14ac:dyDescent="0.25">
      <c r="B845" s="146">
        <v>841</v>
      </c>
      <c r="C845" s="147" t="s">
        <v>1249</v>
      </c>
      <c r="D845" s="148">
        <v>0</v>
      </c>
      <c r="E845" s="149">
        <v>43922</v>
      </c>
      <c r="F845" s="149">
        <v>44413</v>
      </c>
      <c r="G845" s="6">
        <f t="shared" si="92"/>
        <v>1.3452054794520547</v>
      </c>
      <c r="H845" s="146">
        <v>25</v>
      </c>
      <c r="I845" s="150">
        <v>0.05</v>
      </c>
      <c r="J845" s="151">
        <f t="shared" si="88"/>
        <v>3.7999999999999999E-2</v>
      </c>
      <c r="K845" s="152">
        <v>2409359.5699999998</v>
      </c>
      <c r="L845" s="152">
        <v>2287289.81</v>
      </c>
      <c r="M845" s="64">
        <v>0</v>
      </c>
      <c r="N845" s="153">
        <f t="shared" si="89"/>
        <v>2409359.5699999998</v>
      </c>
      <c r="O845" s="152">
        <f t="shared" si="90"/>
        <v>123161.18043030135</v>
      </c>
      <c r="P845" s="152">
        <f t="shared" si="91"/>
        <v>2286198.3895696984</v>
      </c>
      <c r="Q845" s="64">
        <v>0.06</v>
      </c>
      <c r="R845" s="152">
        <f t="shared" si="93"/>
        <v>2149026.4861955163</v>
      </c>
    </row>
    <row r="846" spans="2:18" x14ac:dyDescent="0.25">
      <c r="B846" s="146">
        <v>842</v>
      </c>
      <c r="C846" s="147" t="s">
        <v>1250</v>
      </c>
      <c r="D846" s="148">
        <v>0</v>
      </c>
      <c r="E846" s="149">
        <v>43922</v>
      </c>
      <c r="F846" s="149">
        <v>44413</v>
      </c>
      <c r="G846" s="6">
        <f t="shared" si="92"/>
        <v>1.3452054794520547</v>
      </c>
      <c r="H846" s="146">
        <v>25</v>
      </c>
      <c r="I846" s="150">
        <v>0.05</v>
      </c>
      <c r="J846" s="151">
        <f t="shared" si="88"/>
        <v>3.7999999999999999E-2</v>
      </c>
      <c r="K846" s="152">
        <v>-4736324.9800000004</v>
      </c>
      <c r="L846" s="152">
        <v>-4496359.95</v>
      </c>
      <c r="M846" s="64">
        <v>0</v>
      </c>
      <c r="N846" s="153">
        <f t="shared" si="89"/>
        <v>-4736324.9800000004</v>
      </c>
      <c r="O846" s="152">
        <f t="shared" si="90"/>
        <v>-242110.55199134245</v>
      </c>
      <c r="P846" s="152">
        <f>N846-O846</f>
        <v>-4494214.4280086579</v>
      </c>
      <c r="Q846" s="64">
        <v>0.06</v>
      </c>
      <c r="R846" s="152">
        <f>IF(P846&gt;=N846*I846,N846*I846,P846*(1-Q846))</f>
        <v>-4224561.5623281384</v>
      </c>
    </row>
    <row r="847" spans="2:18" x14ac:dyDescent="0.25">
      <c r="B847" s="146">
        <v>843</v>
      </c>
      <c r="C847" s="147" t="s">
        <v>1272</v>
      </c>
      <c r="D847" s="148">
        <v>0</v>
      </c>
      <c r="E847" s="149">
        <v>41639</v>
      </c>
      <c r="F847" s="149">
        <v>44413</v>
      </c>
      <c r="G847" s="6">
        <f t="shared" si="92"/>
        <v>7.6</v>
      </c>
      <c r="H847" s="146">
        <v>25</v>
      </c>
      <c r="I847" s="150">
        <v>0.05</v>
      </c>
      <c r="J847" s="151">
        <f t="shared" si="88"/>
        <v>3.7999999999999999E-2</v>
      </c>
      <c r="K847" s="152">
        <v>5504046.1299999999</v>
      </c>
      <c r="L847" s="152">
        <v>3973259.37</v>
      </c>
      <c r="M847" s="64">
        <v>8.8210347752332524E-2</v>
      </c>
      <c r="N847" s="153">
        <f t="shared" si="89"/>
        <v>5989559.9531721808</v>
      </c>
      <c r="O847" s="152">
        <f t="shared" si="90"/>
        <v>1729784.9144761255</v>
      </c>
      <c r="P847" s="152">
        <f t="shared" si="91"/>
        <v>4259775.0386960553</v>
      </c>
      <c r="Q847" s="64">
        <v>0.06</v>
      </c>
      <c r="R847" s="152">
        <f t="shared" si="93"/>
        <v>4004188.5363742919</v>
      </c>
    </row>
    <row r="848" spans="2:18" ht="30" x14ac:dyDescent="0.25">
      <c r="B848" s="146">
        <v>844</v>
      </c>
      <c r="C848" s="147" t="s">
        <v>1273</v>
      </c>
      <c r="D848" s="148">
        <v>0</v>
      </c>
      <c r="E848" s="149">
        <v>41730</v>
      </c>
      <c r="F848" s="149">
        <v>44413</v>
      </c>
      <c r="G848" s="6">
        <f t="shared" si="92"/>
        <v>7.3506849315068497</v>
      </c>
      <c r="H848" s="146">
        <v>25</v>
      </c>
      <c r="I848" s="150">
        <v>0.05</v>
      </c>
      <c r="J848" s="151">
        <f t="shared" si="88"/>
        <v>3.7999999999999999E-2</v>
      </c>
      <c r="K848" s="152">
        <v>727186.58</v>
      </c>
      <c r="L848" s="152">
        <v>533754.94999999995</v>
      </c>
      <c r="M848" s="64">
        <v>-2.3328149300154196E-3</v>
      </c>
      <c r="N848" s="153">
        <f t="shared" si="89"/>
        <v>725490.18828926911</v>
      </c>
      <c r="O848" s="152">
        <f t="shared" si="90"/>
        <v>202648.29221053189</v>
      </c>
      <c r="P848" s="152">
        <f t="shared" si="91"/>
        <v>522841.89607873722</v>
      </c>
      <c r="Q848" s="64">
        <v>0.06</v>
      </c>
      <c r="R848" s="152">
        <f t="shared" si="93"/>
        <v>491471.38231401297</v>
      </c>
    </row>
    <row r="849" spans="2:18" ht="30" x14ac:dyDescent="0.25">
      <c r="B849" s="146">
        <v>845</v>
      </c>
      <c r="C849" s="147" t="s">
        <v>1274</v>
      </c>
      <c r="D849" s="148">
        <v>0</v>
      </c>
      <c r="E849" s="149">
        <v>42186</v>
      </c>
      <c r="F849" s="149">
        <v>44413</v>
      </c>
      <c r="G849" s="6">
        <f t="shared" si="92"/>
        <v>6.1013698630136988</v>
      </c>
      <c r="H849" s="146">
        <v>25</v>
      </c>
      <c r="I849" s="150">
        <v>0.05</v>
      </c>
      <c r="J849" s="151">
        <f t="shared" si="88"/>
        <v>3.7999999999999999E-2</v>
      </c>
      <c r="K849" s="152">
        <v>2253893.06</v>
      </c>
      <c r="L849" s="152">
        <v>1729847.66</v>
      </c>
      <c r="M849" s="64">
        <v>0</v>
      </c>
      <c r="N849" s="153">
        <f t="shared" si="89"/>
        <v>2253893.06</v>
      </c>
      <c r="O849" s="152">
        <f t="shared" si="90"/>
        <v>522569.7372481096</v>
      </c>
      <c r="P849" s="152">
        <f t="shared" si="91"/>
        <v>1731323.3227518904</v>
      </c>
      <c r="Q849" s="64">
        <v>0.06</v>
      </c>
      <c r="R849" s="152">
        <f t="shared" si="93"/>
        <v>1627443.9233867768</v>
      </c>
    </row>
    <row r="850" spans="2:18" ht="30" x14ac:dyDescent="0.25">
      <c r="B850" s="146">
        <v>846</v>
      </c>
      <c r="C850" s="147" t="s">
        <v>1275</v>
      </c>
      <c r="D850" s="148">
        <v>0</v>
      </c>
      <c r="E850" s="149">
        <v>42461</v>
      </c>
      <c r="F850" s="149">
        <v>44413</v>
      </c>
      <c r="G850" s="6">
        <f t="shared" si="92"/>
        <v>5.3479452054794523</v>
      </c>
      <c r="H850" s="146">
        <v>25</v>
      </c>
      <c r="I850" s="150">
        <v>0.05</v>
      </c>
      <c r="J850" s="151">
        <f t="shared" si="88"/>
        <v>3.7999999999999999E-2</v>
      </c>
      <c r="K850" s="152">
        <v>-7859</v>
      </c>
      <c r="L850" s="152">
        <v>-6218.15</v>
      </c>
      <c r="M850" s="64">
        <v>3.1350482315112588E-2</v>
      </c>
      <c r="N850" s="153">
        <f t="shared" si="89"/>
        <v>-8105.3834405144689</v>
      </c>
      <c r="O850" s="152">
        <f t="shared" si="90"/>
        <v>-1647.1915673523322</v>
      </c>
      <c r="P850" s="152">
        <f>N850-O850</f>
        <v>-6458.1918731621372</v>
      </c>
      <c r="Q850" s="64">
        <v>0.06</v>
      </c>
      <c r="R850" s="152">
        <f>IF(P850&gt;=N850*I850,N850*I850,P850*(1-Q850))</f>
        <v>-6070.7003607724082</v>
      </c>
    </row>
    <row r="851" spans="2:18" ht="30" x14ac:dyDescent="0.25">
      <c r="B851" s="146">
        <v>847</v>
      </c>
      <c r="C851" s="147" t="s">
        <v>1276</v>
      </c>
      <c r="D851" s="148">
        <v>0</v>
      </c>
      <c r="E851" s="149">
        <v>41639</v>
      </c>
      <c r="F851" s="149">
        <v>44413</v>
      </c>
      <c r="G851" s="6">
        <f t="shared" si="92"/>
        <v>7.6</v>
      </c>
      <c r="H851" s="146">
        <v>25</v>
      </c>
      <c r="I851" s="150">
        <v>0.05</v>
      </c>
      <c r="J851" s="151">
        <f t="shared" si="88"/>
        <v>3.7999999999999999E-2</v>
      </c>
      <c r="K851" s="152">
        <v>346144738.5</v>
      </c>
      <c r="L851" s="152">
        <v>249874871.44999999</v>
      </c>
      <c r="M851" s="64">
        <v>8.8210347752332524E-2</v>
      </c>
      <c r="N851" s="153">
        <f t="shared" si="89"/>
        <v>376678286.2557252</v>
      </c>
      <c r="O851" s="152">
        <f t="shared" si="90"/>
        <v>108784689.07065344</v>
      </c>
      <c r="P851" s="152">
        <f t="shared" si="91"/>
        <v>267893597.18507177</v>
      </c>
      <c r="Q851" s="64">
        <v>0.06</v>
      </c>
      <c r="R851" s="152">
        <f t="shared" si="93"/>
        <v>251819981.35396746</v>
      </c>
    </row>
    <row r="852" spans="2:18" ht="30" x14ac:dyDescent="0.25">
      <c r="B852" s="146">
        <v>848</v>
      </c>
      <c r="C852" s="147" t="s">
        <v>1277</v>
      </c>
      <c r="D852" s="148">
        <v>0</v>
      </c>
      <c r="E852" s="149">
        <v>41730</v>
      </c>
      <c r="F852" s="149">
        <v>44413</v>
      </c>
      <c r="G852" s="6">
        <f t="shared" si="92"/>
        <v>7.3506849315068497</v>
      </c>
      <c r="H852" s="146">
        <v>25</v>
      </c>
      <c r="I852" s="150">
        <v>0.05</v>
      </c>
      <c r="J852" s="151">
        <f t="shared" si="88"/>
        <v>3.7999999999999999E-2</v>
      </c>
      <c r="K852" s="152">
        <v>7400112.8899999997</v>
      </c>
      <c r="L852" s="152">
        <v>5431682.8600000003</v>
      </c>
      <c r="M852" s="64">
        <v>-2.3328149300154196E-3</v>
      </c>
      <c r="N852" s="153">
        <f t="shared" si="89"/>
        <v>7382849.7961664079</v>
      </c>
      <c r="O852" s="152">
        <f t="shared" si="90"/>
        <v>2062222.1044338355</v>
      </c>
      <c r="P852" s="152">
        <f t="shared" si="91"/>
        <v>5320627.6917325724</v>
      </c>
      <c r="Q852" s="64">
        <v>0.06</v>
      </c>
      <c r="R852" s="152">
        <f t="shared" si="93"/>
        <v>5001390.0302286176</v>
      </c>
    </row>
    <row r="853" spans="2:18" ht="30" x14ac:dyDescent="0.25">
      <c r="B853" s="146">
        <v>849</v>
      </c>
      <c r="C853" s="147" t="s">
        <v>1278</v>
      </c>
      <c r="D853" s="148">
        <v>0</v>
      </c>
      <c r="E853" s="149">
        <v>41730</v>
      </c>
      <c r="F853" s="149">
        <v>44413</v>
      </c>
      <c r="G853" s="6">
        <f t="shared" si="92"/>
        <v>7.3506849315068497</v>
      </c>
      <c r="H853" s="146">
        <v>25</v>
      </c>
      <c r="I853" s="150">
        <v>0.05</v>
      </c>
      <c r="J853" s="151">
        <f t="shared" si="88"/>
        <v>3.7999999999999999E-2</v>
      </c>
      <c r="K853" s="152">
        <v>5989974.8099999996</v>
      </c>
      <c r="L853" s="152">
        <v>4396641.53</v>
      </c>
      <c r="M853" s="64">
        <v>-2.3328149300154196E-3</v>
      </c>
      <c r="N853" s="153">
        <f t="shared" si="89"/>
        <v>5976001.3073328147</v>
      </c>
      <c r="O853" s="152">
        <f t="shared" si="90"/>
        <v>1669252.7048981092</v>
      </c>
      <c r="P853" s="152">
        <f t="shared" si="91"/>
        <v>4306748.6024347059</v>
      </c>
      <c r="Q853" s="64">
        <v>0.06</v>
      </c>
      <c r="R853" s="152">
        <f t="shared" si="93"/>
        <v>4048343.6862886231</v>
      </c>
    </row>
    <row r="854" spans="2:18" x14ac:dyDescent="0.25">
      <c r="B854" s="146">
        <v>850</v>
      </c>
      <c r="C854" s="147" t="s">
        <v>1279</v>
      </c>
      <c r="D854" s="148">
        <v>0</v>
      </c>
      <c r="E854" s="149">
        <v>42186</v>
      </c>
      <c r="F854" s="149">
        <v>44413</v>
      </c>
      <c r="G854" s="6">
        <f t="shared" si="92"/>
        <v>6.1013698630136988</v>
      </c>
      <c r="H854" s="146">
        <v>25</v>
      </c>
      <c r="I854" s="150">
        <v>0.05</v>
      </c>
      <c r="J854" s="151">
        <f t="shared" si="88"/>
        <v>3.7999999999999999E-2</v>
      </c>
      <c r="K854" s="152">
        <v>1473239.02</v>
      </c>
      <c r="L854" s="152">
        <v>1130700.96</v>
      </c>
      <c r="M854" s="64">
        <v>0</v>
      </c>
      <c r="N854" s="153">
        <f t="shared" si="89"/>
        <v>1473239.02</v>
      </c>
      <c r="O854" s="152">
        <f t="shared" si="90"/>
        <v>341573.49399046577</v>
      </c>
      <c r="P854" s="152">
        <f t="shared" si="91"/>
        <v>1131665.5260095343</v>
      </c>
      <c r="Q854" s="64">
        <v>0.06</v>
      </c>
      <c r="R854" s="152">
        <f t="shared" si="93"/>
        <v>1063765.5944489622</v>
      </c>
    </row>
    <row r="855" spans="2:18" x14ac:dyDescent="0.25">
      <c r="B855" s="146">
        <v>851</v>
      </c>
      <c r="C855" s="147" t="s">
        <v>1225</v>
      </c>
      <c r="D855" s="148">
        <v>0</v>
      </c>
      <c r="E855" s="149">
        <v>41639</v>
      </c>
      <c r="F855" s="149">
        <v>44413</v>
      </c>
      <c r="G855" s="6">
        <f t="shared" si="92"/>
        <v>7.6</v>
      </c>
      <c r="H855" s="146">
        <v>25</v>
      </c>
      <c r="I855" s="150">
        <v>0.05</v>
      </c>
      <c r="J855" s="151">
        <f t="shared" si="88"/>
        <v>3.7999999999999999E-2</v>
      </c>
      <c r="K855" s="152">
        <v>7690924.6600000001</v>
      </c>
      <c r="L855" s="152">
        <v>5551922.6500000004</v>
      </c>
      <c r="M855" s="64">
        <v>0.44</v>
      </c>
      <c r="N855" s="153">
        <f t="shared" si="89"/>
        <v>11074931.510399999</v>
      </c>
      <c r="O855" s="152">
        <f t="shared" si="90"/>
        <v>3198440.2202035198</v>
      </c>
      <c r="P855" s="152">
        <f t="shared" si="91"/>
        <v>7876491.2901964793</v>
      </c>
      <c r="Q855" s="64">
        <v>0.06</v>
      </c>
      <c r="R855" s="152">
        <f t="shared" si="93"/>
        <v>7403901.8127846904</v>
      </c>
    </row>
    <row r="856" spans="2:18" x14ac:dyDescent="0.25">
      <c r="B856" s="146">
        <v>852</v>
      </c>
      <c r="C856" s="147" t="s">
        <v>1226</v>
      </c>
      <c r="D856" s="148">
        <v>0</v>
      </c>
      <c r="E856" s="149">
        <v>41639</v>
      </c>
      <c r="F856" s="149">
        <v>44413</v>
      </c>
      <c r="G856" s="6">
        <f t="shared" si="92"/>
        <v>7.6</v>
      </c>
      <c r="H856" s="146">
        <v>25</v>
      </c>
      <c r="I856" s="150">
        <v>0.05</v>
      </c>
      <c r="J856" s="151">
        <f t="shared" si="88"/>
        <v>3.7999999999999999E-2</v>
      </c>
      <c r="K856" s="152">
        <v>50080767.299999997</v>
      </c>
      <c r="L856" s="152">
        <v>36152290.950000003</v>
      </c>
      <c r="M856" s="64">
        <v>0.19512195121951231</v>
      </c>
      <c r="N856" s="153">
        <f t="shared" si="89"/>
        <v>59852624.334146343</v>
      </c>
      <c r="O856" s="152">
        <f t="shared" si="90"/>
        <v>17285437.907701463</v>
      </c>
      <c r="P856" s="152">
        <f t="shared" si="91"/>
        <v>42567186.426444881</v>
      </c>
      <c r="Q856" s="64">
        <v>0.06</v>
      </c>
      <c r="R856" s="152">
        <f t="shared" si="93"/>
        <v>40013155.240858182</v>
      </c>
    </row>
    <row r="857" spans="2:18" ht="30" x14ac:dyDescent="0.25">
      <c r="B857" s="146">
        <v>853</v>
      </c>
      <c r="C857" s="147" t="s">
        <v>1227</v>
      </c>
      <c r="D857" s="148">
        <v>0</v>
      </c>
      <c r="E857" s="149">
        <v>41639</v>
      </c>
      <c r="F857" s="149">
        <v>44413</v>
      </c>
      <c r="G857" s="6">
        <f t="shared" si="92"/>
        <v>7.6</v>
      </c>
      <c r="H857" s="146">
        <v>25</v>
      </c>
      <c r="I857" s="150">
        <v>0.05</v>
      </c>
      <c r="J857" s="151">
        <f t="shared" si="88"/>
        <v>3.7999999999999999E-2</v>
      </c>
      <c r="K857" s="152">
        <v>11880195.439999999</v>
      </c>
      <c r="L857" s="152">
        <v>8576072.3300000001</v>
      </c>
      <c r="M857" s="64">
        <v>0</v>
      </c>
      <c r="N857" s="153">
        <f t="shared" si="89"/>
        <v>11880195.439999999</v>
      </c>
      <c r="O857" s="152">
        <f t="shared" si="90"/>
        <v>3431000.4430719996</v>
      </c>
      <c r="P857" s="152">
        <f t="shared" si="91"/>
        <v>8449194.996927999</v>
      </c>
      <c r="Q857" s="64">
        <v>0.06</v>
      </c>
      <c r="R857" s="152">
        <f t="shared" si="93"/>
        <v>7942243.2971123187</v>
      </c>
    </row>
    <row r="858" spans="2:18" ht="30" x14ac:dyDescent="0.25">
      <c r="B858" s="146">
        <v>854</v>
      </c>
      <c r="C858" s="147" t="s">
        <v>1228</v>
      </c>
      <c r="D858" s="148">
        <v>0</v>
      </c>
      <c r="E858" s="149">
        <v>41639</v>
      </c>
      <c r="F858" s="149">
        <v>44413</v>
      </c>
      <c r="G858" s="6">
        <f t="shared" si="92"/>
        <v>7.6</v>
      </c>
      <c r="H858" s="146">
        <v>25</v>
      </c>
      <c r="I858" s="150">
        <v>0.05</v>
      </c>
      <c r="J858" s="151">
        <f t="shared" si="88"/>
        <v>3.7999999999999999E-2</v>
      </c>
      <c r="K858" s="152">
        <v>2585594.15</v>
      </c>
      <c r="L858" s="152">
        <v>1866488.03</v>
      </c>
      <c r="M858" s="64">
        <v>0</v>
      </c>
      <c r="N858" s="153">
        <f t="shared" si="89"/>
        <v>2585594.15</v>
      </c>
      <c r="O858" s="152">
        <f t="shared" si="90"/>
        <v>746719.59051999997</v>
      </c>
      <c r="P858" s="152">
        <f t="shared" si="91"/>
        <v>1838874.5594799998</v>
      </c>
      <c r="Q858" s="64">
        <v>0.06</v>
      </c>
      <c r="R858" s="152">
        <f t="shared" si="93"/>
        <v>1728542.0859111997</v>
      </c>
    </row>
    <row r="859" spans="2:18" ht="30" x14ac:dyDescent="0.25">
      <c r="B859" s="146">
        <v>855</v>
      </c>
      <c r="C859" s="147" t="s">
        <v>1229</v>
      </c>
      <c r="D859" s="148">
        <v>0</v>
      </c>
      <c r="E859" s="149">
        <v>41639</v>
      </c>
      <c r="F859" s="149">
        <v>44413</v>
      </c>
      <c r="G859" s="6">
        <f t="shared" si="92"/>
        <v>7.6</v>
      </c>
      <c r="H859" s="146">
        <v>25</v>
      </c>
      <c r="I859" s="150">
        <v>0.05</v>
      </c>
      <c r="J859" s="151">
        <f t="shared" si="88"/>
        <v>3.7999999999999999E-2</v>
      </c>
      <c r="K859" s="152">
        <v>32250254.719999999</v>
      </c>
      <c r="L859" s="152">
        <v>23280805.280000001</v>
      </c>
      <c r="M859" s="64">
        <v>0</v>
      </c>
      <c r="N859" s="153">
        <f t="shared" si="89"/>
        <v>32250254.719999999</v>
      </c>
      <c r="O859" s="152">
        <f t="shared" si="90"/>
        <v>9313873.5631359983</v>
      </c>
      <c r="P859" s="152">
        <f t="shared" si="91"/>
        <v>22936381.156864002</v>
      </c>
      <c r="Q859" s="64">
        <v>0.06</v>
      </c>
      <c r="R859" s="152">
        <f t="shared" si="93"/>
        <v>21560198.287452161</v>
      </c>
    </row>
    <row r="860" spans="2:18" ht="30" x14ac:dyDescent="0.25">
      <c r="B860" s="146">
        <v>856</v>
      </c>
      <c r="C860" s="147" t="s">
        <v>1230</v>
      </c>
      <c r="D860" s="148">
        <v>0</v>
      </c>
      <c r="E860" s="149">
        <v>41639</v>
      </c>
      <c r="F860" s="149">
        <v>44413</v>
      </c>
      <c r="G860" s="6">
        <f t="shared" si="92"/>
        <v>7.6</v>
      </c>
      <c r="H860" s="146">
        <v>25</v>
      </c>
      <c r="I860" s="150">
        <v>0.05</v>
      </c>
      <c r="J860" s="151">
        <f t="shared" si="88"/>
        <v>3.7999999999999999E-2</v>
      </c>
      <c r="K860" s="152">
        <v>-4840825.18</v>
      </c>
      <c r="L860" s="152">
        <v>-3494493.59</v>
      </c>
      <c r="M860" s="64">
        <v>0</v>
      </c>
      <c r="N860" s="153">
        <f t="shared" si="89"/>
        <v>-4840825.18</v>
      </c>
      <c r="O860" s="152">
        <f t="shared" si="90"/>
        <v>-1398030.3119839998</v>
      </c>
      <c r="P860" s="152">
        <f>N860-O860</f>
        <v>-3442794.8680159999</v>
      </c>
      <c r="Q860" s="64">
        <v>0.06</v>
      </c>
      <c r="R860" s="152">
        <f>IF(P860&gt;=N860*I860,N860*I860,P860*(1-Q860))</f>
        <v>-3236227.1759350398</v>
      </c>
    </row>
    <row r="861" spans="2:18" x14ac:dyDescent="0.25">
      <c r="B861" s="146">
        <v>857</v>
      </c>
      <c r="C861" s="147" t="s">
        <v>1232</v>
      </c>
      <c r="D861" s="148">
        <v>0</v>
      </c>
      <c r="E861" s="149">
        <v>41730</v>
      </c>
      <c r="F861" s="149">
        <v>44413</v>
      </c>
      <c r="G861" s="6">
        <f t="shared" si="92"/>
        <v>7.3506849315068497</v>
      </c>
      <c r="H861" s="146">
        <v>25</v>
      </c>
      <c r="I861" s="150">
        <v>0.05</v>
      </c>
      <c r="J861" s="151">
        <f t="shared" si="88"/>
        <v>3.7999999999999999E-2</v>
      </c>
      <c r="K861" s="152">
        <v>26711325.52</v>
      </c>
      <c r="L861" s="152">
        <v>19534541.710000001</v>
      </c>
      <c r="M861" s="64">
        <v>0</v>
      </c>
      <c r="N861" s="153">
        <f t="shared" si="89"/>
        <v>26711325.52</v>
      </c>
      <c r="O861" s="152">
        <f t="shared" si="90"/>
        <v>7461168.4440166568</v>
      </c>
      <c r="P861" s="152">
        <f t="shared" si="91"/>
        <v>19250157.075983342</v>
      </c>
      <c r="Q861" s="64">
        <v>0.06</v>
      </c>
      <c r="R861" s="152">
        <f t="shared" si="93"/>
        <v>18095147.651424341</v>
      </c>
    </row>
    <row r="862" spans="2:18" x14ac:dyDescent="0.25">
      <c r="B862" s="146">
        <v>858</v>
      </c>
      <c r="C862" s="147" t="s">
        <v>1233</v>
      </c>
      <c r="D862" s="148">
        <v>0</v>
      </c>
      <c r="E862" s="149">
        <v>42095</v>
      </c>
      <c r="F862" s="149">
        <v>44413</v>
      </c>
      <c r="G862" s="6">
        <f t="shared" si="92"/>
        <v>6.3506849315068497</v>
      </c>
      <c r="H862" s="146">
        <v>25</v>
      </c>
      <c r="I862" s="150">
        <v>0.05</v>
      </c>
      <c r="J862" s="151">
        <f t="shared" si="88"/>
        <v>3.7999999999999999E-2</v>
      </c>
      <c r="K862" s="152">
        <v>1532388.06</v>
      </c>
      <c r="L862" s="152">
        <v>1164625.53</v>
      </c>
      <c r="M862" s="64">
        <v>0</v>
      </c>
      <c r="N862" s="153">
        <f t="shared" si="89"/>
        <v>1532388.06</v>
      </c>
      <c r="O862" s="152">
        <f t="shared" si="90"/>
        <v>369805.12295079452</v>
      </c>
      <c r="P862" s="152">
        <f t="shared" si="91"/>
        <v>1162582.9370492054</v>
      </c>
      <c r="Q862" s="64">
        <v>0.06</v>
      </c>
      <c r="R862" s="152">
        <f t="shared" si="93"/>
        <v>1092827.9608262531</v>
      </c>
    </row>
    <row r="863" spans="2:18" x14ac:dyDescent="0.25">
      <c r="B863" s="146">
        <v>859</v>
      </c>
      <c r="C863" s="147" t="s">
        <v>1235</v>
      </c>
      <c r="D863" s="148">
        <v>0</v>
      </c>
      <c r="E863" s="149">
        <v>42461</v>
      </c>
      <c r="F863" s="149">
        <v>44413</v>
      </c>
      <c r="G863" s="6">
        <f t="shared" si="92"/>
        <v>5.3479452054794523</v>
      </c>
      <c r="H863" s="146">
        <v>25</v>
      </c>
      <c r="I863" s="150">
        <v>0.05</v>
      </c>
      <c r="J863" s="151">
        <f t="shared" si="88"/>
        <v>3.7999999999999999E-2</v>
      </c>
      <c r="K863" s="152">
        <v>694094.56</v>
      </c>
      <c r="L863" s="152">
        <v>549178.07999999996</v>
      </c>
      <c r="M863" s="64">
        <v>0</v>
      </c>
      <c r="N863" s="153">
        <f t="shared" si="89"/>
        <v>694094.56</v>
      </c>
      <c r="O863" s="152">
        <f t="shared" si="90"/>
        <v>141055.22762345205</v>
      </c>
      <c r="P863" s="152">
        <f t="shared" si="91"/>
        <v>553039.33237654797</v>
      </c>
      <c r="Q863" s="64">
        <v>0.06</v>
      </c>
      <c r="R863" s="152">
        <f t="shared" si="93"/>
        <v>519856.97243395506</v>
      </c>
    </row>
    <row r="864" spans="2:18" x14ac:dyDescent="0.25">
      <c r="B864" s="146">
        <v>860</v>
      </c>
      <c r="C864" s="147" t="s">
        <v>1236</v>
      </c>
      <c r="D864" s="148">
        <v>0</v>
      </c>
      <c r="E864" s="149">
        <v>41730</v>
      </c>
      <c r="F864" s="149">
        <v>44413</v>
      </c>
      <c r="G864" s="6">
        <f t="shared" si="92"/>
        <v>7.3506849315068497</v>
      </c>
      <c r="H864" s="146">
        <v>25</v>
      </c>
      <c r="I864" s="150">
        <v>0.05</v>
      </c>
      <c r="J864" s="151">
        <f t="shared" si="88"/>
        <v>3.7999999999999999E-2</v>
      </c>
      <c r="K864" s="152">
        <v>-20297640.079999998</v>
      </c>
      <c r="L864" s="152">
        <v>-14844081.630000001</v>
      </c>
      <c r="M864" s="64">
        <v>0</v>
      </c>
      <c r="N864" s="153">
        <f t="shared" si="89"/>
        <v>-20297640.079999998</v>
      </c>
      <c r="O864" s="152">
        <f t="shared" si="90"/>
        <v>-5669659.1690858081</v>
      </c>
      <c r="P864" s="152">
        <f>N864-O864</f>
        <v>-14627980.91091419</v>
      </c>
      <c r="Q864" s="64">
        <v>0.06</v>
      </c>
      <c r="R864" s="152">
        <f>IF(P864&gt;=N864*I864,N864*I864,P864*(1-Q864))</f>
        <v>-13750302.056259338</v>
      </c>
    </row>
    <row r="865" spans="2:18" x14ac:dyDescent="0.25">
      <c r="B865" s="146">
        <v>861</v>
      </c>
      <c r="C865" s="147" t="s">
        <v>1237</v>
      </c>
      <c r="D865" s="148">
        <v>0</v>
      </c>
      <c r="E865" s="149">
        <v>42095</v>
      </c>
      <c r="F865" s="149">
        <v>44413</v>
      </c>
      <c r="G865" s="6">
        <f t="shared" si="92"/>
        <v>6.3506849315068497</v>
      </c>
      <c r="H865" s="146">
        <v>25</v>
      </c>
      <c r="I865" s="150">
        <v>0.05</v>
      </c>
      <c r="J865" s="151">
        <f t="shared" si="88"/>
        <v>3.7999999999999999E-2</v>
      </c>
      <c r="K865" s="152">
        <v>3886183.48</v>
      </c>
      <c r="L865" s="152">
        <v>2953526.32</v>
      </c>
      <c r="M865" s="64">
        <v>0</v>
      </c>
      <c r="N865" s="153">
        <f t="shared" si="89"/>
        <v>3886183.48</v>
      </c>
      <c r="O865" s="152">
        <f t="shared" si="90"/>
        <v>937837.22096526029</v>
      </c>
      <c r="P865" s="152">
        <f t="shared" si="91"/>
        <v>2948346.2590347398</v>
      </c>
      <c r="Q865" s="64">
        <v>0.06</v>
      </c>
      <c r="R865" s="152">
        <f t="shared" si="93"/>
        <v>2771445.4834926552</v>
      </c>
    </row>
    <row r="866" spans="2:18" x14ac:dyDescent="0.25">
      <c r="B866" s="146">
        <v>862</v>
      </c>
      <c r="C866" s="147" t="s">
        <v>1238</v>
      </c>
      <c r="D866" s="148">
        <v>0</v>
      </c>
      <c r="E866" s="149">
        <v>42461</v>
      </c>
      <c r="F866" s="149">
        <v>44413</v>
      </c>
      <c r="G866" s="6">
        <f t="shared" si="92"/>
        <v>5.3479452054794523</v>
      </c>
      <c r="H866" s="146">
        <v>25</v>
      </c>
      <c r="I866" s="150">
        <v>0.05</v>
      </c>
      <c r="J866" s="151">
        <f t="shared" si="88"/>
        <v>3.7999999999999999E-2</v>
      </c>
      <c r="K866" s="152">
        <v>-1890525.22</v>
      </c>
      <c r="L866" s="152">
        <v>-1495812.07</v>
      </c>
      <c r="M866" s="64">
        <v>0</v>
      </c>
      <c r="N866" s="153">
        <f t="shared" si="89"/>
        <v>-1890525.22</v>
      </c>
      <c r="O866" s="152">
        <f t="shared" si="90"/>
        <v>-384196.16087320552</v>
      </c>
      <c r="P866" s="152">
        <f>N866-O866</f>
        <v>-1506329.0591267943</v>
      </c>
      <c r="Q866" s="64">
        <v>0.06</v>
      </c>
      <c r="R866" s="152">
        <f>IF(P866&gt;=N866*I866,N866*I866,P866*(1-Q866))</f>
        <v>-1415949.3155791867</v>
      </c>
    </row>
    <row r="867" spans="2:18" x14ac:dyDescent="0.25">
      <c r="B867" s="146">
        <v>863</v>
      </c>
      <c r="C867" s="147" t="s">
        <v>1239</v>
      </c>
      <c r="D867" s="148">
        <v>0</v>
      </c>
      <c r="E867" s="149">
        <v>42826</v>
      </c>
      <c r="F867" s="149">
        <v>44413</v>
      </c>
      <c r="G867" s="6">
        <f t="shared" si="92"/>
        <v>4.3479452054794523</v>
      </c>
      <c r="H867" s="146">
        <v>25</v>
      </c>
      <c r="I867" s="150">
        <v>0.05</v>
      </c>
      <c r="J867" s="151">
        <f t="shared" si="88"/>
        <v>3.7999999999999999E-2</v>
      </c>
      <c r="K867" s="152">
        <v>455970.28</v>
      </c>
      <c r="L867" s="152">
        <v>376309</v>
      </c>
      <c r="M867" s="64">
        <v>0</v>
      </c>
      <c r="N867" s="153">
        <f t="shared" si="89"/>
        <v>455970.28</v>
      </c>
      <c r="O867" s="152">
        <f t="shared" si="90"/>
        <v>75336.284125150691</v>
      </c>
      <c r="P867" s="152">
        <f t="shared" si="91"/>
        <v>380633.99587484932</v>
      </c>
      <c r="Q867" s="64">
        <v>0.06</v>
      </c>
      <c r="R867" s="152">
        <f t="shared" si="93"/>
        <v>357795.95612235833</v>
      </c>
    </row>
    <row r="868" spans="2:18" x14ac:dyDescent="0.25">
      <c r="B868" s="146">
        <v>864</v>
      </c>
      <c r="C868" s="147" t="s">
        <v>1241</v>
      </c>
      <c r="D868" s="148">
        <v>0</v>
      </c>
      <c r="E868" s="149">
        <v>42826</v>
      </c>
      <c r="F868" s="149">
        <v>44413</v>
      </c>
      <c r="G868" s="6">
        <f t="shared" si="92"/>
        <v>4.3479452054794523</v>
      </c>
      <c r="H868" s="146">
        <v>25</v>
      </c>
      <c r="I868" s="150">
        <v>0.05</v>
      </c>
      <c r="J868" s="151">
        <f t="shared" si="88"/>
        <v>3.7999999999999999E-2</v>
      </c>
      <c r="K868" s="152">
        <v>-37952.26</v>
      </c>
      <c r="L868" s="152">
        <v>-31321.74</v>
      </c>
      <c r="M868" s="64">
        <v>0</v>
      </c>
      <c r="N868" s="153">
        <f t="shared" si="89"/>
        <v>-37952.26</v>
      </c>
      <c r="O868" s="152">
        <f t="shared" si="90"/>
        <v>-6270.5451823561643</v>
      </c>
      <c r="P868" s="152">
        <f>N868-O868</f>
        <v>-31681.714817643839</v>
      </c>
      <c r="Q868" s="64">
        <v>0.06</v>
      </c>
      <c r="R868" s="152">
        <f>IF(P868&gt;=N868*I868,N868*I868,P868*(1-Q868))</f>
        <v>-29780.811928585208</v>
      </c>
    </row>
    <row r="869" spans="2:18" x14ac:dyDescent="0.25">
      <c r="B869" s="146">
        <v>865</v>
      </c>
      <c r="C869" s="147" t="s">
        <v>1243</v>
      </c>
      <c r="D869" s="148">
        <v>0</v>
      </c>
      <c r="E869" s="149">
        <v>43191</v>
      </c>
      <c r="F869" s="149">
        <v>44413</v>
      </c>
      <c r="G869" s="6">
        <f t="shared" si="92"/>
        <v>3.3479452054794518</v>
      </c>
      <c r="H869" s="146">
        <v>25</v>
      </c>
      <c r="I869" s="150">
        <v>0.05</v>
      </c>
      <c r="J869" s="151">
        <f t="shared" si="88"/>
        <v>3.7999999999999999E-2</v>
      </c>
      <c r="K869" s="152">
        <v>1259529.77</v>
      </c>
      <c r="L869" s="152">
        <v>1086539.83</v>
      </c>
      <c r="M869" s="64">
        <v>0</v>
      </c>
      <c r="N869" s="153">
        <f t="shared" si="89"/>
        <v>1259529.77</v>
      </c>
      <c r="O869" s="152">
        <f t="shared" si="90"/>
        <v>160239.79287594519</v>
      </c>
      <c r="P869" s="152">
        <f t="shared" si="91"/>
        <v>1099289.9771240549</v>
      </c>
      <c r="Q869" s="64">
        <v>0.06</v>
      </c>
      <c r="R869" s="152">
        <f t="shared" si="93"/>
        <v>1033332.5784966116</v>
      </c>
    </row>
    <row r="870" spans="2:18" x14ac:dyDescent="0.25">
      <c r="B870" s="146">
        <v>866</v>
      </c>
      <c r="C870" s="147" t="s">
        <v>1244</v>
      </c>
      <c r="D870" s="148">
        <v>0</v>
      </c>
      <c r="E870" s="149">
        <v>43191</v>
      </c>
      <c r="F870" s="149">
        <v>44413</v>
      </c>
      <c r="G870" s="6">
        <f t="shared" si="92"/>
        <v>3.3479452054794518</v>
      </c>
      <c r="H870" s="146">
        <v>25</v>
      </c>
      <c r="I870" s="150">
        <v>0.05</v>
      </c>
      <c r="J870" s="151">
        <f t="shared" si="88"/>
        <v>3.7999999999999999E-2</v>
      </c>
      <c r="K870" s="152">
        <v>4164157.43</v>
      </c>
      <c r="L870" s="152">
        <v>3592231.79</v>
      </c>
      <c r="M870" s="64">
        <v>0</v>
      </c>
      <c r="N870" s="153">
        <f t="shared" si="89"/>
        <v>4164157.43</v>
      </c>
      <c r="O870" s="152">
        <f t="shared" si="90"/>
        <v>529772.09429994528</v>
      </c>
      <c r="P870" s="152">
        <f t="shared" si="91"/>
        <v>3634385.3357000547</v>
      </c>
      <c r="Q870" s="64">
        <v>0.06</v>
      </c>
      <c r="R870" s="152">
        <f t="shared" si="93"/>
        <v>3416322.2155580511</v>
      </c>
    </row>
    <row r="871" spans="2:18" x14ac:dyDescent="0.25">
      <c r="B871" s="146">
        <v>867</v>
      </c>
      <c r="C871" s="147" t="s">
        <v>1246</v>
      </c>
      <c r="D871" s="148">
        <v>0</v>
      </c>
      <c r="E871" s="149">
        <v>43556</v>
      </c>
      <c r="F871" s="149">
        <v>44413</v>
      </c>
      <c r="G871" s="6">
        <f t="shared" si="92"/>
        <v>2.3479452054794518</v>
      </c>
      <c r="H871" s="146">
        <v>25</v>
      </c>
      <c r="I871" s="150">
        <v>0.05</v>
      </c>
      <c r="J871" s="151">
        <f t="shared" si="88"/>
        <v>3.7999999999999999E-2</v>
      </c>
      <c r="K871" s="152">
        <v>1488818.72</v>
      </c>
      <c r="L871" s="152">
        <v>1345595.56</v>
      </c>
      <c r="M871" s="64">
        <v>0</v>
      </c>
      <c r="N871" s="153">
        <f t="shared" si="89"/>
        <v>1488818.72</v>
      </c>
      <c r="O871" s="152">
        <f t="shared" si="90"/>
        <v>132835.26146717806</v>
      </c>
      <c r="P871" s="152">
        <f t="shared" si="91"/>
        <v>1355983.4585328219</v>
      </c>
      <c r="Q871" s="64">
        <v>0.06</v>
      </c>
      <c r="R871" s="152">
        <f t="shared" si="93"/>
        <v>1274624.4510208524</v>
      </c>
    </row>
    <row r="872" spans="2:18" ht="30" x14ac:dyDescent="0.25">
      <c r="B872" s="146">
        <v>868</v>
      </c>
      <c r="C872" s="147" t="s">
        <v>1247</v>
      </c>
      <c r="D872" s="148">
        <v>0</v>
      </c>
      <c r="E872" s="149">
        <v>43556</v>
      </c>
      <c r="F872" s="149">
        <v>44413</v>
      </c>
      <c r="G872" s="6">
        <f t="shared" si="92"/>
        <v>2.3479452054794518</v>
      </c>
      <c r="H872" s="146">
        <v>25</v>
      </c>
      <c r="I872" s="150">
        <v>0.05</v>
      </c>
      <c r="J872" s="151">
        <f t="shared" si="88"/>
        <v>3.7999999999999999E-2</v>
      </c>
      <c r="K872" s="152">
        <v>5203855.07</v>
      </c>
      <c r="L872" s="152">
        <v>4703248.3899999997</v>
      </c>
      <c r="M872" s="64">
        <v>0</v>
      </c>
      <c r="N872" s="153">
        <f t="shared" si="89"/>
        <v>5203855.07</v>
      </c>
      <c r="O872" s="152">
        <f t="shared" si="90"/>
        <v>464297.92934142466</v>
      </c>
      <c r="P872" s="152">
        <f t="shared" si="91"/>
        <v>4739557.140658576</v>
      </c>
      <c r="Q872" s="64">
        <v>0.06</v>
      </c>
      <c r="R872" s="152">
        <f t="shared" si="93"/>
        <v>4455183.7122190613</v>
      </c>
    </row>
    <row r="873" spans="2:18" x14ac:dyDescent="0.25">
      <c r="B873" s="146">
        <v>869</v>
      </c>
      <c r="C873" s="147" t="s">
        <v>1249</v>
      </c>
      <c r="D873" s="148">
        <v>0</v>
      </c>
      <c r="E873" s="149">
        <v>43922</v>
      </c>
      <c r="F873" s="149">
        <v>44413</v>
      </c>
      <c r="G873" s="6">
        <f t="shared" si="92"/>
        <v>1.3452054794520547</v>
      </c>
      <c r="H873" s="146">
        <v>25</v>
      </c>
      <c r="I873" s="150">
        <v>0.05</v>
      </c>
      <c r="J873" s="151">
        <f t="shared" si="88"/>
        <v>3.7999999999999999E-2</v>
      </c>
      <c r="K873" s="152">
        <v>2575522.31</v>
      </c>
      <c r="L873" s="152">
        <v>2445033.9500000002</v>
      </c>
      <c r="M873" s="64">
        <v>0</v>
      </c>
      <c r="N873" s="153">
        <f t="shared" si="89"/>
        <v>2575522.31</v>
      </c>
      <c r="O873" s="152">
        <f t="shared" si="90"/>
        <v>131655.05550679451</v>
      </c>
      <c r="P873" s="152">
        <f t="shared" si="91"/>
        <v>2443867.2544932053</v>
      </c>
      <c r="Q873" s="64">
        <v>0.06</v>
      </c>
      <c r="R873" s="152">
        <f t="shared" si="93"/>
        <v>2297235.2192236129</v>
      </c>
    </row>
    <row r="874" spans="2:18" x14ac:dyDescent="0.25">
      <c r="B874" s="146">
        <v>870</v>
      </c>
      <c r="C874" s="147" t="s">
        <v>1250</v>
      </c>
      <c r="D874" s="148">
        <v>0</v>
      </c>
      <c r="E874" s="149">
        <v>43922</v>
      </c>
      <c r="F874" s="149">
        <v>44413</v>
      </c>
      <c r="G874" s="6">
        <f t="shared" si="92"/>
        <v>1.3452054794520547</v>
      </c>
      <c r="H874" s="146">
        <v>25</v>
      </c>
      <c r="I874" s="150">
        <v>0.05</v>
      </c>
      <c r="J874" s="151">
        <f t="shared" si="88"/>
        <v>3.7999999999999999E-2</v>
      </c>
      <c r="K874" s="152">
        <v>-5062968.0999999996</v>
      </c>
      <c r="L874" s="152">
        <v>-4806453.75</v>
      </c>
      <c r="M874" s="64">
        <v>0</v>
      </c>
      <c r="N874" s="153">
        <f t="shared" si="89"/>
        <v>-5062968.0999999996</v>
      </c>
      <c r="O874" s="152">
        <f t="shared" si="90"/>
        <v>-258807.83235561641</v>
      </c>
      <c r="P874" s="152">
        <f>N874-O874</f>
        <v>-4804160.267644383</v>
      </c>
      <c r="Q874" s="64">
        <v>0.06</v>
      </c>
      <c r="R874" s="152">
        <f>IF(P874&gt;=N874*I874,N874*I874,P874*(1-Q874))</f>
        <v>-4515910.6515857195</v>
      </c>
    </row>
    <row r="875" spans="2:18" ht="30" x14ac:dyDescent="0.25">
      <c r="B875" s="146">
        <v>871</v>
      </c>
      <c r="C875" s="147" t="s">
        <v>1280</v>
      </c>
      <c r="D875" s="148">
        <v>0</v>
      </c>
      <c r="E875" s="149">
        <v>41639</v>
      </c>
      <c r="F875" s="149">
        <v>44413</v>
      </c>
      <c r="G875" s="6">
        <f t="shared" si="92"/>
        <v>7.6</v>
      </c>
      <c r="H875" s="146">
        <v>25</v>
      </c>
      <c r="I875" s="150">
        <v>0.05</v>
      </c>
      <c r="J875" s="151">
        <f t="shared" si="88"/>
        <v>3.7999999999999999E-2</v>
      </c>
      <c r="K875" s="152">
        <v>220936347.87</v>
      </c>
      <c r="L875" s="152">
        <v>159489471.84999999</v>
      </c>
      <c r="M875" s="64">
        <v>8.8210347752332524E-2</v>
      </c>
      <c r="N875" s="153">
        <f t="shared" si="89"/>
        <v>240425219.94674304</v>
      </c>
      <c r="O875" s="152">
        <f t="shared" si="90"/>
        <v>69434803.520619392</v>
      </c>
      <c r="P875" s="152">
        <f t="shared" si="91"/>
        <v>170990416.42612365</v>
      </c>
      <c r="Q875" s="64">
        <v>0.06</v>
      </c>
      <c r="R875" s="152">
        <f t="shared" si="93"/>
        <v>160730991.44055623</v>
      </c>
    </row>
    <row r="876" spans="2:18" x14ac:dyDescent="0.25">
      <c r="B876" s="146">
        <v>872</v>
      </c>
      <c r="C876" s="147" t="s">
        <v>1281</v>
      </c>
      <c r="D876" s="148">
        <v>0</v>
      </c>
      <c r="E876" s="149">
        <v>41730</v>
      </c>
      <c r="F876" s="149">
        <v>44413</v>
      </c>
      <c r="G876" s="6">
        <f t="shared" si="92"/>
        <v>7.3506849315068497</v>
      </c>
      <c r="H876" s="146">
        <v>25</v>
      </c>
      <c r="I876" s="150">
        <v>0.05</v>
      </c>
      <c r="J876" s="151">
        <f t="shared" si="88"/>
        <v>3.7999999999999999E-2</v>
      </c>
      <c r="K876" s="152">
        <v>-2327446.7000000002</v>
      </c>
      <c r="L876" s="152">
        <v>-1708345.89</v>
      </c>
      <c r="M876" s="64">
        <v>-2.3328149300154196E-3</v>
      </c>
      <c r="N876" s="153">
        <f t="shared" si="89"/>
        <v>-2322017.1975894249</v>
      </c>
      <c r="O876" s="152">
        <f t="shared" si="90"/>
        <v>-648599.83935077325</v>
      </c>
      <c r="P876" s="152">
        <f>N876-O876</f>
        <v>-1673417.3582386517</v>
      </c>
      <c r="Q876" s="64">
        <v>0.06</v>
      </c>
      <c r="R876" s="152">
        <f>IF(P876&gt;=N876*I876,N876*I876,P876*(1-Q876))</f>
        <v>-1573012.3167443324</v>
      </c>
    </row>
    <row r="877" spans="2:18" ht="30" x14ac:dyDescent="0.25">
      <c r="B877" s="146">
        <v>873</v>
      </c>
      <c r="C877" s="147" t="s">
        <v>1282</v>
      </c>
      <c r="D877" s="148">
        <v>0</v>
      </c>
      <c r="E877" s="149">
        <v>42186</v>
      </c>
      <c r="F877" s="149">
        <v>44413</v>
      </c>
      <c r="G877" s="6">
        <f t="shared" si="92"/>
        <v>6.1013698630136988</v>
      </c>
      <c r="H877" s="146">
        <v>25</v>
      </c>
      <c r="I877" s="150">
        <v>0.05</v>
      </c>
      <c r="J877" s="151">
        <f t="shared" si="88"/>
        <v>3.7999999999999999E-2</v>
      </c>
      <c r="K877" s="152">
        <v>5371686.7199999997</v>
      </c>
      <c r="L877" s="152">
        <v>4122733.18</v>
      </c>
      <c r="M877" s="64">
        <v>0</v>
      </c>
      <c r="N877" s="153">
        <f t="shared" si="89"/>
        <v>5371686.7199999997</v>
      </c>
      <c r="O877" s="152">
        <f t="shared" si="90"/>
        <v>1245436.6037444382</v>
      </c>
      <c r="P877" s="152">
        <f t="shared" si="91"/>
        <v>4126250.1162555618</v>
      </c>
      <c r="Q877" s="64">
        <v>0.06</v>
      </c>
      <c r="R877" s="152">
        <f t="shared" si="93"/>
        <v>3878675.1092802277</v>
      </c>
    </row>
    <row r="878" spans="2:18" x14ac:dyDescent="0.25">
      <c r="B878" s="146">
        <v>874</v>
      </c>
      <c r="C878" s="147" t="s">
        <v>1225</v>
      </c>
      <c r="D878" s="148">
        <v>0</v>
      </c>
      <c r="E878" s="149">
        <v>41639</v>
      </c>
      <c r="F878" s="149">
        <v>44413</v>
      </c>
      <c r="G878" s="6">
        <f t="shared" si="92"/>
        <v>7.6</v>
      </c>
      <c r="H878" s="146">
        <v>25</v>
      </c>
      <c r="I878" s="150">
        <v>0.05</v>
      </c>
      <c r="J878" s="151">
        <f t="shared" si="88"/>
        <v>3.7999999999999999E-2</v>
      </c>
      <c r="K878" s="152">
        <v>4882200.9000000004</v>
      </c>
      <c r="L878" s="152">
        <v>3524361.88</v>
      </c>
      <c r="M878" s="64">
        <v>0.44</v>
      </c>
      <c r="N878" s="153">
        <f t="shared" si="89"/>
        <v>7030369.2960000001</v>
      </c>
      <c r="O878" s="152">
        <f t="shared" si="90"/>
        <v>2030370.6526848001</v>
      </c>
      <c r="P878" s="152">
        <f t="shared" si="91"/>
        <v>4999998.6433151998</v>
      </c>
      <c r="Q878" s="64">
        <v>0.06</v>
      </c>
      <c r="R878" s="152">
        <f t="shared" si="93"/>
        <v>4699998.7247162871</v>
      </c>
    </row>
    <row r="879" spans="2:18" x14ac:dyDescent="0.25">
      <c r="B879" s="146">
        <v>875</v>
      </c>
      <c r="C879" s="147" t="s">
        <v>1226</v>
      </c>
      <c r="D879" s="148">
        <v>0</v>
      </c>
      <c r="E879" s="149">
        <v>41639</v>
      </c>
      <c r="F879" s="149">
        <v>44413</v>
      </c>
      <c r="G879" s="6">
        <f t="shared" si="92"/>
        <v>7.6</v>
      </c>
      <c r="H879" s="146">
        <v>25</v>
      </c>
      <c r="I879" s="150">
        <v>0.05</v>
      </c>
      <c r="J879" s="151">
        <f t="shared" si="88"/>
        <v>3.7999999999999999E-2</v>
      </c>
      <c r="K879" s="152">
        <v>31791283.609999999</v>
      </c>
      <c r="L879" s="152">
        <v>22949483.34</v>
      </c>
      <c r="M879" s="64">
        <v>0.19512195121951231</v>
      </c>
      <c r="N879" s="153">
        <f t="shared" si="89"/>
        <v>37994460.899756104</v>
      </c>
      <c r="O879" s="152">
        <f t="shared" si="90"/>
        <v>10972800.307849562</v>
      </c>
      <c r="P879" s="152">
        <f t="shared" si="91"/>
        <v>27021660.59190654</v>
      </c>
      <c r="Q879" s="64">
        <v>0.06</v>
      </c>
      <c r="R879" s="152">
        <f t="shared" si="93"/>
        <v>25400360.956392147</v>
      </c>
    </row>
    <row r="880" spans="2:18" ht="30" x14ac:dyDescent="0.25">
      <c r="B880" s="146">
        <v>876</v>
      </c>
      <c r="C880" s="147" t="s">
        <v>1227</v>
      </c>
      <c r="D880" s="148">
        <v>0</v>
      </c>
      <c r="E880" s="149">
        <v>41639</v>
      </c>
      <c r="F880" s="149">
        <v>44413</v>
      </c>
      <c r="G880" s="6">
        <f t="shared" si="92"/>
        <v>7.6</v>
      </c>
      <c r="H880" s="146">
        <v>25</v>
      </c>
      <c r="I880" s="150">
        <v>0.05</v>
      </c>
      <c r="J880" s="151">
        <f t="shared" si="88"/>
        <v>3.7999999999999999E-2</v>
      </c>
      <c r="K880" s="152">
        <v>7541551.04</v>
      </c>
      <c r="L880" s="152">
        <v>5444092.8399999999</v>
      </c>
      <c r="M880" s="64">
        <v>0</v>
      </c>
      <c r="N880" s="153">
        <f t="shared" si="89"/>
        <v>7541551.04</v>
      </c>
      <c r="O880" s="152">
        <f t="shared" si="90"/>
        <v>2177999.9403519998</v>
      </c>
      <c r="P880" s="152">
        <f t="shared" si="91"/>
        <v>5363551.0996480007</v>
      </c>
      <c r="Q880" s="64">
        <v>0.06</v>
      </c>
      <c r="R880" s="152">
        <f t="shared" si="93"/>
        <v>5041738.0336691206</v>
      </c>
    </row>
    <row r="881" spans="2:18" ht="30" x14ac:dyDescent="0.25">
      <c r="B881" s="146">
        <v>877</v>
      </c>
      <c r="C881" s="147" t="s">
        <v>1228</v>
      </c>
      <c r="D881" s="148">
        <v>0</v>
      </c>
      <c r="E881" s="149">
        <v>41639</v>
      </c>
      <c r="F881" s="149">
        <v>44413</v>
      </c>
      <c r="G881" s="6">
        <f t="shared" si="92"/>
        <v>7.6</v>
      </c>
      <c r="H881" s="146">
        <v>25</v>
      </c>
      <c r="I881" s="150">
        <v>0.05</v>
      </c>
      <c r="J881" s="151">
        <f t="shared" si="88"/>
        <v>3.7999999999999999E-2</v>
      </c>
      <c r="K881" s="152">
        <v>1641335.81</v>
      </c>
      <c r="L881" s="152">
        <v>1184847.05</v>
      </c>
      <c r="M881" s="64">
        <v>0</v>
      </c>
      <c r="N881" s="153">
        <f t="shared" si="89"/>
        <v>1641335.81</v>
      </c>
      <c r="O881" s="152">
        <f t="shared" si="90"/>
        <v>474017.78192799998</v>
      </c>
      <c r="P881" s="152">
        <f t="shared" si="91"/>
        <v>1167318.028072</v>
      </c>
      <c r="Q881" s="64">
        <v>0.06</v>
      </c>
      <c r="R881" s="152">
        <f t="shared" si="93"/>
        <v>1097278.94638768</v>
      </c>
    </row>
    <row r="882" spans="2:18" ht="30" x14ac:dyDescent="0.25">
      <c r="B882" s="146">
        <v>878</v>
      </c>
      <c r="C882" s="147" t="s">
        <v>1229</v>
      </c>
      <c r="D882" s="148">
        <v>0</v>
      </c>
      <c r="E882" s="149">
        <v>41639</v>
      </c>
      <c r="F882" s="149">
        <v>44413</v>
      </c>
      <c r="G882" s="6">
        <f t="shared" si="92"/>
        <v>7.6</v>
      </c>
      <c r="H882" s="146">
        <v>25</v>
      </c>
      <c r="I882" s="150">
        <v>0.05</v>
      </c>
      <c r="J882" s="151">
        <f t="shared" si="88"/>
        <v>3.7999999999999999E-2</v>
      </c>
      <c r="K882" s="152">
        <v>20472469.760000002</v>
      </c>
      <c r="L882" s="152">
        <v>14778661</v>
      </c>
      <c r="M882" s="64">
        <v>0</v>
      </c>
      <c r="N882" s="153">
        <f t="shared" si="89"/>
        <v>20472469.760000002</v>
      </c>
      <c r="O882" s="152">
        <f t="shared" si="90"/>
        <v>5912449.2666880004</v>
      </c>
      <c r="P882" s="152">
        <f t="shared" si="91"/>
        <v>14560020.493312001</v>
      </c>
      <c r="Q882" s="64">
        <v>0.06</v>
      </c>
      <c r="R882" s="152">
        <f t="shared" si="93"/>
        <v>13686419.26371328</v>
      </c>
    </row>
    <row r="883" spans="2:18" ht="30" x14ac:dyDescent="0.25">
      <c r="B883" s="146">
        <v>879</v>
      </c>
      <c r="C883" s="147" t="s">
        <v>1230</v>
      </c>
      <c r="D883" s="148">
        <v>0</v>
      </c>
      <c r="E883" s="149">
        <v>41639</v>
      </c>
      <c r="F883" s="149">
        <v>44413</v>
      </c>
      <c r="G883" s="6">
        <f t="shared" si="92"/>
        <v>7.6</v>
      </c>
      <c r="H883" s="146">
        <v>25</v>
      </c>
      <c r="I883" s="150">
        <v>0.05</v>
      </c>
      <c r="J883" s="151">
        <f t="shared" si="88"/>
        <v>3.7999999999999999E-2</v>
      </c>
      <c r="K883" s="152">
        <v>-3072957.04</v>
      </c>
      <c r="L883" s="152">
        <v>-2218305.39</v>
      </c>
      <c r="M883" s="64">
        <v>0</v>
      </c>
      <c r="N883" s="153">
        <f t="shared" si="89"/>
        <v>-3072957.04</v>
      </c>
      <c r="O883" s="152">
        <f t="shared" si="90"/>
        <v>-887469.99315200001</v>
      </c>
      <c r="P883" s="152">
        <f>N883-O883</f>
        <v>-2185487.046848</v>
      </c>
      <c r="Q883" s="64">
        <v>0.06</v>
      </c>
      <c r="R883" s="152">
        <f>IF(P883&gt;=N883*I883,N883*I883,P883*(1-Q883))</f>
        <v>-2054357.82403712</v>
      </c>
    </row>
    <row r="884" spans="2:18" x14ac:dyDescent="0.25">
      <c r="B884" s="146">
        <v>880</v>
      </c>
      <c r="C884" s="147" t="s">
        <v>1232</v>
      </c>
      <c r="D884" s="148">
        <v>0</v>
      </c>
      <c r="E884" s="149">
        <v>41730</v>
      </c>
      <c r="F884" s="149">
        <v>44413</v>
      </c>
      <c r="G884" s="6">
        <f t="shared" si="92"/>
        <v>7.3506849315068497</v>
      </c>
      <c r="H884" s="146">
        <v>25</v>
      </c>
      <c r="I884" s="150">
        <v>0.05</v>
      </c>
      <c r="J884" s="151">
        <f t="shared" si="88"/>
        <v>3.7999999999999999E-2</v>
      </c>
      <c r="K884" s="152">
        <v>16956356.120000001</v>
      </c>
      <c r="L884" s="152">
        <v>12400531.98</v>
      </c>
      <c r="M884" s="64">
        <v>0</v>
      </c>
      <c r="N884" s="153">
        <f t="shared" si="89"/>
        <v>16956356.120000001</v>
      </c>
      <c r="O884" s="152">
        <f t="shared" si="90"/>
        <v>4736351.5941328229</v>
      </c>
      <c r="P884" s="152">
        <f t="shared" si="91"/>
        <v>12220004.525867179</v>
      </c>
      <c r="Q884" s="64">
        <v>0.06</v>
      </c>
      <c r="R884" s="152">
        <f t="shared" si="93"/>
        <v>11486804.254315147</v>
      </c>
    </row>
    <row r="885" spans="2:18" x14ac:dyDescent="0.25">
      <c r="B885" s="146">
        <v>881</v>
      </c>
      <c r="C885" s="147" t="s">
        <v>1233</v>
      </c>
      <c r="D885" s="148">
        <v>0</v>
      </c>
      <c r="E885" s="149">
        <v>42095</v>
      </c>
      <c r="F885" s="149">
        <v>44413</v>
      </c>
      <c r="G885" s="6">
        <f t="shared" si="92"/>
        <v>6.3506849315068497</v>
      </c>
      <c r="H885" s="146">
        <v>25</v>
      </c>
      <c r="I885" s="150">
        <v>0.05</v>
      </c>
      <c r="J885" s="151">
        <f t="shared" si="88"/>
        <v>3.7999999999999999E-2</v>
      </c>
      <c r="K885" s="152">
        <v>972760.32</v>
      </c>
      <c r="L885" s="152">
        <v>739304.59</v>
      </c>
      <c r="M885" s="64">
        <v>0</v>
      </c>
      <c r="N885" s="153">
        <f t="shared" si="89"/>
        <v>972760.32</v>
      </c>
      <c r="O885" s="152">
        <f t="shared" si="90"/>
        <v>234752.38363528767</v>
      </c>
      <c r="P885" s="152">
        <f t="shared" si="91"/>
        <v>738007.93636471231</v>
      </c>
      <c r="Q885" s="64">
        <v>0.06</v>
      </c>
      <c r="R885" s="152">
        <f t="shared" si="93"/>
        <v>693727.46018282953</v>
      </c>
    </row>
    <row r="886" spans="2:18" x14ac:dyDescent="0.25">
      <c r="B886" s="146">
        <v>882</v>
      </c>
      <c r="C886" s="147" t="s">
        <v>1235</v>
      </c>
      <c r="D886" s="148">
        <v>0</v>
      </c>
      <c r="E886" s="149">
        <v>42461</v>
      </c>
      <c r="F886" s="149">
        <v>44413</v>
      </c>
      <c r="G886" s="6">
        <f t="shared" si="92"/>
        <v>5.3479452054794523</v>
      </c>
      <c r="H886" s="146">
        <v>25</v>
      </c>
      <c r="I886" s="150">
        <v>0.05</v>
      </c>
      <c r="J886" s="151">
        <f t="shared" si="88"/>
        <v>3.7999999999999999E-2</v>
      </c>
      <c r="K886" s="152">
        <v>440611.41</v>
      </c>
      <c r="L886" s="152">
        <v>348618.4</v>
      </c>
      <c r="M886" s="64">
        <v>0</v>
      </c>
      <c r="N886" s="153">
        <f t="shared" si="89"/>
        <v>440611.41</v>
      </c>
      <c r="O886" s="152">
        <f t="shared" si="90"/>
        <v>89541.895748383569</v>
      </c>
      <c r="P886" s="152">
        <f t="shared" si="91"/>
        <v>351069.51425161643</v>
      </c>
      <c r="Q886" s="64">
        <v>0.06</v>
      </c>
      <c r="R886" s="152">
        <f t="shared" si="93"/>
        <v>330005.34339651943</v>
      </c>
    </row>
    <row r="887" spans="2:18" x14ac:dyDescent="0.25">
      <c r="B887" s="146">
        <v>883</v>
      </c>
      <c r="C887" s="147" t="s">
        <v>1236</v>
      </c>
      <c r="D887" s="148">
        <v>0</v>
      </c>
      <c r="E887" s="149">
        <v>41730</v>
      </c>
      <c r="F887" s="149">
        <v>44413</v>
      </c>
      <c r="G887" s="6">
        <f t="shared" si="92"/>
        <v>7.3506849315068497</v>
      </c>
      <c r="H887" s="146">
        <v>25</v>
      </c>
      <c r="I887" s="150">
        <v>0.05</v>
      </c>
      <c r="J887" s="151">
        <f t="shared" si="88"/>
        <v>3.7999999999999999E-2</v>
      </c>
      <c r="K887" s="152">
        <v>-12884947</v>
      </c>
      <c r="L887" s="152">
        <v>-9423026.7200000007</v>
      </c>
      <c r="M887" s="64">
        <v>0</v>
      </c>
      <c r="N887" s="153">
        <f t="shared" si="89"/>
        <v>-12884947</v>
      </c>
      <c r="O887" s="152">
        <f t="shared" si="90"/>
        <v>-3599101.0587342465</v>
      </c>
      <c r="P887" s="152">
        <f>N887-O887</f>
        <v>-9285845.9412657544</v>
      </c>
      <c r="Q887" s="64">
        <v>0.06</v>
      </c>
      <c r="R887" s="152">
        <f>IF(P887&gt;=N887*I887,N887*I887,P887*(1-Q887))</f>
        <v>-8728695.1847898085</v>
      </c>
    </row>
    <row r="888" spans="2:18" x14ac:dyDescent="0.25">
      <c r="B888" s="146">
        <v>884</v>
      </c>
      <c r="C888" s="147" t="s">
        <v>1237</v>
      </c>
      <c r="D888" s="148">
        <v>0</v>
      </c>
      <c r="E888" s="149">
        <v>42095</v>
      </c>
      <c r="F888" s="149">
        <v>44413</v>
      </c>
      <c r="G888" s="6">
        <f t="shared" si="92"/>
        <v>6.3506849315068497</v>
      </c>
      <c r="H888" s="146">
        <v>25</v>
      </c>
      <c r="I888" s="150">
        <v>0.05</v>
      </c>
      <c r="J888" s="151">
        <f t="shared" si="88"/>
        <v>3.7999999999999999E-2</v>
      </c>
      <c r="K888" s="152">
        <v>2466950.2400000002</v>
      </c>
      <c r="L888" s="152">
        <v>1874899.27</v>
      </c>
      <c r="M888" s="64">
        <v>0</v>
      </c>
      <c r="N888" s="153">
        <f t="shared" si="89"/>
        <v>2466950.2400000002</v>
      </c>
      <c r="O888" s="152">
        <f t="shared" si="90"/>
        <v>595339.30120591784</v>
      </c>
      <c r="P888" s="152">
        <f t="shared" si="91"/>
        <v>1871610.9387940825</v>
      </c>
      <c r="Q888" s="64">
        <v>0.06</v>
      </c>
      <c r="R888" s="152">
        <f t="shared" si="93"/>
        <v>1759314.2824664374</v>
      </c>
    </row>
    <row r="889" spans="2:18" x14ac:dyDescent="0.25">
      <c r="B889" s="146">
        <v>885</v>
      </c>
      <c r="C889" s="147" t="s">
        <v>1238</v>
      </c>
      <c r="D889" s="148">
        <v>0</v>
      </c>
      <c r="E889" s="149">
        <v>42461</v>
      </c>
      <c r="F889" s="149">
        <v>44413</v>
      </c>
      <c r="G889" s="6">
        <f t="shared" si="92"/>
        <v>5.3479452054794523</v>
      </c>
      <c r="H889" s="146">
        <v>25</v>
      </c>
      <c r="I889" s="150">
        <v>0.05</v>
      </c>
      <c r="J889" s="151">
        <f t="shared" si="88"/>
        <v>3.7999999999999999E-2</v>
      </c>
      <c r="K889" s="152">
        <v>-1200105.8799999999</v>
      </c>
      <c r="L889" s="152">
        <v>-949541.89</v>
      </c>
      <c r="M889" s="64">
        <v>0</v>
      </c>
      <c r="N889" s="153">
        <f t="shared" si="89"/>
        <v>-1200105.8799999999</v>
      </c>
      <c r="O889" s="152">
        <f t="shared" si="90"/>
        <v>-243887.81850652053</v>
      </c>
      <c r="P889" s="152">
        <f>N889-O889</f>
        <v>-956218.06149347941</v>
      </c>
      <c r="Q889" s="64">
        <v>0.06</v>
      </c>
      <c r="R889" s="152">
        <f>IF(P889&gt;=N889*I889,N889*I889,P889*(1-Q889))</f>
        <v>-898844.97780387057</v>
      </c>
    </row>
    <row r="890" spans="2:18" x14ac:dyDescent="0.25">
      <c r="B890" s="146">
        <v>886</v>
      </c>
      <c r="C890" s="147" t="s">
        <v>1239</v>
      </c>
      <c r="D890" s="148">
        <v>0</v>
      </c>
      <c r="E890" s="149">
        <v>42826</v>
      </c>
      <c r="F890" s="149">
        <v>44413</v>
      </c>
      <c r="G890" s="6">
        <f t="shared" si="92"/>
        <v>4.3479452054794523</v>
      </c>
      <c r="H890" s="146">
        <v>25</v>
      </c>
      <c r="I890" s="150">
        <v>0.05</v>
      </c>
      <c r="J890" s="151">
        <f t="shared" si="88"/>
        <v>3.7999999999999999E-2</v>
      </c>
      <c r="K890" s="152">
        <v>286820.01</v>
      </c>
      <c r="L890" s="152">
        <v>236710.49</v>
      </c>
      <c r="M890" s="64">
        <v>0</v>
      </c>
      <c r="N890" s="153">
        <f t="shared" si="89"/>
        <v>286820.01</v>
      </c>
      <c r="O890" s="152">
        <f t="shared" si="90"/>
        <v>47388.9521179726</v>
      </c>
      <c r="P890" s="152">
        <f t="shared" si="91"/>
        <v>239431.05788202741</v>
      </c>
      <c r="Q890" s="64">
        <v>0.06</v>
      </c>
      <c r="R890" s="152">
        <f t="shared" si="93"/>
        <v>225065.19440910575</v>
      </c>
    </row>
    <row r="891" spans="2:18" x14ac:dyDescent="0.25">
      <c r="B891" s="146">
        <v>887</v>
      </c>
      <c r="C891" s="147" t="s">
        <v>1241</v>
      </c>
      <c r="D891" s="148">
        <v>0</v>
      </c>
      <c r="E891" s="149">
        <v>42826</v>
      </c>
      <c r="F891" s="149">
        <v>44413</v>
      </c>
      <c r="G891" s="6">
        <f t="shared" si="92"/>
        <v>4.3479452054794523</v>
      </c>
      <c r="H891" s="146">
        <v>25</v>
      </c>
      <c r="I891" s="150">
        <v>0.05</v>
      </c>
      <c r="J891" s="151">
        <f t="shared" si="88"/>
        <v>3.7999999999999999E-2</v>
      </c>
      <c r="K891" s="152">
        <v>-26502.77</v>
      </c>
      <c r="L891" s="152">
        <v>-21872.53</v>
      </c>
      <c r="M891" s="64">
        <v>0</v>
      </c>
      <c r="N891" s="153">
        <f t="shared" si="89"/>
        <v>-26502.77</v>
      </c>
      <c r="O891" s="152">
        <f t="shared" si="90"/>
        <v>-4378.8384866301376</v>
      </c>
      <c r="P891" s="152">
        <f>N891-O891</f>
        <v>-22123.931513369862</v>
      </c>
      <c r="Q891" s="64">
        <v>0.06</v>
      </c>
      <c r="R891" s="152">
        <f>IF(P891&gt;=N891*I891,N891*I891,P891*(1-Q891))</f>
        <v>-20796.495622567669</v>
      </c>
    </row>
    <row r="892" spans="2:18" x14ac:dyDescent="0.25">
      <c r="B892" s="146">
        <v>888</v>
      </c>
      <c r="C892" s="147" t="s">
        <v>1243</v>
      </c>
      <c r="D892" s="148">
        <v>0</v>
      </c>
      <c r="E892" s="149">
        <v>43191</v>
      </c>
      <c r="F892" s="149">
        <v>44413</v>
      </c>
      <c r="G892" s="6">
        <f t="shared" si="92"/>
        <v>3.3479452054794518</v>
      </c>
      <c r="H892" s="146">
        <v>25</v>
      </c>
      <c r="I892" s="150">
        <v>0.05</v>
      </c>
      <c r="J892" s="151">
        <f t="shared" si="88"/>
        <v>3.7999999999999999E-2</v>
      </c>
      <c r="K892" s="152">
        <v>792284.86</v>
      </c>
      <c r="L892" s="152">
        <v>683468.59</v>
      </c>
      <c r="M892" s="64">
        <v>0</v>
      </c>
      <c r="N892" s="153">
        <f t="shared" si="89"/>
        <v>792284.86</v>
      </c>
      <c r="O892" s="152">
        <f t="shared" si="90"/>
        <v>100795.99933961642</v>
      </c>
      <c r="P892" s="152">
        <f t="shared" si="91"/>
        <v>691488.86066038359</v>
      </c>
      <c r="Q892" s="64">
        <v>0.06</v>
      </c>
      <c r="R892" s="152">
        <f t="shared" si="93"/>
        <v>649999.52902076056</v>
      </c>
    </row>
    <row r="893" spans="2:18" x14ac:dyDescent="0.25">
      <c r="B893" s="146">
        <v>889</v>
      </c>
      <c r="C893" s="147" t="s">
        <v>1244</v>
      </c>
      <c r="D893" s="148">
        <v>0</v>
      </c>
      <c r="E893" s="149">
        <v>43191</v>
      </c>
      <c r="F893" s="149">
        <v>44413</v>
      </c>
      <c r="G893" s="6">
        <f t="shared" si="92"/>
        <v>3.3479452054794518</v>
      </c>
      <c r="H893" s="146">
        <v>25</v>
      </c>
      <c r="I893" s="150">
        <v>0.05</v>
      </c>
      <c r="J893" s="151">
        <f t="shared" si="88"/>
        <v>3.7999999999999999E-2</v>
      </c>
      <c r="K893" s="152">
        <v>2619389.34</v>
      </c>
      <c r="L893" s="152">
        <v>2259629.67</v>
      </c>
      <c r="M893" s="64">
        <v>0</v>
      </c>
      <c r="N893" s="153">
        <f t="shared" si="89"/>
        <v>2619389.34</v>
      </c>
      <c r="O893" s="152">
        <f t="shared" si="90"/>
        <v>333243.7353212054</v>
      </c>
      <c r="P893" s="152">
        <f t="shared" si="91"/>
        <v>2286145.6046787943</v>
      </c>
      <c r="Q893" s="64">
        <v>0.06</v>
      </c>
      <c r="R893" s="152">
        <f t="shared" si="93"/>
        <v>2148976.8683980666</v>
      </c>
    </row>
    <row r="894" spans="2:18" x14ac:dyDescent="0.25">
      <c r="B894" s="146">
        <v>890</v>
      </c>
      <c r="C894" s="147" t="s">
        <v>1246</v>
      </c>
      <c r="D894" s="148">
        <v>0</v>
      </c>
      <c r="E894" s="149">
        <v>43556</v>
      </c>
      <c r="F894" s="149">
        <v>44413</v>
      </c>
      <c r="G894" s="6">
        <f t="shared" si="92"/>
        <v>2.3479452054794518</v>
      </c>
      <c r="H894" s="146">
        <v>25</v>
      </c>
      <c r="I894" s="150">
        <v>0.05</v>
      </c>
      <c r="J894" s="151">
        <f t="shared" si="88"/>
        <v>3.7999999999999999E-2</v>
      </c>
      <c r="K894" s="152">
        <v>936515.01</v>
      </c>
      <c r="L894" s="152">
        <v>846423.01</v>
      </c>
      <c r="M894" s="64">
        <v>0</v>
      </c>
      <c r="N894" s="153">
        <f t="shared" si="89"/>
        <v>936515.01</v>
      </c>
      <c r="O894" s="152">
        <f t="shared" si="90"/>
        <v>83557.66524838355</v>
      </c>
      <c r="P894" s="152">
        <f t="shared" si="91"/>
        <v>852957.34475161647</v>
      </c>
      <c r="Q894" s="64">
        <v>0.06</v>
      </c>
      <c r="R894" s="152">
        <f t="shared" si="93"/>
        <v>801779.90406651946</v>
      </c>
    </row>
    <row r="895" spans="2:18" ht="30" x14ac:dyDescent="0.25">
      <c r="B895" s="146">
        <v>891</v>
      </c>
      <c r="C895" s="147" t="s">
        <v>1247</v>
      </c>
      <c r="D895" s="148">
        <v>0</v>
      </c>
      <c r="E895" s="149">
        <v>43556</v>
      </c>
      <c r="F895" s="149">
        <v>44413</v>
      </c>
      <c r="G895" s="6">
        <f t="shared" si="92"/>
        <v>2.3479452054794518</v>
      </c>
      <c r="H895" s="146">
        <v>25</v>
      </c>
      <c r="I895" s="150">
        <v>0.05</v>
      </c>
      <c r="J895" s="151">
        <f t="shared" si="88"/>
        <v>3.7999999999999999E-2</v>
      </c>
      <c r="K895" s="152">
        <v>3273392.69</v>
      </c>
      <c r="L895" s="152">
        <v>2958494.95</v>
      </c>
      <c r="M895" s="64">
        <v>0</v>
      </c>
      <c r="N895" s="153">
        <f t="shared" si="89"/>
        <v>3273392.69</v>
      </c>
      <c r="O895" s="152">
        <f t="shared" si="90"/>
        <v>292058.37354120542</v>
      </c>
      <c r="P895" s="152">
        <f t="shared" si="91"/>
        <v>2981334.3164587943</v>
      </c>
      <c r="Q895" s="64">
        <v>0.06</v>
      </c>
      <c r="R895" s="152">
        <f t="shared" si="93"/>
        <v>2802454.2574712667</v>
      </c>
    </row>
    <row r="896" spans="2:18" x14ac:dyDescent="0.25">
      <c r="B896" s="146">
        <v>892</v>
      </c>
      <c r="C896" s="147" t="s">
        <v>1249</v>
      </c>
      <c r="D896" s="148">
        <v>0</v>
      </c>
      <c r="E896" s="149">
        <v>43922</v>
      </c>
      <c r="F896" s="149">
        <v>44413</v>
      </c>
      <c r="G896" s="6">
        <f t="shared" si="92"/>
        <v>1.3452054794520547</v>
      </c>
      <c r="H896" s="146">
        <v>25</v>
      </c>
      <c r="I896" s="150">
        <v>0.05</v>
      </c>
      <c r="J896" s="151">
        <f t="shared" si="88"/>
        <v>3.7999999999999999E-2</v>
      </c>
      <c r="K896" s="152">
        <v>1620086.62</v>
      </c>
      <c r="L896" s="152">
        <v>1538005.23</v>
      </c>
      <c r="M896" s="64">
        <v>0</v>
      </c>
      <c r="N896" s="153">
        <f t="shared" si="89"/>
        <v>1620086.62</v>
      </c>
      <c r="O896" s="152">
        <f t="shared" si="90"/>
        <v>82815.277139616446</v>
      </c>
      <c r="P896" s="152">
        <f t="shared" si="91"/>
        <v>1537271.3428603837</v>
      </c>
      <c r="Q896" s="64">
        <v>0.06</v>
      </c>
      <c r="R896" s="152">
        <f t="shared" si="93"/>
        <v>1445035.0622887607</v>
      </c>
    </row>
    <row r="897" spans="2:18" x14ac:dyDescent="0.25">
      <c r="B897" s="146">
        <v>893</v>
      </c>
      <c r="C897" s="147" t="s">
        <v>1250</v>
      </c>
      <c r="D897" s="148">
        <v>0</v>
      </c>
      <c r="E897" s="149">
        <v>43922</v>
      </c>
      <c r="F897" s="149">
        <v>44413</v>
      </c>
      <c r="G897" s="6">
        <f t="shared" si="92"/>
        <v>1.3452054794520547</v>
      </c>
      <c r="H897" s="146">
        <v>25</v>
      </c>
      <c r="I897" s="150">
        <v>0.05</v>
      </c>
      <c r="J897" s="151">
        <f t="shared" si="88"/>
        <v>3.7999999999999999E-2</v>
      </c>
      <c r="K897" s="152">
        <v>-3184770.25</v>
      </c>
      <c r="L897" s="152">
        <v>-3023414.45</v>
      </c>
      <c r="M897" s="64">
        <v>0</v>
      </c>
      <c r="N897" s="153">
        <f t="shared" si="89"/>
        <v>-3184770.25</v>
      </c>
      <c r="O897" s="152">
        <f t="shared" si="90"/>
        <v>-162798.47486164383</v>
      </c>
      <c r="P897" s="152">
        <f>N897-O897</f>
        <v>-3021971.7751383563</v>
      </c>
      <c r="Q897" s="64">
        <v>0.06</v>
      </c>
      <c r="R897" s="152">
        <f>IF(P897&gt;=N897*I897,N897*I897,P897*(1-Q897))</f>
        <v>-2840653.4686300545</v>
      </c>
    </row>
    <row r="898" spans="2:18" ht="30" x14ac:dyDescent="0.25">
      <c r="B898" s="146">
        <v>894</v>
      </c>
      <c r="C898" s="147" t="s">
        <v>1283</v>
      </c>
      <c r="D898" s="148">
        <v>0</v>
      </c>
      <c r="E898" s="149">
        <v>41639</v>
      </c>
      <c r="F898" s="149">
        <v>44413</v>
      </c>
      <c r="G898" s="6">
        <f t="shared" si="92"/>
        <v>7.6</v>
      </c>
      <c r="H898" s="146">
        <v>25</v>
      </c>
      <c r="I898" s="150">
        <v>0.05</v>
      </c>
      <c r="J898" s="151">
        <f t="shared" si="88"/>
        <v>3.7999999999999999E-2</v>
      </c>
      <c r="K898" s="152">
        <v>80215730.75</v>
      </c>
      <c r="L898" s="152">
        <v>56381580.270000003</v>
      </c>
      <c r="M898" s="64">
        <v>8.8210347752332524E-2</v>
      </c>
      <c r="N898" s="153">
        <f t="shared" si="89"/>
        <v>87291588.254664987</v>
      </c>
      <c r="O898" s="152">
        <f t="shared" si="90"/>
        <v>25209810.687947247</v>
      </c>
      <c r="P898" s="152">
        <f t="shared" si="91"/>
        <v>62081777.566717744</v>
      </c>
      <c r="Q898" s="64">
        <v>0.06</v>
      </c>
      <c r="R898" s="152">
        <f t="shared" si="93"/>
        <v>58356870.912714675</v>
      </c>
    </row>
    <row r="899" spans="2:18" ht="30" x14ac:dyDescent="0.25">
      <c r="B899" s="146">
        <v>895</v>
      </c>
      <c r="C899" s="147" t="s">
        <v>1284</v>
      </c>
      <c r="D899" s="148">
        <v>0</v>
      </c>
      <c r="E899" s="149">
        <v>41730</v>
      </c>
      <c r="F899" s="149">
        <v>44413</v>
      </c>
      <c r="G899" s="6">
        <f t="shared" si="92"/>
        <v>7.3506849315068497</v>
      </c>
      <c r="H899" s="146">
        <v>25</v>
      </c>
      <c r="I899" s="150">
        <v>0.05</v>
      </c>
      <c r="J899" s="151">
        <f t="shared" si="88"/>
        <v>3.7999999999999999E-2</v>
      </c>
      <c r="K899" s="152">
        <v>-448909.78</v>
      </c>
      <c r="L899" s="152">
        <v>-329499.78999999998</v>
      </c>
      <c r="M899" s="64">
        <v>-2.3328149300154196E-3</v>
      </c>
      <c r="N899" s="153">
        <f t="shared" si="89"/>
        <v>-447862.55656298605</v>
      </c>
      <c r="O899" s="152">
        <f t="shared" si="90"/>
        <v>-125099.66874471967</v>
      </c>
      <c r="P899" s="152">
        <f>N899-O899</f>
        <v>-322762.8878182664</v>
      </c>
      <c r="Q899" s="64">
        <v>0.06</v>
      </c>
      <c r="R899" s="152">
        <f>IF(P899&gt;=N899*I899,N899*I899,P899*(1-Q899))</f>
        <v>-303397.11454917042</v>
      </c>
    </row>
    <row r="900" spans="2:18" ht="30" x14ac:dyDescent="0.25">
      <c r="B900" s="146">
        <v>896</v>
      </c>
      <c r="C900" s="147" t="s">
        <v>1283</v>
      </c>
      <c r="D900" s="148">
        <v>0</v>
      </c>
      <c r="E900" s="149">
        <v>42186</v>
      </c>
      <c r="F900" s="149">
        <v>44413</v>
      </c>
      <c r="G900" s="6">
        <f t="shared" si="92"/>
        <v>6.1013698630136988</v>
      </c>
      <c r="H900" s="146">
        <v>25</v>
      </c>
      <c r="I900" s="150">
        <v>0.05</v>
      </c>
      <c r="J900" s="151">
        <f t="shared" si="88"/>
        <v>3.7999999999999999E-2</v>
      </c>
      <c r="K900" s="152">
        <v>767488.34</v>
      </c>
      <c r="L900" s="152">
        <v>589042.12</v>
      </c>
      <c r="M900" s="64">
        <v>0</v>
      </c>
      <c r="N900" s="153">
        <f t="shared" si="89"/>
        <v>767488.34</v>
      </c>
      <c r="O900" s="152">
        <f t="shared" si="90"/>
        <v>177943.7486598356</v>
      </c>
      <c r="P900" s="152">
        <f t="shared" si="91"/>
        <v>589544.59134016442</v>
      </c>
      <c r="Q900" s="64">
        <v>0.06</v>
      </c>
      <c r="R900" s="152">
        <f t="shared" si="93"/>
        <v>554171.91585975455</v>
      </c>
    </row>
    <row r="901" spans="2:18" x14ac:dyDescent="0.25">
      <c r="B901" s="146">
        <v>897</v>
      </c>
      <c r="C901" s="147" t="s">
        <v>1285</v>
      </c>
      <c r="D901" s="148">
        <v>0</v>
      </c>
      <c r="E901" s="149">
        <v>41639</v>
      </c>
      <c r="F901" s="149">
        <v>44413</v>
      </c>
      <c r="G901" s="6">
        <f t="shared" si="92"/>
        <v>7.6</v>
      </c>
      <c r="H901" s="146">
        <v>25</v>
      </c>
      <c r="I901" s="150">
        <v>0.05</v>
      </c>
      <c r="J901" s="151">
        <f t="shared" ref="J901:J964" si="94">(1-I901)/H901</f>
        <v>3.7999999999999999E-2</v>
      </c>
      <c r="K901" s="152">
        <v>221078560.25</v>
      </c>
      <c r="L901" s="152">
        <v>158723178.53</v>
      </c>
      <c r="M901" s="64">
        <v>8.8210347752332524E-2</v>
      </c>
      <c r="N901" s="153">
        <f t="shared" ref="N901:N964" si="95">K901*(1+M901)</f>
        <v>240579976.9302375</v>
      </c>
      <c r="O901" s="152">
        <f t="shared" ref="O901:O964" si="96">N901*J901*G901</f>
        <v>69479497.337452576</v>
      </c>
      <c r="P901" s="152">
        <f t="shared" ref="P901:P963" si="97">MAX(N901-O901,0)</f>
        <v>171100479.59278494</v>
      </c>
      <c r="Q901" s="64">
        <v>0.06</v>
      </c>
      <c r="R901" s="152">
        <f t="shared" si="93"/>
        <v>160834450.81721783</v>
      </c>
    </row>
    <row r="902" spans="2:18" x14ac:dyDescent="0.25">
      <c r="B902" s="146">
        <v>898</v>
      </c>
      <c r="C902" s="147" t="s">
        <v>1286</v>
      </c>
      <c r="D902" s="148">
        <v>0</v>
      </c>
      <c r="E902" s="149">
        <v>41730</v>
      </c>
      <c r="F902" s="149">
        <v>44413</v>
      </c>
      <c r="G902" s="6">
        <f t="shared" ref="G902:G965" si="98">(F902-E902)/(EDATE(F902,12)-F902)</f>
        <v>7.3506849315068497</v>
      </c>
      <c r="H902" s="146">
        <v>25</v>
      </c>
      <c r="I902" s="150">
        <v>0.05</v>
      </c>
      <c r="J902" s="151">
        <f t="shared" si="94"/>
        <v>3.7999999999999999E-2</v>
      </c>
      <c r="K902" s="152">
        <v>-2958341.15</v>
      </c>
      <c r="L902" s="152">
        <v>-2171422.4300000002</v>
      </c>
      <c r="M902" s="64">
        <v>-2.3328149300154196E-3</v>
      </c>
      <c r="N902" s="153">
        <f t="shared" si="95"/>
        <v>-2951439.8875972009</v>
      </c>
      <c r="O902" s="152">
        <f t="shared" si="96"/>
        <v>-824413.97890434251</v>
      </c>
      <c r="P902" s="152">
        <f>N902-O902</f>
        <v>-2127025.9086928582</v>
      </c>
      <c r="Q902" s="64">
        <v>0.06</v>
      </c>
      <c r="R902" s="152">
        <f>IF(P902&gt;=N902*I902,N902*I902,P902*(1-Q902))</f>
        <v>-1999404.3541712866</v>
      </c>
    </row>
    <row r="903" spans="2:18" x14ac:dyDescent="0.25">
      <c r="B903" s="146">
        <v>899</v>
      </c>
      <c r="C903" s="147" t="s">
        <v>1287</v>
      </c>
      <c r="D903" s="148">
        <v>0</v>
      </c>
      <c r="E903" s="149">
        <v>41730</v>
      </c>
      <c r="F903" s="149">
        <v>44413</v>
      </c>
      <c r="G903" s="6">
        <f t="shared" si="98"/>
        <v>7.3506849315068497</v>
      </c>
      <c r="H903" s="146">
        <v>25</v>
      </c>
      <c r="I903" s="150">
        <v>0.05</v>
      </c>
      <c r="J903" s="151">
        <f t="shared" si="94"/>
        <v>3.7999999999999999E-2</v>
      </c>
      <c r="K903" s="152">
        <v>52695831.490000002</v>
      </c>
      <c r="L903" s="152">
        <v>38678740.289999999</v>
      </c>
      <c r="M903" s="64">
        <v>-2.3328149300154196E-3</v>
      </c>
      <c r="N903" s="153">
        <f t="shared" si="95"/>
        <v>52572901.867550552</v>
      </c>
      <c r="O903" s="152">
        <f t="shared" si="96"/>
        <v>14684979.827408902</v>
      </c>
      <c r="P903" s="152">
        <f t="shared" si="97"/>
        <v>37887922.04014165</v>
      </c>
      <c r="Q903" s="64">
        <v>0.06</v>
      </c>
      <c r="R903" s="152">
        <f t="shared" ref="R903:R965" si="99">IF(L903&lt;=0,0,IF(P903&lt;=I903*N903,I903*N903,P903*(1-Q903)))</f>
        <v>35614646.717733152</v>
      </c>
    </row>
    <row r="904" spans="2:18" x14ac:dyDescent="0.25">
      <c r="B904" s="146">
        <v>900</v>
      </c>
      <c r="C904" s="147" t="s">
        <v>1288</v>
      </c>
      <c r="D904" s="148">
        <v>0</v>
      </c>
      <c r="E904" s="149">
        <v>42642</v>
      </c>
      <c r="F904" s="149">
        <v>44413</v>
      </c>
      <c r="G904" s="6">
        <f t="shared" si="98"/>
        <v>4.8520547945205479</v>
      </c>
      <c r="H904" s="146">
        <v>25</v>
      </c>
      <c r="I904" s="150">
        <v>0.05</v>
      </c>
      <c r="J904" s="151">
        <f t="shared" si="94"/>
        <v>3.7999999999999999E-2</v>
      </c>
      <c r="K904" s="152">
        <v>2770667.13</v>
      </c>
      <c r="L904" s="152">
        <v>2251441.31</v>
      </c>
      <c r="M904" s="64">
        <v>3.1350482315112588E-2</v>
      </c>
      <c r="N904" s="153">
        <f t="shared" si="95"/>
        <v>2857528.8808601284</v>
      </c>
      <c r="O904" s="152">
        <f t="shared" si="96"/>
        <v>526865.69486061623</v>
      </c>
      <c r="P904" s="152">
        <f t="shared" si="97"/>
        <v>2330663.1859995122</v>
      </c>
      <c r="Q904" s="64">
        <v>0.06</v>
      </c>
      <c r="R904" s="152">
        <f t="shared" si="99"/>
        <v>2190823.3948395415</v>
      </c>
    </row>
    <row r="905" spans="2:18" x14ac:dyDescent="0.25">
      <c r="B905" s="146">
        <v>901</v>
      </c>
      <c r="C905" s="147" t="s">
        <v>1225</v>
      </c>
      <c r="D905" s="148">
        <v>0</v>
      </c>
      <c r="E905" s="149">
        <v>41639</v>
      </c>
      <c r="F905" s="149">
        <v>44413</v>
      </c>
      <c r="G905" s="6">
        <f t="shared" si="98"/>
        <v>7.6</v>
      </c>
      <c r="H905" s="146">
        <v>25</v>
      </c>
      <c r="I905" s="150">
        <v>0.05</v>
      </c>
      <c r="J905" s="151">
        <f t="shared" si="94"/>
        <v>3.7999999999999999E-2</v>
      </c>
      <c r="K905" s="152">
        <v>4885343.4800000004</v>
      </c>
      <c r="L905" s="152">
        <v>3526630.44</v>
      </c>
      <c r="M905" s="64">
        <v>0.44</v>
      </c>
      <c r="N905" s="153">
        <f t="shared" si="95"/>
        <v>7034894.6112000002</v>
      </c>
      <c r="O905" s="152">
        <f t="shared" si="96"/>
        <v>2031677.5637145601</v>
      </c>
      <c r="P905" s="152">
        <f t="shared" si="97"/>
        <v>5003217.04748544</v>
      </c>
      <c r="Q905" s="64">
        <v>0.06</v>
      </c>
      <c r="R905" s="152">
        <f t="shared" si="99"/>
        <v>4703024.0246363133</v>
      </c>
    </row>
    <row r="906" spans="2:18" x14ac:dyDescent="0.25">
      <c r="B906" s="146">
        <v>902</v>
      </c>
      <c r="C906" s="147" t="s">
        <v>1226</v>
      </c>
      <c r="D906" s="148">
        <v>0</v>
      </c>
      <c r="E906" s="149">
        <v>41639</v>
      </c>
      <c r="F906" s="149">
        <v>44413</v>
      </c>
      <c r="G906" s="6">
        <f t="shared" si="98"/>
        <v>7.6</v>
      </c>
      <c r="H906" s="146">
        <v>25</v>
      </c>
      <c r="I906" s="150">
        <v>0.05</v>
      </c>
      <c r="J906" s="151">
        <f t="shared" si="94"/>
        <v>3.7999999999999999E-2</v>
      </c>
      <c r="K906" s="152">
        <v>31811747.030000001</v>
      </c>
      <c r="L906" s="152">
        <v>22964255.469999999</v>
      </c>
      <c r="M906" s="64">
        <v>0.19512195121951231</v>
      </c>
      <c r="N906" s="153">
        <f t="shared" si="95"/>
        <v>38018917.182195127</v>
      </c>
      <c r="O906" s="152">
        <f t="shared" si="96"/>
        <v>10979863.282217953</v>
      </c>
      <c r="P906" s="152">
        <f t="shared" si="97"/>
        <v>27039053.899977174</v>
      </c>
      <c r="Q906" s="64">
        <v>0.06</v>
      </c>
      <c r="R906" s="152">
        <f t="shared" si="99"/>
        <v>25416710.665978543</v>
      </c>
    </row>
    <row r="907" spans="2:18" ht="30" x14ac:dyDescent="0.25">
      <c r="B907" s="146">
        <v>903</v>
      </c>
      <c r="C907" s="147" t="s">
        <v>1227</v>
      </c>
      <c r="D907" s="148">
        <v>0</v>
      </c>
      <c r="E907" s="149">
        <v>41639</v>
      </c>
      <c r="F907" s="149">
        <v>44413</v>
      </c>
      <c r="G907" s="6">
        <f t="shared" si="98"/>
        <v>7.6</v>
      </c>
      <c r="H907" s="146">
        <v>25</v>
      </c>
      <c r="I907" s="150">
        <v>0.05</v>
      </c>
      <c r="J907" s="151">
        <f t="shared" si="94"/>
        <v>3.7999999999999999E-2</v>
      </c>
      <c r="K907" s="152">
        <v>7546405.3899999997</v>
      </c>
      <c r="L907" s="152">
        <v>5447597.0999999996</v>
      </c>
      <c r="M907" s="64">
        <v>0</v>
      </c>
      <c r="N907" s="153">
        <f t="shared" si="95"/>
        <v>7546405.3899999997</v>
      </c>
      <c r="O907" s="152">
        <f t="shared" si="96"/>
        <v>2179401.8766319999</v>
      </c>
      <c r="P907" s="152">
        <f t="shared" si="97"/>
        <v>5367003.5133679993</v>
      </c>
      <c r="Q907" s="64">
        <v>0.06</v>
      </c>
      <c r="R907" s="152">
        <f t="shared" si="99"/>
        <v>5044983.3025659192</v>
      </c>
    </row>
    <row r="908" spans="2:18" ht="30" x14ac:dyDescent="0.25">
      <c r="B908" s="146">
        <v>904</v>
      </c>
      <c r="C908" s="147" t="s">
        <v>1228</v>
      </c>
      <c r="D908" s="148">
        <v>0</v>
      </c>
      <c r="E908" s="149">
        <v>41639</v>
      </c>
      <c r="F908" s="149">
        <v>44413</v>
      </c>
      <c r="G908" s="6">
        <f t="shared" si="98"/>
        <v>7.6</v>
      </c>
      <c r="H908" s="146">
        <v>25</v>
      </c>
      <c r="I908" s="150">
        <v>0.05</v>
      </c>
      <c r="J908" s="151">
        <f t="shared" si="94"/>
        <v>3.7999999999999999E-2</v>
      </c>
      <c r="K908" s="152">
        <v>1642392.31</v>
      </c>
      <c r="L908" s="152">
        <v>1185609.71</v>
      </c>
      <c r="M908" s="64">
        <v>0</v>
      </c>
      <c r="N908" s="153">
        <f t="shared" si="95"/>
        <v>1642392.31</v>
      </c>
      <c r="O908" s="152">
        <f t="shared" si="96"/>
        <v>474322.89912799996</v>
      </c>
      <c r="P908" s="152">
        <f t="shared" si="97"/>
        <v>1168069.410872</v>
      </c>
      <c r="Q908" s="64">
        <v>0.06</v>
      </c>
      <c r="R908" s="152">
        <f t="shared" si="99"/>
        <v>1097985.2462196799</v>
      </c>
    </row>
    <row r="909" spans="2:18" ht="30" x14ac:dyDescent="0.25">
      <c r="B909" s="146">
        <v>905</v>
      </c>
      <c r="C909" s="147" t="s">
        <v>1229</v>
      </c>
      <c r="D909" s="148">
        <v>0</v>
      </c>
      <c r="E909" s="149">
        <v>41639</v>
      </c>
      <c r="F909" s="149">
        <v>44413</v>
      </c>
      <c r="G909" s="6">
        <f t="shared" si="98"/>
        <v>7.6</v>
      </c>
      <c r="H909" s="146">
        <v>25</v>
      </c>
      <c r="I909" s="150">
        <v>0.05</v>
      </c>
      <c r="J909" s="151">
        <f t="shared" si="94"/>
        <v>3.7999999999999999E-2</v>
      </c>
      <c r="K909" s="152">
        <v>20485647.489999998</v>
      </c>
      <c r="L909" s="152">
        <v>14788173.74</v>
      </c>
      <c r="M909" s="64">
        <v>0</v>
      </c>
      <c r="N909" s="153">
        <f t="shared" si="95"/>
        <v>20485647.489999998</v>
      </c>
      <c r="O909" s="152">
        <f t="shared" si="96"/>
        <v>5916254.9951119991</v>
      </c>
      <c r="P909" s="152">
        <f t="shared" si="97"/>
        <v>14569392.494888</v>
      </c>
      <c r="Q909" s="64">
        <v>0.06</v>
      </c>
      <c r="R909" s="152">
        <f t="shared" si="99"/>
        <v>13695228.945194719</v>
      </c>
    </row>
    <row r="910" spans="2:18" ht="30" x14ac:dyDescent="0.25">
      <c r="B910" s="146">
        <v>906</v>
      </c>
      <c r="C910" s="147" t="s">
        <v>1230</v>
      </c>
      <c r="D910" s="148">
        <v>0</v>
      </c>
      <c r="E910" s="149">
        <v>41639</v>
      </c>
      <c r="F910" s="149">
        <v>44413</v>
      </c>
      <c r="G910" s="6">
        <f t="shared" si="98"/>
        <v>7.6</v>
      </c>
      <c r="H910" s="146">
        <v>25</v>
      </c>
      <c r="I910" s="150">
        <v>0.05</v>
      </c>
      <c r="J910" s="151">
        <f t="shared" si="94"/>
        <v>3.7999999999999999E-2</v>
      </c>
      <c r="K910" s="152">
        <v>-3074935.04</v>
      </c>
      <c r="L910" s="152">
        <v>-2219733.27</v>
      </c>
      <c r="M910" s="64">
        <v>0</v>
      </c>
      <c r="N910" s="153">
        <f t="shared" si="95"/>
        <v>-3074935.04</v>
      </c>
      <c r="O910" s="152">
        <f t="shared" si="96"/>
        <v>-888041.23955199996</v>
      </c>
      <c r="P910" s="152">
        <f>N910-O910</f>
        <v>-2186893.800448</v>
      </c>
      <c r="Q910" s="64">
        <v>0.06</v>
      </c>
      <c r="R910" s="152">
        <f>IF(P910&gt;=N910*I910,N910*I910,P910*(1-Q910))</f>
        <v>-2055680.1724211199</v>
      </c>
    </row>
    <row r="911" spans="2:18" x14ac:dyDescent="0.25">
      <c r="B911" s="146">
        <v>907</v>
      </c>
      <c r="C911" s="147" t="s">
        <v>1232</v>
      </c>
      <c r="D911" s="148">
        <v>0</v>
      </c>
      <c r="E911" s="149">
        <v>41730</v>
      </c>
      <c r="F911" s="149">
        <v>44413</v>
      </c>
      <c r="G911" s="6">
        <f t="shared" si="98"/>
        <v>7.3506849315068497</v>
      </c>
      <c r="H911" s="146">
        <v>25</v>
      </c>
      <c r="I911" s="150">
        <v>0.05</v>
      </c>
      <c r="J911" s="151">
        <f t="shared" si="94"/>
        <v>3.7999999999999999E-2</v>
      </c>
      <c r="K911" s="152">
        <v>16967270.59</v>
      </c>
      <c r="L911" s="152">
        <v>12408513.939999999</v>
      </c>
      <c r="M911" s="64">
        <v>0</v>
      </c>
      <c r="N911" s="153">
        <f t="shared" si="95"/>
        <v>16967270.59</v>
      </c>
      <c r="O911" s="152">
        <f t="shared" si="96"/>
        <v>4739400.2896790681</v>
      </c>
      <c r="P911" s="152">
        <f t="shared" si="97"/>
        <v>12227870.300320931</v>
      </c>
      <c r="Q911" s="64">
        <v>0.06</v>
      </c>
      <c r="R911" s="152">
        <f t="shared" si="99"/>
        <v>11494198.082301674</v>
      </c>
    </row>
    <row r="912" spans="2:18" x14ac:dyDescent="0.25">
      <c r="B912" s="146">
        <v>908</v>
      </c>
      <c r="C912" s="147" t="s">
        <v>1233</v>
      </c>
      <c r="D912" s="148">
        <v>0</v>
      </c>
      <c r="E912" s="149">
        <v>42095</v>
      </c>
      <c r="F912" s="149">
        <v>44413</v>
      </c>
      <c r="G912" s="6">
        <f t="shared" si="98"/>
        <v>6.3506849315068497</v>
      </c>
      <c r="H912" s="146">
        <v>25</v>
      </c>
      <c r="I912" s="150">
        <v>0.05</v>
      </c>
      <c r="J912" s="151">
        <f t="shared" si="94"/>
        <v>3.7999999999999999E-2</v>
      </c>
      <c r="K912" s="152">
        <v>973386.47</v>
      </c>
      <c r="L912" s="152">
        <v>739780.44</v>
      </c>
      <c r="M912" s="64">
        <v>0</v>
      </c>
      <c r="N912" s="153">
        <f t="shared" si="95"/>
        <v>973386.47</v>
      </c>
      <c r="O912" s="152">
        <f t="shared" si="96"/>
        <v>234903.48992734245</v>
      </c>
      <c r="P912" s="152">
        <f t="shared" si="97"/>
        <v>738482.98007265758</v>
      </c>
      <c r="Q912" s="64">
        <v>0.06</v>
      </c>
      <c r="R912" s="152">
        <f t="shared" si="99"/>
        <v>694174.00126829813</v>
      </c>
    </row>
    <row r="913" spans="2:18" x14ac:dyDescent="0.25">
      <c r="B913" s="146">
        <v>909</v>
      </c>
      <c r="C913" s="147" t="s">
        <v>1235</v>
      </c>
      <c r="D913" s="148">
        <v>0</v>
      </c>
      <c r="E913" s="149">
        <v>42461</v>
      </c>
      <c r="F913" s="149">
        <v>44413</v>
      </c>
      <c r="G913" s="6">
        <f t="shared" si="98"/>
        <v>5.3479452054794523</v>
      </c>
      <c r="H913" s="146">
        <v>25</v>
      </c>
      <c r="I913" s="150">
        <v>0.05</v>
      </c>
      <c r="J913" s="151">
        <f t="shared" si="94"/>
        <v>3.7999999999999999E-2</v>
      </c>
      <c r="K913" s="152">
        <v>440895.02</v>
      </c>
      <c r="L913" s="152">
        <v>348842.78</v>
      </c>
      <c r="M913" s="64">
        <v>0</v>
      </c>
      <c r="N913" s="153">
        <f t="shared" si="95"/>
        <v>440895.02</v>
      </c>
      <c r="O913" s="152">
        <f t="shared" si="96"/>
        <v>89599.531516493167</v>
      </c>
      <c r="P913" s="152">
        <f t="shared" si="97"/>
        <v>351295.48848350684</v>
      </c>
      <c r="Q913" s="64">
        <v>0.06</v>
      </c>
      <c r="R913" s="152">
        <f t="shared" si="99"/>
        <v>330217.7591744964</v>
      </c>
    </row>
    <row r="914" spans="2:18" x14ac:dyDescent="0.25">
      <c r="B914" s="146">
        <v>910</v>
      </c>
      <c r="C914" s="147" t="s">
        <v>1236</v>
      </c>
      <c r="D914" s="148">
        <v>0</v>
      </c>
      <c r="E914" s="149">
        <v>41730</v>
      </c>
      <c r="F914" s="149">
        <v>44413</v>
      </c>
      <c r="G914" s="6">
        <f t="shared" si="98"/>
        <v>7.3506849315068497</v>
      </c>
      <c r="H914" s="146">
        <v>25</v>
      </c>
      <c r="I914" s="150">
        <v>0.05</v>
      </c>
      <c r="J914" s="151">
        <f t="shared" si="94"/>
        <v>3.7999999999999999E-2</v>
      </c>
      <c r="K914" s="152">
        <v>-12893240.779999999</v>
      </c>
      <c r="L914" s="152">
        <v>-9429092.1500000004</v>
      </c>
      <c r="M914" s="64">
        <v>0</v>
      </c>
      <c r="N914" s="153">
        <f t="shared" si="95"/>
        <v>-12893240.779999999</v>
      </c>
      <c r="O914" s="152">
        <f t="shared" si="96"/>
        <v>-3601417.7273537535</v>
      </c>
      <c r="P914" s="152">
        <f>N914-O914</f>
        <v>-9291823.0526462458</v>
      </c>
      <c r="Q914" s="64">
        <v>0.06</v>
      </c>
      <c r="R914" s="152">
        <f>IF(P914&gt;=N914*I914,N914*I914,P914*(1-Q914))</f>
        <v>-8734313.6694874708</v>
      </c>
    </row>
    <row r="915" spans="2:18" x14ac:dyDescent="0.25">
      <c r="B915" s="146">
        <v>911</v>
      </c>
      <c r="C915" s="147" t="s">
        <v>1237</v>
      </c>
      <c r="D915" s="148">
        <v>0</v>
      </c>
      <c r="E915" s="149">
        <v>42095</v>
      </c>
      <c r="F915" s="149">
        <v>44413</v>
      </c>
      <c r="G915" s="6">
        <f t="shared" si="98"/>
        <v>6.3506849315068497</v>
      </c>
      <c r="H915" s="146">
        <v>25</v>
      </c>
      <c r="I915" s="150">
        <v>0.05</v>
      </c>
      <c r="J915" s="151">
        <f t="shared" si="94"/>
        <v>3.7999999999999999E-2</v>
      </c>
      <c r="K915" s="152">
        <v>2468538.17</v>
      </c>
      <c r="L915" s="152">
        <v>1876106.1</v>
      </c>
      <c r="M915" s="64">
        <v>0</v>
      </c>
      <c r="N915" s="153">
        <f t="shared" si="95"/>
        <v>2468538.17</v>
      </c>
      <c r="O915" s="152">
        <f t="shared" si="96"/>
        <v>595722.51004460268</v>
      </c>
      <c r="P915" s="152">
        <f t="shared" si="97"/>
        <v>1872815.6599553972</v>
      </c>
      <c r="Q915" s="64">
        <v>0.06</v>
      </c>
      <c r="R915" s="152">
        <f t="shared" si="99"/>
        <v>1760446.7203580732</v>
      </c>
    </row>
    <row r="916" spans="2:18" x14ac:dyDescent="0.25">
      <c r="B916" s="146">
        <v>912</v>
      </c>
      <c r="C916" s="147" t="s">
        <v>1238</v>
      </c>
      <c r="D916" s="148">
        <v>0</v>
      </c>
      <c r="E916" s="149">
        <v>42461</v>
      </c>
      <c r="F916" s="149">
        <v>44413</v>
      </c>
      <c r="G916" s="6">
        <f t="shared" si="98"/>
        <v>5.3479452054794523</v>
      </c>
      <c r="H916" s="146">
        <v>25</v>
      </c>
      <c r="I916" s="150">
        <v>0.05</v>
      </c>
      <c r="J916" s="151">
        <f t="shared" si="94"/>
        <v>3.7999999999999999E-2</v>
      </c>
      <c r="K916" s="152">
        <v>-1200878.3600000001</v>
      </c>
      <c r="L916" s="152">
        <v>-950153.05</v>
      </c>
      <c r="M916" s="64">
        <v>0</v>
      </c>
      <c r="N916" s="153">
        <f t="shared" si="95"/>
        <v>-1200878.3600000001</v>
      </c>
      <c r="O916" s="152">
        <f t="shared" si="96"/>
        <v>-244044.80337358909</v>
      </c>
      <c r="P916" s="152">
        <f>N916-O916</f>
        <v>-956833.55662641104</v>
      </c>
      <c r="Q916" s="64">
        <v>0.06</v>
      </c>
      <c r="R916" s="152">
        <f>IF(P916&gt;=N916*I916,N916*I916,P916*(1-Q916))</f>
        <v>-899423.54322882637</v>
      </c>
    </row>
    <row r="917" spans="2:18" x14ac:dyDescent="0.25">
      <c r="B917" s="146">
        <v>913</v>
      </c>
      <c r="C917" s="147" t="s">
        <v>1239</v>
      </c>
      <c r="D917" s="148">
        <v>0</v>
      </c>
      <c r="E917" s="149">
        <v>42826</v>
      </c>
      <c r="F917" s="149">
        <v>44413</v>
      </c>
      <c r="G917" s="6">
        <f t="shared" si="98"/>
        <v>4.3479452054794523</v>
      </c>
      <c r="H917" s="146">
        <v>25</v>
      </c>
      <c r="I917" s="150">
        <v>0.05</v>
      </c>
      <c r="J917" s="151">
        <f t="shared" si="94"/>
        <v>3.7999999999999999E-2</v>
      </c>
      <c r="K917" s="152">
        <v>286820.01</v>
      </c>
      <c r="L917" s="152">
        <v>236710.49</v>
      </c>
      <c r="M917" s="64">
        <v>0</v>
      </c>
      <c r="N917" s="153">
        <f t="shared" si="95"/>
        <v>286820.01</v>
      </c>
      <c r="O917" s="152">
        <f t="shared" si="96"/>
        <v>47388.9521179726</v>
      </c>
      <c r="P917" s="152">
        <f t="shared" si="97"/>
        <v>239431.05788202741</v>
      </c>
      <c r="Q917" s="64">
        <v>0.06</v>
      </c>
      <c r="R917" s="152">
        <f t="shared" si="99"/>
        <v>225065.19440910575</v>
      </c>
    </row>
    <row r="918" spans="2:18" x14ac:dyDescent="0.25">
      <c r="B918" s="146">
        <v>914</v>
      </c>
      <c r="C918" s="147" t="s">
        <v>1241</v>
      </c>
      <c r="D918" s="148">
        <v>0</v>
      </c>
      <c r="E918" s="149">
        <v>42826</v>
      </c>
      <c r="F918" s="149">
        <v>44413</v>
      </c>
      <c r="G918" s="6">
        <f t="shared" si="98"/>
        <v>4.3479452054794523</v>
      </c>
      <c r="H918" s="146">
        <v>25</v>
      </c>
      <c r="I918" s="150">
        <v>0.05</v>
      </c>
      <c r="J918" s="151">
        <f t="shared" si="94"/>
        <v>3.7999999999999999E-2</v>
      </c>
      <c r="K918" s="152">
        <v>-26689.040000000001</v>
      </c>
      <c r="L918" s="152">
        <v>-22026.28</v>
      </c>
      <c r="M918" s="64">
        <v>0</v>
      </c>
      <c r="N918" s="153">
        <f t="shared" si="95"/>
        <v>-26689.040000000001</v>
      </c>
      <c r="O918" s="152">
        <f t="shared" si="96"/>
        <v>-4409.6143732602741</v>
      </c>
      <c r="P918" s="152">
        <f>N918-O918</f>
        <v>-22279.425626739729</v>
      </c>
      <c r="Q918" s="64">
        <v>0.06</v>
      </c>
      <c r="R918" s="152">
        <f>IF(P918&gt;=N918*I918,N918*I918,P918*(1-Q918))</f>
        <v>-20942.660089135345</v>
      </c>
    </row>
    <row r="919" spans="2:18" x14ac:dyDescent="0.25">
      <c r="B919" s="146">
        <v>915</v>
      </c>
      <c r="C919" s="147" t="s">
        <v>1243</v>
      </c>
      <c r="D919" s="148">
        <v>0</v>
      </c>
      <c r="E919" s="149">
        <v>43191</v>
      </c>
      <c r="F919" s="149">
        <v>44413</v>
      </c>
      <c r="G919" s="6">
        <f t="shared" si="98"/>
        <v>3.3479452054794518</v>
      </c>
      <c r="H919" s="146">
        <v>25</v>
      </c>
      <c r="I919" s="150">
        <v>0.05</v>
      </c>
      <c r="J919" s="151">
        <f t="shared" si="94"/>
        <v>3.7999999999999999E-2</v>
      </c>
      <c r="K919" s="152">
        <v>792284.86</v>
      </c>
      <c r="L919" s="152">
        <v>683468.59</v>
      </c>
      <c r="M919" s="64">
        <v>0</v>
      </c>
      <c r="N919" s="153">
        <f t="shared" si="95"/>
        <v>792284.86</v>
      </c>
      <c r="O919" s="152">
        <f t="shared" si="96"/>
        <v>100795.99933961642</v>
      </c>
      <c r="P919" s="152">
        <f t="shared" si="97"/>
        <v>691488.86066038359</v>
      </c>
      <c r="Q919" s="64">
        <v>0.06</v>
      </c>
      <c r="R919" s="152">
        <f t="shared" si="99"/>
        <v>649999.52902076056</v>
      </c>
    </row>
    <row r="920" spans="2:18" x14ac:dyDescent="0.25">
      <c r="B920" s="146">
        <v>916</v>
      </c>
      <c r="C920" s="147" t="s">
        <v>1244</v>
      </c>
      <c r="D920" s="148">
        <v>0</v>
      </c>
      <c r="E920" s="149">
        <v>43191</v>
      </c>
      <c r="F920" s="149">
        <v>44413</v>
      </c>
      <c r="G920" s="6">
        <f t="shared" si="98"/>
        <v>3.3479452054794518</v>
      </c>
      <c r="H920" s="146">
        <v>25</v>
      </c>
      <c r="I920" s="150">
        <v>0.05</v>
      </c>
      <c r="J920" s="151">
        <f t="shared" si="94"/>
        <v>3.7999999999999999E-2</v>
      </c>
      <c r="K920" s="152">
        <v>2619389.34</v>
      </c>
      <c r="L920" s="152">
        <v>2259629.67</v>
      </c>
      <c r="M920" s="64">
        <v>0</v>
      </c>
      <c r="N920" s="153">
        <f t="shared" si="95"/>
        <v>2619389.34</v>
      </c>
      <c r="O920" s="152">
        <f t="shared" si="96"/>
        <v>333243.7353212054</v>
      </c>
      <c r="P920" s="152">
        <f t="shared" si="97"/>
        <v>2286145.6046787943</v>
      </c>
      <c r="Q920" s="64">
        <v>0.06</v>
      </c>
      <c r="R920" s="152">
        <f t="shared" si="99"/>
        <v>2148976.8683980666</v>
      </c>
    </row>
    <row r="921" spans="2:18" x14ac:dyDescent="0.25">
      <c r="B921" s="146">
        <v>917</v>
      </c>
      <c r="C921" s="147" t="s">
        <v>1246</v>
      </c>
      <c r="D921" s="148">
        <v>0</v>
      </c>
      <c r="E921" s="149">
        <v>43556</v>
      </c>
      <c r="F921" s="149">
        <v>44413</v>
      </c>
      <c r="G921" s="6">
        <f t="shared" si="98"/>
        <v>2.3479452054794518</v>
      </c>
      <c r="H921" s="146">
        <v>25</v>
      </c>
      <c r="I921" s="150">
        <v>0.05</v>
      </c>
      <c r="J921" s="151">
        <f t="shared" si="94"/>
        <v>3.7999999999999999E-2</v>
      </c>
      <c r="K921" s="152">
        <v>936515.01</v>
      </c>
      <c r="L921" s="152">
        <v>846423.01</v>
      </c>
      <c r="M921" s="64">
        <v>0</v>
      </c>
      <c r="N921" s="153">
        <f t="shared" si="95"/>
        <v>936515.01</v>
      </c>
      <c r="O921" s="152">
        <f t="shared" si="96"/>
        <v>83557.66524838355</v>
      </c>
      <c r="P921" s="152">
        <f t="shared" si="97"/>
        <v>852957.34475161647</v>
      </c>
      <c r="Q921" s="64">
        <v>0.06</v>
      </c>
      <c r="R921" s="152">
        <f t="shared" si="99"/>
        <v>801779.90406651946</v>
      </c>
    </row>
    <row r="922" spans="2:18" ht="30" x14ac:dyDescent="0.25">
      <c r="B922" s="146">
        <v>918</v>
      </c>
      <c r="C922" s="147" t="s">
        <v>1247</v>
      </c>
      <c r="D922" s="148">
        <v>0</v>
      </c>
      <c r="E922" s="149">
        <v>43556</v>
      </c>
      <c r="F922" s="149">
        <v>44413</v>
      </c>
      <c r="G922" s="6">
        <f t="shared" si="98"/>
        <v>2.3479452054794518</v>
      </c>
      <c r="H922" s="146">
        <v>25</v>
      </c>
      <c r="I922" s="150">
        <v>0.05</v>
      </c>
      <c r="J922" s="151">
        <f t="shared" si="94"/>
        <v>3.7999999999999999E-2</v>
      </c>
      <c r="K922" s="152">
        <v>3273392.69</v>
      </c>
      <c r="L922" s="152">
        <v>2958494.95</v>
      </c>
      <c r="M922" s="64">
        <v>0</v>
      </c>
      <c r="N922" s="153">
        <f t="shared" si="95"/>
        <v>3273392.69</v>
      </c>
      <c r="O922" s="152">
        <f t="shared" si="96"/>
        <v>292058.37354120542</v>
      </c>
      <c r="P922" s="152">
        <f t="shared" si="97"/>
        <v>2981334.3164587943</v>
      </c>
      <c r="Q922" s="64">
        <v>0.06</v>
      </c>
      <c r="R922" s="152">
        <f t="shared" si="99"/>
        <v>2802454.2574712667</v>
      </c>
    </row>
    <row r="923" spans="2:18" x14ac:dyDescent="0.25">
      <c r="B923" s="146">
        <v>919</v>
      </c>
      <c r="C923" s="147" t="s">
        <v>1249</v>
      </c>
      <c r="D923" s="148">
        <v>0</v>
      </c>
      <c r="E923" s="149">
        <v>43922</v>
      </c>
      <c r="F923" s="149">
        <v>44413</v>
      </c>
      <c r="G923" s="6">
        <f t="shared" si="98"/>
        <v>1.3452054794520547</v>
      </c>
      <c r="H923" s="146">
        <v>25</v>
      </c>
      <c r="I923" s="150">
        <v>0.05</v>
      </c>
      <c r="J923" s="151">
        <f t="shared" si="94"/>
        <v>3.7999999999999999E-2</v>
      </c>
      <c r="K923" s="152">
        <v>1620086.62</v>
      </c>
      <c r="L923" s="152">
        <v>1538005.23</v>
      </c>
      <c r="M923" s="64">
        <v>0</v>
      </c>
      <c r="N923" s="153">
        <f t="shared" si="95"/>
        <v>1620086.62</v>
      </c>
      <c r="O923" s="152">
        <f t="shared" si="96"/>
        <v>82815.277139616446</v>
      </c>
      <c r="P923" s="152">
        <f t="shared" si="97"/>
        <v>1537271.3428603837</v>
      </c>
      <c r="Q923" s="64">
        <v>0.06</v>
      </c>
      <c r="R923" s="152">
        <f t="shared" si="99"/>
        <v>1445035.0622887607</v>
      </c>
    </row>
    <row r="924" spans="2:18" x14ac:dyDescent="0.25">
      <c r="B924" s="146">
        <v>920</v>
      </c>
      <c r="C924" s="147" t="s">
        <v>1250</v>
      </c>
      <c r="D924" s="148">
        <v>0</v>
      </c>
      <c r="E924" s="149">
        <v>43922</v>
      </c>
      <c r="F924" s="149">
        <v>44413</v>
      </c>
      <c r="G924" s="6">
        <f t="shared" si="98"/>
        <v>1.3452054794520547</v>
      </c>
      <c r="H924" s="146">
        <v>25</v>
      </c>
      <c r="I924" s="150">
        <v>0.05</v>
      </c>
      <c r="J924" s="151">
        <f t="shared" si="94"/>
        <v>3.7999999999999999E-2</v>
      </c>
      <c r="K924" s="152">
        <v>-3184770.25</v>
      </c>
      <c r="L924" s="152">
        <v>-3023414.45</v>
      </c>
      <c r="M924" s="64">
        <v>0</v>
      </c>
      <c r="N924" s="153">
        <f t="shared" si="95"/>
        <v>-3184770.25</v>
      </c>
      <c r="O924" s="152">
        <f t="shared" si="96"/>
        <v>-162798.47486164383</v>
      </c>
      <c r="P924" s="152">
        <f>N924-O924</f>
        <v>-3021971.7751383563</v>
      </c>
      <c r="Q924" s="64">
        <v>0.06</v>
      </c>
      <c r="R924" s="152">
        <f>IF(P924&gt;=N924*I924,N924*I924,P924*(1-Q924))</f>
        <v>-2840653.4686300545</v>
      </c>
    </row>
    <row r="925" spans="2:18" ht="30" x14ac:dyDescent="0.25">
      <c r="B925" s="146">
        <v>921</v>
      </c>
      <c r="C925" s="147" t="s">
        <v>1289</v>
      </c>
      <c r="D925" s="148">
        <v>0</v>
      </c>
      <c r="E925" s="149">
        <v>41639</v>
      </c>
      <c r="F925" s="149">
        <v>44413</v>
      </c>
      <c r="G925" s="6">
        <f t="shared" si="98"/>
        <v>7.6</v>
      </c>
      <c r="H925" s="146">
        <v>25</v>
      </c>
      <c r="I925" s="150">
        <v>0.05</v>
      </c>
      <c r="J925" s="151">
        <f t="shared" si="94"/>
        <v>3.7999999999999999E-2</v>
      </c>
      <c r="K925" s="152">
        <v>169228943.03</v>
      </c>
      <c r="L925" s="152">
        <v>95145243.769999996</v>
      </c>
      <c r="M925" s="64">
        <v>8.8210347752332524E-2</v>
      </c>
      <c r="N925" s="153">
        <f t="shared" si="95"/>
        <v>184156686.94443598</v>
      </c>
      <c r="O925" s="152">
        <f t="shared" si="96"/>
        <v>53184451.189553112</v>
      </c>
      <c r="P925" s="152">
        <f t="shared" si="97"/>
        <v>130972235.75488287</v>
      </c>
      <c r="Q925" s="64">
        <v>0.06</v>
      </c>
      <c r="R925" s="152">
        <f t="shared" si="99"/>
        <v>123113901.60958989</v>
      </c>
    </row>
    <row r="926" spans="2:18" ht="30" x14ac:dyDescent="0.25">
      <c r="B926" s="146">
        <v>922</v>
      </c>
      <c r="C926" s="147" t="s">
        <v>1290</v>
      </c>
      <c r="D926" s="148">
        <v>0</v>
      </c>
      <c r="E926" s="149">
        <v>41730</v>
      </c>
      <c r="F926" s="149">
        <v>44413</v>
      </c>
      <c r="G926" s="6">
        <f t="shared" si="98"/>
        <v>7.3506849315068497</v>
      </c>
      <c r="H926" s="146">
        <v>25</v>
      </c>
      <c r="I926" s="150">
        <v>0.05</v>
      </c>
      <c r="J926" s="151">
        <f t="shared" si="94"/>
        <v>3.7999999999999999E-2</v>
      </c>
      <c r="K926" s="152">
        <v>3620203.3</v>
      </c>
      <c r="L926" s="152">
        <v>2128122.59</v>
      </c>
      <c r="M926" s="64">
        <v>-2.3328149300154196E-3</v>
      </c>
      <c r="N926" s="153">
        <f t="shared" si="95"/>
        <v>3611758.0356920687</v>
      </c>
      <c r="O926" s="152">
        <f t="shared" si="96"/>
        <v>1008858.0240299978</v>
      </c>
      <c r="P926" s="152">
        <f t="shared" si="97"/>
        <v>2602900.0116620711</v>
      </c>
      <c r="Q926" s="64">
        <v>0.06</v>
      </c>
      <c r="R926" s="152">
        <f t="shared" si="99"/>
        <v>2446726.0109623466</v>
      </c>
    </row>
    <row r="927" spans="2:18" x14ac:dyDescent="0.25">
      <c r="B927" s="146">
        <v>923</v>
      </c>
      <c r="C927" s="147" t="s">
        <v>1291</v>
      </c>
      <c r="D927" s="148">
        <v>0</v>
      </c>
      <c r="E927" s="149">
        <v>42186</v>
      </c>
      <c r="F927" s="149">
        <v>44413</v>
      </c>
      <c r="G927" s="6">
        <f t="shared" si="98"/>
        <v>6.1013698630136988</v>
      </c>
      <c r="H927" s="146">
        <v>25</v>
      </c>
      <c r="I927" s="150">
        <v>0.05</v>
      </c>
      <c r="J927" s="151">
        <f t="shared" si="94"/>
        <v>3.7999999999999999E-2</v>
      </c>
      <c r="K927" s="152">
        <v>8011991.8099999996</v>
      </c>
      <c r="L927" s="152">
        <v>6149149.4500000002</v>
      </c>
      <c r="M927" s="64">
        <v>0</v>
      </c>
      <c r="N927" s="153">
        <f t="shared" si="95"/>
        <v>8011991.8099999996</v>
      </c>
      <c r="O927" s="152">
        <f t="shared" si="96"/>
        <v>1857596.7641453696</v>
      </c>
      <c r="P927" s="152">
        <f t="shared" si="97"/>
        <v>6154395.0458546299</v>
      </c>
      <c r="Q927" s="64">
        <v>0.06</v>
      </c>
      <c r="R927" s="152">
        <f t="shared" si="99"/>
        <v>5785131.343103352</v>
      </c>
    </row>
    <row r="928" spans="2:18" ht="30" x14ac:dyDescent="0.25">
      <c r="B928" s="146">
        <v>924</v>
      </c>
      <c r="C928" s="147" t="s">
        <v>1289</v>
      </c>
      <c r="D928" s="148">
        <v>0</v>
      </c>
      <c r="E928" s="149">
        <v>42642</v>
      </c>
      <c r="F928" s="149">
        <v>44413</v>
      </c>
      <c r="G928" s="6">
        <f t="shared" si="98"/>
        <v>4.8520547945205479</v>
      </c>
      <c r="H928" s="146">
        <v>25</v>
      </c>
      <c r="I928" s="150">
        <v>0.05</v>
      </c>
      <c r="J928" s="151">
        <f t="shared" si="94"/>
        <v>3.7999999999999999E-2</v>
      </c>
      <c r="K928" s="152">
        <v>243563.15</v>
      </c>
      <c r="L928" s="152">
        <v>162351.17000000001</v>
      </c>
      <c r="M928" s="64">
        <v>3.1350482315112588E-2</v>
      </c>
      <c r="N928" s="153">
        <f t="shared" si="95"/>
        <v>251198.97222668809</v>
      </c>
      <c r="O928" s="152">
        <f t="shared" si="96"/>
        <v>46315.584747703157</v>
      </c>
      <c r="P928" s="152">
        <f t="shared" si="97"/>
        <v>204883.38747898492</v>
      </c>
      <c r="Q928" s="64">
        <v>0.06</v>
      </c>
      <c r="R928" s="152">
        <f t="shared" si="99"/>
        <v>192590.38423024581</v>
      </c>
    </row>
    <row r="929" spans="2:18" ht="30" x14ac:dyDescent="0.25">
      <c r="B929" s="146">
        <v>925</v>
      </c>
      <c r="C929" s="147" t="s">
        <v>1289</v>
      </c>
      <c r="D929" s="148">
        <v>0</v>
      </c>
      <c r="E929" s="149">
        <v>42725</v>
      </c>
      <c r="F929" s="149">
        <v>44413</v>
      </c>
      <c r="G929" s="6">
        <f t="shared" si="98"/>
        <v>4.624657534246575</v>
      </c>
      <c r="H929" s="146">
        <v>25</v>
      </c>
      <c r="I929" s="150">
        <v>0.05</v>
      </c>
      <c r="J929" s="151">
        <f t="shared" si="94"/>
        <v>3.7999999999999999E-2</v>
      </c>
      <c r="K929" s="152">
        <v>8450</v>
      </c>
      <c r="L929" s="152">
        <v>5589.05</v>
      </c>
      <c r="M929" s="64">
        <v>3.1350482315112588E-2</v>
      </c>
      <c r="N929" s="153">
        <f t="shared" si="95"/>
        <v>8714.9115755627008</v>
      </c>
      <c r="O929" s="152">
        <f t="shared" si="96"/>
        <v>1531.532296172312</v>
      </c>
      <c r="P929" s="152">
        <f t="shared" si="97"/>
        <v>7183.3792793903885</v>
      </c>
      <c r="Q929" s="64">
        <v>0.06</v>
      </c>
      <c r="R929" s="152">
        <f t="shared" si="99"/>
        <v>6752.3765226269652</v>
      </c>
    </row>
    <row r="930" spans="2:18" x14ac:dyDescent="0.25">
      <c r="B930" s="146">
        <v>926</v>
      </c>
      <c r="C930" s="147" t="s">
        <v>1294</v>
      </c>
      <c r="D930" s="148">
        <v>0</v>
      </c>
      <c r="E930" s="149">
        <v>41639</v>
      </c>
      <c r="F930" s="149">
        <v>44413</v>
      </c>
      <c r="G930" s="6">
        <f t="shared" si="98"/>
        <v>7.6</v>
      </c>
      <c r="H930" s="146">
        <v>25</v>
      </c>
      <c r="I930" s="150">
        <v>0.05</v>
      </c>
      <c r="J930" s="151">
        <f t="shared" si="94"/>
        <v>3.7999999999999999E-2</v>
      </c>
      <c r="K930" s="152">
        <v>3739582.49</v>
      </c>
      <c r="L930" s="152">
        <v>2144473.7799999998</v>
      </c>
      <c r="M930" s="64">
        <v>0.44</v>
      </c>
      <c r="N930" s="153">
        <f t="shared" si="95"/>
        <v>5384998.7856000001</v>
      </c>
      <c r="O930" s="152">
        <f t="shared" si="96"/>
        <v>1555187.6492812799</v>
      </c>
      <c r="P930" s="152">
        <f t="shared" si="97"/>
        <v>3829811.1363187199</v>
      </c>
      <c r="Q930" s="64">
        <v>0.06</v>
      </c>
      <c r="R930" s="152">
        <f t="shared" si="99"/>
        <v>3600022.4681395967</v>
      </c>
    </row>
    <row r="931" spans="2:18" x14ac:dyDescent="0.25">
      <c r="B931" s="146">
        <v>927</v>
      </c>
      <c r="C931" s="147" t="s">
        <v>1226</v>
      </c>
      <c r="D931" s="148">
        <v>0</v>
      </c>
      <c r="E931" s="149">
        <v>41639</v>
      </c>
      <c r="F931" s="149">
        <v>44413</v>
      </c>
      <c r="G931" s="6">
        <f t="shared" si="98"/>
        <v>7.6</v>
      </c>
      <c r="H931" s="146">
        <v>25</v>
      </c>
      <c r="I931" s="150">
        <v>0.05</v>
      </c>
      <c r="J931" s="151">
        <f t="shared" si="94"/>
        <v>3.7999999999999999E-2</v>
      </c>
      <c r="K931" s="152">
        <v>24350929.010000002</v>
      </c>
      <c r="L931" s="152">
        <v>13964106.76</v>
      </c>
      <c r="M931" s="64">
        <v>0.19512195121951231</v>
      </c>
      <c r="N931" s="153">
        <f t="shared" si="95"/>
        <v>29102329.792439032</v>
      </c>
      <c r="O931" s="152">
        <f t="shared" si="96"/>
        <v>8404752.8440563921</v>
      </c>
      <c r="P931" s="152">
        <f t="shared" si="97"/>
        <v>20697576.948382638</v>
      </c>
      <c r="Q931" s="64">
        <v>0.06</v>
      </c>
      <c r="R931" s="152">
        <f t="shared" si="99"/>
        <v>19455722.33147968</v>
      </c>
    </row>
    <row r="932" spans="2:18" ht="30" x14ac:dyDescent="0.25">
      <c r="B932" s="146">
        <v>928</v>
      </c>
      <c r="C932" s="147" t="s">
        <v>1227</v>
      </c>
      <c r="D932" s="148">
        <v>0</v>
      </c>
      <c r="E932" s="149">
        <v>41639</v>
      </c>
      <c r="F932" s="149">
        <v>44413</v>
      </c>
      <c r="G932" s="6">
        <f t="shared" si="98"/>
        <v>7.6</v>
      </c>
      <c r="H932" s="146">
        <v>25</v>
      </c>
      <c r="I932" s="150">
        <v>0.05</v>
      </c>
      <c r="J932" s="151">
        <f t="shared" si="94"/>
        <v>3.7999999999999999E-2</v>
      </c>
      <c r="K932" s="152">
        <v>5776544.7999999998</v>
      </c>
      <c r="L932" s="152">
        <v>3312575.41</v>
      </c>
      <c r="M932" s="64">
        <v>0</v>
      </c>
      <c r="N932" s="153">
        <f t="shared" si="95"/>
        <v>5776544.7999999998</v>
      </c>
      <c r="O932" s="152">
        <f t="shared" si="96"/>
        <v>1668266.1382399998</v>
      </c>
      <c r="P932" s="152">
        <f t="shared" si="97"/>
        <v>4108278.66176</v>
      </c>
      <c r="Q932" s="64">
        <v>0.06</v>
      </c>
      <c r="R932" s="152">
        <f t="shared" si="99"/>
        <v>3861781.9420543998</v>
      </c>
    </row>
    <row r="933" spans="2:18" ht="30" x14ac:dyDescent="0.25">
      <c r="B933" s="146">
        <v>929</v>
      </c>
      <c r="C933" s="147" t="s">
        <v>1228</v>
      </c>
      <c r="D933" s="148">
        <v>0</v>
      </c>
      <c r="E933" s="149">
        <v>41639</v>
      </c>
      <c r="F933" s="149">
        <v>44413</v>
      </c>
      <c r="G933" s="6">
        <f t="shared" si="98"/>
        <v>7.6</v>
      </c>
      <c r="H933" s="146">
        <v>25</v>
      </c>
      <c r="I933" s="150">
        <v>0.05</v>
      </c>
      <c r="J933" s="151">
        <f t="shared" si="94"/>
        <v>3.7999999999999999E-2</v>
      </c>
      <c r="K933" s="152">
        <v>1257201.58</v>
      </c>
      <c r="L933" s="152">
        <v>720945.67</v>
      </c>
      <c r="M933" s="64">
        <v>0</v>
      </c>
      <c r="N933" s="153">
        <f t="shared" si="95"/>
        <v>1257201.58</v>
      </c>
      <c r="O933" s="152">
        <f t="shared" si="96"/>
        <v>363079.81630399998</v>
      </c>
      <c r="P933" s="152">
        <f t="shared" si="97"/>
        <v>894121.7636960001</v>
      </c>
      <c r="Q933" s="64">
        <v>0.06</v>
      </c>
      <c r="R933" s="152">
        <f t="shared" si="99"/>
        <v>840474.45787424</v>
      </c>
    </row>
    <row r="934" spans="2:18" ht="30" x14ac:dyDescent="0.25">
      <c r="B934" s="146">
        <v>930</v>
      </c>
      <c r="C934" s="147" t="s">
        <v>1229</v>
      </c>
      <c r="D934" s="148">
        <v>0</v>
      </c>
      <c r="E934" s="149">
        <v>41639</v>
      </c>
      <c r="F934" s="149">
        <v>44413</v>
      </c>
      <c r="G934" s="6">
        <f t="shared" si="98"/>
        <v>7.6</v>
      </c>
      <c r="H934" s="146">
        <v>25</v>
      </c>
      <c r="I934" s="150">
        <v>0.05</v>
      </c>
      <c r="J934" s="151">
        <f t="shared" si="94"/>
        <v>3.7999999999999999E-2</v>
      </c>
      <c r="K934" s="152">
        <v>15681142.789999999</v>
      </c>
      <c r="L934" s="152">
        <v>8992394.1699999999</v>
      </c>
      <c r="M934" s="64">
        <v>0</v>
      </c>
      <c r="N934" s="153">
        <f t="shared" si="95"/>
        <v>15681142.789999999</v>
      </c>
      <c r="O934" s="152">
        <f t="shared" si="96"/>
        <v>4528714.0377519988</v>
      </c>
      <c r="P934" s="152">
        <f t="shared" si="97"/>
        <v>11152428.752248</v>
      </c>
      <c r="Q934" s="64">
        <v>0.06</v>
      </c>
      <c r="R934" s="152">
        <f t="shared" si="99"/>
        <v>10483283.027113119</v>
      </c>
    </row>
    <row r="935" spans="2:18" ht="30" x14ac:dyDescent="0.25">
      <c r="B935" s="146">
        <v>931</v>
      </c>
      <c r="C935" s="147" t="s">
        <v>1230</v>
      </c>
      <c r="D935" s="148">
        <v>0</v>
      </c>
      <c r="E935" s="149">
        <v>41639</v>
      </c>
      <c r="F935" s="149">
        <v>44413</v>
      </c>
      <c r="G935" s="6">
        <f t="shared" si="98"/>
        <v>7.6</v>
      </c>
      <c r="H935" s="146">
        <v>25</v>
      </c>
      <c r="I935" s="150">
        <v>0.05</v>
      </c>
      <c r="J935" s="151">
        <f t="shared" si="94"/>
        <v>3.7999999999999999E-2</v>
      </c>
      <c r="K935" s="152">
        <v>-2353769.66</v>
      </c>
      <c r="L935" s="152">
        <v>-1349775.63</v>
      </c>
      <c r="M935" s="64">
        <v>0</v>
      </c>
      <c r="N935" s="153">
        <f t="shared" si="95"/>
        <v>-2353769.66</v>
      </c>
      <c r="O935" s="152">
        <f t="shared" si="96"/>
        <v>-679768.67780800001</v>
      </c>
      <c r="P935" s="152">
        <f>N935-O935</f>
        <v>-1674000.9821920001</v>
      </c>
      <c r="Q935" s="64">
        <v>0.06</v>
      </c>
      <c r="R935" s="152">
        <f>IF(P935&gt;=N935*I935,N935*I935,P935*(1-Q935))</f>
        <v>-1573560.9232604799</v>
      </c>
    </row>
    <row r="936" spans="2:18" x14ac:dyDescent="0.25">
      <c r="B936" s="146">
        <v>932</v>
      </c>
      <c r="C936" s="147" t="s">
        <v>1232</v>
      </c>
      <c r="D936" s="148">
        <v>0</v>
      </c>
      <c r="E936" s="149">
        <v>41730</v>
      </c>
      <c r="F936" s="149">
        <v>44413</v>
      </c>
      <c r="G936" s="6">
        <f t="shared" si="98"/>
        <v>7.3506849315068497</v>
      </c>
      <c r="H936" s="146">
        <v>25</v>
      </c>
      <c r="I936" s="150">
        <v>0.05</v>
      </c>
      <c r="J936" s="151">
        <f t="shared" si="94"/>
        <v>3.7999999999999999E-2</v>
      </c>
      <c r="K936" s="152">
        <v>12987931.82</v>
      </c>
      <c r="L936" s="152">
        <v>7628787.0300000003</v>
      </c>
      <c r="M936" s="64">
        <v>0</v>
      </c>
      <c r="N936" s="153">
        <f t="shared" si="95"/>
        <v>12987931.82</v>
      </c>
      <c r="O936" s="152">
        <f t="shared" si="96"/>
        <v>3627867.3993870686</v>
      </c>
      <c r="P936" s="152">
        <f t="shared" si="97"/>
        <v>9360064.4206129313</v>
      </c>
      <c r="Q936" s="64">
        <v>0.06</v>
      </c>
      <c r="R936" s="152">
        <f t="shared" si="99"/>
        <v>8798460.5553761553</v>
      </c>
    </row>
    <row r="937" spans="2:18" x14ac:dyDescent="0.25">
      <c r="B937" s="146">
        <v>933</v>
      </c>
      <c r="C937" s="147" t="s">
        <v>1233</v>
      </c>
      <c r="D937" s="148">
        <v>0</v>
      </c>
      <c r="E937" s="149">
        <v>42095</v>
      </c>
      <c r="F937" s="149">
        <v>44413</v>
      </c>
      <c r="G937" s="6">
        <f t="shared" si="98"/>
        <v>6.3506849315068497</v>
      </c>
      <c r="H937" s="146">
        <v>25</v>
      </c>
      <c r="I937" s="150">
        <v>0.05</v>
      </c>
      <c r="J937" s="151">
        <f t="shared" si="94"/>
        <v>3.7999999999999999E-2</v>
      </c>
      <c r="K937" s="152">
        <v>745097.87</v>
      </c>
      <c r="L937" s="152">
        <v>473137.71</v>
      </c>
      <c r="M937" s="64">
        <v>0</v>
      </c>
      <c r="N937" s="153">
        <f t="shared" si="95"/>
        <v>745097.87</v>
      </c>
      <c r="O937" s="152">
        <f t="shared" si="96"/>
        <v>179811.50898926027</v>
      </c>
      <c r="P937" s="152">
        <f t="shared" si="97"/>
        <v>565286.3610107397</v>
      </c>
      <c r="Q937" s="64">
        <v>0.06</v>
      </c>
      <c r="R937" s="152">
        <f t="shared" si="99"/>
        <v>531369.17935009534</v>
      </c>
    </row>
    <row r="938" spans="2:18" x14ac:dyDescent="0.25">
      <c r="B938" s="146">
        <v>934</v>
      </c>
      <c r="C938" s="147" t="s">
        <v>1235</v>
      </c>
      <c r="D938" s="148">
        <v>0</v>
      </c>
      <c r="E938" s="149">
        <v>42461</v>
      </c>
      <c r="F938" s="149">
        <v>44413</v>
      </c>
      <c r="G938" s="6">
        <f t="shared" si="98"/>
        <v>5.3479452054794523</v>
      </c>
      <c r="H938" s="146">
        <v>25</v>
      </c>
      <c r="I938" s="150">
        <v>0.05</v>
      </c>
      <c r="J938" s="151">
        <f t="shared" si="94"/>
        <v>3.7999999999999999E-2</v>
      </c>
      <c r="K938" s="152">
        <v>337491.78</v>
      </c>
      <c r="L938" s="152">
        <v>214150.95</v>
      </c>
      <c r="M938" s="64">
        <v>0</v>
      </c>
      <c r="N938" s="153">
        <f t="shared" si="95"/>
        <v>337491.78</v>
      </c>
      <c r="O938" s="152">
        <f t="shared" si="96"/>
        <v>68585.726776109586</v>
      </c>
      <c r="P938" s="152">
        <f t="shared" si="97"/>
        <v>268906.05322389043</v>
      </c>
      <c r="Q938" s="64">
        <v>0.06</v>
      </c>
      <c r="R938" s="152">
        <f t="shared" si="99"/>
        <v>252771.69003045699</v>
      </c>
    </row>
    <row r="939" spans="2:18" x14ac:dyDescent="0.25">
      <c r="B939" s="146">
        <v>935</v>
      </c>
      <c r="C939" s="147" t="s">
        <v>1236</v>
      </c>
      <c r="D939" s="148">
        <v>0</v>
      </c>
      <c r="E939" s="149">
        <v>41730</v>
      </c>
      <c r="F939" s="149">
        <v>44413</v>
      </c>
      <c r="G939" s="6">
        <f t="shared" si="98"/>
        <v>7.3506849315068497</v>
      </c>
      <c r="H939" s="146">
        <v>25</v>
      </c>
      <c r="I939" s="150">
        <v>0.05</v>
      </c>
      <c r="J939" s="151">
        <f t="shared" si="94"/>
        <v>3.7999999999999999E-2</v>
      </c>
      <c r="K939" s="152">
        <v>-9869385.3800000008</v>
      </c>
      <c r="L939" s="152">
        <v>-5797030.6699999999</v>
      </c>
      <c r="M939" s="64">
        <v>0</v>
      </c>
      <c r="N939" s="153">
        <f t="shared" si="95"/>
        <v>-9869385.3800000008</v>
      </c>
      <c r="O939" s="152">
        <f t="shared" si="96"/>
        <v>-2756776.211048</v>
      </c>
      <c r="P939" s="152">
        <f>N939-O939</f>
        <v>-7112609.1689520013</v>
      </c>
      <c r="Q939" s="64">
        <v>0.06</v>
      </c>
      <c r="R939" s="152">
        <f>IF(P939&gt;=N939*I939,N939*I939,P939*(1-Q939))</f>
        <v>-6685852.618814881</v>
      </c>
    </row>
    <row r="940" spans="2:18" x14ac:dyDescent="0.25">
      <c r="B940" s="146">
        <v>936</v>
      </c>
      <c r="C940" s="147" t="s">
        <v>1237</v>
      </c>
      <c r="D940" s="148">
        <v>0</v>
      </c>
      <c r="E940" s="149">
        <v>42095</v>
      </c>
      <c r="F940" s="149">
        <v>44413</v>
      </c>
      <c r="G940" s="6">
        <f t="shared" si="98"/>
        <v>6.3506849315068497</v>
      </c>
      <c r="H940" s="146">
        <v>25</v>
      </c>
      <c r="I940" s="150">
        <v>0.05</v>
      </c>
      <c r="J940" s="151">
        <f t="shared" si="94"/>
        <v>3.7999999999999999E-2</v>
      </c>
      <c r="K940" s="152">
        <v>1889591.22</v>
      </c>
      <c r="L940" s="152">
        <v>1199891.82</v>
      </c>
      <c r="M940" s="64">
        <v>0</v>
      </c>
      <c r="N940" s="153">
        <f t="shared" si="95"/>
        <v>1889591.22</v>
      </c>
      <c r="O940" s="152">
        <f t="shared" si="96"/>
        <v>456007.54252734245</v>
      </c>
      <c r="P940" s="152">
        <f t="shared" si="97"/>
        <v>1433583.6774726575</v>
      </c>
      <c r="Q940" s="64">
        <v>0.06</v>
      </c>
      <c r="R940" s="152">
        <f t="shared" si="99"/>
        <v>1347568.656824298</v>
      </c>
    </row>
    <row r="941" spans="2:18" x14ac:dyDescent="0.25">
      <c r="B941" s="146">
        <v>937</v>
      </c>
      <c r="C941" s="147" t="s">
        <v>1238</v>
      </c>
      <c r="D941" s="148">
        <v>0</v>
      </c>
      <c r="E941" s="149">
        <v>42461</v>
      </c>
      <c r="F941" s="149">
        <v>44413</v>
      </c>
      <c r="G941" s="6">
        <f t="shared" si="98"/>
        <v>5.3479452054794523</v>
      </c>
      <c r="H941" s="146">
        <v>25</v>
      </c>
      <c r="I941" s="150">
        <v>0.05</v>
      </c>
      <c r="J941" s="151">
        <f t="shared" si="94"/>
        <v>3.7999999999999999E-2</v>
      </c>
      <c r="K941" s="152">
        <v>-919236.01</v>
      </c>
      <c r="L941" s="152">
        <v>-583101.43000000005</v>
      </c>
      <c r="M941" s="64">
        <v>0</v>
      </c>
      <c r="N941" s="153">
        <f t="shared" si="95"/>
        <v>-919236.01</v>
      </c>
      <c r="O941" s="152">
        <f t="shared" si="96"/>
        <v>-186808.90487057535</v>
      </c>
      <c r="P941" s="152">
        <f>N941-O941</f>
        <v>-732427.10512942472</v>
      </c>
      <c r="Q941" s="64">
        <v>0.06</v>
      </c>
      <c r="R941" s="152">
        <f>IF(P941&gt;=N941*I941,N941*I941,P941*(1-Q941))</f>
        <v>-688481.47882165923</v>
      </c>
    </row>
    <row r="942" spans="2:18" x14ac:dyDescent="0.25">
      <c r="B942" s="146">
        <v>938</v>
      </c>
      <c r="C942" s="147" t="s">
        <v>1239</v>
      </c>
      <c r="D942" s="148">
        <v>0</v>
      </c>
      <c r="E942" s="149">
        <v>42826</v>
      </c>
      <c r="F942" s="149">
        <v>44413</v>
      </c>
      <c r="G942" s="6">
        <f t="shared" si="98"/>
        <v>4.3479452054794523</v>
      </c>
      <c r="H942" s="146">
        <v>25</v>
      </c>
      <c r="I942" s="150">
        <v>0.05</v>
      </c>
      <c r="J942" s="151">
        <f t="shared" si="94"/>
        <v>3.7999999999999999E-2</v>
      </c>
      <c r="K942" s="152">
        <v>220630.78</v>
      </c>
      <c r="L942" s="152">
        <v>156152.09</v>
      </c>
      <c r="M942" s="64">
        <v>0</v>
      </c>
      <c r="N942" s="153">
        <f t="shared" si="95"/>
        <v>220630.78</v>
      </c>
      <c r="O942" s="152">
        <f t="shared" si="96"/>
        <v>36453.040599123284</v>
      </c>
      <c r="P942" s="152">
        <f t="shared" si="97"/>
        <v>184177.73940087672</v>
      </c>
      <c r="Q942" s="64">
        <v>0.06</v>
      </c>
      <c r="R942" s="152">
        <f t="shared" si="99"/>
        <v>173127.0750368241</v>
      </c>
    </row>
    <row r="943" spans="2:18" x14ac:dyDescent="0.25">
      <c r="B943" s="146">
        <v>939</v>
      </c>
      <c r="C943" s="147" t="s">
        <v>1241</v>
      </c>
      <c r="D943" s="148">
        <v>0</v>
      </c>
      <c r="E943" s="149">
        <v>42826</v>
      </c>
      <c r="F943" s="149">
        <v>44413</v>
      </c>
      <c r="G943" s="6">
        <f t="shared" si="98"/>
        <v>4.3479452054794523</v>
      </c>
      <c r="H943" s="146">
        <v>25</v>
      </c>
      <c r="I943" s="150">
        <v>0.05</v>
      </c>
      <c r="J943" s="151">
        <f t="shared" si="94"/>
        <v>3.7999999999999999E-2</v>
      </c>
      <c r="K943" s="152">
        <v>-19440.89</v>
      </c>
      <c r="L943" s="152">
        <v>-13153.99</v>
      </c>
      <c r="M943" s="64">
        <v>0</v>
      </c>
      <c r="N943" s="153">
        <f t="shared" si="95"/>
        <v>-19440.89</v>
      </c>
      <c r="O943" s="152">
        <f t="shared" si="96"/>
        <v>-3212.0611296986299</v>
      </c>
      <c r="P943" s="152">
        <f>N943-O943</f>
        <v>-16228.82887030137</v>
      </c>
      <c r="Q943" s="64">
        <v>0.06</v>
      </c>
      <c r="R943" s="152">
        <f>IF(P943&gt;=N943*I943,N943*I943,P943*(1-Q943))</f>
        <v>-15255.099138083286</v>
      </c>
    </row>
    <row r="944" spans="2:18" x14ac:dyDescent="0.25">
      <c r="B944" s="146">
        <v>940</v>
      </c>
      <c r="C944" s="147" t="s">
        <v>1243</v>
      </c>
      <c r="D944" s="148">
        <v>0</v>
      </c>
      <c r="E944" s="149">
        <v>43191</v>
      </c>
      <c r="F944" s="149">
        <v>44413</v>
      </c>
      <c r="G944" s="6">
        <f t="shared" si="98"/>
        <v>3.3479452054794518</v>
      </c>
      <c r="H944" s="146">
        <v>25</v>
      </c>
      <c r="I944" s="150">
        <v>0.05</v>
      </c>
      <c r="J944" s="151">
        <f t="shared" si="94"/>
        <v>3.7999999999999999E-2</v>
      </c>
      <c r="K944" s="152">
        <v>609449.88</v>
      </c>
      <c r="L944" s="152">
        <v>525745.07999999996</v>
      </c>
      <c r="M944" s="64">
        <v>0</v>
      </c>
      <c r="N944" s="153">
        <f t="shared" si="95"/>
        <v>609449.88</v>
      </c>
      <c r="O944" s="152">
        <f t="shared" si="96"/>
        <v>77535.382541589046</v>
      </c>
      <c r="P944" s="152">
        <f t="shared" si="97"/>
        <v>531914.49745841091</v>
      </c>
      <c r="Q944" s="64">
        <v>0.06</v>
      </c>
      <c r="R944" s="152">
        <f t="shared" si="99"/>
        <v>499999.62761090626</v>
      </c>
    </row>
    <row r="945" spans="2:18" x14ac:dyDescent="0.25">
      <c r="B945" s="146">
        <v>941</v>
      </c>
      <c r="C945" s="147" t="s">
        <v>1244</v>
      </c>
      <c r="D945" s="148">
        <v>0</v>
      </c>
      <c r="E945" s="149">
        <v>43191</v>
      </c>
      <c r="F945" s="149">
        <v>44413</v>
      </c>
      <c r="G945" s="6">
        <f t="shared" si="98"/>
        <v>3.3479452054794518</v>
      </c>
      <c r="H945" s="146">
        <v>25</v>
      </c>
      <c r="I945" s="150">
        <v>0.05</v>
      </c>
      <c r="J945" s="151">
        <f t="shared" si="94"/>
        <v>3.7999999999999999E-2</v>
      </c>
      <c r="K945" s="152">
        <v>2014914.9</v>
      </c>
      <c r="L945" s="152">
        <v>1738176.69</v>
      </c>
      <c r="M945" s="64">
        <v>0</v>
      </c>
      <c r="N945" s="153">
        <f t="shared" si="95"/>
        <v>2014914.9</v>
      </c>
      <c r="O945" s="152">
        <f t="shared" si="96"/>
        <v>256341.33779835614</v>
      </c>
      <c r="P945" s="152">
        <f t="shared" si="97"/>
        <v>1758573.5622016438</v>
      </c>
      <c r="Q945" s="64">
        <v>0.06</v>
      </c>
      <c r="R945" s="152">
        <f t="shared" si="99"/>
        <v>1653059.1484695452</v>
      </c>
    </row>
    <row r="946" spans="2:18" x14ac:dyDescent="0.25">
      <c r="B946" s="146">
        <v>942</v>
      </c>
      <c r="C946" s="147" t="s">
        <v>1246</v>
      </c>
      <c r="D946" s="148">
        <v>0</v>
      </c>
      <c r="E946" s="149">
        <v>43556</v>
      </c>
      <c r="F946" s="149">
        <v>44413</v>
      </c>
      <c r="G946" s="6">
        <f t="shared" si="98"/>
        <v>2.3479452054794518</v>
      </c>
      <c r="H946" s="146">
        <v>25</v>
      </c>
      <c r="I946" s="150">
        <v>0.05</v>
      </c>
      <c r="J946" s="151">
        <f t="shared" si="94"/>
        <v>3.7999999999999999E-2</v>
      </c>
      <c r="K946" s="152">
        <v>720396.15</v>
      </c>
      <c r="L946" s="152">
        <v>580021.12</v>
      </c>
      <c r="M946" s="64">
        <v>0</v>
      </c>
      <c r="N946" s="153">
        <f t="shared" si="95"/>
        <v>720396.15</v>
      </c>
      <c r="O946" s="152">
        <f t="shared" si="96"/>
        <v>64275.126084657531</v>
      </c>
      <c r="P946" s="152">
        <f t="shared" si="97"/>
        <v>656121.02391534252</v>
      </c>
      <c r="Q946" s="64">
        <v>0.06</v>
      </c>
      <c r="R946" s="152">
        <f t="shared" si="99"/>
        <v>616753.76248042192</v>
      </c>
    </row>
    <row r="947" spans="2:18" ht="30" x14ac:dyDescent="0.25">
      <c r="B947" s="146">
        <v>943</v>
      </c>
      <c r="C947" s="147" t="s">
        <v>1247</v>
      </c>
      <c r="D947" s="148">
        <v>0</v>
      </c>
      <c r="E947" s="149">
        <v>43556</v>
      </c>
      <c r="F947" s="149">
        <v>44413</v>
      </c>
      <c r="G947" s="6">
        <f t="shared" si="98"/>
        <v>2.3479452054794518</v>
      </c>
      <c r="H947" s="146">
        <v>25</v>
      </c>
      <c r="I947" s="150">
        <v>0.05</v>
      </c>
      <c r="J947" s="151">
        <f t="shared" si="94"/>
        <v>3.7999999999999999E-2</v>
      </c>
      <c r="K947" s="152">
        <v>2517994.4</v>
      </c>
      <c r="L947" s="152">
        <v>2027342.78</v>
      </c>
      <c r="M947" s="64">
        <v>0</v>
      </c>
      <c r="N947" s="153">
        <f t="shared" si="95"/>
        <v>2517994.4</v>
      </c>
      <c r="O947" s="152">
        <f t="shared" si="96"/>
        <v>224660.28939835614</v>
      </c>
      <c r="P947" s="152">
        <f t="shared" si="97"/>
        <v>2293334.1106016436</v>
      </c>
      <c r="Q947" s="64">
        <v>0.06</v>
      </c>
      <c r="R947" s="152">
        <f t="shared" si="99"/>
        <v>2155734.063965545</v>
      </c>
    </row>
    <row r="948" spans="2:18" x14ac:dyDescent="0.25">
      <c r="B948" s="146">
        <v>944</v>
      </c>
      <c r="C948" s="147" t="s">
        <v>1249</v>
      </c>
      <c r="D948" s="148">
        <v>0</v>
      </c>
      <c r="E948" s="149">
        <v>43922</v>
      </c>
      <c r="F948" s="149">
        <v>44413</v>
      </c>
      <c r="G948" s="6">
        <f t="shared" si="98"/>
        <v>1.3452054794520547</v>
      </c>
      <c r="H948" s="146">
        <v>25</v>
      </c>
      <c r="I948" s="150">
        <v>0.05</v>
      </c>
      <c r="J948" s="151">
        <f t="shared" si="94"/>
        <v>3.7999999999999999E-2</v>
      </c>
      <c r="K948" s="152">
        <v>1246220.47</v>
      </c>
      <c r="L948" s="152">
        <v>1110927.1200000001</v>
      </c>
      <c r="M948" s="64">
        <v>0</v>
      </c>
      <c r="N948" s="153">
        <f t="shared" si="95"/>
        <v>1246220.47</v>
      </c>
      <c r="O948" s="152">
        <f t="shared" si="96"/>
        <v>63704.058984273972</v>
      </c>
      <c r="P948" s="152">
        <f t="shared" si="97"/>
        <v>1182516.4110157259</v>
      </c>
      <c r="Q948" s="64">
        <v>0.06</v>
      </c>
      <c r="R948" s="152">
        <f t="shared" si="99"/>
        <v>1111565.4263547824</v>
      </c>
    </row>
    <row r="949" spans="2:18" x14ac:dyDescent="0.25">
      <c r="B949" s="146">
        <v>945</v>
      </c>
      <c r="C949" s="147" t="s">
        <v>1250</v>
      </c>
      <c r="D949" s="148">
        <v>0</v>
      </c>
      <c r="E949" s="149">
        <v>43922</v>
      </c>
      <c r="F949" s="149">
        <v>44413</v>
      </c>
      <c r="G949" s="6">
        <f t="shared" si="98"/>
        <v>1.3452054794520547</v>
      </c>
      <c r="H949" s="146">
        <v>25</v>
      </c>
      <c r="I949" s="150">
        <v>0.05</v>
      </c>
      <c r="J949" s="151">
        <f t="shared" si="94"/>
        <v>3.7999999999999999E-2</v>
      </c>
      <c r="K949" s="152">
        <v>-2449823.2599999998</v>
      </c>
      <c r="L949" s="152">
        <v>-2183863.27</v>
      </c>
      <c r="M949" s="64">
        <v>0</v>
      </c>
      <c r="N949" s="153">
        <f t="shared" si="95"/>
        <v>-2449823.2599999998</v>
      </c>
      <c r="O949" s="152">
        <f t="shared" si="96"/>
        <v>-125229.59557556162</v>
      </c>
      <c r="P949" s="152">
        <f>N949-O949</f>
        <v>-2324593.664424438</v>
      </c>
      <c r="Q949" s="64">
        <v>0.06</v>
      </c>
      <c r="R949" s="152">
        <f>IF(P949&gt;=N949*I949,N949*I949,P949*(1-Q949))</f>
        <v>-2185118.0445589717</v>
      </c>
    </row>
    <row r="950" spans="2:18" ht="30" x14ac:dyDescent="0.25">
      <c r="B950" s="146">
        <v>946</v>
      </c>
      <c r="C950" s="147" t="s">
        <v>1299</v>
      </c>
      <c r="D950" s="148">
        <v>0</v>
      </c>
      <c r="E950" s="149">
        <v>41639</v>
      </c>
      <c r="F950" s="149">
        <v>44413</v>
      </c>
      <c r="G950" s="6">
        <f t="shared" si="98"/>
        <v>7.6</v>
      </c>
      <c r="H950" s="146">
        <v>25</v>
      </c>
      <c r="I950" s="150">
        <v>0.05</v>
      </c>
      <c r="J950" s="151">
        <f t="shared" si="94"/>
        <v>3.7999999999999999E-2</v>
      </c>
      <c r="K950" s="152">
        <v>32739519.23</v>
      </c>
      <c r="L950" s="152">
        <v>18394724.289999999</v>
      </c>
      <c r="M950" s="64">
        <v>8.8210347752332524E-2</v>
      </c>
      <c r="N950" s="153">
        <f t="shared" si="95"/>
        <v>35627483.606522478</v>
      </c>
      <c r="O950" s="152">
        <f t="shared" si="96"/>
        <v>10289217.265563691</v>
      </c>
      <c r="P950" s="152">
        <f t="shared" si="97"/>
        <v>25338266.340958789</v>
      </c>
      <c r="Q950" s="64">
        <v>0.06</v>
      </c>
      <c r="R950" s="152">
        <f t="shared" si="99"/>
        <v>23817970.36050126</v>
      </c>
    </row>
    <row r="951" spans="2:18" x14ac:dyDescent="0.25">
      <c r="B951" s="146">
        <v>947</v>
      </c>
      <c r="C951" s="147" t="s">
        <v>1300</v>
      </c>
      <c r="D951" s="148">
        <v>0</v>
      </c>
      <c r="E951" s="149">
        <v>41730</v>
      </c>
      <c r="F951" s="149">
        <v>44413</v>
      </c>
      <c r="G951" s="6">
        <f t="shared" si="98"/>
        <v>7.3506849315068497</v>
      </c>
      <c r="H951" s="146">
        <v>25</v>
      </c>
      <c r="I951" s="150">
        <v>0.05</v>
      </c>
      <c r="J951" s="151">
        <f t="shared" si="94"/>
        <v>3.7999999999999999E-2</v>
      </c>
      <c r="K951" s="152">
        <v>-761213.91</v>
      </c>
      <c r="L951" s="152">
        <v>-447476.66</v>
      </c>
      <c r="M951" s="64">
        <v>-2.3328149300154196E-3</v>
      </c>
      <c r="N951" s="153">
        <f t="shared" si="95"/>
        <v>-759438.13882581657</v>
      </c>
      <c r="O951" s="152">
        <f t="shared" si="96"/>
        <v>-212130.83837218437</v>
      </c>
      <c r="P951" s="152">
        <f t="shared" ref="P951:P953" si="100">N951-O951</f>
        <v>-547307.30045363214</v>
      </c>
      <c r="Q951" s="64">
        <v>0.06</v>
      </c>
      <c r="R951" s="152">
        <f t="shared" ref="R951:R953" si="101">IF(P951&gt;=N951*I951,N951*I951,P951*(1-Q951))</f>
        <v>-514468.86242641415</v>
      </c>
    </row>
    <row r="952" spans="2:18" ht="30" x14ac:dyDescent="0.25">
      <c r="B952" s="146">
        <v>948</v>
      </c>
      <c r="C952" s="147" t="s">
        <v>1301</v>
      </c>
      <c r="D952" s="148">
        <v>0</v>
      </c>
      <c r="E952" s="149">
        <v>41730</v>
      </c>
      <c r="F952" s="149">
        <v>44413</v>
      </c>
      <c r="G952" s="6">
        <f t="shared" si="98"/>
        <v>7.3506849315068497</v>
      </c>
      <c r="H952" s="146">
        <v>25</v>
      </c>
      <c r="I952" s="150">
        <v>0.05</v>
      </c>
      <c r="J952" s="151">
        <f t="shared" si="94"/>
        <v>3.7999999999999999E-2</v>
      </c>
      <c r="K952" s="152">
        <v>-510192.51</v>
      </c>
      <c r="L952" s="152">
        <v>-299914.71000000002</v>
      </c>
      <c r="M952" s="64">
        <v>-2.3328149300154196E-3</v>
      </c>
      <c r="N952" s="153">
        <f t="shared" si="95"/>
        <v>-509002.32529548992</v>
      </c>
      <c r="O952" s="152">
        <f t="shared" si="96"/>
        <v>-142177.59746075721</v>
      </c>
      <c r="P952" s="152">
        <f t="shared" si="100"/>
        <v>-366824.72783473274</v>
      </c>
      <c r="Q952" s="64">
        <v>0.06</v>
      </c>
      <c r="R952" s="152">
        <f t="shared" si="101"/>
        <v>-344815.24416464876</v>
      </c>
    </row>
    <row r="953" spans="2:18" ht="30" x14ac:dyDescent="0.25">
      <c r="B953" s="146">
        <v>949</v>
      </c>
      <c r="C953" s="147" t="s">
        <v>1303</v>
      </c>
      <c r="D953" s="148">
        <v>0</v>
      </c>
      <c r="E953" s="149">
        <v>42451</v>
      </c>
      <c r="F953" s="149">
        <v>44413</v>
      </c>
      <c r="G953" s="6">
        <f t="shared" si="98"/>
        <v>5.375342465753425</v>
      </c>
      <c r="H953" s="146">
        <v>25</v>
      </c>
      <c r="I953" s="150">
        <v>0.05</v>
      </c>
      <c r="J953" s="151">
        <f t="shared" si="94"/>
        <v>3.7999999999999999E-2</v>
      </c>
      <c r="K953" s="152">
        <v>-35709.550000000003</v>
      </c>
      <c r="L953" s="152">
        <v>-28603.38</v>
      </c>
      <c r="M953" s="64">
        <v>3.1350482315112588E-2</v>
      </c>
      <c r="N953" s="153">
        <f t="shared" si="95"/>
        <v>-36829.061615755629</v>
      </c>
      <c r="O953" s="152">
        <f t="shared" si="96"/>
        <v>-7522.8151173267861</v>
      </c>
      <c r="P953" s="152">
        <f t="shared" si="100"/>
        <v>-29306.246498428842</v>
      </c>
      <c r="Q953" s="64">
        <v>0.06</v>
      </c>
      <c r="R953" s="152">
        <f t="shared" si="101"/>
        <v>-27547.871708523111</v>
      </c>
    </row>
    <row r="954" spans="2:18" x14ac:dyDescent="0.25">
      <c r="B954" s="146">
        <v>950</v>
      </c>
      <c r="C954" s="147" t="s">
        <v>1304</v>
      </c>
      <c r="D954" s="148">
        <v>0</v>
      </c>
      <c r="E954" s="149">
        <v>42642</v>
      </c>
      <c r="F954" s="149">
        <v>44413</v>
      </c>
      <c r="G954" s="6">
        <f t="shared" si="98"/>
        <v>4.8520547945205479</v>
      </c>
      <c r="H954" s="146">
        <v>25</v>
      </c>
      <c r="I954" s="150">
        <v>0.05</v>
      </c>
      <c r="J954" s="151">
        <f t="shared" si="94"/>
        <v>3.7999999999999999E-2</v>
      </c>
      <c r="K954" s="152">
        <v>217805.5</v>
      </c>
      <c r="L954" s="152">
        <v>145181.96</v>
      </c>
      <c r="M954" s="64">
        <v>3.1350482315112588E-2</v>
      </c>
      <c r="N954" s="153">
        <f t="shared" si="95"/>
        <v>224633.80747588424</v>
      </c>
      <c r="O954" s="152">
        <f t="shared" si="96"/>
        <v>41417.550617841247</v>
      </c>
      <c r="P954" s="152">
        <f t="shared" si="97"/>
        <v>183216.25685804299</v>
      </c>
      <c r="Q954" s="64">
        <v>0.06</v>
      </c>
      <c r="R954" s="152">
        <f t="shared" si="99"/>
        <v>172223.2814465604</v>
      </c>
    </row>
    <row r="955" spans="2:18" x14ac:dyDescent="0.25">
      <c r="B955" s="146">
        <v>951</v>
      </c>
      <c r="C955" s="147" t="s">
        <v>1294</v>
      </c>
      <c r="D955" s="148">
        <v>0</v>
      </c>
      <c r="E955" s="149">
        <v>41639</v>
      </c>
      <c r="F955" s="149">
        <v>44413</v>
      </c>
      <c r="G955" s="6">
        <f t="shared" si="98"/>
        <v>7.6</v>
      </c>
      <c r="H955" s="146">
        <v>25</v>
      </c>
      <c r="I955" s="150">
        <v>0.05</v>
      </c>
      <c r="J955" s="151">
        <f t="shared" si="94"/>
        <v>3.7999999999999999E-2</v>
      </c>
      <c r="K955" s="152">
        <v>723470.41</v>
      </c>
      <c r="L955" s="152">
        <v>414876.08</v>
      </c>
      <c r="M955" s="64">
        <v>0.44</v>
      </c>
      <c r="N955" s="153">
        <f t="shared" si="95"/>
        <v>1041797.3904</v>
      </c>
      <c r="O955" s="152">
        <f t="shared" si="96"/>
        <v>300871.08634752</v>
      </c>
      <c r="P955" s="152">
        <f t="shared" si="97"/>
        <v>740926.30405248003</v>
      </c>
      <c r="Q955" s="64">
        <v>0.06</v>
      </c>
      <c r="R955" s="152">
        <f t="shared" si="99"/>
        <v>696470.72580933117</v>
      </c>
    </row>
    <row r="956" spans="2:18" x14ac:dyDescent="0.25">
      <c r="B956" s="146">
        <v>952</v>
      </c>
      <c r="C956" s="147" t="s">
        <v>1226</v>
      </c>
      <c r="D956" s="148">
        <v>0</v>
      </c>
      <c r="E956" s="149">
        <v>41639</v>
      </c>
      <c r="F956" s="149">
        <v>44413</v>
      </c>
      <c r="G956" s="6">
        <f t="shared" si="98"/>
        <v>7.6</v>
      </c>
      <c r="H956" s="146">
        <v>25</v>
      </c>
      <c r="I956" s="150">
        <v>0.05</v>
      </c>
      <c r="J956" s="151">
        <f t="shared" si="94"/>
        <v>3.7999999999999999E-2</v>
      </c>
      <c r="K956" s="152">
        <v>4711000.93</v>
      </c>
      <c r="L956" s="152">
        <v>2701536.36</v>
      </c>
      <c r="M956" s="64">
        <v>0.19512195121951231</v>
      </c>
      <c r="N956" s="153">
        <f t="shared" si="95"/>
        <v>5630220.6236585369</v>
      </c>
      <c r="O956" s="152">
        <f t="shared" si="96"/>
        <v>1626007.7161125853</v>
      </c>
      <c r="P956" s="152">
        <f t="shared" si="97"/>
        <v>4004212.9075459517</v>
      </c>
      <c r="Q956" s="64">
        <v>0.06</v>
      </c>
      <c r="R956" s="152">
        <f t="shared" si="99"/>
        <v>3763960.1330931946</v>
      </c>
    </row>
    <row r="957" spans="2:18" ht="30" x14ac:dyDescent="0.25">
      <c r="B957" s="146">
        <v>953</v>
      </c>
      <c r="C957" s="147" t="s">
        <v>1227</v>
      </c>
      <c r="D957" s="148">
        <v>0</v>
      </c>
      <c r="E957" s="149">
        <v>41639</v>
      </c>
      <c r="F957" s="149">
        <v>44413</v>
      </c>
      <c r="G957" s="6">
        <f t="shared" si="98"/>
        <v>7.6</v>
      </c>
      <c r="H957" s="146">
        <v>25</v>
      </c>
      <c r="I957" s="150">
        <v>0.05</v>
      </c>
      <c r="J957" s="151">
        <f t="shared" si="94"/>
        <v>3.7999999999999999E-2</v>
      </c>
      <c r="K957" s="152">
        <v>1117547.01</v>
      </c>
      <c r="L957" s="152">
        <v>640860.39</v>
      </c>
      <c r="M957" s="64">
        <v>0</v>
      </c>
      <c r="N957" s="153">
        <f t="shared" si="95"/>
        <v>1117547.01</v>
      </c>
      <c r="O957" s="152">
        <f t="shared" si="96"/>
        <v>322747.57648799999</v>
      </c>
      <c r="P957" s="152">
        <f t="shared" si="97"/>
        <v>794799.43351200002</v>
      </c>
      <c r="Q957" s="64">
        <v>0.06</v>
      </c>
      <c r="R957" s="152">
        <f t="shared" si="99"/>
        <v>747111.46750128001</v>
      </c>
    </row>
    <row r="958" spans="2:18" ht="30" x14ac:dyDescent="0.25">
      <c r="B958" s="146">
        <v>954</v>
      </c>
      <c r="C958" s="147" t="s">
        <v>1228</v>
      </c>
      <c r="D958" s="148">
        <v>0</v>
      </c>
      <c r="E958" s="149">
        <v>41639</v>
      </c>
      <c r="F958" s="149">
        <v>44413</v>
      </c>
      <c r="G958" s="6">
        <f t="shared" si="98"/>
        <v>7.6</v>
      </c>
      <c r="H958" s="146">
        <v>25</v>
      </c>
      <c r="I958" s="150">
        <v>0.05</v>
      </c>
      <c r="J958" s="151">
        <f t="shared" si="94"/>
        <v>3.7999999999999999E-2</v>
      </c>
      <c r="K958" s="152">
        <v>243221.84</v>
      </c>
      <c r="L958" s="152">
        <v>139476.22</v>
      </c>
      <c r="M958" s="64">
        <v>0</v>
      </c>
      <c r="N958" s="153">
        <f t="shared" si="95"/>
        <v>243221.84</v>
      </c>
      <c r="O958" s="152">
        <f t="shared" si="96"/>
        <v>70242.467392000006</v>
      </c>
      <c r="P958" s="152">
        <f t="shared" si="97"/>
        <v>172979.37260800001</v>
      </c>
      <c r="Q958" s="64">
        <v>0.06</v>
      </c>
      <c r="R958" s="152">
        <f t="shared" si="99"/>
        <v>162600.61025152</v>
      </c>
    </row>
    <row r="959" spans="2:18" ht="30" x14ac:dyDescent="0.25">
      <c r="B959" s="146">
        <v>955</v>
      </c>
      <c r="C959" s="147" t="s">
        <v>1229</v>
      </c>
      <c r="D959" s="148">
        <v>0</v>
      </c>
      <c r="E959" s="149">
        <v>41639</v>
      </c>
      <c r="F959" s="149">
        <v>44413</v>
      </c>
      <c r="G959" s="6">
        <f t="shared" si="98"/>
        <v>7.6</v>
      </c>
      <c r="H959" s="146">
        <v>25</v>
      </c>
      <c r="I959" s="150">
        <v>0.05</v>
      </c>
      <c r="J959" s="151">
        <f t="shared" si="94"/>
        <v>3.7999999999999999E-2</v>
      </c>
      <c r="K959" s="152">
        <v>3033719.1</v>
      </c>
      <c r="L959" s="152">
        <v>1739694.51</v>
      </c>
      <c r="M959" s="64">
        <v>0</v>
      </c>
      <c r="N959" s="153">
        <f t="shared" si="95"/>
        <v>3033719.1</v>
      </c>
      <c r="O959" s="152">
        <f t="shared" si="96"/>
        <v>876138.07608000003</v>
      </c>
      <c r="P959" s="152">
        <f t="shared" si="97"/>
        <v>2157581.0239200001</v>
      </c>
      <c r="Q959" s="64">
        <v>0.06</v>
      </c>
      <c r="R959" s="152">
        <f t="shared" si="99"/>
        <v>2028126.1624848</v>
      </c>
    </row>
    <row r="960" spans="2:18" ht="30" x14ac:dyDescent="0.25">
      <c r="B960" s="146">
        <v>956</v>
      </c>
      <c r="C960" s="147" t="s">
        <v>1230</v>
      </c>
      <c r="D960" s="148">
        <v>0</v>
      </c>
      <c r="E960" s="149">
        <v>41639</v>
      </c>
      <c r="F960" s="149">
        <v>44413</v>
      </c>
      <c r="G960" s="6">
        <f t="shared" si="98"/>
        <v>7.6</v>
      </c>
      <c r="H960" s="146">
        <v>25</v>
      </c>
      <c r="I960" s="150">
        <v>0.05</v>
      </c>
      <c r="J960" s="151">
        <f t="shared" si="94"/>
        <v>3.7999999999999999E-2</v>
      </c>
      <c r="K960" s="152">
        <v>-455367.06</v>
      </c>
      <c r="L960" s="152">
        <v>-261131.48</v>
      </c>
      <c r="M960" s="64">
        <v>0</v>
      </c>
      <c r="N960" s="153">
        <f t="shared" si="95"/>
        <v>-455367.06</v>
      </c>
      <c r="O960" s="152">
        <f t="shared" si="96"/>
        <v>-131510.00692799999</v>
      </c>
      <c r="P960" s="152">
        <f>N960-O960</f>
        <v>-323857.05307200004</v>
      </c>
      <c r="Q960" s="64">
        <v>0.06</v>
      </c>
      <c r="R960" s="152">
        <f>IF(P960&gt;=N960*I960,N960*I960,P960*(1-Q960))</f>
        <v>-304425.62988768</v>
      </c>
    </row>
    <row r="961" spans="2:18" x14ac:dyDescent="0.25">
      <c r="B961" s="146">
        <v>957</v>
      </c>
      <c r="C961" s="147" t="s">
        <v>1232</v>
      </c>
      <c r="D961" s="148">
        <v>0</v>
      </c>
      <c r="E961" s="149">
        <v>41730</v>
      </c>
      <c r="F961" s="149">
        <v>44413</v>
      </c>
      <c r="G961" s="6">
        <f t="shared" si="98"/>
        <v>7.3506849315068497</v>
      </c>
      <c r="H961" s="146">
        <v>25</v>
      </c>
      <c r="I961" s="150">
        <v>0.05</v>
      </c>
      <c r="J961" s="151">
        <f t="shared" si="94"/>
        <v>3.7999999999999999E-2</v>
      </c>
      <c r="K961" s="152">
        <v>2512682.7400000002</v>
      </c>
      <c r="L961" s="152">
        <v>1475887.14</v>
      </c>
      <c r="M961" s="64">
        <v>0</v>
      </c>
      <c r="N961" s="153">
        <f t="shared" si="95"/>
        <v>2512682.7400000002</v>
      </c>
      <c r="O961" s="152">
        <f t="shared" si="96"/>
        <v>701857.68787386303</v>
      </c>
      <c r="P961" s="152">
        <f t="shared" si="97"/>
        <v>1810825.0521261371</v>
      </c>
      <c r="Q961" s="64">
        <v>0.06</v>
      </c>
      <c r="R961" s="152">
        <f t="shared" si="99"/>
        <v>1702175.5489985687</v>
      </c>
    </row>
    <row r="962" spans="2:18" x14ac:dyDescent="0.25">
      <c r="B962" s="146">
        <v>958</v>
      </c>
      <c r="C962" s="147" t="s">
        <v>1233</v>
      </c>
      <c r="D962" s="148">
        <v>0</v>
      </c>
      <c r="E962" s="149">
        <v>42095</v>
      </c>
      <c r="F962" s="149">
        <v>44413</v>
      </c>
      <c r="G962" s="6">
        <f t="shared" si="98"/>
        <v>6.3506849315068497</v>
      </c>
      <c r="H962" s="146">
        <v>25</v>
      </c>
      <c r="I962" s="150">
        <v>0.05</v>
      </c>
      <c r="J962" s="151">
        <f t="shared" si="94"/>
        <v>3.7999999999999999E-2</v>
      </c>
      <c r="K962" s="152">
        <v>144148.78</v>
      </c>
      <c r="L962" s="152">
        <v>91534.59</v>
      </c>
      <c r="M962" s="64">
        <v>0</v>
      </c>
      <c r="N962" s="153">
        <f t="shared" si="95"/>
        <v>144148.78</v>
      </c>
      <c r="O962" s="152">
        <f t="shared" si="96"/>
        <v>34786.852431561645</v>
      </c>
      <c r="P962" s="152">
        <f t="shared" si="97"/>
        <v>109361.92756843835</v>
      </c>
      <c r="Q962" s="64">
        <v>0.06</v>
      </c>
      <c r="R962" s="152">
        <f t="shared" si="99"/>
        <v>102800.21191433205</v>
      </c>
    </row>
    <row r="963" spans="2:18" x14ac:dyDescent="0.25">
      <c r="B963" s="146">
        <v>959</v>
      </c>
      <c r="C963" s="147" t="s">
        <v>1235</v>
      </c>
      <c r="D963" s="148">
        <v>0</v>
      </c>
      <c r="E963" s="149">
        <v>42461</v>
      </c>
      <c r="F963" s="149">
        <v>44413</v>
      </c>
      <c r="G963" s="6">
        <f t="shared" si="98"/>
        <v>5.3479452054794523</v>
      </c>
      <c r="H963" s="146">
        <v>25</v>
      </c>
      <c r="I963" s="150">
        <v>0.05</v>
      </c>
      <c r="J963" s="151">
        <f t="shared" si="94"/>
        <v>3.7999999999999999E-2</v>
      </c>
      <c r="K963" s="152">
        <v>65292.13</v>
      </c>
      <c r="L963" s="152">
        <v>41430.26</v>
      </c>
      <c r="M963" s="64">
        <v>0</v>
      </c>
      <c r="N963" s="153">
        <f t="shared" si="95"/>
        <v>65292.13</v>
      </c>
      <c r="O963" s="152">
        <f t="shared" si="96"/>
        <v>13268.791876383561</v>
      </c>
      <c r="P963" s="152">
        <f t="shared" si="97"/>
        <v>52023.338123616435</v>
      </c>
      <c r="Q963" s="64">
        <v>0.06</v>
      </c>
      <c r="R963" s="152">
        <f t="shared" si="99"/>
        <v>48901.937836199446</v>
      </c>
    </row>
    <row r="964" spans="2:18" x14ac:dyDescent="0.25">
      <c r="B964" s="146">
        <v>960</v>
      </c>
      <c r="C964" s="147" t="s">
        <v>1236</v>
      </c>
      <c r="D964" s="148">
        <v>0</v>
      </c>
      <c r="E964" s="149">
        <v>41730</v>
      </c>
      <c r="F964" s="149">
        <v>44413</v>
      </c>
      <c r="G964" s="6">
        <f t="shared" si="98"/>
        <v>7.3506849315068497</v>
      </c>
      <c r="H964" s="146">
        <v>25</v>
      </c>
      <c r="I964" s="150">
        <v>0.05</v>
      </c>
      <c r="J964" s="151">
        <f t="shared" si="94"/>
        <v>3.7999999999999999E-2</v>
      </c>
      <c r="K964" s="152">
        <v>-1909359.75</v>
      </c>
      <c r="L964" s="152">
        <v>-1121510.27</v>
      </c>
      <c r="M964" s="64">
        <v>0</v>
      </c>
      <c r="N964" s="153">
        <f t="shared" si="95"/>
        <v>-1909359.75</v>
      </c>
      <c r="O964" s="152">
        <f t="shared" si="96"/>
        <v>-533333.87383972597</v>
      </c>
      <c r="P964" s="152">
        <f>N964-O964</f>
        <v>-1376025.876160274</v>
      </c>
      <c r="Q964" s="64">
        <v>0.06</v>
      </c>
      <c r="R964" s="152">
        <f>IF(P964&gt;=N964*I964,N964*I964,P964*(1-Q964))</f>
        <v>-1293464.3235906574</v>
      </c>
    </row>
    <row r="965" spans="2:18" x14ac:dyDescent="0.25">
      <c r="B965" s="146">
        <v>961</v>
      </c>
      <c r="C965" s="147" t="s">
        <v>1237</v>
      </c>
      <c r="D965" s="148">
        <v>0</v>
      </c>
      <c r="E965" s="149">
        <v>42095</v>
      </c>
      <c r="F965" s="149">
        <v>44413</v>
      </c>
      <c r="G965" s="6">
        <f t="shared" si="98"/>
        <v>6.3506849315068497</v>
      </c>
      <c r="H965" s="146">
        <v>25</v>
      </c>
      <c r="I965" s="150">
        <v>0.05</v>
      </c>
      <c r="J965" s="151">
        <f t="shared" ref="J965:J1028" si="102">(1-I965)/H965</f>
        <v>3.7999999999999999E-2</v>
      </c>
      <c r="K965" s="152">
        <v>365565.76</v>
      </c>
      <c r="L965" s="152">
        <v>232134.53</v>
      </c>
      <c r="M965" s="64">
        <v>0</v>
      </c>
      <c r="N965" s="153">
        <f t="shared" ref="N965:N1028" si="103">K965*(1+M965)</f>
        <v>365565.76</v>
      </c>
      <c r="O965" s="152">
        <f t="shared" ref="O965:O1028" si="104">N965*J965*G965</f>
        <v>88220.532613260279</v>
      </c>
      <c r="P965" s="152">
        <f t="shared" ref="P965:P1028" si="105">MAX(N965-O965,0)</f>
        <v>277345.22738673975</v>
      </c>
      <c r="Q965" s="64">
        <v>0.06</v>
      </c>
      <c r="R965" s="152">
        <f t="shared" si="99"/>
        <v>260704.51374353535</v>
      </c>
    </row>
    <row r="966" spans="2:18" x14ac:dyDescent="0.25">
      <c r="B966" s="146">
        <v>962</v>
      </c>
      <c r="C966" s="147" t="s">
        <v>1238</v>
      </c>
      <c r="D966" s="148">
        <v>0</v>
      </c>
      <c r="E966" s="149">
        <v>42461</v>
      </c>
      <c r="F966" s="149">
        <v>44413</v>
      </c>
      <c r="G966" s="6">
        <f t="shared" ref="G966:G1029" si="106">(F966-E966)/(EDATE(F966,12)-F966)</f>
        <v>5.3479452054794523</v>
      </c>
      <c r="H966" s="146">
        <v>25</v>
      </c>
      <c r="I966" s="150">
        <v>0.05</v>
      </c>
      <c r="J966" s="151">
        <f t="shared" si="102"/>
        <v>3.7999999999999999E-2</v>
      </c>
      <c r="K966" s="152">
        <v>-177838.05</v>
      </c>
      <c r="L966" s="152">
        <v>-112808.47</v>
      </c>
      <c r="M966" s="64">
        <v>0</v>
      </c>
      <c r="N966" s="153">
        <f t="shared" si="103"/>
        <v>-177838.05</v>
      </c>
      <c r="O966" s="152">
        <f t="shared" si="104"/>
        <v>-36140.589580273969</v>
      </c>
      <c r="P966" s="152">
        <f>N966-O966</f>
        <v>-141697.46041972603</v>
      </c>
      <c r="Q966" s="64">
        <v>0.06</v>
      </c>
      <c r="R966" s="152">
        <f>IF(P966&gt;=N966*I966,N966*I966,P966*(1-Q966))</f>
        <v>-133195.61279454245</v>
      </c>
    </row>
    <row r="967" spans="2:18" x14ac:dyDescent="0.25">
      <c r="B967" s="146">
        <v>963</v>
      </c>
      <c r="C967" s="147" t="s">
        <v>1239</v>
      </c>
      <c r="D967" s="148">
        <v>0</v>
      </c>
      <c r="E967" s="149">
        <v>42826</v>
      </c>
      <c r="F967" s="149">
        <v>44413</v>
      </c>
      <c r="G967" s="6">
        <f t="shared" si="106"/>
        <v>4.3479452054794523</v>
      </c>
      <c r="H967" s="146">
        <v>25</v>
      </c>
      <c r="I967" s="150">
        <v>0.05</v>
      </c>
      <c r="J967" s="151">
        <f t="shared" si="102"/>
        <v>3.7999999999999999E-2</v>
      </c>
      <c r="K967" s="152">
        <v>44126.17</v>
      </c>
      <c r="L967" s="152">
        <v>29856.41</v>
      </c>
      <c r="M967" s="64">
        <v>0</v>
      </c>
      <c r="N967" s="153">
        <f t="shared" si="103"/>
        <v>44126.17</v>
      </c>
      <c r="O967" s="152">
        <f t="shared" si="104"/>
        <v>7290.6104329315067</v>
      </c>
      <c r="P967" s="152">
        <f t="shared" si="105"/>
        <v>36835.559567068492</v>
      </c>
      <c r="Q967" s="64">
        <v>0.06</v>
      </c>
      <c r="R967" s="152">
        <f t="shared" ref="R967:R1029" si="107">IF(L967&lt;=0,0,IF(P967&lt;=I967*N967,I967*N967,P967*(1-Q967)))</f>
        <v>34625.42599304438</v>
      </c>
    </row>
    <row r="968" spans="2:18" x14ac:dyDescent="0.25">
      <c r="B968" s="146">
        <v>964</v>
      </c>
      <c r="C968" s="147" t="s">
        <v>1241</v>
      </c>
      <c r="D968" s="148">
        <v>0</v>
      </c>
      <c r="E968" s="149">
        <v>42826</v>
      </c>
      <c r="F968" s="149">
        <v>44413</v>
      </c>
      <c r="G968" s="6">
        <f t="shared" si="106"/>
        <v>4.3479452054794523</v>
      </c>
      <c r="H968" s="146">
        <v>25</v>
      </c>
      <c r="I968" s="150">
        <v>0.05</v>
      </c>
      <c r="J968" s="151">
        <f t="shared" si="102"/>
        <v>3.7999999999999999E-2</v>
      </c>
      <c r="K968" s="152">
        <v>-2439.11</v>
      </c>
      <c r="L968" s="152">
        <v>-1650.35</v>
      </c>
      <c r="M968" s="64">
        <v>0</v>
      </c>
      <c r="N968" s="153">
        <f t="shared" si="103"/>
        <v>-2439.11</v>
      </c>
      <c r="O968" s="152">
        <f t="shared" si="104"/>
        <v>-402.99443194520552</v>
      </c>
      <c r="P968" s="152">
        <f>N968-O968</f>
        <v>-2036.1155680547945</v>
      </c>
      <c r="Q968" s="64">
        <v>0.06</v>
      </c>
      <c r="R968" s="152">
        <f>IF(P968&gt;=N968*I968,N968*I968,P968*(1-Q968))</f>
        <v>-1913.9486339715068</v>
      </c>
    </row>
    <row r="969" spans="2:18" x14ac:dyDescent="0.25">
      <c r="B969" s="146">
        <v>965</v>
      </c>
      <c r="C969" s="147" t="s">
        <v>1243</v>
      </c>
      <c r="D969" s="148">
        <v>0</v>
      </c>
      <c r="E969" s="149">
        <v>43191</v>
      </c>
      <c r="F969" s="149">
        <v>44413</v>
      </c>
      <c r="G969" s="6">
        <f t="shared" si="106"/>
        <v>3.3479452054794518</v>
      </c>
      <c r="H969" s="146">
        <v>25</v>
      </c>
      <c r="I969" s="150">
        <v>0.05</v>
      </c>
      <c r="J969" s="151">
        <f t="shared" si="102"/>
        <v>3.7999999999999999E-2</v>
      </c>
      <c r="K969" s="152">
        <v>121889.98</v>
      </c>
      <c r="L969" s="152">
        <v>105149.02</v>
      </c>
      <c r="M969" s="64">
        <v>0</v>
      </c>
      <c r="N969" s="153">
        <f t="shared" si="103"/>
        <v>121889.98</v>
      </c>
      <c r="O969" s="152">
        <f t="shared" si="104"/>
        <v>15507.077017205478</v>
      </c>
      <c r="P969" s="152">
        <f t="shared" si="105"/>
        <v>106382.90298279452</v>
      </c>
      <c r="Q969" s="64">
        <v>0.06</v>
      </c>
      <c r="R969" s="152">
        <f t="shared" si="107"/>
        <v>99999.928803826842</v>
      </c>
    </row>
    <row r="970" spans="2:18" x14ac:dyDescent="0.25">
      <c r="B970" s="146">
        <v>966</v>
      </c>
      <c r="C970" s="147" t="s">
        <v>1244</v>
      </c>
      <c r="D970" s="148">
        <v>0</v>
      </c>
      <c r="E970" s="149">
        <v>43191</v>
      </c>
      <c r="F970" s="149">
        <v>44413</v>
      </c>
      <c r="G970" s="6">
        <f t="shared" si="106"/>
        <v>3.3479452054794518</v>
      </c>
      <c r="H970" s="146">
        <v>25</v>
      </c>
      <c r="I970" s="150">
        <v>0.05</v>
      </c>
      <c r="J970" s="151">
        <f t="shared" si="102"/>
        <v>3.7999999999999999E-2</v>
      </c>
      <c r="K970" s="152">
        <v>402983</v>
      </c>
      <c r="L970" s="152">
        <v>347635.35</v>
      </c>
      <c r="M970" s="64">
        <v>0</v>
      </c>
      <c r="N970" s="153">
        <f t="shared" si="103"/>
        <v>402983</v>
      </c>
      <c r="O970" s="152">
        <f t="shared" si="104"/>
        <v>51268.270104109586</v>
      </c>
      <c r="P970" s="152">
        <f t="shared" si="105"/>
        <v>351714.7298958904</v>
      </c>
      <c r="Q970" s="64">
        <v>0.06</v>
      </c>
      <c r="R970" s="152">
        <f t="shared" si="107"/>
        <v>330611.84610213694</v>
      </c>
    </row>
    <row r="971" spans="2:18" x14ac:dyDescent="0.25">
      <c r="B971" s="146">
        <v>967</v>
      </c>
      <c r="C971" s="147" t="s">
        <v>1246</v>
      </c>
      <c r="D971" s="148">
        <v>0</v>
      </c>
      <c r="E971" s="149">
        <v>43556</v>
      </c>
      <c r="F971" s="149">
        <v>44413</v>
      </c>
      <c r="G971" s="6">
        <f t="shared" si="106"/>
        <v>2.3479452054794518</v>
      </c>
      <c r="H971" s="146">
        <v>25</v>
      </c>
      <c r="I971" s="150">
        <v>0.05</v>
      </c>
      <c r="J971" s="151">
        <f t="shared" si="102"/>
        <v>3.7999999999999999E-2</v>
      </c>
      <c r="K971" s="152">
        <v>144079.23000000001</v>
      </c>
      <c r="L971" s="152">
        <v>116004.23</v>
      </c>
      <c r="M971" s="64">
        <v>0</v>
      </c>
      <c r="N971" s="153">
        <f t="shared" si="103"/>
        <v>144079.23000000001</v>
      </c>
      <c r="O971" s="152">
        <f t="shared" si="104"/>
        <v>12855.025216931506</v>
      </c>
      <c r="P971" s="152">
        <f t="shared" si="105"/>
        <v>131224.2047830685</v>
      </c>
      <c r="Q971" s="64">
        <v>0.06</v>
      </c>
      <c r="R971" s="152">
        <f t="shared" si="107"/>
        <v>123350.75249608439</v>
      </c>
    </row>
    <row r="972" spans="2:18" ht="30" x14ac:dyDescent="0.25">
      <c r="B972" s="146">
        <v>968</v>
      </c>
      <c r="C972" s="147" t="s">
        <v>1247</v>
      </c>
      <c r="D972" s="148">
        <v>0</v>
      </c>
      <c r="E972" s="149">
        <v>43556</v>
      </c>
      <c r="F972" s="149">
        <v>44413</v>
      </c>
      <c r="G972" s="6">
        <f t="shared" si="106"/>
        <v>2.3479452054794518</v>
      </c>
      <c r="H972" s="146">
        <v>25</v>
      </c>
      <c r="I972" s="150">
        <v>0.05</v>
      </c>
      <c r="J972" s="151">
        <f t="shared" si="102"/>
        <v>3.7999999999999999E-2</v>
      </c>
      <c r="K972" s="152">
        <v>503598.88</v>
      </c>
      <c r="L972" s="152">
        <v>405468.56</v>
      </c>
      <c r="M972" s="64">
        <v>0</v>
      </c>
      <c r="N972" s="153">
        <f t="shared" si="103"/>
        <v>503598.88</v>
      </c>
      <c r="O972" s="152">
        <f t="shared" si="104"/>
        <v>44932.057879671229</v>
      </c>
      <c r="P972" s="152">
        <f t="shared" si="105"/>
        <v>458666.82212032878</v>
      </c>
      <c r="Q972" s="64">
        <v>0.06</v>
      </c>
      <c r="R972" s="152">
        <f t="shared" si="107"/>
        <v>431146.81279310904</v>
      </c>
    </row>
    <row r="973" spans="2:18" x14ac:dyDescent="0.25">
      <c r="B973" s="146">
        <v>969</v>
      </c>
      <c r="C973" s="147" t="s">
        <v>1249</v>
      </c>
      <c r="D973" s="148">
        <v>0</v>
      </c>
      <c r="E973" s="149">
        <v>43922</v>
      </c>
      <c r="F973" s="149">
        <v>44413</v>
      </c>
      <c r="G973" s="6">
        <f t="shared" si="106"/>
        <v>1.3452054794520547</v>
      </c>
      <c r="H973" s="146">
        <v>25</v>
      </c>
      <c r="I973" s="150">
        <v>0.05</v>
      </c>
      <c r="J973" s="151">
        <f t="shared" si="102"/>
        <v>3.7999999999999999E-2</v>
      </c>
      <c r="K973" s="152">
        <v>249244.09</v>
      </c>
      <c r="L973" s="152">
        <v>222185.42</v>
      </c>
      <c r="M973" s="64">
        <v>0</v>
      </c>
      <c r="N973" s="153">
        <f t="shared" si="103"/>
        <v>249244.09</v>
      </c>
      <c r="O973" s="152">
        <f t="shared" si="104"/>
        <v>12740.811592383561</v>
      </c>
      <c r="P973" s="152">
        <f t="shared" si="105"/>
        <v>236503.27840761642</v>
      </c>
      <c r="Q973" s="64">
        <v>0.06</v>
      </c>
      <c r="R973" s="152">
        <f t="shared" si="107"/>
        <v>222313.08170315943</v>
      </c>
    </row>
    <row r="974" spans="2:18" x14ac:dyDescent="0.25">
      <c r="B974" s="146">
        <v>970</v>
      </c>
      <c r="C974" s="147" t="s">
        <v>1250</v>
      </c>
      <c r="D974" s="148">
        <v>0</v>
      </c>
      <c r="E974" s="149">
        <v>43922</v>
      </c>
      <c r="F974" s="149">
        <v>44413</v>
      </c>
      <c r="G974" s="6">
        <f t="shared" si="106"/>
        <v>1.3452054794520547</v>
      </c>
      <c r="H974" s="146">
        <v>25</v>
      </c>
      <c r="I974" s="150">
        <v>0.05</v>
      </c>
      <c r="J974" s="151">
        <f t="shared" si="102"/>
        <v>3.7999999999999999E-2</v>
      </c>
      <c r="K974" s="152">
        <v>-489964.66</v>
      </c>
      <c r="L974" s="152">
        <v>-436772.66</v>
      </c>
      <c r="M974" s="64">
        <v>0</v>
      </c>
      <c r="N974" s="153">
        <f t="shared" si="103"/>
        <v>-489964.66</v>
      </c>
      <c r="O974" s="152">
        <f t="shared" si="104"/>
        <v>-25045.919524054789</v>
      </c>
      <c r="P974" s="152">
        <f>N974-O974</f>
        <v>-464918.74047594517</v>
      </c>
      <c r="Q974" s="64">
        <v>0.06</v>
      </c>
      <c r="R974" s="152">
        <f>IF(P974&gt;=N974*I974,N974*I974,P974*(1-Q974))</f>
        <v>-437023.61604738847</v>
      </c>
    </row>
    <row r="975" spans="2:18" ht="30" x14ac:dyDescent="0.25">
      <c r="B975" s="146">
        <v>971</v>
      </c>
      <c r="C975" s="147" t="s">
        <v>1305</v>
      </c>
      <c r="D975" s="148">
        <v>0</v>
      </c>
      <c r="E975" s="149">
        <v>41639</v>
      </c>
      <c r="F975" s="149">
        <v>44413</v>
      </c>
      <c r="G975" s="6">
        <f t="shared" si="106"/>
        <v>7.6</v>
      </c>
      <c r="H975" s="146">
        <v>25</v>
      </c>
      <c r="I975" s="150">
        <v>0.05</v>
      </c>
      <c r="J975" s="151">
        <f t="shared" si="102"/>
        <v>3.7999999999999999E-2</v>
      </c>
      <c r="K975" s="152">
        <v>95591484.030000001</v>
      </c>
      <c r="L975" s="152">
        <v>54055663.469999999</v>
      </c>
      <c r="M975" s="64">
        <v>8.8210347752332524E-2</v>
      </c>
      <c r="N975" s="153">
        <f t="shared" si="103"/>
        <v>104023642.07844785</v>
      </c>
      <c r="O975" s="152">
        <f t="shared" si="104"/>
        <v>30042027.832255736</v>
      </c>
      <c r="P975" s="152">
        <f t="shared" si="105"/>
        <v>73981614.246192113</v>
      </c>
      <c r="Q975" s="64">
        <v>0.06</v>
      </c>
      <c r="R975" s="152">
        <f t="shared" si="107"/>
        <v>69542717.391420588</v>
      </c>
    </row>
    <row r="976" spans="2:18" ht="30" x14ac:dyDescent="0.25">
      <c r="B976" s="146">
        <v>972</v>
      </c>
      <c r="C976" s="147" t="s">
        <v>1306</v>
      </c>
      <c r="D976" s="148">
        <v>0</v>
      </c>
      <c r="E976" s="149">
        <v>41730</v>
      </c>
      <c r="F976" s="149">
        <v>44413</v>
      </c>
      <c r="G976" s="6">
        <f t="shared" si="106"/>
        <v>7.3506849315068497</v>
      </c>
      <c r="H976" s="146">
        <v>25</v>
      </c>
      <c r="I976" s="150">
        <v>0.05</v>
      </c>
      <c r="J976" s="151">
        <f t="shared" si="102"/>
        <v>3.7999999999999999E-2</v>
      </c>
      <c r="K976" s="152">
        <v>7049210.3700000001</v>
      </c>
      <c r="L976" s="152">
        <v>4143851.2</v>
      </c>
      <c r="M976" s="64">
        <v>-2.3328149300154196E-3</v>
      </c>
      <c r="N976" s="153">
        <f t="shared" si="103"/>
        <v>7032765.8668040447</v>
      </c>
      <c r="O976" s="152">
        <f t="shared" si="104"/>
        <v>1964434.5511894233</v>
      </c>
      <c r="P976" s="152">
        <f t="shared" si="105"/>
        <v>5068331.3156146212</v>
      </c>
      <c r="Q976" s="64">
        <v>0.06</v>
      </c>
      <c r="R976" s="152">
        <f t="shared" si="107"/>
        <v>4764231.4366777437</v>
      </c>
    </row>
    <row r="977" spans="2:18" ht="30" x14ac:dyDescent="0.25">
      <c r="B977" s="146">
        <v>973</v>
      </c>
      <c r="C977" s="147" t="s">
        <v>1307</v>
      </c>
      <c r="D977" s="148">
        <v>0</v>
      </c>
      <c r="E977" s="149">
        <v>41730</v>
      </c>
      <c r="F977" s="149">
        <v>44413</v>
      </c>
      <c r="G977" s="6">
        <f t="shared" si="106"/>
        <v>7.3506849315068497</v>
      </c>
      <c r="H977" s="146">
        <v>25</v>
      </c>
      <c r="I977" s="150">
        <v>0.05</v>
      </c>
      <c r="J977" s="151">
        <f t="shared" si="102"/>
        <v>3.7999999999999999E-2</v>
      </c>
      <c r="K977" s="152">
        <v>1366384.21</v>
      </c>
      <c r="L977" s="152">
        <v>803223.71</v>
      </c>
      <c r="M977" s="64">
        <v>-2.3328149300154196E-3</v>
      </c>
      <c r="N977" s="153">
        <f t="shared" si="103"/>
        <v>1363196.6885147747</v>
      </c>
      <c r="O977" s="152">
        <f t="shared" si="104"/>
        <v>380776.31556393241</v>
      </c>
      <c r="P977" s="152">
        <f t="shared" si="105"/>
        <v>982420.37295084225</v>
      </c>
      <c r="Q977" s="64">
        <v>0.06</v>
      </c>
      <c r="R977" s="152">
        <f t="shared" si="107"/>
        <v>923475.1505737917</v>
      </c>
    </row>
    <row r="978" spans="2:18" x14ac:dyDescent="0.25">
      <c r="B978" s="146">
        <v>974</v>
      </c>
      <c r="C978" s="147" t="s">
        <v>1308</v>
      </c>
      <c r="D978" s="148">
        <v>0</v>
      </c>
      <c r="E978" s="149">
        <v>42186</v>
      </c>
      <c r="F978" s="149">
        <v>44413</v>
      </c>
      <c r="G978" s="6">
        <f t="shared" si="106"/>
        <v>6.1013698630136988</v>
      </c>
      <c r="H978" s="146">
        <v>25</v>
      </c>
      <c r="I978" s="150">
        <v>0.05</v>
      </c>
      <c r="J978" s="151">
        <f t="shared" si="102"/>
        <v>3.7999999999999999E-2</v>
      </c>
      <c r="K978" s="152">
        <v>222720.02</v>
      </c>
      <c r="L978" s="152">
        <v>170936.1</v>
      </c>
      <c r="M978" s="64">
        <v>0</v>
      </c>
      <c r="N978" s="153">
        <f t="shared" si="103"/>
        <v>222720.02</v>
      </c>
      <c r="O978" s="152">
        <f t="shared" si="104"/>
        <v>51638.094280876714</v>
      </c>
      <c r="P978" s="152">
        <f t="shared" si="105"/>
        <v>171081.92571912328</v>
      </c>
      <c r="Q978" s="64">
        <v>0.06</v>
      </c>
      <c r="R978" s="152">
        <f t="shared" si="107"/>
        <v>160817.01017597588</v>
      </c>
    </row>
    <row r="979" spans="2:18" ht="30" x14ac:dyDescent="0.25">
      <c r="B979" s="146">
        <v>975</v>
      </c>
      <c r="C979" s="147" t="s">
        <v>1309</v>
      </c>
      <c r="D979" s="148">
        <v>0</v>
      </c>
      <c r="E979" s="149">
        <v>42642</v>
      </c>
      <c r="F979" s="149">
        <v>44413</v>
      </c>
      <c r="G979" s="6">
        <f t="shared" si="106"/>
        <v>4.8520547945205479</v>
      </c>
      <c r="H979" s="146">
        <v>25</v>
      </c>
      <c r="I979" s="150">
        <v>0.05</v>
      </c>
      <c r="J979" s="151">
        <f t="shared" si="102"/>
        <v>3.7999999999999999E-2</v>
      </c>
      <c r="K979" s="152">
        <v>43682.5</v>
      </c>
      <c r="L979" s="152">
        <v>29117.32</v>
      </c>
      <c r="M979" s="64">
        <v>3.1350482315112588E-2</v>
      </c>
      <c r="N979" s="153">
        <f t="shared" si="103"/>
        <v>45051.967443729904</v>
      </c>
      <c r="O979" s="152">
        <f t="shared" si="104"/>
        <v>8306.5953562414652</v>
      </c>
      <c r="P979" s="152">
        <f t="shared" si="105"/>
        <v>36745.372087488438</v>
      </c>
      <c r="Q979" s="64">
        <v>0.06</v>
      </c>
      <c r="R979" s="152">
        <f t="shared" si="107"/>
        <v>34540.649762239133</v>
      </c>
    </row>
    <row r="980" spans="2:18" x14ac:dyDescent="0.25">
      <c r="B980" s="146">
        <v>976</v>
      </c>
      <c r="C980" s="147" t="s">
        <v>1294</v>
      </c>
      <c r="D980" s="148">
        <v>0</v>
      </c>
      <c r="E980" s="149">
        <v>41639</v>
      </c>
      <c r="F980" s="149">
        <v>44413</v>
      </c>
      <c r="G980" s="6">
        <f t="shared" si="106"/>
        <v>7.6</v>
      </c>
      <c r="H980" s="146">
        <v>25</v>
      </c>
      <c r="I980" s="150">
        <v>0.05</v>
      </c>
      <c r="J980" s="151">
        <f t="shared" si="102"/>
        <v>3.7999999999999999E-2</v>
      </c>
      <c r="K980" s="152">
        <v>2130291</v>
      </c>
      <c r="L980" s="152">
        <v>1221621.21</v>
      </c>
      <c r="M980" s="64">
        <v>0.44</v>
      </c>
      <c r="N980" s="153">
        <f t="shared" si="103"/>
        <v>3067619.04</v>
      </c>
      <c r="O980" s="152">
        <f t="shared" si="104"/>
        <v>885928.37875199993</v>
      </c>
      <c r="P980" s="152">
        <f t="shared" si="105"/>
        <v>2181690.6612480003</v>
      </c>
      <c r="Q980" s="64">
        <v>0.06</v>
      </c>
      <c r="R980" s="152">
        <f t="shared" si="107"/>
        <v>2050789.2215731202</v>
      </c>
    </row>
    <row r="981" spans="2:18" x14ac:dyDescent="0.25">
      <c r="B981" s="146">
        <v>977</v>
      </c>
      <c r="C981" s="147" t="s">
        <v>1226</v>
      </c>
      <c r="D981" s="148">
        <v>0</v>
      </c>
      <c r="E981" s="149">
        <v>41639</v>
      </c>
      <c r="F981" s="149">
        <v>44413</v>
      </c>
      <c r="G981" s="6">
        <f t="shared" si="106"/>
        <v>7.6</v>
      </c>
      <c r="H981" s="146">
        <v>25</v>
      </c>
      <c r="I981" s="150">
        <v>0.05</v>
      </c>
      <c r="J981" s="151">
        <f t="shared" si="102"/>
        <v>3.7999999999999999E-2</v>
      </c>
      <c r="K981" s="152">
        <v>13871753.060000001</v>
      </c>
      <c r="L981" s="152">
        <v>7954794.6900000004</v>
      </c>
      <c r="M981" s="64">
        <v>0.19512195121951231</v>
      </c>
      <c r="N981" s="153">
        <f t="shared" si="103"/>
        <v>16578436.583902443</v>
      </c>
      <c r="O981" s="152">
        <f t="shared" si="104"/>
        <v>4787852.4854310248</v>
      </c>
      <c r="P981" s="152">
        <f t="shared" si="105"/>
        <v>11790584.098471418</v>
      </c>
      <c r="Q981" s="64">
        <v>0.06</v>
      </c>
      <c r="R981" s="152">
        <f t="shared" si="107"/>
        <v>11083149.052563133</v>
      </c>
    </row>
    <row r="982" spans="2:18" ht="30" x14ac:dyDescent="0.25">
      <c r="B982" s="146">
        <v>978</v>
      </c>
      <c r="C982" s="147" t="s">
        <v>1227</v>
      </c>
      <c r="D982" s="148">
        <v>0</v>
      </c>
      <c r="E982" s="149">
        <v>41639</v>
      </c>
      <c r="F982" s="149">
        <v>44413</v>
      </c>
      <c r="G982" s="6">
        <f t="shared" si="106"/>
        <v>7.6</v>
      </c>
      <c r="H982" s="146">
        <v>25</v>
      </c>
      <c r="I982" s="150">
        <v>0.05</v>
      </c>
      <c r="J982" s="151">
        <f t="shared" si="102"/>
        <v>3.7999999999999999E-2</v>
      </c>
      <c r="K982" s="152">
        <v>3290667.18</v>
      </c>
      <c r="L982" s="152">
        <v>1887042.08</v>
      </c>
      <c r="M982" s="64">
        <v>0</v>
      </c>
      <c r="N982" s="153">
        <f t="shared" si="103"/>
        <v>3290667.18</v>
      </c>
      <c r="O982" s="152">
        <f t="shared" si="104"/>
        <v>950344.68158400001</v>
      </c>
      <c r="P982" s="152">
        <f t="shared" si="105"/>
        <v>2340322.498416</v>
      </c>
      <c r="Q982" s="64">
        <v>0.06</v>
      </c>
      <c r="R982" s="152">
        <f t="shared" si="107"/>
        <v>2199903.14851104</v>
      </c>
    </row>
    <row r="983" spans="2:18" ht="30" x14ac:dyDescent="0.25">
      <c r="B983" s="146">
        <v>979</v>
      </c>
      <c r="C983" s="147" t="s">
        <v>1228</v>
      </c>
      <c r="D983" s="148">
        <v>0</v>
      </c>
      <c r="E983" s="149">
        <v>41639</v>
      </c>
      <c r="F983" s="149">
        <v>44413</v>
      </c>
      <c r="G983" s="6">
        <f t="shared" si="106"/>
        <v>7.6</v>
      </c>
      <c r="H983" s="146">
        <v>25</v>
      </c>
      <c r="I983" s="150">
        <v>0.05</v>
      </c>
      <c r="J983" s="151">
        <f t="shared" si="102"/>
        <v>3.7999999999999999E-2</v>
      </c>
      <c r="K983" s="152">
        <v>716177.6</v>
      </c>
      <c r="L983" s="152">
        <v>410694</v>
      </c>
      <c r="M983" s="64">
        <v>0</v>
      </c>
      <c r="N983" s="153">
        <f t="shared" si="103"/>
        <v>716177.6</v>
      </c>
      <c r="O983" s="152">
        <f t="shared" si="104"/>
        <v>206832.09087999997</v>
      </c>
      <c r="P983" s="152">
        <f t="shared" si="105"/>
        <v>509345.50912</v>
      </c>
      <c r="Q983" s="64">
        <v>0.06</v>
      </c>
      <c r="R983" s="152">
        <f t="shared" si="107"/>
        <v>478784.77857279999</v>
      </c>
    </row>
    <row r="984" spans="2:18" ht="30" x14ac:dyDescent="0.25">
      <c r="B984" s="146">
        <v>980</v>
      </c>
      <c r="C984" s="147" t="s">
        <v>1229</v>
      </c>
      <c r="D984" s="148">
        <v>0</v>
      </c>
      <c r="E984" s="149">
        <v>41639</v>
      </c>
      <c r="F984" s="149">
        <v>44413</v>
      </c>
      <c r="G984" s="6">
        <f t="shared" si="106"/>
        <v>7.6</v>
      </c>
      <c r="H984" s="146">
        <v>25</v>
      </c>
      <c r="I984" s="150">
        <v>0.05</v>
      </c>
      <c r="J984" s="151">
        <f t="shared" si="102"/>
        <v>3.7999999999999999E-2</v>
      </c>
      <c r="K984" s="152">
        <v>8932921.6300000008</v>
      </c>
      <c r="L984" s="152">
        <v>5122608.3</v>
      </c>
      <c r="M984" s="64">
        <v>0</v>
      </c>
      <c r="N984" s="153">
        <f t="shared" si="103"/>
        <v>8932921.6300000008</v>
      </c>
      <c r="O984" s="152">
        <f t="shared" si="104"/>
        <v>2579827.7667439999</v>
      </c>
      <c r="P984" s="152">
        <f t="shared" si="105"/>
        <v>6353093.8632560009</v>
      </c>
      <c r="Q984" s="64">
        <v>0.06</v>
      </c>
      <c r="R984" s="152">
        <f t="shared" si="107"/>
        <v>5971908.2314606402</v>
      </c>
    </row>
    <row r="985" spans="2:18" ht="30" x14ac:dyDescent="0.25">
      <c r="B985" s="146">
        <v>981</v>
      </c>
      <c r="C985" s="147" t="s">
        <v>1230</v>
      </c>
      <c r="D985" s="148">
        <v>0</v>
      </c>
      <c r="E985" s="149">
        <v>41639</v>
      </c>
      <c r="F985" s="149">
        <v>44413</v>
      </c>
      <c r="G985" s="6">
        <f t="shared" si="106"/>
        <v>7.6</v>
      </c>
      <c r="H985" s="146">
        <v>25</v>
      </c>
      <c r="I985" s="150">
        <v>0.05</v>
      </c>
      <c r="J985" s="151">
        <f t="shared" si="102"/>
        <v>3.7999999999999999E-2</v>
      </c>
      <c r="K985" s="152">
        <v>-1340848.7</v>
      </c>
      <c r="L985" s="152">
        <v>-768913.35</v>
      </c>
      <c r="M985" s="64">
        <v>0</v>
      </c>
      <c r="N985" s="153">
        <f t="shared" si="103"/>
        <v>-1340848.7</v>
      </c>
      <c r="O985" s="152">
        <f t="shared" si="104"/>
        <v>-387237.10455999995</v>
      </c>
      <c r="P985" s="152">
        <f>N985-O985</f>
        <v>-953611.59544000006</v>
      </c>
      <c r="Q985" s="64">
        <v>0.06</v>
      </c>
      <c r="R985" s="152">
        <f>IF(P985&gt;=N985*I985,N985*I985,P985*(1-Q985))</f>
        <v>-896394.89971360005</v>
      </c>
    </row>
    <row r="986" spans="2:18" x14ac:dyDescent="0.25">
      <c r="B986" s="146">
        <v>982</v>
      </c>
      <c r="C986" s="147" t="s">
        <v>1232</v>
      </c>
      <c r="D986" s="148">
        <v>0</v>
      </c>
      <c r="E986" s="149">
        <v>41730</v>
      </c>
      <c r="F986" s="149">
        <v>44413</v>
      </c>
      <c r="G986" s="6">
        <f t="shared" si="106"/>
        <v>7.3506849315068497</v>
      </c>
      <c r="H986" s="146">
        <v>25</v>
      </c>
      <c r="I986" s="150">
        <v>0.05</v>
      </c>
      <c r="J986" s="151">
        <f t="shared" si="102"/>
        <v>3.7999999999999999E-2</v>
      </c>
      <c r="K986" s="152">
        <v>7398706.75</v>
      </c>
      <c r="L986" s="152">
        <v>4345815.7</v>
      </c>
      <c r="M986" s="64">
        <v>0</v>
      </c>
      <c r="N986" s="153">
        <f t="shared" si="103"/>
        <v>7398706.75</v>
      </c>
      <c r="O986" s="152">
        <f t="shared" si="104"/>
        <v>2066651.3643547946</v>
      </c>
      <c r="P986" s="152">
        <f t="shared" si="105"/>
        <v>5332055.3856452052</v>
      </c>
      <c r="Q986" s="64">
        <v>0.06</v>
      </c>
      <c r="R986" s="152">
        <f t="shared" si="107"/>
        <v>5012132.0625064922</v>
      </c>
    </row>
    <row r="987" spans="2:18" x14ac:dyDescent="0.25">
      <c r="B987" s="146">
        <v>983</v>
      </c>
      <c r="C987" s="147" t="s">
        <v>1233</v>
      </c>
      <c r="D987" s="148">
        <v>0</v>
      </c>
      <c r="E987" s="149">
        <v>42095</v>
      </c>
      <c r="F987" s="149">
        <v>44413</v>
      </c>
      <c r="G987" s="6">
        <f t="shared" si="106"/>
        <v>6.3506849315068497</v>
      </c>
      <c r="H987" s="146">
        <v>25</v>
      </c>
      <c r="I987" s="150">
        <v>0.05</v>
      </c>
      <c r="J987" s="151">
        <f t="shared" si="102"/>
        <v>3.7999999999999999E-2</v>
      </c>
      <c r="K987" s="152">
        <v>424452.54</v>
      </c>
      <c r="L987" s="152">
        <v>269527.67999999999</v>
      </c>
      <c r="M987" s="64">
        <v>0</v>
      </c>
      <c r="N987" s="153">
        <f t="shared" si="103"/>
        <v>424452.54</v>
      </c>
      <c r="O987" s="152">
        <f t="shared" si="104"/>
        <v>102431.44529687671</v>
      </c>
      <c r="P987" s="152">
        <f t="shared" si="105"/>
        <v>322021.09470312326</v>
      </c>
      <c r="Q987" s="64">
        <v>0.06</v>
      </c>
      <c r="R987" s="152">
        <f t="shared" si="107"/>
        <v>302699.82902093587</v>
      </c>
    </row>
    <row r="988" spans="2:18" x14ac:dyDescent="0.25">
      <c r="B988" s="146">
        <v>984</v>
      </c>
      <c r="C988" s="147" t="s">
        <v>1235</v>
      </c>
      <c r="D988" s="148">
        <v>0</v>
      </c>
      <c r="E988" s="149">
        <v>42461</v>
      </c>
      <c r="F988" s="149">
        <v>44413</v>
      </c>
      <c r="G988" s="6">
        <f t="shared" si="106"/>
        <v>5.3479452054794523</v>
      </c>
      <c r="H988" s="146">
        <v>25</v>
      </c>
      <c r="I988" s="150">
        <v>0.05</v>
      </c>
      <c r="J988" s="151">
        <f t="shared" si="102"/>
        <v>3.7999999999999999E-2</v>
      </c>
      <c r="K988" s="152">
        <v>192255.62</v>
      </c>
      <c r="L988" s="152">
        <v>121993.25</v>
      </c>
      <c r="M988" s="64">
        <v>0</v>
      </c>
      <c r="N988" s="153">
        <f t="shared" si="103"/>
        <v>192255.62</v>
      </c>
      <c r="O988" s="152">
        <f t="shared" si="104"/>
        <v>39070.555805808217</v>
      </c>
      <c r="P988" s="152">
        <f t="shared" si="105"/>
        <v>153185.06419419177</v>
      </c>
      <c r="Q988" s="64">
        <v>0.06</v>
      </c>
      <c r="R988" s="152">
        <f t="shared" si="107"/>
        <v>143993.96034254026</v>
      </c>
    </row>
    <row r="989" spans="2:18" x14ac:dyDescent="0.25">
      <c r="B989" s="146">
        <v>985</v>
      </c>
      <c r="C989" s="147" t="s">
        <v>1236</v>
      </c>
      <c r="D989" s="148">
        <v>0</v>
      </c>
      <c r="E989" s="149">
        <v>41730</v>
      </c>
      <c r="F989" s="149">
        <v>44413</v>
      </c>
      <c r="G989" s="6">
        <f t="shared" si="106"/>
        <v>7.3506849315068497</v>
      </c>
      <c r="H989" s="146">
        <v>25</v>
      </c>
      <c r="I989" s="150">
        <v>0.05</v>
      </c>
      <c r="J989" s="151">
        <f t="shared" si="102"/>
        <v>3.7999999999999999E-2</v>
      </c>
      <c r="K989" s="152">
        <v>-5622195.2300000004</v>
      </c>
      <c r="L989" s="152">
        <v>-3302337.16</v>
      </c>
      <c r="M989" s="64">
        <v>0</v>
      </c>
      <c r="N989" s="153">
        <f t="shared" si="103"/>
        <v>-5622195.2300000004</v>
      </c>
      <c r="O989" s="152">
        <f t="shared" si="104"/>
        <v>-1570425.4588477262</v>
      </c>
      <c r="P989" s="152">
        <f>N989-O989</f>
        <v>-4051769.7711522742</v>
      </c>
      <c r="Q989" s="64">
        <v>0.06</v>
      </c>
      <c r="R989" s="152">
        <f>IF(P989&gt;=N989*I989,N989*I989,P989*(1-Q989))</f>
        <v>-3808663.5848831376</v>
      </c>
    </row>
    <row r="990" spans="2:18" x14ac:dyDescent="0.25">
      <c r="B990" s="146">
        <v>986</v>
      </c>
      <c r="C990" s="147" t="s">
        <v>1237</v>
      </c>
      <c r="D990" s="148">
        <v>0</v>
      </c>
      <c r="E990" s="149">
        <v>42095</v>
      </c>
      <c r="F990" s="149">
        <v>44413</v>
      </c>
      <c r="G990" s="6">
        <f t="shared" si="106"/>
        <v>6.3506849315068497</v>
      </c>
      <c r="H990" s="146">
        <v>25</v>
      </c>
      <c r="I990" s="150">
        <v>0.05</v>
      </c>
      <c r="J990" s="151">
        <f t="shared" si="102"/>
        <v>3.7999999999999999E-2</v>
      </c>
      <c r="K990" s="152">
        <v>1076424.77</v>
      </c>
      <c r="L990" s="152">
        <v>683530.52</v>
      </c>
      <c r="M990" s="64">
        <v>0</v>
      </c>
      <c r="N990" s="153">
        <f t="shared" si="103"/>
        <v>1076424.77</v>
      </c>
      <c r="O990" s="152">
        <f t="shared" si="104"/>
        <v>259769.31353610958</v>
      </c>
      <c r="P990" s="152">
        <f t="shared" si="105"/>
        <v>816655.45646389038</v>
      </c>
      <c r="Q990" s="64">
        <v>0.06</v>
      </c>
      <c r="R990" s="152">
        <f t="shared" si="107"/>
        <v>767656.12907605688</v>
      </c>
    </row>
    <row r="991" spans="2:18" x14ac:dyDescent="0.25">
      <c r="B991" s="146">
        <v>987</v>
      </c>
      <c r="C991" s="147" t="s">
        <v>1238</v>
      </c>
      <c r="D991" s="148">
        <v>0</v>
      </c>
      <c r="E991" s="149">
        <v>42461</v>
      </c>
      <c r="F991" s="149">
        <v>44413</v>
      </c>
      <c r="G991" s="6">
        <f t="shared" si="106"/>
        <v>5.3479452054794523</v>
      </c>
      <c r="H991" s="146">
        <v>25</v>
      </c>
      <c r="I991" s="150">
        <v>0.05</v>
      </c>
      <c r="J991" s="151">
        <f t="shared" si="102"/>
        <v>3.7999999999999999E-2</v>
      </c>
      <c r="K991" s="152">
        <v>-523652.09</v>
      </c>
      <c r="L991" s="152">
        <v>-332169.61</v>
      </c>
      <c r="M991" s="64">
        <v>0</v>
      </c>
      <c r="N991" s="153">
        <f t="shared" si="103"/>
        <v>-523652.09</v>
      </c>
      <c r="O991" s="152">
        <f t="shared" si="104"/>
        <v>-106417.5819940822</v>
      </c>
      <c r="P991" s="152">
        <f>N991-O991</f>
        <v>-417234.50800591783</v>
      </c>
      <c r="Q991" s="64">
        <v>0.06</v>
      </c>
      <c r="R991" s="152">
        <f>IF(P991&gt;=N991*I991,N991*I991,P991*(1-Q991))</f>
        <v>-392200.43752556271</v>
      </c>
    </row>
    <row r="992" spans="2:18" x14ac:dyDescent="0.25">
      <c r="B992" s="146">
        <v>988</v>
      </c>
      <c r="C992" s="147" t="s">
        <v>1239</v>
      </c>
      <c r="D992" s="148">
        <v>0</v>
      </c>
      <c r="E992" s="149">
        <v>42826</v>
      </c>
      <c r="F992" s="149">
        <v>44413</v>
      </c>
      <c r="G992" s="6">
        <f t="shared" si="106"/>
        <v>4.3479452054794523</v>
      </c>
      <c r="H992" s="146">
        <v>25</v>
      </c>
      <c r="I992" s="150">
        <v>0.05</v>
      </c>
      <c r="J992" s="151">
        <f t="shared" si="102"/>
        <v>3.7999999999999999E-2</v>
      </c>
      <c r="K992" s="152">
        <v>125024.1</v>
      </c>
      <c r="L992" s="152">
        <v>84593.14</v>
      </c>
      <c r="M992" s="64">
        <v>0</v>
      </c>
      <c r="N992" s="153">
        <f t="shared" si="103"/>
        <v>125024.1</v>
      </c>
      <c r="O992" s="152">
        <f t="shared" si="104"/>
        <v>20656.721574246574</v>
      </c>
      <c r="P992" s="152">
        <f t="shared" si="105"/>
        <v>104367.37842575343</v>
      </c>
      <c r="Q992" s="64">
        <v>0.06</v>
      </c>
      <c r="R992" s="152">
        <f t="shared" si="107"/>
        <v>98105.335720208212</v>
      </c>
    </row>
    <row r="993" spans="2:18" x14ac:dyDescent="0.25">
      <c r="B993" s="146">
        <v>989</v>
      </c>
      <c r="C993" s="147" t="s">
        <v>1241</v>
      </c>
      <c r="D993" s="148">
        <v>0</v>
      </c>
      <c r="E993" s="149">
        <v>42826</v>
      </c>
      <c r="F993" s="149">
        <v>44413</v>
      </c>
      <c r="G993" s="6">
        <f t="shared" si="106"/>
        <v>4.3479452054794523</v>
      </c>
      <c r="H993" s="146">
        <v>25</v>
      </c>
      <c r="I993" s="150">
        <v>0.05</v>
      </c>
      <c r="J993" s="151">
        <f t="shared" si="102"/>
        <v>3.7999999999999999E-2</v>
      </c>
      <c r="K993" s="152">
        <v>-11680.05</v>
      </c>
      <c r="L993" s="152">
        <v>-7902.89</v>
      </c>
      <c r="M993" s="64">
        <v>0</v>
      </c>
      <c r="N993" s="153">
        <f t="shared" si="103"/>
        <v>-11680.05</v>
      </c>
      <c r="O993" s="152">
        <f t="shared" si="104"/>
        <v>-1929.8002610958904</v>
      </c>
      <c r="P993" s="152">
        <f>N993-O993</f>
        <v>-9750.2497389041091</v>
      </c>
      <c r="Q993" s="64">
        <v>0.06</v>
      </c>
      <c r="R993" s="152">
        <f>IF(P993&gt;=N993*I993,N993*I993,P993*(1-Q993))</f>
        <v>-9165.2347545698613</v>
      </c>
    </row>
    <row r="994" spans="2:18" x14ac:dyDescent="0.25">
      <c r="B994" s="146">
        <v>990</v>
      </c>
      <c r="C994" s="147" t="s">
        <v>1243</v>
      </c>
      <c r="D994" s="148">
        <v>0</v>
      </c>
      <c r="E994" s="149">
        <v>43191</v>
      </c>
      <c r="F994" s="149">
        <v>44413</v>
      </c>
      <c r="G994" s="6">
        <f t="shared" si="106"/>
        <v>3.3479452054794518</v>
      </c>
      <c r="H994" s="146">
        <v>25</v>
      </c>
      <c r="I994" s="150">
        <v>0.05</v>
      </c>
      <c r="J994" s="151">
        <f t="shared" si="102"/>
        <v>3.7999999999999999E-2</v>
      </c>
      <c r="K994" s="152">
        <v>345354.94</v>
      </c>
      <c r="L994" s="152">
        <v>253801.56</v>
      </c>
      <c r="M994" s="64">
        <v>0</v>
      </c>
      <c r="N994" s="153">
        <f t="shared" si="103"/>
        <v>345354.94</v>
      </c>
      <c r="O994" s="152">
        <f t="shared" si="104"/>
        <v>43936.71779134246</v>
      </c>
      <c r="P994" s="152">
        <f t="shared" si="105"/>
        <v>301418.22220865753</v>
      </c>
      <c r="Q994" s="64">
        <v>0.06</v>
      </c>
      <c r="R994" s="152">
        <f t="shared" si="107"/>
        <v>283333.12887613807</v>
      </c>
    </row>
    <row r="995" spans="2:18" x14ac:dyDescent="0.25">
      <c r="B995" s="146">
        <v>991</v>
      </c>
      <c r="C995" s="147" t="s">
        <v>1244</v>
      </c>
      <c r="D995" s="148">
        <v>0</v>
      </c>
      <c r="E995" s="149">
        <v>43191</v>
      </c>
      <c r="F995" s="149">
        <v>44413</v>
      </c>
      <c r="G995" s="6">
        <f t="shared" si="106"/>
        <v>3.3479452054794518</v>
      </c>
      <c r="H995" s="146">
        <v>25</v>
      </c>
      <c r="I995" s="150">
        <v>0.05</v>
      </c>
      <c r="J995" s="151">
        <f t="shared" si="102"/>
        <v>3.7999999999999999E-2</v>
      </c>
      <c r="K995" s="152">
        <v>1141785.08</v>
      </c>
      <c r="L995" s="152">
        <v>839098.55</v>
      </c>
      <c r="M995" s="64">
        <v>0</v>
      </c>
      <c r="N995" s="153">
        <f t="shared" si="103"/>
        <v>1141785.08</v>
      </c>
      <c r="O995" s="152">
        <f t="shared" si="104"/>
        <v>145260.08760241096</v>
      </c>
      <c r="P995" s="152">
        <f t="shared" si="105"/>
        <v>996524.99239758914</v>
      </c>
      <c r="Q995" s="64">
        <v>0.06</v>
      </c>
      <c r="R995" s="152">
        <f t="shared" si="107"/>
        <v>936733.49285373371</v>
      </c>
    </row>
    <row r="996" spans="2:18" x14ac:dyDescent="0.25">
      <c r="B996" s="146">
        <v>992</v>
      </c>
      <c r="C996" s="147" t="s">
        <v>1246</v>
      </c>
      <c r="D996" s="148">
        <v>0</v>
      </c>
      <c r="E996" s="149">
        <v>43556</v>
      </c>
      <c r="F996" s="149">
        <v>44413</v>
      </c>
      <c r="G996" s="6">
        <f t="shared" si="106"/>
        <v>2.3479452054794518</v>
      </c>
      <c r="H996" s="146">
        <v>25</v>
      </c>
      <c r="I996" s="150">
        <v>0.05</v>
      </c>
      <c r="J996" s="151">
        <f t="shared" si="102"/>
        <v>3.7999999999999999E-2</v>
      </c>
      <c r="K996" s="152">
        <v>408224.49</v>
      </c>
      <c r="L996" s="152">
        <v>328678.63</v>
      </c>
      <c r="M996" s="64">
        <v>0</v>
      </c>
      <c r="N996" s="153">
        <f t="shared" si="103"/>
        <v>408224.49</v>
      </c>
      <c r="O996" s="152">
        <f t="shared" si="104"/>
        <v>36422.57189408219</v>
      </c>
      <c r="P996" s="152">
        <f t="shared" si="105"/>
        <v>371801.91810591781</v>
      </c>
      <c r="Q996" s="64">
        <v>0.06</v>
      </c>
      <c r="R996" s="152">
        <f t="shared" si="107"/>
        <v>349493.80301956274</v>
      </c>
    </row>
    <row r="997" spans="2:18" ht="30" x14ac:dyDescent="0.25">
      <c r="B997" s="146">
        <v>993</v>
      </c>
      <c r="C997" s="147" t="s">
        <v>1247</v>
      </c>
      <c r="D997" s="148">
        <v>0</v>
      </c>
      <c r="E997" s="149">
        <v>43556</v>
      </c>
      <c r="F997" s="149">
        <v>44413</v>
      </c>
      <c r="G997" s="6">
        <f t="shared" si="106"/>
        <v>2.3479452054794518</v>
      </c>
      <c r="H997" s="146">
        <v>25</v>
      </c>
      <c r="I997" s="150">
        <v>0.05</v>
      </c>
      <c r="J997" s="151">
        <f t="shared" si="102"/>
        <v>3.7999999999999999E-2</v>
      </c>
      <c r="K997" s="152">
        <v>1426863.49</v>
      </c>
      <c r="L997" s="152">
        <v>1148827.57</v>
      </c>
      <c r="M997" s="64">
        <v>0</v>
      </c>
      <c r="N997" s="153">
        <f t="shared" si="103"/>
        <v>1426863.49</v>
      </c>
      <c r="O997" s="152">
        <f t="shared" si="104"/>
        <v>127307.49702832875</v>
      </c>
      <c r="P997" s="152">
        <f t="shared" si="105"/>
        <v>1299555.9929716713</v>
      </c>
      <c r="Q997" s="64">
        <v>0.06</v>
      </c>
      <c r="R997" s="152">
        <f t="shared" si="107"/>
        <v>1221582.633393371</v>
      </c>
    </row>
    <row r="998" spans="2:18" x14ac:dyDescent="0.25">
      <c r="B998" s="146">
        <v>994</v>
      </c>
      <c r="C998" s="147" t="s">
        <v>1249</v>
      </c>
      <c r="D998" s="148">
        <v>0</v>
      </c>
      <c r="E998" s="149">
        <v>43922</v>
      </c>
      <c r="F998" s="149">
        <v>44413</v>
      </c>
      <c r="G998" s="6">
        <f t="shared" si="106"/>
        <v>1.3452054794520547</v>
      </c>
      <c r="H998" s="146">
        <v>25</v>
      </c>
      <c r="I998" s="150">
        <v>0.05</v>
      </c>
      <c r="J998" s="151">
        <f t="shared" si="102"/>
        <v>3.7999999999999999E-2</v>
      </c>
      <c r="K998" s="152">
        <v>706191.6</v>
      </c>
      <c r="L998" s="152">
        <v>629525.37</v>
      </c>
      <c r="M998" s="64">
        <v>0</v>
      </c>
      <c r="N998" s="153">
        <f t="shared" si="103"/>
        <v>706191.6</v>
      </c>
      <c r="O998" s="152">
        <f t="shared" si="104"/>
        <v>36098.966774794513</v>
      </c>
      <c r="P998" s="152">
        <f t="shared" si="105"/>
        <v>670092.63322520547</v>
      </c>
      <c r="Q998" s="64">
        <v>0.06</v>
      </c>
      <c r="R998" s="152">
        <f t="shared" si="107"/>
        <v>629887.0752316931</v>
      </c>
    </row>
    <row r="999" spans="2:18" x14ac:dyDescent="0.25">
      <c r="B999" s="146">
        <v>995</v>
      </c>
      <c r="C999" s="147" t="s">
        <v>1250</v>
      </c>
      <c r="D999" s="148">
        <v>0</v>
      </c>
      <c r="E999" s="149">
        <v>43922</v>
      </c>
      <c r="F999" s="149">
        <v>44413</v>
      </c>
      <c r="G999" s="6">
        <f t="shared" si="106"/>
        <v>1.3452054794520547</v>
      </c>
      <c r="H999" s="146">
        <v>25</v>
      </c>
      <c r="I999" s="150">
        <v>0.05</v>
      </c>
      <c r="J999" s="151">
        <f t="shared" si="102"/>
        <v>3.7999999999999999E-2</v>
      </c>
      <c r="K999" s="152">
        <v>-1388233.19</v>
      </c>
      <c r="L999" s="152">
        <v>-1237522.53</v>
      </c>
      <c r="M999" s="64">
        <v>0</v>
      </c>
      <c r="N999" s="153">
        <f t="shared" si="103"/>
        <v>-1388233.19</v>
      </c>
      <c r="O999" s="152">
        <f t="shared" si="104"/>
        <v>-70963.437969917795</v>
      </c>
      <c r="P999" s="152">
        <f>N999-O999</f>
        <v>-1317269.752030082</v>
      </c>
      <c r="Q999" s="64">
        <v>0.06</v>
      </c>
      <c r="R999" s="152">
        <f>IF(P999&gt;=N999*I999,N999*I999,P999*(1-Q999))</f>
        <v>-1238233.5669082771</v>
      </c>
    </row>
    <row r="1000" spans="2:18" x14ac:dyDescent="0.25">
      <c r="B1000" s="146">
        <v>996</v>
      </c>
      <c r="C1000" s="147" t="s">
        <v>1311</v>
      </c>
      <c r="D1000" s="148">
        <v>0</v>
      </c>
      <c r="E1000" s="149">
        <v>41639</v>
      </c>
      <c r="F1000" s="149">
        <v>44413</v>
      </c>
      <c r="G1000" s="6">
        <f t="shared" si="106"/>
        <v>7.6</v>
      </c>
      <c r="H1000" s="146">
        <v>25</v>
      </c>
      <c r="I1000" s="150">
        <v>0.05</v>
      </c>
      <c r="J1000" s="151">
        <f t="shared" si="102"/>
        <v>3.7999999999999999E-2</v>
      </c>
      <c r="K1000" s="152">
        <v>1495675825.8</v>
      </c>
      <c r="L1000" s="152">
        <v>1069819752.47</v>
      </c>
      <c r="M1000" s="64">
        <v>8.8210347752332524E-2</v>
      </c>
      <c r="N1000" s="153">
        <f t="shared" si="103"/>
        <v>1627609910.5185752</v>
      </c>
      <c r="O1000" s="152">
        <f t="shared" si="104"/>
        <v>470053742.15776443</v>
      </c>
      <c r="P1000" s="152">
        <f t="shared" si="105"/>
        <v>1157556168.3608108</v>
      </c>
      <c r="Q1000" s="64">
        <v>0.06</v>
      </c>
      <c r="R1000" s="152">
        <f t="shared" si="107"/>
        <v>1088102798.2591619</v>
      </c>
    </row>
    <row r="1001" spans="2:18" x14ac:dyDescent="0.25">
      <c r="B1001" s="146">
        <v>997</v>
      </c>
      <c r="C1001" s="147" t="s">
        <v>1312</v>
      </c>
      <c r="D1001" s="148">
        <v>0</v>
      </c>
      <c r="E1001" s="149">
        <v>41730</v>
      </c>
      <c r="F1001" s="149">
        <v>44413</v>
      </c>
      <c r="G1001" s="6">
        <f t="shared" si="106"/>
        <v>7.3506849315068497</v>
      </c>
      <c r="H1001" s="146">
        <v>25</v>
      </c>
      <c r="I1001" s="150">
        <v>0.05</v>
      </c>
      <c r="J1001" s="151">
        <f t="shared" si="102"/>
        <v>3.7999999999999999E-2</v>
      </c>
      <c r="K1001" s="152">
        <v>51225030.200000003</v>
      </c>
      <c r="L1001" s="152">
        <v>37599172.149999999</v>
      </c>
      <c r="M1001" s="64">
        <v>-2.3328149300154196E-3</v>
      </c>
      <c r="N1001" s="153">
        <f t="shared" si="103"/>
        <v>51105531.684758946</v>
      </c>
      <c r="O1001" s="152">
        <f t="shared" si="104"/>
        <v>14275105.14352853</v>
      </c>
      <c r="P1001" s="152">
        <f t="shared" si="105"/>
        <v>36830426.541230418</v>
      </c>
      <c r="Q1001" s="64">
        <v>0.06</v>
      </c>
      <c r="R1001" s="152">
        <f t="shared" si="107"/>
        <v>34620600.94875659</v>
      </c>
    </row>
    <row r="1002" spans="2:18" x14ac:dyDescent="0.25">
      <c r="B1002" s="146">
        <v>998</v>
      </c>
      <c r="C1002" s="147" t="s">
        <v>1313</v>
      </c>
      <c r="D1002" s="148">
        <v>0</v>
      </c>
      <c r="E1002" s="149">
        <v>41730</v>
      </c>
      <c r="F1002" s="149">
        <v>44413</v>
      </c>
      <c r="G1002" s="6">
        <f t="shared" si="106"/>
        <v>7.3506849315068497</v>
      </c>
      <c r="H1002" s="146">
        <v>25</v>
      </c>
      <c r="I1002" s="150">
        <v>0.05</v>
      </c>
      <c r="J1002" s="151">
        <f t="shared" si="102"/>
        <v>3.7999999999999999E-2</v>
      </c>
      <c r="K1002" s="152">
        <v>20772589.460000001</v>
      </c>
      <c r="L1002" s="152">
        <v>15247080.66</v>
      </c>
      <c r="M1002" s="64">
        <v>-2.3328149300154196E-3</v>
      </c>
      <c r="N1002" s="153">
        <f t="shared" si="103"/>
        <v>20724130.85317263</v>
      </c>
      <c r="O1002" s="152">
        <f t="shared" si="104"/>
        <v>5788789.1424777051</v>
      </c>
      <c r="P1002" s="152">
        <f t="shared" si="105"/>
        <v>14935341.710694924</v>
      </c>
      <c r="Q1002" s="64">
        <v>0.06</v>
      </c>
      <c r="R1002" s="152">
        <f t="shared" si="107"/>
        <v>14039221.208053228</v>
      </c>
    </row>
    <row r="1003" spans="2:18" x14ac:dyDescent="0.25">
      <c r="B1003" s="146">
        <v>999</v>
      </c>
      <c r="C1003" s="147" t="s">
        <v>1314</v>
      </c>
      <c r="D1003" s="148">
        <v>0</v>
      </c>
      <c r="E1003" s="149">
        <v>42186</v>
      </c>
      <c r="F1003" s="149">
        <v>44413</v>
      </c>
      <c r="G1003" s="6">
        <f t="shared" si="106"/>
        <v>6.1013698630136988</v>
      </c>
      <c r="H1003" s="146">
        <v>25</v>
      </c>
      <c r="I1003" s="150">
        <v>0.05</v>
      </c>
      <c r="J1003" s="151">
        <f t="shared" si="102"/>
        <v>3.7999999999999999E-2</v>
      </c>
      <c r="K1003" s="152">
        <v>1878487.47</v>
      </c>
      <c r="L1003" s="152">
        <v>1441726.41</v>
      </c>
      <c r="M1003" s="64">
        <v>0</v>
      </c>
      <c r="N1003" s="153">
        <f t="shared" si="103"/>
        <v>1878487.47</v>
      </c>
      <c r="O1003" s="152">
        <f t="shared" si="104"/>
        <v>435531.1798252603</v>
      </c>
      <c r="P1003" s="152">
        <f t="shared" si="105"/>
        <v>1442956.2901747397</v>
      </c>
      <c r="Q1003" s="64">
        <v>0.06</v>
      </c>
      <c r="R1003" s="152">
        <f t="shared" si="107"/>
        <v>1356378.9127642552</v>
      </c>
    </row>
    <row r="1004" spans="2:18" x14ac:dyDescent="0.25">
      <c r="B1004" s="146">
        <v>1000</v>
      </c>
      <c r="C1004" s="147" t="s">
        <v>1225</v>
      </c>
      <c r="D1004" s="148">
        <v>0</v>
      </c>
      <c r="E1004" s="149">
        <v>41639</v>
      </c>
      <c r="F1004" s="149">
        <v>44413</v>
      </c>
      <c r="G1004" s="6">
        <f t="shared" si="106"/>
        <v>7.6</v>
      </c>
      <c r="H1004" s="146">
        <v>25</v>
      </c>
      <c r="I1004" s="150">
        <v>0.05</v>
      </c>
      <c r="J1004" s="151">
        <f t="shared" si="102"/>
        <v>3.7999999999999999E-2</v>
      </c>
      <c r="K1004" s="152">
        <v>33097195.059999999</v>
      </c>
      <c r="L1004" s="152">
        <v>23892194.34</v>
      </c>
      <c r="M1004" s="64">
        <v>0.44</v>
      </c>
      <c r="N1004" s="153">
        <f t="shared" si="103"/>
        <v>47659960.886399999</v>
      </c>
      <c r="O1004" s="152">
        <f t="shared" si="104"/>
        <v>13764196.703992318</v>
      </c>
      <c r="P1004" s="152">
        <f t="shared" si="105"/>
        <v>33895764.182407677</v>
      </c>
      <c r="Q1004" s="64">
        <v>0.06</v>
      </c>
      <c r="R1004" s="152">
        <f t="shared" si="107"/>
        <v>31862018.331463214</v>
      </c>
    </row>
    <row r="1005" spans="2:18" x14ac:dyDescent="0.25">
      <c r="B1005" s="146">
        <v>1001</v>
      </c>
      <c r="C1005" s="147" t="s">
        <v>1226</v>
      </c>
      <c r="D1005" s="148">
        <v>0</v>
      </c>
      <c r="E1005" s="149">
        <v>41639</v>
      </c>
      <c r="F1005" s="149">
        <v>44413</v>
      </c>
      <c r="G1005" s="6">
        <f t="shared" si="106"/>
        <v>7.6</v>
      </c>
      <c r="H1005" s="146">
        <v>25</v>
      </c>
      <c r="I1005" s="150">
        <v>0.05</v>
      </c>
      <c r="J1005" s="151">
        <f t="shared" si="102"/>
        <v>3.7999999999999999E-2</v>
      </c>
      <c r="K1005" s="152">
        <v>215518029</v>
      </c>
      <c r="L1005" s="152">
        <v>155578097.25999999</v>
      </c>
      <c r="M1005" s="64">
        <v>0.19512195121951231</v>
      </c>
      <c r="N1005" s="153">
        <f t="shared" si="103"/>
        <v>257570327.34146345</v>
      </c>
      <c r="O1005" s="152">
        <f t="shared" si="104"/>
        <v>74386310.536214635</v>
      </c>
      <c r="P1005" s="152">
        <f t="shared" si="105"/>
        <v>183184016.8052488</v>
      </c>
      <c r="Q1005" s="64">
        <v>0.06</v>
      </c>
      <c r="R1005" s="152">
        <f t="shared" si="107"/>
        <v>172192975.79693386</v>
      </c>
    </row>
    <row r="1006" spans="2:18" ht="30" x14ac:dyDescent="0.25">
      <c r="B1006" s="146">
        <v>1002</v>
      </c>
      <c r="C1006" s="147" t="s">
        <v>1227</v>
      </c>
      <c r="D1006" s="148">
        <v>0</v>
      </c>
      <c r="E1006" s="149">
        <v>41639</v>
      </c>
      <c r="F1006" s="149">
        <v>44413</v>
      </c>
      <c r="G1006" s="6">
        <f t="shared" si="106"/>
        <v>7.6</v>
      </c>
      <c r="H1006" s="146">
        <v>25</v>
      </c>
      <c r="I1006" s="150">
        <v>0.05</v>
      </c>
      <c r="J1006" s="151">
        <f t="shared" si="102"/>
        <v>3.7999999999999999E-2</v>
      </c>
      <c r="K1006" s="152">
        <v>51125340.990000002</v>
      </c>
      <c r="L1006" s="152">
        <v>36906347.5</v>
      </c>
      <c r="M1006" s="64">
        <v>0</v>
      </c>
      <c r="N1006" s="153">
        <f t="shared" si="103"/>
        <v>51125340.990000002</v>
      </c>
      <c r="O1006" s="152">
        <f t="shared" si="104"/>
        <v>14764998.477911999</v>
      </c>
      <c r="P1006" s="152">
        <f t="shared" si="105"/>
        <v>36360342.512088001</v>
      </c>
      <c r="Q1006" s="64">
        <v>0.06</v>
      </c>
      <c r="R1006" s="152">
        <f t="shared" si="107"/>
        <v>34178721.96136272</v>
      </c>
    </row>
    <row r="1007" spans="2:18" ht="30" x14ac:dyDescent="0.25">
      <c r="B1007" s="146">
        <v>1003</v>
      </c>
      <c r="C1007" s="147" t="s">
        <v>1228</v>
      </c>
      <c r="D1007" s="148">
        <v>0</v>
      </c>
      <c r="E1007" s="149">
        <v>41639</v>
      </c>
      <c r="F1007" s="149">
        <v>44413</v>
      </c>
      <c r="G1007" s="6">
        <f t="shared" si="106"/>
        <v>7.6</v>
      </c>
      <c r="H1007" s="146">
        <v>25</v>
      </c>
      <c r="I1007" s="150">
        <v>0.05</v>
      </c>
      <c r="J1007" s="151">
        <f t="shared" si="102"/>
        <v>3.7999999999999999E-2</v>
      </c>
      <c r="K1007" s="152">
        <v>11126869.359999999</v>
      </c>
      <c r="L1007" s="152">
        <v>8032261.4699999997</v>
      </c>
      <c r="M1007" s="64">
        <v>0</v>
      </c>
      <c r="N1007" s="153">
        <f t="shared" si="103"/>
        <v>11126869.359999999</v>
      </c>
      <c r="O1007" s="152">
        <f t="shared" si="104"/>
        <v>3213439.8711679997</v>
      </c>
      <c r="P1007" s="152">
        <f t="shared" si="105"/>
        <v>7913429.4888319997</v>
      </c>
      <c r="Q1007" s="64">
        <v>0.06</v>
      </c>
      <c r="R1007" s="152">
        <f t="shared" si="107"/>
        <v>7438623.7195020793</v>
      </c>
    </row>
    <row r="1008" spans="2:18" ht="30" x14ac:dyDescent="0.25">
      <c r="B1008" s="146">
        <v>1004</v>
      </c>
      <c r="C1008" s="147" t="s">
        <v>1229</v>
      </c>
      <c r="D1008" s="148">
        <v>0</v>
      </c>
      <c r="E1008" s="149">
        <v>41639</v>
      </c>
      <c r="F1008" s="149">
        <v>44413</v>
      </c>
      <c r="G1008" s="6">
        <f t="shared" si="106"/>
        <v>7.6</v>
      </c>
      <c r="H1008" s="146">
        <v>25</v>
      </c>
      <c r="I1008" s="150">
        <v>0.05</v>
      </c>
      <c r="J1008" s="151">
        <f t="shared" si="102"/>
        <v>3.7999999999999999E-2</v>
      </c>
      <c r="K1008" s="152">
        <v>138786039.09999999</v>
      </c>
      <c r="L1008" s="152">
        <v>100186828.87</v>
      </c>
      <c r="M1008" s="64">
        <v>0</v>
      </c>
      <c r="N1008" s="153">
        <f t="shared" si="103"/>
        <v>138786039.09999999</v>
      </c>
      <c r="O1008" s="152">
        <f t="shared" si="104"/>
        <v>40081408.092079997</v>
      </c>
      <c r="P1008" s="152">
        <f t="shared" si="105"/>
        <v>98704631.007919997</v>
      </c>
      <c r="Q1008" s="64">
        <v>0.06</v>
      </c>
      <c r="R1008" s="152">
        <f t="shared" si="107"/>
        <v>92782353.147444785</v>
      </c>
    </row>
    <row r="1009" spans="2:18" ht="30" x14ac:dyDescent="0.25">
      <c r="B1009" s="146">
        <v>1005</v>
      </c>
      <c r="C1009" s="147" t="s">
        <v>1230</v>
      </c>
      <c r="D1009" s="148">
        <v>0</v>
      </c>
      <c r="E1009" s="149">
        <v>41639</v>
      </c>
      <c r="F1009" s="149">
        <v>44413</v>
      </c>
      <c r="G1009" s="6">
        <f t="shared" si="106"/>
        <v>7.6</v>
      </c>
      <c r="H1009" s="146">
        <v>25</v>
      </c>
      <c r="I1009" s="150">
        <v>0.05</v>
      </c>
      <c r="J1009" s="151">
        <f t="shared" si="102"/>
        <v>3.7999999999999999E-2</v>
      </c>
      <c r="K1009" s="152">
        <v>-20832051.079999998</v>
      </c>
      <c r="L1009" s="152">
        <v>-15038235.49</v>
      </c>
      <c r="M1009" s="64">
        <v>0</v>
      </c>
      <c r="N1009" s="153">
        <f t="shared" si="103"/>
        <v>-20832051.079999998</v>
      </c>
      <c r="O1009" s="152">
        <f t="shared" si="104"/>
        <v>-6016296.3519039992</v>
      </c>
      <c r="P1009" s="152">
        <f>N1009-O1009</f>
        <v>-14815754.728095999</v>
      </c>
      <c r="Q1009" s="64">
        <v>0.06</v>
      </c>
      <c r="R1009" s="152">
        <f>IF(P1009&gt;=N1009*I1009,N1009*I1009,P1009*(1-Q1009))</f>
        <v>-13926809.444410238</v>
      </c>
    </row>
    <row r="1010" spans="2:18" x14ac:dyDescent="0.25">
      <c r="B1010" s="146">
        <v>1006</v>
      </c>
      <c r="C1010" s="147" t="s">
        <v>1232</v>
      </c>
      <c r="D1010" s="148">
        <v>0</v>
      </c>
      <c r="E1010" s="149">
        <v>41730</v>
      </c>
      <c r="F1010" s="149">
        <v>44413</v>
      </c>
      <c r="G1010" s="6">
        <f t="shared" si="106"/>
        <v>7.3506849315068497</v>
      </c>
      <c r="H1010" s="146">
        <v>25</v>
      </c>
      <c r="I1010" s="150">
        <v>0.05</v>
      </c>
      <c r="J1010" s="151">
        <f t="shared" si="102"/>
        <v>3.7999999999999999E-2</v>
      </c>
      <c r="K1010" s="152">
        <v>114949760.89</v>
      </c>
      <c r="L1010" s="152">
        <v>84065124.290000007</v>
      </c>
      <c r="M1010" s="64">
        <v>0</v>
      </c>
      <c r="N1010" s="153">
        <f t="shared" si="103"/>
        <v>114949760.89</v>
      </c>
      <c r="O1010" s="152">
        <f t="shared" si="104"/>
        <v>32108460.05966866</v>
      </c>
      <c r="P1010" s="152">
        <f t="shared" si="105"/>
        <v>82841300.83033134</v>
      </c>
      <c r="Q1010" s="64">
        <v>0.06</v>
      </c>
      <c r="R1010" s="152">
        <f t="shared" si="107"/>
        <v>77870822.780511454</v>
      </c>
    </row>
    <row r="1011" spans="2:18" x14ac:dyDescent="0.25">
      <c r="B1011" s="146">
        <v>1007</v>
      </c>
      <c r="C1011" s="147" t="s">
        <v>1233</v>
      </c>
      <c r="D1011" s="148">
        <v>0</v>
      </c>
      <c r="E1011" s="149">
        <v>42095</v>
      </c>
      <c r="F1011" s="149">
        <v>44413</v>
      </c>
      <c r="G1011" s="6">
        <f t="shared" si="106"/>
        <v>6.3506849315068497</v>
      </c>
      <c r="H1011" s="146">
        <v>25</v>
      </c>
      <c r="I1011" s="150">
        <v>0.05</v>
      </c>
      <c r="J1011" s="151">
        <f t="shared" si="102"/>
        <v>3.7999999999999999E-2</v>
      </c>
      <c r="K1011" s="152">
        <v>6594492.6699999999</v>
      </c>
      <c r="L1011" s="152">
        <v>5011860.07</v>
      </c>
      <c r="M1011" s="64">
        <v>0</v>
      </c>
      <c r="N1011" s="153">
        <f t="shared" si="103"/>
        <v>6594492.6699999999</v>
      </c>
      <c r="O1011" s="152">
        <f t="shared" si="104"/>
        <v>1591422.7187514522</v>
      </c>
      <c r="P1011" s="152">
        <f t="shared" si="105"/>
        <v>5003069.951248548</v>
      </c>
      <c r="Q1011" s="64">
        <v>0.06</v>
      </c>
      <c r="R1011" s="152">
        <f t="shared" si="107"/>
        <v>4702885.7541736346</v>
      </c>
    </row>
    <row r="1012" spans="2:18" x14ac:dyDescent="0.25">
      <c r="B1012" s="146">
        <v>1008</v>
      </c>
      <c r="C1012" s="147" t="s">
        <v>1235</v>
      </c>
      <c r="D1012" s="148">
        <v>0</v>
      </c>
      <c r="E1012" s="149">
        <v>42461</v>
      </c>
      <c r="F1012" s="149">
        <v>44413</v>
      </c>
      <c r="G1012" s="6">
        <f t="shared" si="106"/>
        <v>5.3479452054794523</v>
      </c>
      <c r="H1012" s="146">
        <v>25</v>
      </c>
      <c r="I1012" s="150">
        <v>0.05</v>
      </c>
      <c r="J1012" s="151">
        <f t="shared" si="102"/>
        <v>3.7999999999999999E-2</v>
      </c>
      <c r="K1012" s="152">
        <v>2986972.86</v>
      </c>
      <c r="L1012" s="152">
        <v>2363337.96</v>
      </c>
      <c r="M1012" s="64">
        <v>0</v>
      </c>
      <c r="N1012" s="153">
        <f t="shared" si="103"/>
        <v>2986972.86</v>
      </c>
      <c r="O1012" s="152">
        <f t="shared" si="104"/>
        <v>607018.35305030132</v>
      </c>
      <c r="P1012" s="152">
        <f t="shared" si="105"/>
        <v>2379954.5069496986</v>
      </c>
      <c r="Q1012" s="64">
        <v>0.06</v>
      </c>
      <c r="R1012" s="152">
        <f t="shared" si="107"/>
        <v>2237157.2365327165</v>
      </c>
    </row>
    <row r="1013" spans="2:18" x14ac:dyDescent="0.25">
      <c r="B1013" s="146">
        <v>1009</v>
      </c>
      <c r="C1013" s="147" t="s">
        <v>1236</v>
      </c>
      <c r="D1013" s="148">
        <v>0</v>
      </c>
      <c r="E1013" s="149">
        <v>41730</v>
      </c>
      <c r="F1013" s="149">
        <v>44413</v>
      </c>
      <c r="G1013" s="6">
        <f t="shared" si="106"/>
        <v>7.3506849315068497</v>
      </c>
      <c r="H1013" s="146">
        <v>25</v>
      </c>
      <c r="I1013" s="150">
        <v>0.05</v>
      </c>
      <c r="J1013" s="151">
        <f t="shared" si="102"/>
        <v>3.7999999999999999E-2</v>
      </c>
      <c r="K1013" s="152">
        <v>-87349048.709999993</v>
      </c>
      <c r="L1013" s="152">
        <v>-63880155.789999999</v>
      </c>
      <c r="M1013" s="64">
        <v>0</v>
      </c>
      <c r="N1013" s="153">
        <f t="shared" si="103"/>
        <v>-87349048.709999993</v>
      </c>
      <c r="O1013" s="152">
        <f t="shared" si="104"/>
        <v>-24398862.77309408</v>
      </c>
      <c r="P1013" s="152">
        <f>N1013-O1013</f>
        <v>-62950185.936905913</v>
      </c>
      <c r="Q1013" s="64">
        <v>0.06</v>
      </c>
      <c r="R1013" s="152">
        <f>IF(P1013&gt;=N1013*I1013,N1013*I1013,P1013*(1-Q1013))</f>
        <v>-59173174.780691557</v>
      </c>
    </row>
    <row r="1014" spans="2:18" x14ac:dyDescent="0.25">
      <c r="B1014" s="146">
        <v>1010</v>
      </c>
      <c r="C1014" s="147" t="s">
        <v>1237</v>
      </c>
      <c r="D1014" s="148">
        <v>0</v>
      </c>
      <c r="E1014" s="149">
        <v>42095</v>
      </c>
      <c r="F1014" s="149">
        <v>44413</v>
      </c>
      <c r="G1014" s="6">
        <f t="shared" si="106"/>
        <v>6.3506849315068497</v>
      </c>
      <c r="H1014" s="146">
        <v>25</v>
      </c>
      <c r="I1014" s="150">
        <v>0.05</v>
      </c>
      <c r="J1014" s="151">
        <f t="shared" si="102"/>
        <v>3.7999999999999999E-2</v>
      </c>
      <c r="K1014" s="152">
        <v>16723837.310000001</v>
      </c>
      <c r="L1014" s="152">
        <v>12710232.109999999</v>
      </c>
      <c r="M1014" s="64">
        <v>0</v>
      </c>
      <c r="N1014" s="153">
        <f t="shared" si="103"/>
        <v>16723837.310000001</v>
      </c>
      <c r="O1014" s="152">
        <f t="shared" si="104"/>
        <v>4035897.2208603839</v>
      </c>
      <c r="P1014" s="152">
        <f t="shared" si="105"/>
        <v>12687940.089139616</v>
      </c>
      <c r="Q1014" s="64">
        <v>0.06</v>
      </c>
      <c r="R1014" s="152">
        <f t="shared" si="107"/>
        <v>11926663.683791239</v>
      </c>
    </row>
    <row r="1015" spans="2:18" x14ac:dyDescent="0.25">
      <c r="B1015" s="146">
        <v>1011</v>
      </c>
      <c r="C1015" s="147" t="s">
        <v>1238</v>
      </c>
      <c r="D1015" s="148">
        <v>0</v>
      </c>
      <c r="E1015" s="149">
        <v>42461</v>
      </c>
      <c r="F1015" s="149">
        <v>44413</v>
      </c>
      <c r="G1015" s="6">
        <f t="shared" si="106"/>
        <v>5.3479452054794523</v>
      </c>
      <c r="H1015" s="146">
        <v>25</v>
      </c>
      <c r="I1015" s="150">
        <v>0.05</v>
      </c>
      <c r="J1015" s="151">
        <f t="shared" si="102"/>
        <v>3.7999999999999999E-2</v>
      </c>
      <c r="K1015" s="152">
        <v>-8135703.3799999999</v>
      </c>
      <c r="L1015" s="152">
        <v>-6437091.1799999997</v>
      </c>
      <c r="M1015" s="64">
        <v>0</v>
      </c>
      <c r="N1015" s="153">
        <f t="shared" si="103"/>
        <v>-8135703.3799999999</v>
      </c>
      <c r="O1015" s="152">
        <f t="shared" si="104"/>
        <v>-1653353.2436024109</v>
      </c>
      <c r="P1015" s="152">
        <f>N1015-O1015</f>
        <v>-6482350.136397589</v>
      </c>
      <c r="Q1015" s="64">
        <v>0.06</v>
      </c>
      <c r="R1015" s="152">
        <f>IF(P1015&gt;=N1015*I1015,N1015*I1015,P1015*(1-Q1015))</f>
        <v>-6093409.1282137334</v>
      </c>
    </row>
    <row r="1016" spans="2:18" x14ac:dyDescent="0.25">
      <c r="B1016" s="146">
        <v>1012</v>
      </c>
      <c r="C1016" s="147" t="s">
        <v>1239</v>
      </c>
      <c r="D1016" s="148">
        <v>0</v>
      </c>
      <c r="E1016" s="149">
        <v>42826</v>
      </c>
      <c r="F1016" s="149">
        <v>44413</v>
      </c>
      <c r="G1016" s="6">
        <f t="shared" si="106"/>
        <v>4.3479452054794523</v>
      </c>
      <c r="H1016" s="146">
        <v>25</v>
      </c>
      <c r="I1016" s="150">
        <v>0.05</v>
      </c>
      <c r="J1016" s="151">
        <f t="shared" si="102"/>
        <v>3.7999999999999999E-2</v>
      </c>
      <c r="K1016" s="152">
        <v>1948905.25</v>
      </c>
      <c r="L1016" s="152">
        <v>1608417.57</v>
      </c>
      <c r="M1016" s="64">
        <v>0</v>
      </c>
      <c r="N1016" s="153">
        <f t="shared" si="103"/>
        <v>1948905.25</v>
      </c>
      <c r="O1016" s="152">
        <f t="shared" si="104"/>
        <v>322001.86303150689</v>
      </c>
      <c r="P1016" s="152">
        <f t="shared" si="105"/>
        <v>1626903.386968493</v>
      </c>
      <c r="Q1016" s="64">
        <v>0.06</v>
      </c>
      <c r="R1016" s="152">
        <f t="shared" si="107"/>
        <v>1529289.1837503833</v>
      </c>
    </row>
    <row r="1017" spans="2:18" x14ac:dyDescent="0.25">
      <c r="B1017" s="146">
        <v>1013</v>
      </c>
      <c r="C1017" s="147" t="s">
        <v>1241</v>
      </c>
      <c r="D1017" s="148">
        <v>0</v>
      </c>
      <c r="E1017" s="149">
        <v>42826</v>
      </c>
      <c r="F1017" s="149">
        <v>44413</v>
      </c>
      <c r="G1017" s="6">
        <f t="shared" si="106"/>
        <v>4.3479452054794523</v>
      </c>
      <c r="H1017" s="146">
        <v>25</v>
      </c>
      <c r="I1017" s="150">
        <v>0.05</v>
      </c>
      <c r="J1017" s="151">
        <f t="shared" si="102"/>
        <v>3.7999999999999999E-2</v>
      </c>
      <c r="K1017" s="152">
        <v>-175534.34</v>
      </c>
      <c r="L1017" s="152">
        <v>-144867.23000000001</v>
      </c>
      <c r="M1017" s="64">
        <v>0</v>
      </c>
      <c r="N1017" s="153">
        <f t="shared" si="103"/>
        <v>-175534.34</v>
      </c>
      <c r="O1017" s="152">
        <f t="shared" si="104"/>
        <v>-29002.120296000001</v>
      </c>
      <c r="P1017" s="152">
        <f>N1017-O1017</f>
        <v>-146532.21970399999</v>
      </c>
      <c r="Q1017" s="64">
        <v>0.06</v>
      </c>
      <c r="R1017" s="152">
        <f>IF(P1017&gt;=N1017*I1017,N1017*I1017,P1017*(1-Q1017))</f>
        <v>-137740.28652175999</v>
      </c>
    </row>
    <row r="1018" spans="2:18" x14ac:dyDescent="0.25">
      <c r="B1018" s="146">
        <v>1014</v>
      </c>
      <c r="C1018" s="147" t="s">
        <v>1243</v>
      </c>
      <c r="D1018" s="148">
        <v>0</v>
      </c>
      <c r="E1018" s="149">
        <v>43191</v>
      </c>
      <c r="F1018" s="149">
        <v>44413</v>
      </c>
      <c r="G1018" s="6">
        <f t="shared" si="106"/>
        <v>3.3479452054794518</v>
      </c>
      <c r="H1018" s="146">
        <v>25</v>
      </c>
      <c r="I1018" s="150">
        <v>0.05</v>
      </c>
      <c r="J1018" s="151">
        <f t="shared" si="102"/>
        <v>3.7999999999999999E-2</v>
      </c>
      <c r="K1018" s="152">
        <v>5383474.0099999998</v>
      </c>
      <c r="L1018" s="152">
        <v>3956318.34</v>
      </c>
      <c r="M1018" s="64">
        <v>0</v>
      </c>
      <c r="N1018" s="153">
        <f t="shared" si="103"/>
        <v>5383474.0099999998</v>
      </c>
      <c r="O1018" s="152">
        <f t="shared" si="104"/>
        <v>684895.88802290405</v>
      </c>
      <c r="P1018" s="152">
        <f t="shared" si="105"/>
        <v>4698578.1219770955</v>
      </c>
      <c r="Q1018" s="64">
        <v>0.06</v>
      </c>
      <c r="R1018" s="152">
        <f t="shared" si="107"/>
        <v>4416663.4346584696</v>
      </c>
    </row>
    <row r="1019" spans="2:18" x14ac:dyDescent="0.25">
      <c r="B1019" s="146">
        <v>1015</v>
      </c>
      <c r="C1019" s="147" t="s">
        <v>1244</v>
      </c>
      <c r="D1019" s="148">
        <v>0</v>
      </c>
      <c r="E1019" s="149">
        <v>43191</v>
      </c>
      <c r="F1019" s="149">
        <v>44413</v>
      </c>
      <c r="G1019" s="6">
        <f t="shared" si="106"/>
        <v>3.3479452054794518</v>
      </c>
      <c r="H1019" s="146">
        <v>25</v>
      </c>
      <c r="I1019" s="150">
        <v>0.05</v>
      </c>
      <c r="J1019" s="151">
        <f t="shared" si="102"/>
        <v>3.7999999999999999E-2</v>
      </c>
      <c r="K1019" s="152">
        <v>17798414.68</v>
      </c>
      <c r="L1019" s="152">
        <v>13080065.83</v>
      </c>
      <c r="M1019" s="64">
        <v>0</v>
      </c>
      <c r="N1019" s="153">
        <f t="shared" si="103"/>
        <v>17798414.68</v>
      </c>
      <c r="O1019" s="152">
        <f t="shared" si="104"/>
        <v>2264348.4495355613</v>
      </c>
      <c r="P1019" s="152">
        <f t="shared" si="105"/>
        <v>15534066.230464438</v>
      </c>
      <c r="Q1019" s="64">
        <v>0.06</v>
      </c>
      <c r="R1019" s="152">
        <f t="shared" si="107"/>
        <v>14602022.256636571</v>
      </c>
    </row>
    <row r="1020" spans="2:18" x14ac:dyDescent="0.25">
      <c r="B1020" s="146">
        <v>1016</v>
      </c>
      <c r="C1020" s="147" t="s">
        <v>1246</v>
      </c>
      <c r="D1020" s="148">
        <v>0</v>
      </c>
      <c r="E1020" s="149">
        <v>43556</v>
      </c>
      <c r="F1020" s="149">
        <v>44413</v>
      </c>
      <c r="G1020" s="6">
        <f t="shared" si="106"/>
        <v>2.3479452054794518</v>
      </c>
      <c r="H1020" s="146">
        <v>25</v>
      </c>
      <c r="I1020" s="150">
        <v>0.05</v>
      </c>
      <c r="J1020" s="151">
        <f t="shared" si="102"/>
        <v>3.7999999999999999E-2</v>
      </c>
      <c r="K1020" s="152">
        <v>6363499.3099999996</v>
      </c>
      <c r="L1020" s="152">
        <v>5751335.79</v>
      </c>
      <c r="M1020" s="64">
        <v>0</v>
      </c>
      <c r="N1020" s="153">
        <f t="shared" si="103"/>
        <v>6363499.3099999996</v>
      </c>
      <c r="O1020" s="152">
        <f t="shared" si="104"/>
        <v>567763.61240947933</v>
      </c>
      <c r="P1020" s="152">
        <f t="shared" si="105"/>
        <v>5795735.6975905206</v>
      </c>
      <c r="Q1020" s="64">
        <v>0.06</v>
      </c>
      <c r="R1020" s="152">
        <f t="shared" si="107"/>
        <v>5447991.5557350889</v>
      </c>
    </row>
    <row r="1021" spans="2:18" ht="30" x14ac:dyDescent="0.25">
      <c r="B1021" s="146">
        <v>1017</v>
      </c>
      <c r="C1021" s="147" t="s">
        <v>1247</v>
      </c>
      <c r="D1021" s="148">
        <v>0</v>
      </c>
      <c r="E1021" s="149">
        <v>43556</v>
      </c>
      <c r="F1021" s="149">
        <v>44413</v>
      </c>
      <c r="G1021" s="6">
        <f t="shared" si="106"/>
        <v>2.3479452054794518</v>
      </c>
      <c r="H1021" s="146">
        <v>25</v>
      </c>
      <c r="I1021" s="150">
        <v>0.05</v>
      </c>
      <c r="J1021" s="151">
        <f t="shared" si="102"/>
        <v>3.7999999999999999E-2</v>
      </c>
      <c r="K1021" s="152">
        <v>22242283.789999999</v>
      </c>
      <c r="L1021" s="152">
        <v>20102593.989999998</v>
      </c>
      <c r="M1021" s="64">
        <v>0</v>
      </c>
      <c r="N1021" s="153">
        <f t="shared" si="103"/>
        <v>22242283.789999999</v>
      </c>
      <c r="O1021" s="152">
        <f t="shared" si="104"/>
        <v>1984499.2161784654</v>
      </c>
      <c r="P1021" s="152">
        <f t="shared" si="105"/>
        <v>20257784.573821533</v>
      </c>
      <c r="Q1021" s="64">
        <v>0.06</v>
      </c>
      <c r="R1021" s="152">
        <f t="shared" si="107"/>
        <v>19042317.499392241</v>
      </c>
    </row>
    <row r="1022" spans="2:18" x14ac:dyDescent="0.25">
      <c r="B1022" s="146">
        <v>1018</v>
      </c>
      <c r="C1022" s="147" t="s">
        <v>1249</v>
      </c>
      <c r="D1022" s="148">
        <v>0</v>
      </c>
      <c r="E1022" s="149">
        <v>43922</v>
      </c>
      <c r="F1022" s="149">
        <v>44413</v>
      </c>
      <c r="G1022" s="6">
        <f t="shared" si="106"/>
        <v>1.3452054794520547</v>
      </c>
      <c r="H1022" s="146">
        <v>25</v>
      </c>
      <c r="I1022" s="150">
        <v>0.05</v>
      </c>
      <c r="J1022" s="151">
        <f t="shared" si="102"/>
        <v>3.7999999999999999E-2</v>
      </c>
      <c r="K1022" s="152">
        <v>11008280.85</v>
      </c>
      <c r="L1022" s="152">
        <v>10450548.33</v>
      </c>
      <c r="M1022" s="64">
        <v>0</v>
      </c>
      <c r="N1022" s="153">
        <f t="shared" si="103"/>
        <v>11008280.85</v>
      </c>
      <c r="O1022" s="152">
        <f t="shared" si="104"/>
        <v>562719.18931315059</v>
      </c>
      <c r="P1022" s="152">
        <f t="shared" si="105"/>
        <v>10445561.660686849</v>
      </c>
      <c r="Q1022" s="64">
        <v>0.06</v>
      </c>
      <c r="R1022" s="152">
        <f t="shared" si="107"/>
        <v>9818827.9610456377</v>
      </c>
    </row>
    <row r="1023" spans="2:18" x14ac:dyDescent="0.25">
      <c r="B1023" s="146">
        <v>1019</v>
      </c>
      <c r="C1023" s="147" t="s">
        <v>1250</v>
      </c>
      <c r="D1023" s="148">
        <v>0</v>
      </c>
      <c r="E1023" s="149">
        <v>43922</v>
      </c>
      <c r="F1023" s="149">
        <v>44413</v>
      </c>
      <c r="G1023" s="6">
        <f t="shared" si="106"/>
        <v>1.3452054794520547</v>
      </c>
      <c r="H1023" s="146">
        <v>25</v>
      </c>
      <c r="I1023" s="150">
        <v>0.05</v>
      </c>
      <c r="J1023" s="151">
        <f t="shared" si="102"/>
        <v>3.7999999999999999E-2</v>
      </c>
      <c r="K1023" s="152">
        <v>-21640105.550000001</v>
      </c>
      <c r="L1023" s="152">
        <v>-20543713.59</v>
      </c>
      <c r="M1023" s="64">
        <v>0</v>
      </c>
      <c r="N1023" s="153">
        <f t="shared" si="103"/>
        <v>-21640105.550000001</v>
      </c>
      <c r="O1023" s="152">
        <f t="shared" si="104"/>
        <v>-1106194.7653476712</v>
      </c>
      <c r="P1023" s="152">
        <f>N1023-O1023</f>
        <v>-20533910.78465233</v>
      </c>
      <c r="Q1023" s="64">
        <v>0.06</v>
      </c>
      <c r="R1023" s="152">
        <f>IF(P1023&gt;=N1023*I1023,N1023*I1023,P1023*(1-Q1023))</f>
        <v>-19301876.13757319</v>
      </c>
    </row>
    <row r="1024" spans="2:18" x14ac:dyDescent="0.25">
      <c r="B1024" s="146">
        <v>1020</v>
      </c>
      <c r="C1024" s="147" t="s">
        <v>1315</v>
      </c>
      <c r="D1024" s="148">
        <v>0</v>
      </c>
      <c r="E1024" s="149">
        <v>41639</v>
      </c>
      <c r="F1024" s="149">
        <v>44413</v>
      </c>
      <c r="G1024" s="6">
        <f t="shared" si="106"/>
        <v>7.6</v>
      </c>
      <c r="H1024" s="146">
        <v>25</v>
      </c>
      <c r="I1024" s="150">
        <v>0.05</v>
      </c>
      <c r="J1024" s="151">
        <f t="shared" si="102"/>
        <v>3.7999999999999999E-2</v>
      </c>
      <c r="K1024" s="152">
        <v>33000581.559999999</v>
      </c>
      <c r="L1024" s="152">
        <v>22858095.239999998</v>
      </c>
      <c r="M1024" s="64">
        <v>8.8210347752332524E-2</v>
      </c>
      <c r="N1024" s="153">
        <f t="shared" si="103"/>
        <v>35911574.335436814</v>
      </c>
      <c r="O1024" s="152">
        <f t="shared" si="104"/>
        <v>10371262.668074152</v>
      </c>
      <c r="P1024" s="152">
        <f t="shared" si="105"/>
        <v>25540311.66736266</v>
      </c>
      <c r="Q1024" s="64">
        <v>0.06</v>
      </c>
      <c r="R1024" s="152">
        <f t="shared" si="107"/>
        <v>24007892.9673209</v>
      </c>
    </row>
    <row r="1025" spans="2:18" ht="30" x14ac:dyDescent="0.25">
      <c r="B1025" s="146">
        <v>1021</v>
      </c>
      <c r="C1025" s="147" t="s">
        <v>1316</v>
      </c>
      <c r="D1025" s="148">
        <v>0</v>
      </c>
      <c r="E1025" s="149">
        <v>41730</v>
      </c>
      <c r="F1025" s="149">
        <v>44413</v>
      </c>
      <c r="G1025" s="6">
        <f t="shared" si="106"/>
        <v>7.3506849315068497</v>
      </c>
      <c r="H1025" s="146">
        <v>25</v>
      </c>
      <c r="I1025" s="150">
        <v>0.05</v>
      </c>
      <c r="J1025" s="151">
        <f t="shared" si="102"/>
        <v>3.7999999999999999E-2</v>
      </c>
      <c r="K1025" s="152">
        <v>-322270.87</v>
      </c>
      <c r="L1025" s="152">
        <v>-236546.84</v>
      </c>
      <c r="M1025" s="64">
        <v>-2.3328149300154196E-3</v>
      </c>
      <c r="N1025" s="153">
        <f t="shared" si="103"/>
        <v>-321519.07170295494</v>
      </c>
      <c r="O1025" s="152">
        <f t="shared" si="104"/>
        <v>-89808.645031241278</v>
      </c>
      <c r="P1025" s="152">
        <f>N1025-O1025</f>
        <v>-231710.42667171365</v>
      </c>
      <c r="Q1025" s="64">
        <v>0.06</v>
      </c>
      <c r="R1025" s="152">
        <f>IF(P1025&gt;=N1025*I1025,N1025*I1025,P1025*(1-Q1025))</f>
        <v>-217807.80107141082</v>
      </c>
    </row>
    <row r="1026" spans="2:18" x14ac:dyDescent="0.25">
      <c r="B1026" s="146">
        <v>1022</v>
      </c>
      <c r="C1026" s="147" t="s">
        <v>1317</v>
      </c>
      <c r="D1026" s="148">
        <v>0</v>
      </c>
      <c r="E1026" s="149">
        <v>41639</v>
      </c>
      <c r="F1026" s="149">
        <v>44413</v>
      </c>
      <c r="G1026" s="6">
        <f t="shared" si="106"/>
        <v>7.6</v>
      </c>
      <c r="H1026" s="146">
        <v>25</v>
      </c>
      <c r="I1026" s="150">
        <v>0.05</v>
      </c>
      <c r="J1026" s="151">
        <f t="shared" si="102"/>
        <v>3.7999999999999999E-2</v>
      </c>
      <c r="K1026" s="152">
        <v>33879747.469999999</v>
      </c>
      <c r="L1026" s="152">
        <v>24098955.59</v>
      </c>
      <c r="M1026" s="64">
        <v>8.8210347752332524E-2</v>
      </c>
      <c r="N1026" s="153">
        <f t="shared" si="103"/>
        <v>36868291.776089907</v>
      </c>
      <c r="O1026" s="152">
        <f t="shared" si="104"/>
        <v>10647562.664934764</v>
      </c>
      <c r="P1026" s="152">
        <f t="shared" si="105"/>
        <v>26220729.111155145</v>
      </c>
      <c r="Q1026" s="64">
        <v>0.06</v>
      </c>
      <c r="R1026" s="152">
        <f t="shared" si="107"/>
        <v>24647485.364485834</v>
      </c>
    </row>
    <row r="1027" spans="2:18" x14ac:dyDescent="0.25">
      <c r="B1027" s="146">
        <v>1023</v>
      </c>
      <c r="C1027" s="147" t="s">
        <v>1318</v>
      </c>
      <c r="D1027" s="148">
        <v>0</v>
      </c>
      <c r="E1027" s="149">
        <v>41730</v>
      </c>
      <c r="F1027" s="149">
        <v>44413</v>
      </c>
      <c r="G1027" s="6">
        <f t="shared" si="106"/>
        <v>7.3506849315068497</v>
      </c>
      <c r="H1027" s="146">
        <v>25</v>
      </c>
      <c r="I1027" s="150">
        <v>0.05</v>
      </c>
      <c r="J1027" s="151">
        <f t="shared" si="102"/>
        <v>3.7999999999999999E-2</v>
      </c>
      <c r="K1027" s="152">
        <v>208792.47</v>
      </c>
      <c r="L1027" s="152">
        <v>153253.69</v>
      </c>
      <c r="M1027" s="64">
        <v>-2.3328149300154196E-3</v>
      </c>
      <c r="N1027" s="153">
        <f t="shared" si="103"/>
        <v>208305.3958087092</v>
      </c>
      <c r="O1027" s="152">
        <f t="shared" si="104"/>
        <v>58185.118696660655</v>
      </c>
      <c r="P1027" s="152">
        <f t="shared" si="105"/>
        <v>150120.27711204856</v>
      </c>
      <c r="Q1027" s="64">
        <v>0.06</v>
      </c>
      <c r="R1027" s="152">
        <f t="shared" si="107"/>
        <v>141113.06048532564</v>
      </c>
    </row>
    <row r="1028" spans="2:18" ht="30" x14ac:dyDescent="0.25">
      <c r="B1028" s="146">
        <v>1024</v>
      </c>
      <c r="C1028" s="147" t="s">
        <v>1319</v>
      </c>
      <c r="D1028" s="148">
        <v>0</v>
      </c>
      <c r="E1028" s="149">
        <v>41639</v>
      </c>
      <c r="F1028" s="149">
        <v>44413</v>
      </c>
      <c r="G1028" s="6">
        <f t="shared" si="106"/>
        <v>7.6</v>
      </c>
      <c r="H1028" s="146">
        <v>25</v>
      </c>
      <c r="I1028" s="150">
        <v>0.05</v>
      </c>
      <c r="J1028" s="151">
        <f t="shared" si="102"/>
        <v>3.7999999999999999E-2</v>
      </c>
      <c r="K1028" s="152">
        <v>59426709.450000003</v>
      </c>
      <c r="L1028" s="152">
        <v>32958965.859999999</v>
      </c>
      <c r="M1028" s="64">
        <v>8.8210347752332524E-2</v>
      </c>
      <c r="N1028" s="153">
        <f t="shared" si="103"/>
        <v>64668760.156361334</v>
      </c>
      <c r="O1028" s="152">
        <f t="shared" si="104"/>
        <v>18676337.933157153</v>
      </c>
      <c r="P1028" s="152">
        <f t="shared" si="105"/>
        <v>45992422.223204181</v>
      </c>
      <c r="Q1028" s="64">
        <v>0.06</v>
      </c>
      <c r="R1028" s="152">
        <f t="shared" si="107"/>
        <v>43232876.889811926</v>
      </c>
    </row>
    <row r="1029" spans="2:18" x14ac:dyDescent="0.25">
      <c r="B1029" s="146">
        <v>1025</v>
      </c>
      <c r="C1029" s="147" t="s">
        <v>1320</v>
      </c>
      <c r="D1029" s="148">
        <v>0</v>
      </c>
      <c r="E1029" s="149">
        <v>41730</v>
      </c>
      <c r="F1029" s="149">
        <v>44413</v>
      </c>
      <c r="G1029" s="6">
        <f t="shared" si="106"/>
        <v>7.3506849315068497</v>
      </c>
      <c r="H1029" s="146">
        <v>25</v>
      </c>
      <c r="I1029" s="150">
        <v>0.05</v>
      </c>
      <c r="J1029" s="151">
        <f t="shared" ref="J1029:J1092" si="108">(1-I1029)/H1029</f>
        <v>3.7999999999999999E-2</v>
      </c>
      <c r="K1029" s="152">
        <v>607230.88</v>
      </c>
      <c r="L1029" s="152">
        <v>356958.34</v>
      </c>
      <c r="M1029" s="64">
        <v>-2.3328149300154196E-3</v>
      </c>
      <c r="N1029" s="153">
        <f t="shared" ref="N1029:N1092" si="109">K1029*(1+M1029)</f>
        <v>605814.32273716957</v>
      </c>
      <c r="O1029" s="152">
        <f t="shared" ref="O1029:O1092" si="110">N1029*J1029*G1029</f>
        <v>169219.70811053531</v>
      </c>
      <c r="P1029" s="152">
        <f t="shared" ref="P1029:P1092" si="111">MAX(N1029-O1029,0)</f>
        <v>436594.61462663428</v>
      </c>
      <c r="Q1029" s="64">
        <v>0.06</v>
      </c>
      <c r="R1029" s="152">
        <f t="shared" si="107"/>
        <v>410398.93774903618</v>
      </c>
    </row>
    <row r="1030" spans="2:18" x14ac:dyDescent="0.25">
      <c r="B1030" s="146">
        <v>1026</v>
      </c>
      <c r="C1030" s="147" t="s">
        <v>1294</v>
      </c>
      <c r="D1030" s="148">
        <v>0</v>
      </c>
      <c r="E1030" s="149">
        <v>41639</v>
      </c>
      <c r="F1030" s="149">
        <v>44413</v>
      </c>
      <c r="G1030" s="6">
        <f t="shared" ref="G1030:G1093" si="112">(F1030-E1030)/(EDATE(F1030,12)-F1030)</f>
        <v>7.6</v>
      </c>
      <c r="H1030" s="146">
        <v>25</v>
      </c>
      <c r="I1030" s="150">
        <v>0.05</v>
      </c>
      <c r="J1030" s="151">
        <f t="shared" si="108"/>
        <v>3.7999999999999999E-2</v>
      </c>
      <c r="K1030" s="152">
        <v>1313197.8400000001</v>
      </c>
      <c r="L1030" s="152">
        <v>753056.88</v>
      </c>
      <c r="M1030" s="64">
        <v>0.44</v>
      </c>
      <c r="N1030" s="153">
        <f t="shared" si="109"/>
        <v>1891004.8896000001</v>
      </c>
      <c r="O1030" s="152">
        <f t="shared" si="110"/>
        <v>546122.21211647999</v>
      </c>
      <c r="P1030" s="152">
        <f t="shared" si="111"/>
        <v>1344882.67748352</v>
      </c>
      <c r="Q1030" s="64">
        <v>0.06</v>
      </c>
      <c r="R1030" s="152">
        <f t="shared" ref="R1030:R1093" si="113">IF(L1030&lt;=0,0,IF(P1030&lt;=I1030*N1030,I1030*N1030,P1030*(1-Q1030)))</f>
        <v>1264189.7168345088</v>
      </c>
    </row>
    <row r="1031" spans="2:18" x14ac:dyDescent="0.25">
      <c r="B1031" s="146">
        <v>1027</v>
      </c>
      <c r="C1031" s="147" t="s">
        <v>1226</v>
      </c>
      <c r="D1031" s="148">
        <v>0</v>
      </c>
      <c r="E1031" s="149">
        <v>41639</v>
      </c>
      <c r="F1031" s="149">
        <v>44413</v>
      </c>
      <c r="G1031" s="6">
        <f t="shared" si="112"/>
        <v>7.6</v>
      </c>
      <c r="H1031" s="146">
        <v>25</v>
      </c>
      <c r="I1031" s="150">
        <v>0.05</v>
      </c>
      <c r="J1031" s="151">
        <f t="shared" si="108"/>
        <v>3.7999999999999999E-2</v>
      </c>
      <c r="K1031" s="152">
        <v>8551111.6300000008</v>
      </c>
      <c r="L1031" s="152">
        <v>4903658.32</v>
      </c>
      <c r="M1031" s="64">
        <v>0.19512195121951231</v>
      </c>
      <c r="N1031" s="153">
        <f t="shared" si="109"/>
        <v>10219621.216341466</v>
      </c>
      <c r="O1031" s="152">
        <f t="shared" si="110"/>
        <v>2951426.6072794152</v>
      </c>
      <c r="P1031" s="152">
        <f t="shared" si="111"/>
        <v>7268194.6090620505</v>
      </c>
      <c r="Q1031" s="64">
        <v>0.06</v>
      </c>
      <c r="R1031" s="152">
        <f t="shared" si="113"/>
        <v>6832102.9325183267</v>
      </c>
    </row>
    <row r="1032" spans="2:18" ht="30" x14ac:dyDescent="0.25">
      <c r="B1032" s="146">
        <v>1028</v>
      </c>
      <c r="C1032" s="147" t="s">
        <v>1227</v>
      </c>
      <c r="D1032" s="148">
        <v>0</v>
      </c>
      <c r="E1032" s="149">
        <v>41639</v>
      </c>
      <c r="F1032" s="149">
        <v>44413</v>
      </c>
      <c r="G1032" s="6">
        <f t="shared" si="112"/>
        <v>7.6</v>
      </c>
      <c r="H1032" s="146">
        <v>25</v>
      </c>
      <c r="I1032" s="150">
        <v>0.05</v>
      </c>
      <c r="J1032" s="151">
        <f t="shared" si="108"/>
        <v>3.7999999999999999E-2</v>
      </c>
      <c r="K1032" s="152">
        <v>2028500.82</v>
      </c>
      <c r="L1032" s="152">
        <v>1163249.33</v>
      </c>
      <c r="M1032" s="64">
        <v>0</v>
      </c>
      <c r="N1032" s="153">
        <f t="shared" si="109"/>
        <v>2028500.82</v>
      </c>
      <c r="O1032" s="152">
        <f t="shared" si="110"/>
        <v>585831.03681600001</v>
      </c>
      <c r="P1032" s="152">
        <f t="shared" si="111"/>
        <v>1442669.7831840001</v>
      </c>
      <c r="Q1032" s="64">
        <v>0.06</v>
      </c>
      <c r="R1032" s="152">
        <f t="shared" si="113"/>
        <v>1356109.5961929599</v>
      </c>
    </row>
    <row r="1033" spans="2:18" ht="30" x14ac:dyDescent="0.25">
      <c r="B1033" s="146">
        <v>1029</v>
      </c>
      <c r="C1033" s="147" t="s">
        <v>1228</v>
      </c>
      <c r="D1033" s="148">
        <v>0</v>
      </c>
      <c r="E1033" s="149">
        <v>41639</v>
      </c>
      <c r="F1033" s="149">
        <v>44413</v>
      </c>
      <c r="G1033" s="6">
        <f t="shared" si="112"/>
        <v>7.6</v>
      </c>
      <c r="H1033" s="146">
        <v>25</v>
      </c>
      <c r="I1033" s="150">
        <v>0.05</v>
      </c>
      <c r="J1033" s="151">
        <f t="shared" si="108"/>
        <v>3.7999999999999999E-2</v>
      </c>
      <c r="K1033" s="152">
        <v>441480.94</v>
      </c>
      <c r="L1033" s="152">
        <v>253168.44</v>
      </c>
      <c r="M1033" s="64">
        <v>0</v>
      </c>
      <c r="N1033" s="153">
        <f t="shared" si="109"/>
        <v>441480.94</v>
      </c>
      <c r="O1033" s="152">
        <f t="shared" si="110"/>
        <v>127499.69547200001</v>
      </c>
      <c r="P1033" s="152">
        <f t="shared" si="111"/>
        <v>313981.24452800001</v>
      </c>
      <c r="Q1033" s="64">
        <v>0.06</v>
      </c>
      <c r="R1033" s="152">
        <f t="shared" si="113"/>
        <v>295142.36985631997</v>
      </c>
    </row>
    <row r="1034" spans="2:18" ht="30" x14ac:dyDescent="0.25">
      <c r="B1034" s="146">
        <v>1030</v>
      </c>
      <c r="C1034" s="147" t="s">
        <v>1229</v>
      </c>
      <c r="D1034" s="148">
        <v>0</v>
      </c>
      <c r="E1034" s="149">
        <v>41639</v>
      </c>
      <c r="F1034" s="149">
        <v>44413</v>
      </c>
      <c r="G1034" s="6">
        <f t="shared" si="112"/>
        <v>7.6</v>
      </c>
      <c r="H1034" s="146">
        <v>25</v>
      </c>
      <c r="I1034" s="150">
        <v>0.05</v>
      </c>
      <c r="J1034" s="151">
        <f t="shared" si="108"/>
        <v>3.7999999999999999E-2</v>
      </c>
      <c r="K1034" s="152">
        <v>5506615.4800000004</v>
      </c>
      <c r="L1034" s="152">
        <v>3157783.69</v>
      </c>
      <c r="M1034" s="64">
        <v>0</v>
      </c>
      <c r="N1034" s="153">
        <f t="shared" si="109"/>
        <v>5506615.4800000004</v>
      </c>
      <c r="O1034" s="152">
        <f t="shared" si="110"/>
        <v>1590310.5506239999</v>
      </c>
      <c r="P1034" s="152">
        <f t="shared" si="111"/>
        <v>3916304.9293760005</v>
      </c>
      <c r="Q1034" s="64">
        <v>0.06</v>
      </c>
      <c r="R1034" s="152">
        <f t="shared" si="113"/>
        <v>3681326.6336134402</v>
      </c>
    </row>
    <row r="1035" spans="2:18" ht="30" x14ac:dyDescent="0.25">
      <c r="B1035" s="146">
        <v>1031</v>
      </c>
      <c r="C1035" s="147" t="s">
        <v>1230</v>
      </c>
      <c r="D1035" s="148">
        <v>0</v>
      </c>
      <c r="E1035" s="149">
        <v>41639</v>
      </c>
      <c r="F1035" s="149">
        <v>44413</v>
      </c>
      <c r="G1035" s="6">
        <f t="shared" si="112"/>
        <v>7.6</v>
      </c>
      <c r="H1035" s="146">
        <v>25</v>
      </c>
      <c r="I1035" s="150">
        <v>0.05</v>
      </c>
      <c r="J1035" s="151">
        <f t="shared" si="108"/>
        <v>3.7999999999999999E-2</v>
      </c>
      <c r="K1035" s="152">
        <v>-826553.56</v>
      </c>
      <c r="L1035" s="152">
        <v>-473989.4</v>
      </c>
      <c r="M1035" s="64">
        <v>0</v>
      </c>
      <c r="N1035" s="153">
        <f t="shared" si="109"/>
        <v>-826553.56</v>
      </c>
      <c r="O1035" s="152">
        <f t="shared" si="110"/>
        <v>-238708.66812799999</v>
      </c>
      <c r="P1035" s="152">
        <f>N1035-O1035</f>
        <v>-587844.89187200007</v>
      </c>
      <c r="Q1035" s="64">
        <v>0.06</v>
      </c>
      <c r="R1035" s="152">
        <f>IF(P1035&gt;=N1035*I1035,N1035*I1035,P1035*(1-Q1035))</f>
        <v>-552574.19835968001</v>
      </c>
    </row>
    <row r="1036" spans="2:18" x14ac:dyDescent="0.25">
      <c r="B1036" s="146">
        <v>1032</v>
      </c>
      <c r="C1036" s="147" t="s">
        <v>1232</v>
      </c>
      <c r="D1036" s="148">
        <v>0</v>
      </c>
      <c r="E1036" s="149">
        <v>41730</v>
      </c>
      <c r="F1036" s="149">
        <v>44413</v>
      </c>
      <c r="G1036" s="6">
        <f t="shared" si="112"/>
        <v>7.3506849315068497</v>
      </c>
      <c r="H1036" s="146">
        <v>25</v>
      </c>
      <c r="I1036" s="150">
        <v>0.05</v>
      </c>
      <c r="J1036" s="151">
        <f t="shared" si="108"/>
        <v>3.7999999999999999E-2</v>
      </c>
      <c r="K1036" s="152">
        <v>4560863.16</v>
      </c>
      <c r="L1036" s="152">
        <v>2678937.2000000002</v>
      </c>
      <c r="M1036" s="64">
        <v>0</v>
      </c>
      <c r="N1036" s="153">
        <f t="shared" si="109"/>
        <v>4560863.16</v>
      </c>
      <c r="O1036" s="152">
        <f t="shared" si="110"/>
        <v>1273967.7879853153</v>
      </c>
      <c r="P1036" s="152">
        <f t="shared" si="111"/>
        <v>3286895.3720146846</v>
      </c>
      <c r="Q1036" s="64">
        <v>0.06</v>
      </c>
      <c r="R1036" s="152">
        <f t="shared" si="113"/>
        <v>3089681.6496938034</v>
      </c>
    </row>
    <row r="1037" spans="2:18" x14ac:dyDescent="0.25">
      <c r="B1037" s="146">
        <v>1033</v>
      </c>
      <c r="C1037" s="147" t="s">
        <v>1233</v>
      </c>
      <c r="D1037" s="148">
        <v>0</v>
      </c>
      <c r="E1037" s="149">
        <v>42095</v>
      </c>
      <c r="F1037" s="149">
        <v>44413</v>
      </c>
      <c r="G1037" s="6">
        <f t="shared" si="112"/>
        <v>6.3506849315068497</v>
      </c>
      <c r="H1037" s="146">
        <v>25</v>
      </c>
      <c r="I1037" s="150">
        <v>0.05</v>
      </c>
      <c r="J1037" s="151">
        <f t="shared" si="108"/>
        <v>3.7999999999999999E-2</v>
      </c>
      <c r="K1037" s="152">
        <v>261649.77</v>
      </c>
      <c r="L1037" s="152">
        <v>166147.78</v>
      </c>
      <c r="M1037" s="64">
        <v>0</v>
      </c>
      <c r="N1037" s="153">
        <f t="shared" si="109"/>
        <v>261649.77</v>
      </c>
      <c r="O1037" s="152">
        <f t="shared" si="110"/>
        <v>63142.89956350685</v>
      </c>
      <c r="P1037" s="152">
        <f t="shared" si="111"/>
        <v>198506.87043649313</v>
      </c>
      <c r="Q1037" s="64">
        <v>0.06</v>
      </c>
      <c r="R1037" s="152">
        <f t="shared" si="113"/>
        <v>186596.45821030354</v>
      </c>
    </row>
    <row r="1038" spans="2:18" x14ac:dyDescent="0.25">
      <c r="B1038" s="146">
        <v>1034</v>
      </c>
      <c r="C1038" s="147" t="s">
        <v>1235</v>
      </c>
      <c r="D1038" s="148">
        <v>0</v>
      </c>
      <c r="E1038" s="149">
        <v>42461</v>
      </c>
      <c r="F1038" s="149">
        <v>44413</v>
      </c>
      <c r="G1038" s="6">
        <f t="shared" si="112"/>
        <v>5.3479452054794523</v>
      </c>
      <c r="H1038" s="146">
        <v>25</v>
      </c>
      <c r="I1038" s="150">
        <v>0.05</v>
      </c>
      <c r="J1038" s="151">
        <f t="shared" si="108"/>
        <v>3.7999999999999999E-2</v>
      </c>
      <c r="K1038" s="152">
        <v>118514.15</v>
      </c>
      <c r="L1038" s="152">
        <v>75201.59</v>
      </c>
      <c r="M1038" s="64">
        <v>0</v>
      </c>
      <c r="N1038" s="153">
        <f t="shared" si="109"/>
        <v>118514.15</v>
      </c>
      <c r="O1038" s="152">
        <f t="shared" si="110"/>
        <v>24084.67285041096</v>
      </c>
      <c r="P1038" s="152">
        <f t="shared" si="111"/>
        <v>94429.477149589031</v>
      </c>
      <c r="Q1038" s="64">
        <v>0.06</v>
      </c>
      <c r="R1038" s="152">
        <f t="shared" si="113"/>
        <v>88763.708520613684</v>
      </c>
    </row>
    <row r="1039" spans="2:18" x14ac:dyDescent="0.25">
      <c r="B1039" s="146">
        <v>1035</v>
      </c>
      <c r="C1039" s="147" t="s">
        <v>1236</v>
      </c>
      <c r="D1039" s="148">
        <v>0</v>
      </c>
      <c r="E1039" s="149">
        <v>41730</v>
      </c>
      <c r="F1039" s="149">
        <v>44413</v>
      </c>
      <c r="G1039" s="6">
        <f t="shared" si="112"/>
        <v>7.3506849315068497</v>
      </c>
      <c r="H1039" s="146">
        <v>25</v>
      </c>
      <c r="I1039" s="150">
        <v>0.05</v>
      </c>
      <c r="J1039" s="151">
        <f t="shared" si="108"/>
        <v>3.7999999999999999E-2</v>
      </c>
      <c r="K1039" s="152">
        <v>-3465749.34</v>
      </c>
      <c r="L1039" s="152">
        <v>-2035694.67</v>
      </c>
      <c r="M1039" s="64">
        <v>0</v>
      </c>
      <c r="N1039" s="153">
        <f t="shared" si="109"/>
        <v>-3465749.34</v>
      </c>
      <c r="O1039" s="152">
        <f t="shared" si="110"/>
        <v>-968073.99509687664</v>
      </c>
      <c r="P1039" s="152">
        <f>N1039-O1039</f>
        <v>-2497675.3449031231</v>
      </c>
      <c r="Q1039" s="64">
        <v>0.06</v>
      </c>
      <c r="R1039" s="152">
        <f>IF(P1039&gt;=N1039*I1039,N1039*I1039,P1039*(1-Q1039))</f>
        <v>-2347814.8242089357</v>
      </c>
    </row>
    <row r="1040" spans="2:18" x14ac:dyDescent="0.25">
      <c r="B1040" s="146">
        <v>1036</v>
      </c>
      <c r="C1040" s="147" t="s">
        <v>1237</v>
      </c>
      <c r="D1040" s="148">
        <v>0</v>
      </c>
      <c r="E1040" s="149">
        <v>42095</v>
      </c>
      <c r="F1040" s="149">
        <v>44413</v>
      </c>
      <c r="G1040" s="6">
        <f t="shared" si="112"/>
        <v>6.3506849315068497</v>
      </c>
      <c r="H1040" s="146">
        <v>25</v>
      </c>
      <c r="I1040" s="150">
        <v>0.05</v>
      </c>
      <c r="J1040" s="151">
        <f t="shared" si="108"/>
        <v>3.7999999999999999E-2</v>
      </c>
      <c r="K1040" s="152">
        <v>663551.91</v>
      </c>
      <c r="L1040" s="152">
        <v>421355.95</v>
      </c>
      <c r="M1040" s="64">
        <v>0</v>
      </c>
      <c r="N1040" s="153">
        <f t="shared" si="109"/>
        <v>663551.91</v>
      </c>
      <c r="O1040" s="152">
        <f t="shared" si="110"/>
        <v>160132.34641216439</v>
      </c>
      <c r="P1040" s="152">
        <f t="shared" si="111"/>
        <v>503419.56358783564</v>
      </c>
      <c r="Q1040" s="64">
        <v>0.06</v>
      </c>
      <c r="R1040" s="152">
        <f t="shared" si="113"/>
        <v>473214.38977256545</v>
      </c>
    </row>
    <row r="1041" spans="2:18" x14ac:dyDescent="0.25">
      <c r="B1041" s="146">
        <v>1037</v>
      </c>
      <c r="C1041" s="147" t="s">
        <v>1238</v>
      </c>
      <c r="D1041" s="148">
        <v>0</v>
      </c>
      <c r="E1041" s="149">
        <v>42461</v>
      </c>
      <c r="F1041" s="149">
        <v>44413</v>
      </c>
      <c r="G1041" s="6">
        <f t="shared" si="112"/>
        <v>5.3479452054794523</v>
      </c>
      <c r="H1041" s="146">
        <v>25</v>
      </c>
      <c r="I1041" s="150">
        <v>0.05</v>
      </c>
      <c r="J1041" s="151">
        <f t="shared" si="108"/>
        <v>3.7999999999999999E-2</v>
      </c>
      <c r="K1041" s="152">
        <v>-322800.42</v>
      </c>
      <c r="L1041" s="152">
        <v>-204762.86</v>
      </c>
      <c r="M1041" s="64">
        <v>0</v>
      </c>
      <c r="N1041" s="153">
        <f t="shared" si="109"/>
        <v>-322800.42</v>
      </c>
      <c r="O1041" s="152">
        <f t="shared" si="110"/>
        <v>-65600.120421698623</v>
      </c>
      <c r="P1041" s="152">
        <f>N1041-O1041</f>
        <v>-257200.29957830138</v>
      </c>
      <c r="Q1041" s="64">
        <v>0.06</v>
      </c>
      <c r="R1041" s="152">
        <f>IF(P1041&gt;=N1041*I1041,N1041*I1041,P1041*(1-Q1041))</f>
        <v>-241768.28160360327</v>
      </c>
    </row>
    <row r="1042" spans="2:18" x14ac:dyDescent="0.25">
      <c r="B1042" s="146">
        <v>1038</v>
      </c>
      <c r="C1042" s="147" t="s">
        <v>1239</v>
      </c>
      <c r="D1042" s="148">
        <v>0</v>
      </c>
      <c r="E1042" s="149">
        <v>42826</v>
      </c>
      <c r="F1042" s="149">
        <v>44413</v>
      </c>
      <c r="G1042" s="6">
        <f t="shared" si="112"/>
        <v>4.3479452054794523</v>
      </c>
      <c r="H1042" s="146">
        <v>25</v>
      </c>
      <c r="I1042" s="150">
        <v>0.05</v>
      </c>
      <c r="J1042" s="151">
        <f t="shared" si="108"/>
        <v>3.7999999999999999E-2</v>
      </c>
      <c r="K1042" s="152">
        <v>80897.960000000006</v>
      </c>
      <c r="L1042" s="152">
        <v>54736.74</v>
      </c>
      <c r="M1042" s="64">
        <v>0</v>
      </c>
      <c r="N1042" s="153">
        <f t="shared" si="109"/>
        <v>80897.960000000006</v>
      </c>
      <c r="O1042" s="152">
        <f t="shared" si="110"/>
        <v>13366.116097972603</v>
      </c>
      <c r="P1042" s="152">
        <f t="shared" si="111"/>
        <v>67531.843902027409</v>
      </c>
      <c r="Q1042" s="64">
        <v>0.06</v>
      </c>
      <c r="R1042" s="152">
        <f t="shared" si="113"/>
        <v>63479.933267905762</v>
      </c>
    </row>
    <row r="1043" spans="2:18" x14ac:dyDescent="0.25">
      <c r="B1043" s="146">
        <v>1039</v>
      </c>
      <c r="C1043" s="147" t="s">
        <v>1241</v>
      </c>
      <c r="D1043" s="148">
        <v>0</v>
      </c>
      <c r="E1043" s="149">
        <v>42826</v>
      </c>
      <c r="F1043" s="149">
        <v>44413</v>
      </c>
      <c r="G1043" s="6">
        <f t="shared" si="112"/>
        <v>4.3479452054794523</v>
      </c>
      <c r="H1043" s="146">
        <v>25</v>
      </c>
      <c r="I1043" s="150">
        <v>0.05</v>
      </c>
      <c r="J1043" s="151">
        <f t="shared" si="108"/>
        <v>3.7999999999999999E-2</v>
      </c>
      <c r="K1043" s="152">
        <v>-3691.35</v>
      </c>
      <c r="L1043" s="152">
        <v>-2497.63</v>
      </c>
      <c r="M1043" s="64">
        <v>0</v>
      </c>
      <c r="N1043" s="153">
        <f t="shared" si="109"/>
        <v>-3691.35</v>
      </c>
      <c r="O1043" s="152">
        <f t="shared" si="110"/>
        <v>-609.89192630136984</v>
      </c>
      <c r="P1043" s="152">
        <f>N1043-O1043</f>
        <v>-3081.45807369863</v>
      </c>
      <c r="Q1043" s="64">
        <v>0.06</v>
      </c>
      <c r="R1043" s="152">
        <f>IF(P1043&gt;=N1043*I1043,N1043*I1043,P1043*(1-Q1043))</f>
        <v>-2896.5705892767119</v>
      </c>
    </row>
    <row r="1044" spans="2:18" x14ac:dyDescent="0.25">
      <c r="B1044" s="146">
        <v>1040</v>
      </c>
      <c r="C1044" s="147" t="s">
        <v>1243</v>
      </c>
      <c r="D1044" s="148">
        <v>0</v>
      </c>
      <c r="E1044" s="149">
        <v>43191</v>
      </c>
      <c r="F1044" s="149">
        <v>44413</v>
      </c>
      <c r="G1044" s="6">
        <f t="shared" si="112"/>
        <v>3.3479452054794518</v>
      </c>
      <c r="H1044" s="146">
        <v>25</v>
      </c>
      <c r="I1044" s="150">
        <v>0.05</v>
      </c>
      <c r="J1044" s="151">
        <f t="shared" si="108"/>
        <v>3.7999999999999999E-2</v>
      </c>
      <c r="K1044" s="152">
        <v>223464.95999999999</v>
      </c>
      <c r="L1044" s="152">
        <v>164224.53</v>
      </c>
      <c r="M1044" s="64">
        <v>0</v>
      </c>
      <c r="N1044" s="153">
        <f t="shared" si="109"/>
        <v>223464.95999999999</v>
      </c>
      <c r="O1044" s="152">
        <f t="shared" si="110"/>
        <v>28429.640774136984</v>
      </c>
      <c r="P1044" s="152">
        <f t="shared" si="111"/>
        <v>195035.319225863</v>
      </c>
      <c r="Q1044" s="64">
        <v>0.06</v>
      </c>
      <c r="R1044" s="152">
        <f t="shared" si="113"/>
        <v>183333.20007231121</v>
      </c>
    </row>
    <row r="1045" spans="2:18" x14ac:dyDescent="0.25">
      <c r="B1045" s="146">
        <v>1041</v>
      </c>
      <c r="C1045" s="147" t="s">
        <v>1244</v>
      </c>
      <c r="D1045" s="148">
        <v>0</v>
      </c>
      <c r="E1045" s="149">
        <v>43191</v>
      </c>
      <c r="F1045" s="149">
        <v>44413</v>
      </c>
      <c r="G1045" s="6">
        <f t="shared" si="112"/>
        <v>3.3479452054794518</v>
      </c>
      <c r="H1045" s="146">
        <v>25</v>
      </c>
      <c r="I1045" s="150">
        <v>0.05</v>
      </c>
      <c r="J1045" s="151">
        <f t="shared" si="108"/>
        <v>3.7999999999999999E-2</v>
      </c>
      <c r="K1045" s="152">
        <v>738802.12</v>
      </c>
      <c r="L1045" s="152">
        <v>542946.13</v>
      </c>
      <c r="M1045" s="64">
        <v>0</v>
      </c>
      <c r="N1045" s="153">
        <f t="shared" si="109"/>
        <v>738802.12</v>
      </c>
      <c r="O1045" s="152">
        <f t="shared" si="110"/>
        <v>93991.822587178074</v>
      </c>
      <c r="P1045" s="152">
        <f t="shared" si="111"/>
        <v>644810.29741282191</v>
      </c>
      <c r="Q1045" s="64">
        <v>0.06</v>
      </c>
      <c r="R1045" s="152">
        <f t="shared" si="113"/>
        <v>606121.67956805252</v>
      </c>
    </row>
    <row r="1046" spans="2:18" x14ac:dyDescent="0.25">
      <c r="B1046" s="146">
        <v>1042</v>
      </c>
      <c r="C1046" s="147" t="s">
        <v>1246</v>
      </c>
      <c r="D1046" s="148">
        <v>0</v>
      </c>
      <c r="E1046" s="149">
        <v>43556</v>
      </c>
      <c r="F1046" s="149">
        <v>44413</v>
      </c>
      <c r="G1046" s="6">
        <f t="shared" si="112"/>
        <v>2.3479452054794518</v>
      </c>
      <c r="H1046" s="146">
        <v>25</v>
      </c>
      <c r="I1046" s="150">
        <v>0.05</v>
      </c>
      <c r="J1046" s="151">
        <f t="shared" si="108"/>
        <v>3.7999999999999999E-2</v>
      </c>
      <c r="K1046" s="152">
        <v>264145.26</v>
      </c>
      <c r="L1046" s="152">
        <v>212674.42</v>
      </c>
      <c r="M1046" s="64">
        <v>0</v>
      </c>
      <c r="N1046" s="153">
        <f t="shared" si="109"/>
        <v>264145.26</v>
      </c>
      <c r="O1046" s="152">
        <f t="shared" si="110"/>
        <v>23567.546677150684</v>
      </c>
      <c r="P1046" s="152">
        <f t="shared" si="111"/>
        <v>240577.71332284933</v>
      </c>
      <c r="Q1046" s="64">
        <v>0.06</v>
      </c>
      <c r="R1046" s="152">
        <f t="shared" si="113"/>
        <v>226143.05052347836</v>
      </c>
    </row>
    <row r="1047" spans="2:18" ht="30" x14ac:dyDescent="0.25">
      <c r="B1047" s="146">
        <v>1043</v>
      </c>
      <c r="C1047" s="147" t="s">
        <v>1247</v>
      </c>
      <c r="D1047" s="148">
        <v>0</v>
      </c>
      <c r="E1047" s="149">
        <v>43556</v>
      </c>
      <c r="F1047" s="149">
        <v>44413</v>
      </c>
      <c r="G1047" s="6">
        <f t="shared" si="112"/>
        <v>2.3479452054794518</v>
      </c>
      <c r="H1047" s="146">
        <v>25</v>
      </c>
      <c r="I1047" s="150">
        <v>0.05</v>
      </c>
      <c r="J1047" s="151">
        <f t="shared" si="108"/>
        <v>3.7999999999999999E-2</v>
      </c>
      <c r="K1047" s="152">
        <v>923264.63</v>
      </c>
      <c r="L1047" s="152">
        <v>743359.03</v>
      </c>
      <c r="M1047" s="64">
        <v>0</v>
      </c>
      <c r="N1047" s="153">
        <f t="shared" si="109"/>
        <v>923264.63</v>
      </c>
      <c r="O1047" s="152">
        <f t="shared" si="110"/>
        <v>82375.440933095873</v>
      </c>
      <c r="P1047" s="152">
        <f t="shared" si="111"/>
        <v>840889.18906690413</v>
      </c>
      <c r="Q1047" s="64">
        <v>0.06</v>
      </c>
      <c r="R1047" s="152">
        <f t="shared" si="113"/>
        <v>790435.83772288985</v>
      </c>
    </row>
    <row r="1048" spans="2:18" x14ac:dyDescent="0.25">
      <c r="B1048" s="146">
        <v>1044</v>
      </c>
      <c r="C1048" s="147" t="s">
        <v>1249</v>
      </c>
      <c r="D1048" s="148">
        <v>0</v>
      </c>
      <c r="E1048" s="149">
        <v>43922</v>
      </c>
      <c r="F1048" s="149">
        <v>44413</v>
      </c>
      <c r="G1048" s="6">
        <f t="shared" si="112"/>
        <v>1.3452054794520547</v>
      </c>
      <c r="H1048" s="146">
        <v>25</v>
      </c>
      <c r="I1048" s="150">
        <v>0.05</v>
      </c>
      <c r="J1048" s="151">
        <f t="shared" si="108"/>
        <v>3.7999999999999999E-2</v>
      </c>
      <c r="K1048" s="152">
        <v>456947.51</v>
      </c>
      <c r="L1048" s="152">
        <v>407339.95</v>
      </c>
      <c r="M1048" s="64">
        <v>0</v>
      </c>
      <c r="N1048" s="153">
        <f t="shared" si="109"/>
        <v>456947.51</v>
      </c>
      <c r="O1048" s="152">
        <f t="shared" si="110"/>
        <v>23358.155182410956</v>
      </c>
      <c r="P1048" s="152">
        <f t="shared" si="111"/>
        <v>433589.35481758905</v>
      </c>
      <c r="Q1048" s="64">
        <v>0.06</v>
      </c>
      <c r="R1048" s="152">
        <f t="shared" si="113"/>
        <v>407573.99352853367</v>
      </c>
    </row>
    <row r="1049" spans="2:18" x14ac:dyDescent="0.25">
      <c r="B1049" s="146">
        <v>1045</v>
      </c>
      <c r="C1049" s="147" t="s">
        <v>1250</v>
      </c>
      <c r="D1049" s="148">
        <v>0</v>
      </c>
      <c r="E1049" s="149">
        <v>43922</v>
      </c>
      <c r="F1049" s="149">
        <v>44413</v>
      </c>
      <c r="G1049" s="6">
        <f t="shared" si="112"/>
        <v>1.3452054794520547</v>
      </c>
      <c r="H1049" s="146">
        <v>25</v>
      </c>
      <c r="I1049" s="150">
        <v>0.05</v>
      </c>
      <c r="J1049" s="151">
        <f t="shared" si="108"/>
        <v>3.7999999999999999E-2</v>
      </c>
      <c r="K1049" s="152">
        <v>-898268.53</v>
      </c>
      <c r="L1049" s="152">
        <v>-800749.87</v>
      </c>
      <c r="M1049" s="64">
        <v>0</v>
      </c>
      <c r="N1049" s="153">
        <f t="shared" si="109"/>
        <v>-898268.53</v>
      </c>
      <c r="O1049" s="152">
        <f t="shared" si="110"/>
        <v>-45917.51844586301</v>
      </c>
      <c r="P1049" s="152">
        <f>N1049-O1049</f>
        <v>-852351.01155413699</v>
      </c>
      <c r="Q1049" s="64">
        <v>0.06</v>
      </c>
      <c r="R1049" s="152">
        <f>IF(P1049&gt;=N1049*I1049,N1049*I1049,P1049*(1-Q1049))</f>
        <v>-801209.9508608887</v>
      </c>
    </row>
    <row r="1050" spans="2:18" x14ac:dyDescent="0.25">
      <c r="B1050" s="146">
        <v>1046</v>
      </c>
      <c r="C1050" s="147" t="s">
        <v>1321</v>
      </c>
      <c r="D1050" s="148">
        <v>0</v>
      </c>
      <c r="E1050" s="149">
        <v>41639</v>
      </c>
      <c r="F1050" s="149">
        <v>44413</v>
      </c>
      <c r="G1050" s="6">
        <f t="shared" si="112"/>
        <v>7.6</v>
      </c>
      <c r="H1050" s="146">
        <v>25</v>
      </c>
      <c r="I1050" s="150">
        <v>0.05</v>
      </c>
      <c r="J1050" s="151">
        <f t="shared" si="108"/>
        <v>3.7999999999999999E-2</v>
      </c>
      <c r="K1050" s="152">
        <v>18446224.079999998</v>
      </c>
      <c r="L1050" s="152">
        <v>10578037.560000001</v>
      </c>
      <c r="M1050" s="64">
        <v>8.8210347752332524E-2</v>
      </c>
      <c r="N1050" s="153">
        <f t="shared" si="109"/>
        <v>20073371.92081425</v>
      </c>
      <c r="O1050" s="152">
        <f t="shared" si="110"/>
        <v>5797189.8107311549</v>
      </c>
      <c r="P1050" s="152">
        <f t="shared" si="111"/>
        <v>14276182.110083096</v>
      </c>
      <c r="Q1050" s="64">
        <v>0.06</v>
      </c>
      <c r="R1050" s="152">
        <f t="shared" si="113"/>
        <v>13419611.18347811</v>
      </c>
    </row>
    <row r="1051" spans="2:18" ht="30" x14ac:dyDescent="0.25">
      <c r="B1051" s="146">
        <v>1047</v>
      </c>
      <c r="C1051" s="147" t="s">
        <v>1322</v>
      </c>
      <c r="D1051" s="148">
        <v>0</v>
      </c>
      <c r="E1051" s="149">
        <v>41730</v>
      </c>
      <c r="F1051" s="149">
        <v>44413</v>
      </c>
      <c r="G1051" s="6">
        <f t="shared" si="112"/>
        <v>7.3506849315068497</v>
      </c>
      <c r="H1051" s="146">
        <v>25</v>
      </c>
      <c r="I1051" s="150">
        <v>0.05</v>
      </c>
      <c r="J1051" s="151">
        <f t="shared" si="108"/>
        <v>3.7999999999999999E-2</v>
      </c>
      <c r="K1051" s="152">
        <v>3397836.07</v>
      </c>
      <c r="L1051" s="152">
        <v>1997404.88</v>
      </c>
      <c r="M1051" s="64">
        <v>-2.3328149300154196E-3</v>
      </c>
      <c r="N1051" s="153">
        <f t="shared" si="109"/>
        <v>3389909.5472861589</v>
      </c>
      <c r="O1051" s="152">
        <f t="shared" si="110"/>
        <v>946889.96707948775</v>
      </c>
      <c r="P1051" s="152">
        <f t="shared" si="111"/>
        <v>2443019.5802066713</v>
      </c>
      <c r="Q1051" s="64">
        <v>0.06</v>
      </c>
      <c r="R1051" s="152">
        <f t="shared" si="113"/>
        <v>2296438.405394271</v>
      </c>
    </row>
    <row r="1052" spans="2:18" ht="30" x14ac:dyDescent="0.25">
      <c r="B1052" s="146">
        <v>1048</v>
      </c>
      <c r="C1052" s="147" t="s">
        <v>1323</v>
      </c>
      <c r="D1052" s="148">
        <v>0</v>
      </c>
      <c r="E1052" s="149">
        <v>41730</v>
      </c>
      <c r="F1052" s="149">
        <v>44413</v>
      </c>
      <c r="G1052" s="6">
        <f t="shared" si="112"/>
        <v>7.3506849315068497</v>
      </c>
      <c r="H1052" s="146">
        <v>25</v>
      </c>
      <c r="I1052" s="150">
        <v>0.05</v>
      </c>
      <c r="J1052" s="151">
        <f t="shared" si="108"/>
        <v>3.7999999999999999E-2</v>
      </c>
      <c r="K1052" s="152">
        <v>289118.17</v>
      </c>
      <c r="L1052" s="152">
        <v>169956.99</v>
      </c>
      <c r="M1052" s="64">
        <v>-2.3328149300154196E-3</v>
      </c>
      <c r="N1052" s="153">
        <f t="shared" si="109"/>
        <v>288443.71081648523</v>
      </c>
      <c r="O1052" s="152">
        <f t="shared" si="110"/>
        <v>80569.835870092968</v>
      </c>
      <c r="P1052" s="152">
        <f t="shared" si="111"/>
        <v>207873.87494639226</v>
      </c>
      <c r="Q1052" s="64">
        <v>0.06</v>
      </c>
      <c r="R1052" s="152">
        <f t="shared" si="113"/>
        <v>195401.4424496087</v>
      </c>
    </row>
    <row r="1053" spans="2:18" ht="30" x14ac:dyDescent="0.25">
      <c r="B1053" s="146">
        <v>1049</v>
      </c>
      <c r="C1053" s="147" t="s">
        <v>1324</v>
      </c>
      <c r="D1053" s="148">
        <v>0</v>
      </c>
      <c r="E1053" s="149">
        <v>42272</v>
      </c>
      <c r="F1053" s="149">
        <v>44413</v>
      </c>
      <c r="G1053" s="6">
        <f t="shared" si="112"/>
        <v>5.8657534246575347</v>
      </c>
      <c r="H1053" s="146">
        <v>25</v>
      </c>
      <c r="I1053" s="150">
        <v>0.05</v>
      </c>
      <c r="J1053" s="151">
        <f t="shared" si="108"/>
        <v>3.7999999999999999E-2</v>
      </c>
      <c r="K1053" s="152">
        <v>-184701.56</v>
      </c>
      <c r="L1053" s="152">
        <v>-144368.45000000001</v>
      </c>
      <c r="M1053" s="64">
        <v>0</v>
      </c>
      <c r="N1053" s="153">
        <f t="shared" si="109"/>
        <v>-184701.56</v>
      </c>
      <c r="O1053" s="152">
        <f t="shared" si="110"/>
        <v>-41169.724708164387</v>
      </c>
      <c r="P1053" s="152">
        <f>N1053-O1053</f>
        <v>-143531.8352918356</v>
      </c>
      <c r="Q1053" s="64">
        <v>0.06</v>
      </c>
      <c r="R1053" s="152">
        <f>IF(P1053&gt;=N1053*I1053,N1053*I1053,P1053*(1-Q1053))</f>
        <v>-134919.92517432544</v>
      </c>
    </row>
    <row r="1054" spans="2:18" ht="30" x14ac:dyDescent="0.25">
      <c r="B1054" s="146">
        <v>1050</v>
      </c>
      <c r="C1054" s="147" t="s">
        <v>1325</v>
      </c>
      <c r="D1054" s="148">
        <v>0</v>
      </c>
      <c r="E1054" s="149">
        <v>41639</v>
      </c>
      <c r="F1054" s="149">
        <v>44413</v>
      </c>
      <c r="G1054" s="6">
        <f t="shared" si="112"/>
        <v>7.6</v>
      </c>
      <c r="H1054" s="146">
        <v>25</v>
      </c>
      <c r="I1054" s="150">
        <v>0.05</v>
      </c>
      <c r="J1054" s="151">
        <f t="shared" si="108"/>
        <v>3.7999999999999999E-2</v>
      </c>
      <c r="K1054" s="152">
        <v>22808149.77</v>
      </c>
      <c r="L1054" s="152">
        <v>13079395.800000001</v>
      </c>
      <c r="M1054" s="64">
        <v>0.19512195121951231</v>
      </c>
      <c r="N1054" s="153">
        <f t="shared" si="109"/>
        <v>27258520.456829272</v>
      </c>
      <c r="O1054" s="152">
        <f t="shared" si="110"/>
        <v>7872260.7079322934</v>
      </c>
      <c r="P1054" s="152">
        <f t="shared" si="111"/>
        <v>19386259.748896979</v>
      </c>
      <c r="Q1054" s="64">
        <v>0.06</v>
      </c>
      <c r="R1054" s="152">
        <f t="shared" si="113"/>
        <v>18223084.163963158</v>
      </c>
    </row>
    <row r="1055" spans="2:18" ht="30" x14ac:dyDescent="0.25">
      <c r="B1055" s="146">
        <v>1051</v>
      </c>
      <c r="C1055" s="147" t="s">
        <v>1326</v>
      </c>
      <c r="D1055" s="148">
        <v>0</v>
      </c>
      <c r="E1055" s="149">
        <v>41730</v>
      </c>
      <c r="F1055" s="149">
        <v>44413</v>
      </c>
      <c r="G1055" s="6">
        <f t="shared" si="112"/>
        <v>7.3506849315068497</v>
      </c>
      <c r="H1055" s="146">
        <v>25</v>
      </c>
      <c r="I1055" s="150">
        <v>0.05</v>
      </c>
      <c r="J1055" s="151">
        <f t="shared" si="108"/>
        <v>3.7999999999999999E-2</v>
      </c>
      <c r="K1055" s="152">
        <v>2226089.5099999998</v>
      </c>
      <c r="L1055" s="152">
        <v>1308598.1599999999</v>
      </c>
      <c r="M1055" s="64">
        <v>-2.3328149300154196E-3</v>
      </c>
      <c r="N1055" s="153">
        <f t="shared" si="109"/>
        <v>2220896.4551555212</v>
      </c>
      <c r="O1055" s="152">
        <f t="shared" si="110"/>
        <v>620354.18407924939</v>
      </c>
      <c r="P1055" s="152">
        <f t="shared" si="111"/>
        <v>1600542.2710762718</v>
      </c>
      <c r="Q1055" s="64">
        <v>0.06</v>
      </c>
      <c r="R1055" s="152">
        <f t="shared" si="113"/>
        <v>1504509.7348116953</v>
      </c>
    </row>
    <row r="1056" spans="2:18" ht="30" x14ac:dyDescent="0.25">
      <c r="B1056" s="146">
        <v>1052</v>
      </c>
      <c r="C1056" s="147" t="s">
        <v>1327</v>
      </c>
      <c r="D1056" s="148">
        <v>0</v>
      </c>
      <c r="E1056" s="149">
        <v>41730</v>
      </c>
      <c r="F1056" s="149">
        <v>44413</v>
      </c>
      <c r="G1056" s="6">
        <f t="shared" si="112"/>
        <v>7.3506849315068497</v>
      </c>
      <c r="H1056" s="146">
        <v>25</v>
      </c>
      <c r="I1056" s="150">
        <v>0.05</v>
      </c>
      <c r="J1056" s="151">
        <f t="shared" si="108"/>
        <v>3.7999999999999999E-2</v>
      </c>
      <c r="K1056" s="152">
        <v>29987.759999999998</v>
      </c>
      <c r="L1056" s="152">
        <v>17628.189999999999</v>
      </c>
      <c r="M1056" s="64">
        <v>-2.3328149300154196E-3</v>
      </c>
      <c r="N1056" s="153">
        <f t="shared" si="109"/>
        <v>29917.804105754276</v>
      </c>
      <c r="O1056" s="152">
        <f t="shared" si="110"/>
        <v>8356.821369309786</v>
      </c>
      <c r="P1056" s="152">
        <f t="shared" si="111"/>
        <v>21560.98273644449</v>
      </c>
      <c r="Q1056" s="64">
        <v>0.06</v>
      </c>
      <c r="R1056" s="152">
        <f t="shared" si="113"/>
        <v>20267.32377225782</v>
      </c>
    </row>
    <row r="1057" spans="2:18" x14ac:dyDescent="0.25">
      <c r="B1057" s="146">
        <v>1053</v>
      </c>
      <c r="C1057" s="147" t="s">
        <v>1328</v>
      </c>
      <c r="D1057" s="148">
        <v>0</v>
      </c>
      <c r="E1057" s="149">
        <v>41639</v>
      </c>
      <c r="F1057" s="149">
        <v>44413</v>
      </c>
      <c r="G1057" s="6">
        <f t="shared" si="112"/>
        <v>7.6</v>
      </c>
      <c r="H1057" s="146">
        <v>25</v>
      </c>
      <c r="I1057" s="150">
        <v>0.05</v>
      </c>
      <c r="J1057" s="151">
        <f t="shared" si="108"/>
        <v>3.7999999999999999E-2</v>
      </c>
      <c r="K1057" s="152">
        <v>18145578.539999999</v>
      </c>
      <c r="L1057" s="152">
        <v>13098925.390000001</v>
      </c>
      <c r="M1057" s="64">
        <v>8.8210347752332524E-2</v>
      </c>
      <c r="N1057" s="153">
        <f t="shared" si="109"/>
        <v>19746206.333180662</v>
      </c>
      <c r="O1057" s="152">
        <f t="shared" si="110"/>
        <v>5702704.3890225748</v>
      </c>
      <c r="P1057" s="152">
        <f t="shared" si="111"/>
        <v>14043501.944158088</v>
      </c>
      <c r="Q1057" s="64">
        <v>0.06</v>
      </c>
      <c r="R1057" s="152">
        <f t="shared" si="113"/>
        <v>13200891.827508602</v>
      </c>
    </row>
    <row r="1058" spans="2:18" ht="30" x14ac:dyDescent="0.25">
      <c r="B1058" s="146">
        <v>1054</v>
      </c>
      <c r="C1058" s="147" t="s">
        <v>1329</v>
      </c>
      <c r="D1058" s="148">
        <v>0</v>
      </c>
      <c r="E1058" s="149">
        <v>41730</v>
      </c>
      <c r="F1058" s="149">
        <v>44413</v>
      </c>
      <c r="G1058" s="6">
        <f t="shared" si="112"/>
        <v>7.3506849315068497</v>
      </c>
      <c r="H1058" s="146">
        <v>25</v>
      </c>
      <c r="I1058" s="150">
        <v>0.05</v>
      </c>
      <c r="J1058" s="151">
        <f t="shared" si="108"/>
        <v>3.7999999999999999E-2</v>
      </c>
      <c r="K1058" s="152">
        <v>124785</v>
      </c>
      <c r="L1058" s="152">
        <v>91592.19</v>
      </c>
      <c r="M1058" s="64">
        <v>-2.3328149300154196E-3</v>
      </c>
      <c r="N1058" s="153">
        <f t="shared" si="109"/>
        <v>124493.89968895802</v>
      </c>
      <c r="O1058" s="152">
        <f t="shared" si="110"/>
        <v>34774.386435309658</v>
      </c>
      <c r="P1058" s="152">
        <f t="shared" si="111"/>
        <v>89719.513253648358</v>
      </c>
      <c r="Q1058" s="64">
        <v>0.06</v>
      </c>
      <c r="R1058" s="152">
        <f t="shared" si="113"/>
        <v>84336.342458429455</v>
      </c>
    </row>
    <row r="1059" spans="2:18" x14ac:dyDescent="0.25">
      <c r="B1059" s="146">
        <v>1055</v>
      </c>
      <c r="C1059" s="147" t="s">
        <v>1330</v>
      </c>
      <c r="D1059" s="148">
        <v>0</v>
      </c>
      <c r="E1059" s="149">
        <v>41639</v>
      </c>
      <c r="F1059" s="149">
        <v>44413</v>
      </c>
      <c r="G1059" s="6">
        <f t="shared" si="112"/>
        <v>7.6</v>
      </c>
      <c r="H1059" s="146">
        <v>25</v>
      </c>
      <c r="I1059" s="150">
        <v>0.05</v>
      </c>
      <c r="J1059" s="151">
        <f t="shared" si="108"/>
        <v>3.7999999999999999E-2</v>
      </c>
      <c r="K1059" s="152">
        <v>9702325.9600000009</v>
      </c>
      <c r="L1059" s="152">
        <v>5563825.3399999999</v>
      </c>
      <c r="M1059" s="64">
        <v>8.8210347752332524E-2</v>
      </c>
      <c r="N1059" s="153">
        <f t="shared" si="109"/>
        <v>10558171.506938085</v>
      </c>
      <c r="O1059" s="152">
        <f t="shared" si="110"/>
        <v>3049199.9312037188</v>
      </c>
      <c r="P1059" s="152">
        <f t="shared" si="111"/>
        <v>7508971.5757343657</v>
      </c>
      <c r="Q1059" s="64">
        <v>0.06</v>
      </c>
      <c r="R1059" s="152">
        <f t="shared" si="113"/>
        <v>7058433.2811903032</v>
      </c>
    </row>
    <row r="1060" spans="2:18" x14ac:dyDescent="0.25">
      <c r="B1060" s="146">
        <v>1056</v>
      </c>
      <c r="C1060" s="147" t="s">
        <v>1331</v>
      </c>
      <c r="D1060" s="148">
        <v>0</v>
      </c>
      <c r="E1060" s="149">
        <v>41730</v>
      </c>
      <c r="F1060" s="149">
        <v>44413</v>
      </c>
      <c r="G1060" s="6">
        <f t="shared" si="112"/>
        <v>7.3506849315068497</v>
      </c>
      <c r="H1060" s="146">
        <v>25</v>
      </c>
      <c r="I1060" s="150">
        <v>0.05</v>
      </c>
      <c r="J1060" s="151">
        <f t="shared" si="108"/>
        <v>3.7999999999999999E-2</v>
      </c>
      <c r="K1060" s="152">
        <v>-322985.69</v>
      </c>
      <c r="L1060" s="152">
        <v>-189865.88</v>
      </c>
      <c r="M1060" s="64">
        <v>-2.3328149300154196E-3</v>
      </c>
      <c r="N1060" s="153">
        <f t="shared" si="109"/>
        <v>-322232.22416018666</v>
      </c>
      <c r="O1060" s="152">
        <f t="shared" si="110"/>
        <v>-90007.847074048419</v>
      </c>
      <c r="P1060" s="152">
        <f>N1060-O1060</f>
        <v>-232224.37708613824</v>
      </c>
      <c r="Q1060" s="64">
        <v>0.06</v>
      </c>
      <c r="R1060" s="152">
        <f>IF(P1060&gt;=N1060*I1060,N1060*I1060,P1060*(1-Q1060))</f>
        <v>-218290.91446096994</v>
      </c>
    </row>
    <row r="1061" spans="2:18" x14ac:dyDescent="0.25">
      <c r="B1061" s="146">
        <v>1057</v>
      </c>
      <c r="C1061" s="147" t="s">
        <v>1332</v>
      </c>
      <c r="D1061" s="148">
        <v>0</v>
      </c>
      <c r="E1061" s="149">
        <v>41639</v>
      </c>
      <c r="F1061" s="149">
        <v>44413</v>
      </c>
      <c r="G1061" s="6">
        <f t="shared" si="112"/>
        <v>7.6</v>
      </c>
      <c r="H1061" s="146">
        <v>15</v>
      </c>
      <c r="I1061" s="150">
        <v>0.05</v>
      </c>
      <c r="J1061" s="151">
        <f t="shared" si="108"/>
        <v>6.3333333333333325E-2</v>
      </c>
      <c r="K1061" s="152">
        <v>13645174.039999999</v>
      </c>
      <c r="L1061" s="152">
        <v>7824862.3200000003</v>
      </c>
      <c r="M1061" s="64">
        <v>8.8210347752332524E-2</v>
      </c>
      <c r="N1061" s="153">
        <f t="shared" si="109"/>
        <v>14848819.5872095</v>
      </c>
      <c r="O1061" s="152">
        <f t="shared" si="110"/>
        <v>7147231.8279768387</v>
      </c>
      <c r="P1061" s="152">
        <f t="shared" si="111"/>
        <v>7701587.7592326617</v>
      </c>
      <c r="Q1061" s="64">
        <v>0.06</v>
      </c>
      <c r="R1061" s="152">
        <f t="shared" si="113"/>
        <v>7239492.4936787011</v>
      </c>
    </row>
    <row r="1062" spans="2:18" x14ac:dyDescent="0.25">
      <c r="B1062" s="146">
        <v>1058</v>
      </c>
      <c r="C1062" s="147" t="s">
        <v>1333</v>
      </c>
      <c r="D1062" s="148">
        <v>0</v>
      </c>
      <c r="E1062" s="149">
        <v>41730</v>
      </c>
      <c r="F1062" s="149">
        <v>44413</v>
      </c>
      <c r="G1062" s="6">
        <f t="shared" si="112"/>
        <v>7.3506849315068497</v>
      </c>
      <c r="H1062" s="146">
        <v>15</v>
      </c>
      <c r="I1062" s="150">
        <v>0.05</v>
      </c>
      <c r="J1062" s="151">
        <f t="shared" si="108"/>
        <v>6.3333333333333325E-2</v>
      </c>
      <c r="K1062" s="152">
        <v>6445122.2699999996</v>
      </c>
      <c r="L1062" s="152">
        <v>3788740.32</v>
      </c>
      <c r="M1062" s="64">
        <v>-2.3328149300154196E-3</v>
      </c>
      <c r="N1062" s="153">
        <f t="shared" si="109"/>
        <v>6430086.9925427679</v>
      </c>
      <c r="O1062" s="152">
        <f t="shared" si="110"/>
        <v>2993484.4257429466</v>
      </c>
      <c r="P1062" s="152">
        <f t="shared" si="111"/>
        <v>3436602.5667998213</v>
      </c>
      <c r="Q1062" s="64">
        <v>0.06</v>
      </c>
      <c r="R1062" s="152">
        <f t="shared" si="113"/>
        <v>3230406.4127918319</v>
      </c>
    </row>
    <row r="1063" spans="2:18" x14ac:dyDescent="0.25">
      <c r="B1063" s="146">
        <v>1059</v>
      </c>
      <c r="C1063" s="147" t="s">
        <v>1334</v>
      </c>
      <c r="D1063" s="148">
        <v>1</v>
      </c>
      <c r="E1063" s="149">
        <v>41813</v>
      </c>
      <c r="F1063" s="149">
        <v>44413</v>
      </c>
      <c r="G1063" s="6">
        <f t="shared" si="112"/>
        <v>7.1232876712328768</v>
      </c>
      <c r="H1063" s="146">
        <v>25</v>
      </c>
      <c r="I1063" s="150">
        <v>0.05</v>
      </c>
      <c r="J1063" s="151">
        <f t="shared" si="108"/>
        <v>3.7999999999999999E-2</v>
      </c>
      <c r="K1063" s="152">
        <v>10326875</v>
      </c>
      <c r="L1063" s="152">
        <v>6185796.4299999997</v>
      </c>
      <c r="M1063" s="64">
        <v>-2.3328149300154196E-3</v>
      </c>
      <c r="N1063" s="153">
        <f t="shared" si="109"/>
        <v>10302784.311819596</v>
      </c>
      <c r="O1063" s="152">
        <f t="shared" si="110"/>
        <v>2788808.4657747289</v>
      </c>
      <c r="P1063" s="152">
        <f t="shared" si="111"/>
        <v>7513975.8460448673</v>
      </c>
      <c r="Q1063" s="64">
        <v>0.06</v>
      </c>
      <c r="R1063" s="152">
        <f t="shared" si="113"/>
        <v>7063137.2952821748</v>
      </c>
    </row>
    <row r="1064" spans="2:18" x14ac:dyDescent="0.25">
      <c r="B1064" s="146">
        <v>1060</v>
      </c>
      <c r="C1064" s="147" t="s">
        <v>1335</v>
      </c>
      <c r="D1064" s="148">
        <v>0</v>
      </c>
      <c r="E1064" s="149">
        <v>41730</v>
      </c>
      <c r="F1064" s="149">
        <v>44413</v>
      </c>
      <c r="G1064" s="6">
        <f t="shared" si="112"/>
        <v>7.3506849315068497</v>
      </c>
      <c r="H1064" s="146">
        <v>15</v>
      </c>
      <c r="I1064" s="150">
        <v>0.05</v>
      </c>
      <c r="J1064" s="151">
        <f t="shared" si="108"/>
        <v>6.3333333333333325E-2</v>
      </c>
      <c r="K1064" s="152">
        <v>-32469.75</v>
      </c>
      <c r="L1064" s="152">
        <v>-19087.21</v>
      </c>
      <c r="M1064" s="64">
        <v>-2.3328149300154196E-3</v>
      </c>
      <c r="N1064" s="153">
        <f t="shared" si="109"/>
        <v>-32394.00408242613</v>
      </c>
      <c r="O1064" s="152">
        <f t="shared" si="110"/>
        <v>-15080.814119724537</v>
      </c>
      <c r="P1064" s="152">
        <f>N1064-O1064</f>
        <v>-17313.189962701596</v>
      </c>
      <c r="Q1064" s="64">
        <v>0.06</v>
      </c>
      <c r="R1064" s="152">
        <f>IF(P1064&gt;=N1064*I1064,N1064*I1064,P1064*(1-Q1064))</f>
        <v>-16274.398564939498</v>
      </c>
    </row>
    <row r="1065" spans="2:18" x14ac:dyDescent="0.25">
      <c r="B1065" s="146">
        <v>1061</v>
      </c>
      <c r="C1065" s="147" t="s">
        <v>1336</v>
      </c>
      <c r="D1065" s="148">
        <v>0</v>
      </c>
      <c r="E1065" s="149">
        <v>41639</v>
      </c>
      <c r="F1065" s="149">
        <v>44413</v>
      </c>
      <c r="G1065" s="6">
        <f t="shared" si="112"/>
        <v>7.6</v>
      </c>
      <c r="H1065" s="146">
        <v>25</v>
      </c>
      <c r="I1065" s="150">
        <v>0.05</v>
      </c>
      <c r="J1065" s="151">
        <f t="shared" si="108"/>
        <v>3.7999999999999999E-2</v>
      </c>
      <c r="K1065" s="152">
        <v>44104906.219999999</v>
      </c>
      <c r="L1065" s="152">
        <v>31838437.940000001</v>
      </c>
      <c r="M1065" s="64">
        <v>1.9960079840319646E-3</v>
      </c>
      <c r="N1065" s="153">
        <f t="shared" si="109"/>
        <v>44192939.9649501</v>
      </c>
      <c r="O1065" s="152">
        <f t="shared" si="110"/>
        <v>12762921.061877588</v>
      </c>
      <c r="P1065" s="152">
        <f t="shared" si="111"/>
        <v>31430018.903072514</v>
      </c>
      <c r="Q1065" s="64">
        <v>0.06</v>
      </c>
      <c r="R1065" s="152">
        <f t="shared" si="113"/>
        <v>29544217.768888161</v>
      </c>
    </row>
    <row r="1066" spans="2:18" x14ac:dyDescent="0.25">
      <c r="B1066" s="146">
        <v>1062</v>
      </c>
      <c r="C1066" s="147" t="s">
        <v>1337</v>
      </c>
      <c r="D1066" s="148">
        <v>0</v>
      </c>
      <c r="E1066" s="149">
        <v>41730</v>
      </c>
      <c r="F1066" s="149">
        <v>44413</v>
      </c>
      <c r="G1066" s="6">
        <f t="shared" si="112"/>
        <v>7.3506849315068497</v>
      </c>
      <c r="H1066" s="146">
        <v>25</v>
      </c>
      <c r="I1066" s="150">
        <v>0.05</v>
      </c>
      <c r="J1066" s="151">
        <f t="shared" si="108"/>
        <v>3.7999999999999999E-2</v>
      </c>
      <c r="K1066" s="152">
        <v>3135287.22</v>
      </c>
      <c r="L1066" s="152">
        <v>2301300.83</v>
      </c>
      <c r="M1066" s="64">
        <v>6.0120240480962782E-3</v>
      </c>
      <c r="N1066" s="153">
        <f t="shared" si="109"/>
        <v>3154136.6421643291</v>
      </c>
      <c r="O1066" s="152">
        <f t="shared" si="110"/>
        <v>881032.45812389592</v>
      </c>
      <c r="P1066" s="152">
        <f t="shared" si="111"/>
        <v>2273104.1840404333</v>
      </c>
      <c r="Q1066" s="64">
        <v>0.06</v>
      </c>
      <c r="R1066" s="152">
        <f t="shared" si="113"/>
        <v>2136717.9329980072</v>
      </c>
    </row>
    <row r="1067" spans="2:18" x14ac:dyDescent="0.25">
      <c r="B1067" s="146">
        <v>1063</v>
      </c>
      <c r="C1067" s="147" t="s">
        <v>1338</v>
      </c>
      <c r="D1067" s="148">
        <v>0</v>
      </c>
      <c r="E1067" s="149">
        <v>41730</v>
      </c>
      <c r="F1067" s="149">
        <v>44413</v>
      </c>
      <c r="G1067" s="6">
        <f t="shared" si="112"/>
        <v>7.3506849315068497</v>
      </c>
      <c r="H1067" s="146">
        <v>25</v>
      </c>
      <c r="I1067" s="150">
        <v>0.05</v>
      </c>
      <c r="J1067" s="151">
        <f t="shared" si="108"/>
        <v>3.7999999999999999E-2</v>
      </c>
      <c r="K1067" s="152">
        <v>-625616.41</v>
      </c>
      <c r="L1067" s="152">
        <v>-459202.47</v>
      </c>
      <c r="M1067" s="64">
        <v>6.0120240480962782E-3</v>
      </c>
      <c r="N1067" s="153">
        <f t="shared" si="109"/>
        <v>-629377.63090180373</v>
      </c>
      <c r="O1067" s="152">
        <f t="shared" si="110"/>
        <v>-175801.5533725</v>
      </c>
      <c r="P1067" s="152">
        <f>N1067-O1067</f>
        <v>-453576.07752930373</v>
      </c>
      <c r="Q1067" s="64">
        <v>0.06</v>
      </c>
      <c r="R1067" s="152">
        <f>IF(P1067&gt;=N1067*I1067,N1067*I1067,P1067*(1-Q1067))</f>
        <v>-426361.51287754549</v>
      </c>
    </row>
    <row r="1068" spans="2:18" x14ac:dyDescent="0.25">
      <c r="B1068" s="146">
        <v>1064</v>
      </c>
      <c r="C1068" s="147" t="s">
        <v>1339</v>
      </c>
      <c r="D1068" s="148">
        <v>0</v>
      </c>
      <c r="E1068" s="149">
        <v>42095</v>
      </c>
      <c r="F1068" s="149">
        <v>44413</v>
      </c>
      <c r="G1068" s="6">
        <f t="shared" si="112"/>
        <v>6.3506849315068497</v>
      </c>
      <c r="H1068" s="146">
        <v>25</v>
      </c>
      <c r="I1068" s="150">
        <v>0.05</v>
      </c>
      <c r="J1068" s="151">
        <f t="shared" si="108"/>
        <v>3.7999999999999999E-2</v>
      </c>
      <c r="K1068" s="152">
        <v>6875000</v>
      </c>
      <c r="L1068" s="152">
        <v>5225047.58</v>
      </c>
      <c r="M1068" s="64">
        <v>1.2096774193548416E-2</v>
      </c>
      <c r="N1068" s="153">
        <f t="shared" si="109"/>
        <v>6958165.3225806458</v>
      </c>
      <c r="O1068" s="152">
        <f t="shared" si="110"/>
        <v>1679186.3952717634</v>
      </c>
      <c r="P1068" s="152">
        <f t="shared" si="111"/>
        <v>5278978.9273088826</v>
      </c>
      <c r="Q1068" s="64">
        <v>0.06</v>
      </c>
      <c r="R1068" s="152">
        <f t="shared" si="113"/>
        <v>4962240.1916703498</v>
      </c>
    </row>
    <row r="1069" spans="2:18" x14ac:dyDescent="0.25">
      <c r="B1069" s="146">
        <v>1065</v>
      </c>
      <c r="C1069" s="147" t="s">
        <v>1340</v>
      </c>
      <c r="D1069" s="148">
        <v>0</v>
      </c>
      <c r="E1069" s="149">
        <v>41639</v>
      </c>
      <c r="F1069" s="149">
        <v>44413</v>
      </c>
      <c r="G1069" s="6">
        <f t="shared" si="112"/>
        <v>7.6</v>
      </c>
      <c r="H1069" s="146">
        <v>25</v>
      </c>
      <c r="I1069" s="150">
        <v>0.05</v>
      </c>
      <c r="J1069" s="151">
        <f t="shared" si="108"/>
        <v>3.7999999999999999E-2</v>
      </c>
      <c r="K1069" s="152">
        <v>229962913.41</v>
      </c>
      <c r="L1069" s="152">
        <v>166005566.56999999</v>
      </c>
      <c r="M1069" s="64">
        <v>8.8210347752332524E-2</v>
      </c>
      <c r="N1069" s="153">
        <f t="shared" si="109"/>
        <v>250248021.97203565</v>
      </c>
      <c r="O1069" s="152">
        <f t="shared" si="110"/>
        <v>72271628.745523885</v>
      </c>
      <c r="P1069" s="152">
        <f t="shared" si="111"/>
        <v>177976393.22651178</v>
      </c>
      <c r="Q1069" s="64">
        <v>0.06</v>
      </c>
      <c r="R1069" s="152">
        <f t="shared" si="113"/>
        <v>167297809.63292107</v>
      </c>
    </row>
    <row r="1070" spans="2:18" ht="30" x14ac:dyDescent="0.25">
      <c r="B1070" s="146">
        <v>1066</v>
      </c>
      <c r="C1070" s="147" t="s">
        <v>1341</v>
      </c>
      <c r="D1070" s="148">
        <v>0</v>
      </c>
      <c r="E1070" s="149">
        <v>41730</v>
      </c>
      <c r="F1070" s="149">
        <v>44413</v>
      </c>
      <c r="G1070" s="6">
        <f t="shared" si="112"/>
        <v>7.3506849315068497</v>
      </c>
      <c r="H1070" s="146">
        <v>25</v>
      </c>
      <c r="I1070" s="150">
        <v>0.05</v>
      </c>
      <c r="J1070" s="151">
        <f t="shared" si="108"/>
        <v>3.7999999999999999E-2</v>
      </c>
      <c r="K1070" s="152">
        <v>32608792.609999999</v>
      </c>
      <c r="L1070" s="152">
        <v>23934853.77</v>
      </c>
      <c r="M1070" s="64">
        <v>-2.3328149300154196E-3</v>
      </c>
      <c r="N1070" s="153">
        <f t="shared" si="109"/>
        <v>32532722.331749614</v>
      </c>
      <c r="O1070" s="152">
        <f t="shared" si="110"/>
        <v>9087236.0893457532</v>
      </c>
      <c r="P1070" s="152">
        <f t="shared" si="111"/>
        <v>23445486.242403861</v>
      </c>
      <c r="Q1070" s="64">
        <v>0.06</v>
      </c>
      <c r="R1070" s="152">
        <f t="shared" si="113"/>
        <v>22038757.067859627</v>
      </c>
    </row>
    <row r="1071" spans="2:18" ht="30" x14ac:dyDescent="0.25">
      <c r="B1071" s="146">
        <v>1067</v>
      </c>
      <c r="C1071" s="147" t="s">
        <v>1342</v>
      </c>
      <c r="D1071" s="148">
        <v>0</v>
      </c>
      <c r="E1071" s="149">
        <v>41730</v>
      </c>
      <c r="F1071" s="149">
        <v>44413</v>
      </c>
      <c r="G1071" s="6">
        <f t="shared" si="112"/>
        <v>7.3506849315068497</v>
      </c>
      <c r="H1071" s="146">
        <v>25</v>
      </c>
      <c r="I1071" s="150">
        <v>0.05</v>
      </c>
      <c r="J1071" s="151">
        <f t="shared" si="108"/>
        <v>3.7999999999999999E-2</v>
      </c>
      <c r="K1071" s="152">
        <v>60944873.219999999</v>
      </c>
      <c r="L1071" s="152">
        <v>44733536.960000001</v>
      </c>
      <c r="M1071" s="64">
        <v>-2.3328149300154196E-3</v>
      </c>
      <c r="N1071" s="153">
        <f t="shared" si="109"/>
        <v>60802700.109844483</v>
      </c>
      <c r="O1071" s="152">
        <f t="shared" si="110"/>
        <v>16983776.67670982</v>
      </c>
      <c r="P1071" s="152">
        <f t="shared" si="111"/>
        <v>43818923.43313466</v>
      </c>
      <c r="Q1071" s="64">
        <v>0.06</v>
      </c>
      <c r="R1071" s="152">
        <f t="shared" si="113"/>
        <v>41189788.027146578</v>
      </c>
    </row>
    <row r="1072" spans="2:18" x14ac:dyDescent="0.25">
      <c r="B1072" s="146">
        <v>1068</v>
      </c>
      <c r="C1072" s="147" t="s">
        <v>1225</v>
      </c>
      <c r="D1072" s="148">
        <v>0</v>
      </c>
      <c r="E1072" s="149">
        <v>41639</v>
      </c>
      <c r="F1072" s="149">
        <v>44413</v>
      </c>
      <c r="G1072" s="6">
        <f t="shared" si="112"/>
        <v>7.6</v>
      </c>
      <c r="H1072" s="146">
        <v>25</v>
      </c>
      <c r="I1072" s="150">
        <v>0.05</v>
      </c>
      <c r="J1072" s="151">
        <f t="shared" si="108"/>
        <v>3.7999999999999999E-2</v>
      </c>
      <c r="K1072" s="152">
        <v>5081667.88</v>
      </c>
      <c r="L1072" s="152">
        <v>3668353.04</v>
      </c>
      <c r="M1072" s="64">
        <v>0.44</v>
      </c>
      <c r="N1072" s="153">
        <f t="shared" si="109"/>
        <v>7317601.7471999992</v>
      </c>
      <c r="O1072" s="152">
        <f t="shared" si="110"/>
        <v>2113323.3845913596</v>
      </c>
      <c r="P1072" s="152">
        <f t="shared" si="111"/>
        <v>5204278.3626086395</v>
      </c>
      <c r="Q1072" s="64">
        <v>0.06</v>
      </c>
      <c r="R1072" s="152">
        <f t="shared" si="113"/>
        <v>4892021.6608521212</v>
      </c>
    </row>
    <row r="1073" spans="2:18" x14ac:dyDescent="0.25">
      <c r="B1073" s="146">
        <v>1069</v>
      </c>
      <c r="C1073" s="147" t="s">
        <v>1226</v>
      </c>
      <c r="D1073" s="148">
        <v>0</v>
      </c>
      <c r="E1073" s="149">
        <v>41639</v>
      </c>
      <c r="F1073" s="149">
        <v>44413</v>
      </c>
      <c r="G1073" s="6">
        <f t="shared" si="112"/>
        <v>7.6</v>
      </c>
      <c r="H1073" s="146">
        <v>25</v>
      </c>
      <c r="I1073" s="150">
        <v>0.05</v>
      </c>
      <c r="J1073" s="151">
        <f t="shared" si="108"/>
        <v>3.7999999999999999E-2</v>
      </c>
      <c r="K1073" s="152">
        <v>33090146.870000001</v>
      </c>
      <c r="L1073" s="152">
        <v>23887106.390000001</v>
      </c>
      <c r="M1073" s="64">
        <v>0.19512195121951231</v>
      </c>
      <c r="N1073" s="153">
        <f t="shared" si="109"/>
        <v>39546760.893414639</v>
      </c>
      <c r="O1073" s="152">
        <f t="shared" si="110"/>
        <v>11421104.546018146</v>
      </c>
      <c r="P1073" s="152">
        <f t="shared" si="111"/>
        <v>28125656.347396493</v>
      </c>
      <c r="Q1073" s="64">
        <v>0.06</v>
      </c>
      <c r="R1073" s="152">
        <f t="shared" si="113"/>
        <v>26438116.966552701</v>
      </c>
    </row>
    <row r="1074" spans="2:18" ht="30" x14ac:dyDescent="0.25">
      <c r="B1074" s="146">
        <v>1070</v>
      </c>
      <c r="C1074" s="147" t="s">
        <v>1227</v>
      </c>
      <c r="D1074" s="148">
        <v>0</v>
      </c>
      <c r="E1074" s="149">
        <v>41639</v>
      </c>
      <c r="F1074" s="149">
        <v>44413</v>
      </c>
      <c r="G1074" s="6">
        <f t="shared" si="112"/>
        <v>7.6</v>
      </c>
      <c r="H1074" s="146">
        <v>25</v>
      </c>
      <c r="I1074" s="150">
        <v>0.05</v>
      </c>
      <c r="J1074" s="151">
        <f t="shared" si="108"/>
        <v>3.7999999999999999E-2</v>
      </c>
      <c r="K1074" s="152">
        <v>7849668.3099999996</v>
      </c>
      <c r="L1074" s="152">
        <v>5666516.4500000002</v>
      </c>
      <c r="M1074" s="64">
        <v>0</v>
      </c>
      <c r="N1074" s="153">
        <f t="shared" si="109"/>
        <v>7849668.3099999996</v>
      </c>
      <c r="O1074" s="152">
        <f t="shared" si="110"/>
        <v>2266984.2079279996</v>
      </c>
      <c r="P1074" s="152">
        <f t="shared" si="111"/>
        <v>5582684.1020720005</v>
      </c>
      <c r="Q1074" s="64">
        <v>0.06</v>
      </c>
      <c r="R1074" s="152">
        <f t="shared" si="113"/>
        <v>5247723.05594768</v>
      </c>
    </row>
    <row r="1075" spans="2:18" ht="30" x14ac:dyDescent="0.25">
      <c r="B1075" s="146">
        <v>1071</v>
      </c>
      <c r="C1075" s="147" t="s">
        <v>1228</v>
      </c>
      <c r="D1075" s="148">
        <v>0</v>
      </c>
      <c r="E1075" s="149">
        <v>41639</v>
      </c>
      <c r="F1075" s="149">
        <v>44413</v>
      </c>
      <c r="G1075" s="6">
        <f t="shared" si="112"/>
        <v>7.6</v>
      </c>
      <c r="H1075" s="146">
        <v>25</v>
      </c>
      <c r="I1075" s="150">
        <v>0.05</v>
      </c>
      <c r="J1075" s="151">
        <f t="shared" si="108"/>
        <v>3.7999999999999999E-2</v>
      </c>
      <c r="K1075" s="152">
        <v>1708394.16</v>
      </c>
      <c r="L1075" s="152">
        <v>1233255.1100000001</v>
      </c>
      <c r="M1075" s="64">
        <v>0</v>
      </c>
      <c r="N1075" s="153">
        <f t="shared" si="109"/>
        <v>1708394.16</v>
      </c>
      <c r="O1075" s="152">
        <f t="shared" si="110"/>
        <v>493384.23340799991</v>
      </c>
      <c r="P1075" s="152">
        <f t="shared" si="111"/>
        <v>1215009.9265920001</v>
      </c>
      <c r="Q1075" s="64">
        <v>0.06</v>
      </c>
      <c r="R1075" s="152">
        <f t="shared" si="113"/>
        <v>1142109.3309964801</v>
      </c>
    </row>
    <row r="1076" spans="2:18" ht="30" x14ac:dyDescent="0.25">
      <c r="B1076" s="146">
        <v>1072</v>
      </c>
      <c r="C1076" s="147" t="s">
        <v>1229</v>
      </c>
      <c r="D1076" s="148">
        <v>0</v>
      </c>
      <c r="E1076" s="149">
        <v>41639</v>
      </c>
      <c r="F1076" s="149">
        <v>44413</v>
      </c>
      <c r="G1076" s="6">
        <f t="shared" si="112"/>
        <v>7.6</v>
      </c>
      <c r="H1076" s="146">
        <v>25</v>
      </c>
      <c r="I1076" s="150">
        <v>0.05</v>
      </c>
      <c r="J1076" s="151">
        <f t="shared" si="108"/>
        <v>3.7999999999999999E-2</v>
      </c>
      <c r="K1076" s="152">
        <v>21308892.07</v>
      </c>
      <c r="L1076" s="152">
        <v>15382457.33</v>
      </c>
      <c r="M1076" s="64">
        <v>0</v>
      </c>
      <c r="N1076" s="153">
        <f t="shared" si="109"/>
        <v>21308892.07</v>
      </c>
      <c r="O1076" s="152">
        <f t="shared" si="110"/>
        <v>6154008.0298159989</v>
      </c>
      <c r="P1076" s="152">
        <f t="shared" si="111"/>
        <v>15154884.040184002</v>
      </c>
      <c r="Q1076" s="64">
        <v>0.06</v>
      </c>
      <c r="R1076" s="152">
        <f t="shared" si="113"/>
        <v>14245590.997772962</v>
      </c>
    </row>
    <row r="1077" spans="2:18" ht="30" x14ac:dyDescent="0.25">
      <c r="B1077" s="146">
        <v>1073</v>
      </c>
      <c r="C1077" s="147" t="s">
        <v>1230</v>
      </c>
      <c r="D1077" s="148">
        <v>0</v>
      </c>
      <c r="E1077" s="149">
        <v>41639</v>
      </c>
      <c r="F1077" s="149">
        <v>44413</v>
      </c>
      <c r="G1077" s="6">
        <f t="shared" si="112"/>
        <v>7.6</v>
      </c>
      <c r="H1077" s="146">
        <v>25</v>
      </c>
      <c r="I1077" s="150">
        <v>0.05</v>
      </c>
      <c r="J1077" s="151">
        <f t="shared" si="108"/>
        <v>3.7999999999999999E-2</v>
      </c>
      <c r="K1077" s="152">
        <v>-3198505.63</v>
      </c>
      <c r="L1077" s="152">
        <v>-2308936.37</v>
      </c>
      <c r="M1077" s="64">
        <v>0</v>
      </c>
      <c r="N1077" s="153">
        <f t="shared" si="109"/>
        <v>-3198505.63</v>
      </c>
      <c r="O1077" s="152">
        <f t="shared" si="110"/>
        <v>-923728.4259439999</v>
      </c>
      <c r="P1077" s="152">
        <f>N1077-O1077</f>
        <v>-2274777.2040559999</v>
      </c>
      <c r="Q1077" s="64">
        <v>0.06</v>
      </c>
      <c r="R1077" s="152">
        <f>IF(P1077&gt;=N1077*I1077,N1077*I1077,P1077*(1-Q1077))</f>
        <v>-2138290.5718126399</v>
      </c>
    </row>
    <row r="1078" spans="2:18" x14ac:dyDescent="0.25">
      <c r="B1078" s="146">
        <v>1074</v>
      </c>
      <c r="C1078" s="147" t="s">
        <v>1232</v>
      </c>
      <c r="D1078" s="148">
        <v>0</v>
      </c>
      <c r="E1078" s="149">
        <v>41730</v>
      </c>
      <c r="F1078" s="149">
        <v>44413</v>
      </c>
      <c r="G1078" s="6">
        <f t="shared" si="112"/>
        <v>7.3506849315068497</v>
      </c>
      <c r="H1078" s="146">
        <v>25</v>
      </c>
      <c r="I1078" s="150">
        <v>0.05</v>
      </c>
      <c r="J1078" s="151">
        <f t="shared" si="108"/>
        <v>3.7999999999999999E-2</v>
      </c>
      <c r="K1078" s="152">
        <v>17649124.25</v>
      </c>
      <c r="L1078" s="152">
        <v>12907167.529999999</v>
      </c>
      <c r="M1078" s="64">
        <v>0</v>
      </c>
      <c r="N1078" s="153">
        <f t="shared" si="109"/>
        <v>17649124.25</v>
      </c>
      <c r="O1078" s="152">
        <f t="shared" si="110"/>
        <v>4929859.7637931509</v>
      </c>
      <c r="P1078" s="152">
        <f t="shared" si="111"/>
        <v>12719264.486206848</v>
      </c>
      <c r="Q1078" s="64">
        <v>0.06</v>
      </c>
      <c r="R1078" s="152">
        <f t="shared" si="113"/>
        <v>11956108.617034437</v>
      </c>
    </row>
    <row r="1079" spans="2:18" x14ac:dyDescent="0.25">
      <c r="B1079" s="146">
        <v>1075</v>
      </c>
      <c r="C1079" s="147" t="s">
        <v>1233</v>
      </c>
      <c r="D1079" s="148">
        <v>0</v>
      </c>
      <c r="E1079" s="149">
        <v>42095</v>
      </c>
      <c r="F1079" s="149">
        <v>44413</v>
      </c>
      <c r="G1079" s="6">
        <f t="shared" si="112"/>
        <v>6.3506849315068497</v>
      </c>
      <c r="H1079" s="146">
        <v>25</v>
      </c>
      <c r="I1079" s="150">
        <v>0.05</v>
      </c>
      <c r="J1079" s="151">
        <f t="shared" si="108"/>
        <v>3.7999999999999999E-2</v>
      </c>
      <c r="K1079" s="152">
        <v>1012503.37</v>
      </c>
      <c r="L1079" s="152">
        <v>769509.55</v>
      </c>
      <c r="M1079" s="64">
        <v>0</v>
      </c>
      <c r="N1079" s="153">
        <f t="shared" si="109"/>
        <v>1012503.37</v>
      </c>
      <c r="O1079" s="152">
        <f t="shared" si="110"/>
        <v>244343.41600843833</v>
      </c>
      <c r="P1079" s="152">
        <f t="shared" si="111"/>
        <v>768159.95399156166</v>
      </c>
      <c r="Q1079" s="64">
        <v>0.06</v>
      </c>
      <c r="R1079" s="152">
        <f t="shared" si="113"/>
        <v>722070.35675206792</v>
      </c>
    </row>
    <row r="1080" spans="2:18" x14ac:dyDescent="0.25">
      <c r="B1080" s="146">
        <v>1076</v>
      </c>
      <c r="C1080" s="147" t="s">
        <v>1235</v>
      </c>
      <c r="D1080" s="148">
        <v>0</v>
      </c>
      <c r="E1080" s="149">
        <v>42461</v>
      </c>
      <c r="F1080" s="149">
        <v>44413</v>
      </c>
      <c r="G1080" s="6">
        <f t="shared" si="112"/>
        <v>5.3479452054794523</v>
      </c>
      <c r="H1080" s="146">
        <v>25</v>
      </c>
      <c r="I1080" s="150">
        <v>0.05</v>
      </c>
      <c r="J1080" s="151">
        <f t="shared" si="108"/>
        <v>3.7999999999999999E-2</v>
      </c>
      <c r="K1080" s="152">
        <v>458613.02</v>
      </c>
      <c r="L1080" s="152">
        <v>362861.51</v>
      </c>
      <c r="M1080" s="64">
        <v>0</v>
      </c>
      <c r="N1080" s="153">
        <f t="shared" si="109"/>
        <v>458613.02</v>
      </c>
      <c r="O1080" s="152">
        <f t="shared" si="110"/>
        <v>93200.217456219179</v>
      </c>
      <c r="P1080" s="152">
        <f t="shared" si="111"/>
        <v>365412.80254378082</v>
      </c>
      <c r="Q1080" s="64">
        <v>0.06</v>
      </c>
      <c r="R1080" s="152">
        <f t="shared" si="113"/>
        <v>343488.03439115395</v>
      </c>
    </row>
    <row r="1081" spans="2:18" x14ac:dyDescent="0.25">
      <c r="B1081" s="146">
        <v>1077</v>
      </c>
      <c r="C1081" s="147" t="s">
        <v>1236</v>
      </c>
      <c r="D1081" s="148">
        <v>0</v>
      </c>
      <c r="E1081" s="149">
        <v>41730</v>
      </c>
      <c r="F1081" s="149">
        <v>44413</v>
      </c>
      <c r="G1081" s="6">
        <f t="shared" si="112"/>
        <v>7.3506849315068497</v>
      </c>
      <c r="H1081" s="146">
        <v>25</v>
      </c>
      <c r="I1081" s="150">
        <v>0.05</v>
      </c>
      <c r="J1081" s="151">
        <f t="shared" si="108"/>
        <v>3.7999999999999999E-2</v>
      </c>
      <c r="K1081" s="152">
        <v>-13411373.810000001</v>
      </c>
      <c r="L1081" s="152">
        <v>-9808013.5</v>
      </c>
      <c r="M1081" s="64">
        <v>0</v>
      </c>
      <c r="N1081" s="153">
        <f t="shared" si="109"/>
        <v>-13411373.810000001</v>
      </c>
      <c r="O1081" s="152">
        <f t="shared" si="110"/>
        <v>-3746145.7682869593</v>
      </c>
      <c r="P1081" s="152">
        <f>N1081-O1081</f>
        <v>-9665228.0417130403</v>
      </c>
      <c r="Q1081" s="64">
        <v>0.06</v>
      </c>
      <c r="R1081" s="152">
        <f>IF(P1081&gt;=N1081*I1081,N1081*I1081,P1081*(1-Q1081))</f>
        <v>-9085314.3592102565</v>
      </c>
    </row>
    <row r="1082" spans="2:18" x14ac:dyDescent="0.25">
      <c r="B1082" s="146">
        <v>1078</v>
      </c>
      <c r="C1082" s="147" t="s">
        <v>1237</v>
      </c>
      <c r="D1082" s="148">
        <v>0</v>
      </c>
      <c r="E1082" s="149">
        <v>42095</v>
      </c>
      <c r="F1082" s="149">
        <v>44413</v>
      </c>
      <c r="G1082" s="6">
        <f t="shared" si="112"/>
        <v>6.3506849315068497</v>
      </c>
      <c r="H1082" s="146">
        <v>25</v>
      </c>
      <c r="I1082" s="150">
        <v>0.05</v>
      </c>
      <c r="J1082" s="151">
        <f t="shared" si="108"/>
        <v>3.7999999999999999E-2</v>
      </c>
      <c r="K1082" s="152">
        <v>2567739.86</v>
      </c>
      <c r="L1082" s="152">
        <v>1951500.08</v>
      </c>
      <c r="M1082" s="64">
        <v>0</v>
      </c>
      <c r="N1082" s="153">
        <f t="shared" si="109"/>
        <v>2567739.86</v>
      </c>
      <c r="O1082" s="152">
        <f t="shared" si="110"/>
        <v>619662.4598033973</v>
      </c>
      <c r="P1082" s="152">
        <f t="shared" si="111"/>
        <v>1948077.4001966026</v>
      </c>
      <c r="Q1082" s="64">
        <v>0.06</v>
      </c>
      <c r="R1082" s="152">
        <f t="shared" si="113"/>
        <v>1831192.7561848063</v>
      </c>
    </row>
    <row r="1083" spans="2:18" x14ac:dyDescent="0.25">
      <c r="B1083" s="146">
        <v>1079</v>
      </c>
      <c r="C1083" s="147" t="s">
        <v>1238</v>
      </c>
      <c r="D1083" s="148">
        <v>0</v>
      </c>
      <c r="E1083" s="149">
        <v>42461</v>
      </c>
      <c r="F1083" s="149">
        <v>44413</v>
      </c>
      <c r="G1083" s="6">
        <f t="shared" si="112"/>
        <v>5.3479452054794523</v>
      </c>
      <c r="H1083" s="146">
        <v>25</v>
      </c>
      <c r="I1083" s="150">
        <v>0.05</v>
      </c>
      <c r="J1083" s="151">
        <f t="shared" si="108"/>
        <v>3.7999999999999999E-2</v>
      </c>
      <c r="K1083" s="152">
        <v>-1249137.3600000001</v>
      </c>
      <c r="L1083" s="152">
        <v>-988336.31</v>
      </c>
      <c r="M1083" s="64">
        <v>0</v>
      </c>
      <c r="N1083" s="153">
        <f t="shared" si="109"/>
        <v>-1249137.3600000001</v>
      </c>
      <c r="O1083" s="152">
        <f t="shared" si="110"/>
        <v>-253852.0899050959</v>
      </c>
      <c r="P1083" s="152">
        <f>N1083-O1083</f>
        <v>-995285.27009490423</v>
      </c>
      <c r="Q1083" s="64">
        <v>0.06</v>
      </c>
      <c r="R1083" s="152">
        <f>IF(P1083&gt;=N1083*I1083,N1083*I1083,P1083*(1-Q1083))</f>
        <v>-935568.15388920996</v>
      </c>
    </row>
    <row r="1084" spans="2:18" x14ac:dyDescent="0.25">
      <c r="B1084" s="146">
        <v>1080</v>
      </c>
      <c r="C1084" s="147" t="s">
        <v>1239</v>
      </c>
      <c r="D1084" s="148">
        <v>0</v>
      </c>
      <c r="E1084" s="149">
        <v>42826</v>
      </c>
      <c r="F1084" s="149">
        <v>44413</v>
      </c>
      <c r="G1084" s="6">
        <f t="shared" si="112"/>
        <v>4.3479452054794523</v>
      </c>
      <c r="H1084" s="146">
        <v>25</v>
      </c>
      <c r="I1084" s="150">
        <v>0.05</v>
      </c>
      <c r="J1084" s="151">
        <f t="shared" si="108"/>
        <v>3.7999999999999999E-2</v>
      </c>
      <c r="K1084" s="152">
        <v>301528.74</v>
      </c>
      <c r="L1084" s="152">
        <v>248849.5</v>
      </c>
      <c r="M1084" s="64">
        <v>0</v>
      </c>
      <c r="N1084" s="153">
        <f t="shared" si="109"/>
        <v>301528.74</v>
      </c>
      <c r="O1084" s="152">
        <f t="shared" si="110"/>
        <v>49819.156697095888</v>
      </c>
      <c r="P1084" s="152">
        <f t="shared" si="111"/>
        <v>251709.5833029041</v>
      </c>
      <c r="Q1084" s="64">
        <v>0.06</v>
      </c>
      <c r="R1084" s="152">
        <f t="shared" si="113"/>
        <v>236607.00830472982</v>
      </c>
    </row>
    <row r="1085" spans="2:18" x14ac:dyDescent="0.25">
      <c r="B1085" s="146">
        <v>1081</v>
      </c>
      <c r="C1085" s="147" t="s">
        <v>1241</v>
      </c>
      <c r="D1085" s="148">
        <v>0</v>
      </c>
      <c r="E1085" s="149">
        <v>42826</v>
      </c>
      <c r="F1085" s="149">
        <v>44413</v>
      </c>
      <c r="G1085" s="6">
        <f t="shared" si="112"/>
        <v>4.3479452054794523</v>
      </c>
      <c r="H1085" s="146">
        <v>25</v>
      </c>
      <c r="I1085" s="150">
        <v>0.05</v>
      </c>
      <c r="J1085" s="151">
        <f t="shared" si="108"/>
        <v>3.7999999999999999E-2</v>
      </c>
      <c r="K1085" s="152">
        <v>-24844.58</v>
      </c>
      <c r="L1085" s="152">
        <v>-20504.060000000001</v>
      </c>
      <c r="M1085" s="64">
        <v>0</v>
      </c>
      <c r="N1085" s="153">
        <f t="shared" si="109"/>
        <v>-24844.58</v>
      </c>
      <c r="O1085" s="152">
        <f t="shared" si="110"/>
        <v>-4104.8691547397266</v>
      </c>
      <c r="P1085" s="152">
        <f>N1085-O1085</f>
        <v>-20739.710845260277</v>
      </c>
      <c r="Q1085" s="64">
        <v>0.06</v>
      </c>
      <c r="R1085" s="152">
        <f>IF(P1085&gt;=N1085*I1085,N1085*I1085,P1085*(1-Q1085))</f>
        <v>-19495.328194544658</v>
      </c>
    </row>
    <row r="1086" spans="2:18" x14ac:dyDescent="0.25">
      <c r="B1086" s="146">
        <v>1082</v>
      </c>
      <c r="C1086" s="147" t="s">
        <v>1243</v>
      </c>
      <c r="D1086" s="148">
        <v>0</v>
      </c>
      <c r="E1086" s="149">
        <v>43191</v>
      </c>
      <c r="F1086" s="149">
        <v>44413</v>
      </c>
      <c r="G1086" s="6">
        <f t="shared" si="112"/>
        <v>3.3479452054794518</v>
      </c>
      <c r="H1086" s="146">
        <v>25</v>
      </c>
      <c r="I1086" s="150">
        <v>0.05</v>
      </c>
      <c r="J1086" s="151">
        <f t="shared" si="108"/>
        <v>3.7999999999999999E-2</v>
      </c>
      <c r="K1086" s="152">
        <v>832914.85</v>
      </c>
      <c r="L1086" s="152">
        <v>718518.28</v>
      </c>
      <c r="M1086" s="64">
        <v>0</v>
      </c>
      <c r="N1086" s="153">
        <f t="shared" si="109"/>
        <v>832914.85</v>
      </c>
      <c r="O1086" s="152">
        <f t="shared" si="110"/>
        <v>105965.0245879452</v>
      </c>
      <c r="P1086" s="152">
        <f t="shared" si="111"/>
        <v>726949.82541205478</v>
      </c>
      <c r="Q1086" s="64">
        <v>0.06</v>
      </c>
      <c r="R1086" s="152">
        <f t="shared" si="113"/>
        <v>683332.8358873314</v>
      </c>
    </row>
    <row r="1087" spans="2:18" x14ac:dyDescent="0.25">
      <c r="B1087" s="146">
        <v>1083</v>
      </c>
      <c r="C1087" s="147" t="s">
        <v>1244</v>
      </c>
      <c r="D1087" s="148">
        <v>0</v>
      </c>
      <c r="E1087" s="149">
        <v>43191</v>
      </c>
      <c r="F1087" s="149">
        <v>44413</v>
      </c>
      <c r="G1087" s="6">
        <f t="shared" si="112"/>
        <v>3.3479452054794518</v>
      </c>
      <c r="H1087" s="146">
        <v>25</v>
      </c>
      <c r="I1087" s="150">
        <v>0.05</v>
      </c>
      <c r="J1087" s="151">
        <f t="shared" si="108"/>
        <v>3.7999999999999999E-2</v>
      </c>
      <c r="K1087" s="152">
        <v>2753716.98</v>
      </c>
      <c r="L1087" s="152">
        <v>2375508.09</v>
      </c>
      <c r="M1087" s="64">
        <v>0</v>
      </c>
      <c r="N1087" s="153">
        <f t="shared" si="109"/>
        <v>2753716.98</v>
      </c>
      <c r="O1087" s="152">
        <f t="shared" si="110"/>
        <v>350333.15529665753</v>
      </c>
      <c r="P1087" s="152">
        <f t="shared" si="111"/>
        <v>2403383.8247033423</v>
      </c>
      <c r="Q1087" s="64">
        <v>0.06</v>
      </c>
      <c r="R1087" s="152">
        <f t="shared" si="113"/>
        <v>2259180.7952211415</v>
      </c>
    </row>
    <row r="1088" spans="2:18" x14ac:dyDescent="0.25">
      <c r="B1088" s="146">
        <v>1084</v>
      </c>
      <c r="C1088" s="147" t="s">
        <v>1246</v>
      </c>
      <c r="D1088" s="148">
        <v>0</v>
      </c>
      <c r="E1088" s="149">
        <v>43556</v>
      </c>
      <c r="F1088" s="149">
        <v>44413</v>
      </c>
      <c r="G1088" s="6">
        <f t="shared" si="112"/>
        <v>2.3479452054794518</v>
      </c>
      <c r="H1088" s="146">
        <v>25</v>
      </c>
      <c r="I1088" s="150">
        <v>0.05</v>
      </c>
      <c r="J1088" s="151">
        <f t="shared" si="108"/>
        <v>3.7999999999999999E-2</v>
      </c>
      <c r="K1088" s="152">
        <v>984541.39</v>
      </c>
      <c r="L1088" s="152">
        <v>889829.3</v>
      </c>
      <c r="M1088" s="64">
        <v>0</v>
      </c>
      <c r="N1088" s="153">
        <f t="shared" si="109"/>
        <v>984541.39</v>
      </c>
      <c r="O1088" s="152">
        <f t="shared" si="110"/>
        <v>87842.670977369853</v>
      </c>
      <c r="P1088" s="152">
        <f t="shared" si="111"/>
        <v>896698.71902263013</v>
      </c>
      <c r="Q1088" s="64">
        <v>0.06</v>
      </c>
      <c r="R1088" s="152">
        <f t="shared" si="113"/>
        <v>842896.79588127229</v>
      </c>
    </row>
    <row r="1089" spans="2:18" ht="30" x14ac:dyDescent="0.25">
      <c r="B1089" s="146">
        <v>1085</v>
      </c>
      <c r="C1089" s="147" t="s">
        <v>1247</v>
      </c>
      <c r="D1089" s="148">
        <v>0</v>
      </c>
      <c r="E1089" s="149">
        <v>43556</v>
      </c>
      <c r="F1089" s="149">
        <v>44413</v>
      </c>
      <c r="G1089" s="6">
        <f t="shared" si="112"/>
        <v>2.3479452054794518</v>
      </c>
      <c r="H1089" s="146">
        <v>25</v>
      </c>
      <c r="I1089" s="150">
        <v>0.05</v>
      </c>
      <c r="J1089" s="151">
        <f t="shared" si="108"/>
        <v>3.7999999999999999E-2</v>
      </c>
      <c r="K1089" s="152">
        <v>3441259</v>
      </c>
      <c r="L1089" s="152">
        <v>3110212.66</v>
      </c>
      <c r="M1089" s="64">
        <v>0</v>
      </c>
      <c r="N1089" s="153">
        <f t="shared" si="109"/>
        <v>3441259</v>
      </c>
      <c r="O1089" s="152">
        <f t="shared" si="110"/>
        <v>307035.72765479446</v>
      </c>
      <c r="P1089" s="152">
        <f t="shared" si="111"/>
        <v>3134223.2723452058</v>
      </c>
      <c r="Q1089" s="64">
        <v>0.06</v>
      </c>
      <c r="R1089" s="152">
        <f t="shared" si="113"/>
        <v>2946169.8760044933</v>
      </c>
    </row>
    <row r="1090" spans="2:18" x14ac:dyDescent="0.25">
      <c r="B1090" s="146">
        <v>1086</v>
      </c>
      <c r="C1090" s="147" t="s">
        <v>1249</v>
      </c>
      <c r="D1090" s="148">
        <v>0</v>
      </c>
      <c r="E1090" s="149">
        <v>43922</v>
      </c>
      <c r="F1090" s="149">
        <v>44413</v>
      </c>
      <c r="G1090" s="6">
        <f t="shared" si="112"/>
        <v>1.3452054794520547</v>
      </c>
      <c r="H1090" s="146">
        <v>25</v>
      </c>
      <c r="I1090" s="150">
        <v>0.05</v>
      </c>
      <c r="J1090" s="151">
        <f t="shared" si="108"/>
        <v>3.7999999999999999E-2</v>
      </c>
      <c r="K1090" s="152">
        <v>1703167.98</v>
      </c>
      <c r="L1090" s="152">
        <v>1616877.29</v>
      </c>
      <c r="M1090" s="64">
        <v>0</v>
      </c>
      <c r="N1090" s="153">
        <f t="shared" si="109"/>
        <v>1703167.98</v>
      </c>
      <c r="O1090" s="152">
        <f t="shared" si="110"/>
        <v>87062.21416668492</v>
      </c>
      <c r="P1090" s="152">
        <f t="shared" si="111"/>
        <v>1616105.765833315</v>
      </c>
      <c r="Q1090" s="64">
        <v>0.06</v>
      </c>
      <c r="R1090" s="152">
        <f t="shared" si="113"/>
        <v>1519139.4198833159</v>
      </c>
    </row>
    <row r="1091" spans="2:18" x14ac:dyDescent="0.25">
      <c r="B1091" s="146">
        <v>1087</v>
      </c>
      <c r="C1091" s="147" t="s">
        <v>1250</v>
      </c>
      <c r="D1091" s="148">
        <v>0</v>
      </c>
      <c r="E1091" s="149">
        <v>43922</v>
      </c>
      <c r="F1091" s="149">
        <v>44413</v>
      </c>
      <c r="G1091" s="6">
        <f t="shared" si="112"/>
        <v>1.3452054794520547</v>
      </c>
      <c r="H1091" s="146">
        <v>25</v>
      </c>
      <c r="I1091" s="150">
        <v>0.05</v>
      </c>
      <c r="J1091" s="151">
        <f t="shared" si="108"/>
        <v>3.7999999999999999E-2</v>
      </c>
      <c r="K1091" s="152">
        <v>-3348091.79</v>
      </c>
      <c r="L1091" s="152">
        <v>-3178461.34</v>
      </c>
      <c r="M1091" s="64">
        <v>0</v>
      </c>
      <c r="N1091" s="153">
        <f t="shared" si="109"/>
        <v>-3348091.79</v>
      </c>
      <c r="O1091" s="152">
        <f t="shared" si="110"/>
        <v>-171147.11402142464</v>
      </c>
      <c r="P1091" s="152">
        <f>N1091-O1091</f>
        <v>-3176944.6759785754</v>
      </c>
      <c r="Q1091" s="64">
        <v>0.06</v>
      </c>
      <c r="R1091" s="152">
        <f>IF(P1091&gt;=N1091*I1091,N1091*I1091,P1091*(1-Q1091))</f>
        <v>-2986327.9954198608</v>
      </c>
    </row>
    <row r="1092" spans="2:18" ht="30" x14ac:dyDescent="0.25">
      <c r="B1092" s="146">
        <v>1088</v>
      </c>
      <c r="C1092" s="147" t="s">
        <v>1343</v>
      </c>
      <c r="D1092" s="148">
        <v>0</v>
      </c>
      <c r="E1092" s="149">
        <v>41639</v>
      </c>
      <c r="F1092" s="149">
        <v>44413</v>
      </c>
      <c r="G1092" s="6">
        <f t="shared" si="112"/>
        <v>7.6</v>
      </c>
      <c r="H1092" s="146">
        <v>25</v>
      </c>
      <c r="I1092" s="150">
        <v>0.05</v>
      </c>
      <c r="J1092" s="151">
        <f t="shared" si="108"/>
        <v>3.7999999999999999E-2</v>
      </c>
      <c r="K1092" s="152">
        <v>66509825.509999998</v>
      </c>
      <c r="L1092" s="152">
        <v>48012095.100000001</v>
      </c>
      <c r="M1092" s="64">
        <v>8.8210347752332524E-2</v>
      </c>
      <c r="N1092" s="153">
        <f t="shared" si="109"/>
        <v>72376680.347184062</v>
      </c>
      <c r="O1092" s="152">
        <f t="shared" si="110"/>
        <v>20902385.284266755</v>
      </c>
      <c r="P1092" s="152">
        <f t="shared" si="111"/>
        <v>51474295.062917307</v>
      </c>
      <c r="Q1092" s="64">
        <v>0.06</v>
      </c>
      <c r="R1092" s="152">
        <f t="shared" si="113"/>
        <v>48385837.359142266</v>
      </c>
    </row>
    <row r="1093" spans="2:18" ht="30" x14ac:dyDescent="0.25">
      <c r="B1093" s="146">
        <v>1089</v>
      </c>
      <c r="C1093" s="147" t="s">
        <v>1344</v>
      </c>
      <c r="D1093" s="148">
        <v>0</v>
      </c>
      <c r="E1093" s="149">
        <v>41639</v>
      </c>
      <c r="F1093" s="149">
        <v>44413</v>
      </c>
      <c r="G1093" s="6">
        <f t="shared" si="112"/>
        <v>7.6</v>
      </c>
      <c r="H1093" s="146">
        <v>40</v>
      </c>
      <c r="I1093" s="150">
        <v>0.05</v>
      </c>
      <c r="J1093" s="151">
        <f t="shared" ref="J1093:J1156" si="114">(1-I1093)/H1093</f>
        <v>2.375E-2</v>
      </c>
      <c r="K1093" s="152">
        <v>20521215.93</v>
      </c>
      <c r="L1093" s="152">
        <v>14813849.859999999</v>
      </c>
      <c r="M1093" s="64">
        <v>8.8210347752332524E-2</v>
      </c>
      <c r="N1093" s="153">
        <f t="shared" ref="N1093:N1156" si="115">K1093*(1+M1093)</f>
        <v>22331399.523486007</v>
      </c>
      <c r="O1093" s="152">
        <f t="shared" ref="O1093:O1156" si="116">N1093*J1093*G1093</f>
        <v>4030817.6139892237</v>
      </c>
      <c r="P1093" s="152">
        <f t="shared" ref="P1093:P1155" si="117">MAX(N1093-O1093,0)</f>
        <v>18300581.909496784</v>
      </c>
      <c r="Q1093" s="64">
        <v>0.06</v>
      </c>
      <c r="R1093" s="152">
        <f t="shared" si="113"/>
        <v>17202546.994926978</v>
      </c>
    </row>
    <row r="1094" spans="2:18" x14ac:dyDescent="0.25">
      <c r="B1094" s="146">
        <v>1090</v>
      </c>
      <c r="C1094" s="147" t="s">
        <v>1345</v>
      </c>
      <c r="D1094" s="148">
        <v>0</v>
      </c>
      <c r="E1094" s="149">
        <v>41730</v>
      </c>
      <c r="F1094" s="149">
        <v>44413</v>
      </c>
      <c r="G1094" s="6">
        <f t="shared" ref="G1094:G1157" si="118">(F1094-E1094)/(EDATE(F1094,12)-F1094)</f>
        <v>7.3506849315068497</v>
      </c>
      <c r="H1094" s="146">
        <v>40</v>
      </c>
      <c r="I1094" s="150">
        <v>0.05</v>
      </c>
      <c r="J1094" s="151">
        <f t="shared" si="114"/>
        <v>2.375E-2</v>
      </c>
      <c r="K1094" s="152">
        <v>23207875.73</v>
      </c>
      <c r="L1094" s="152">
        <v>17034580.77</v>
      </c>
      <c r="M1094" s="64">
        <v>-2.3328149300154196E-3</v>
      </c>
      <c r="N1094" s="153">
        <f t="shared" si="115"/>
        <v>23153736.051003113</v>
      </c>
      <c r="O1094" s="152">
        <f t="shared" si="116"/>
        <v>4042150.6940821433</v>
      </c>
      <c r="P1094" s="152">
        <f t="shared" si="117"/>
        <v>19111585.356920969</v>
      </c>
      <c r="Q1094" s="64">
        <v>0.06</v>
      </c>
      <c r="R1094" s="152">
        <f t="shared" ref="R1094:R1157" si="119">IF(L1094&lt;=0,0,IF(P1094&lt;=I1094*N1094,I1094*N1094,P1094*(1-Q1094)))</f>
        <v>17964890.235505711</v>
      </c>
    </row>
    <row r="1095" spans="2:18" x14ac:dyDescent="0.25">
      <c r="B1095" s="146">
        <v>1091</v>
      </c>
      <c r="C1095" s="147" t="s">
        <v>1346</v>
      </c>
      <c r="D1095" s="148">
        <v>0</v>
      </c>
      <c r="E1095" s="149">
        <v>41730</v>
      </c>
      <c r="F1095" s="149">
        <v>44413</v>
      </c>
      <c r="G1095" s="6">
        <f t="shared" si="118"/>
        <v>7.3506849315068497</v>
      </c>
      <c r="H1095" s="146">
        <v>40</v>
      </c>
      <c r="I1095" s="150">
        <v>0.05</v>
      </c>
      <c r="J1095" s="151">
        <f t="shared" si="114"/>
        <v>2.375E-2</v>
      </c>
      <c r="K1095" s="152">
        <v>-1843662.11</v>
      </c>
      <c r="L1095" s="152">
        <v>-1353247.99</v>
      </c>
      <c r="M1095" s="64">
        <v>-2.3328149300154196E-3</v>
      </c>
      <c r="N1095" s="153">
        <f t="shared" si="115"/>
        <v>-1839361.1875038883</v>
      </c>
      <c r="O1095" s="152">
        <f t="shared" si="116"/>
        <v>-321113.4084088552</v>
      </c>
      <c r="P1095" s="152">
        <f>N1095-O1095</f>
        <v>-1518247.7790950332</v>
      </c>
      <c r="Q1095" s="64">
        <v>0.06</v>
      </c>
      <c r="R1095" s="152">
        <f>IF(P1095&gt;=N1095*I1095,N1095*I1095,P1095*(1-Q1095))</f>
        <v>-1427152.9123493312</v>
      </c>
    </row>
    <row r="1096" spans="2:18" ht="30" x14ac:dyDescent="0.25">
      <c r="B1096" s="146">
        <v>1092</v>
      </c>
      <c r="C1096" s="147" t="s">
        <v>1347</v>
      </c>
      <c r="D1096" s="148">
        <v>0</v>
      </c>
      <c r="E1096" s="149">
        <v>41639</v>
      </c>
      <c r="F1096" s="149">
        <v>44413</v>
      </c>
      <c r="G1096" s="6">
        <f t="shared" si="118"/>
        <v>7.6</v>
      </c>
      <c r="H1096" s="146">
        <v>25</v>
      </c>
      <c r="I1096" s="150">
        <v>0.05</v>
      </c>
      <c r="J1096" s="151">
        <f t="shared" si="114"/>
        <v>3.7999999999999999E-2</v>
      </c>
      <c r="K1096" s="152">
        <v>135248292.78</v>
      </c>
      <c r="L1096" s="152">
        <v>97633001.510000005</v>
      </c>
      <c r="M1096" s="64">
        <v>8.8210347752332524E-2</v>
      </c>
      <c r="N1096" s="153">
        <f t="shared" si="115"/>
        <v>147178591.71903309</v>
      </c>
      <c r="O1096" s="152">
        <f t="shared" si="116"/>
        <v>42505177.28845676</v>
      </c>
      <c r="P1096" s="152">
        <f t="shared" si="117"/>
        <v>104673414.43057632</v>
      </c>
      <c r="Q1096" s="64">
        <v>0.06</v>
      </c>
      <c r="R1096" s="152">
        <f t="shared" si="119"/>
        <v>98393009.564741746</v>
      </c>
    </row>
    <row r="1097" spans="2:18" x14ac:dyDescent="0.25">
      <c r="B1097" s="146">
        <v>1093</v>
      </c>
      <c r="C1097" s="147" t="s">
        <v>1348</v>
      </c>
      <c r="D1097" s="148">
        <v>0</v>
      </c>
      <c r="E1097" s="149">
        <v>41730</v>
      </c>
      <c r="F1097" s="149">
        <v>44413</v>
      </c>
      <c r="G1097" s="6">
        <f t="shared" si="118"/>
        <v>7.3506849315068497</v>
      </c>
      <c r="H1097" s="146">
        <v>15</v>
      </c>
      <c r="I1097" s="150">
        <v>0.05</v>
      </c>
      <c r="J1097" s="151">
        <f t="shared" si="114"/>
        <v>6.3333333333333325E-2</v>
      </c>
      <c r="K1097" s="152">
        <v>650520</v>
      </c>
      <c r="L1097" s="152">
        <v>477481.68</v>
      </c>
      <c r="M1097" s="64">
        <v>-2.3328149300154196E-3</v>
      </c>
      <c r="N1097" s="153">
        <f t="shared" si="115"/>
        <v>649002.45723172638</v>
      </c>
      <c r="O1097" s="152">
        <f t="shared" si="116"/>
        <v>302138.79691599734</v>
      </c>
      <c r="P1097" s="152">
        <f t="shared" si="117"/>
        <v>346863.66031572904</v>
      </c>
      <c r="Q1097" s="64">
        <v>0.06</v>
      </c>
      <c r="R1097" s="152">
        <f t="shared" si="119"/>
        <v>326051.84069678525</v>
      </c>
    </row>
    <row r="1098" spans="2:18" x14ac:dyDescent="0.25">
      <c r="B1098" s="146">
        <v>1094</v>
      </c>
      <c r="C1098" s="147" t="s">
        <v>1349</v>
      </c>
      <c r="D1098" s="148">
        <v>0</v>
      </c>
      <c r="E1098" s="149">
        <v>41730</v>
      </c>
      <c r="F1098" s="149">
        <v>44413</v>
      </c>
      <c r="G1098" s="6">
        <f t="shared" si="118"/>
        <v>7.3506849315068497</v>
      </c>
      <c r="H1098" s="146">
        <v>15</v>
      </c>
      <c r="I1098" s="150">
        <v>0.05</v>
      </c>
      <c r="J1098" s="151">
        <f t="shared" si="114"/>
        <v>6.3333333333333325E-2</v>
      </c>
      <c r="K1098" s="152">
        <v>11710.33</v>
      </c>
      <c r="L1098" s="152">
        <v>8595.4</v>
      </c>
      <c r="M1098" s="64">
        <v>-2.3328149300154196E-3</v>
      </c>
      <c r="N1098" s="153">
        <f t="shared" si="115"/>
        <v>11683.011967340592</v>
      </c>
      <c r="O1098" s="152">
        <f t="shared" si="116"/>
        <v>5438.9488681198291</v>
      </c>
      <c r="P1098" s="152">
        <f t="shared" si="117"/>
        <v>6244.0630992207625</v>
      </c>
      <c r="Q1098" s="64">
        <v>0.06</v>
      </c>
      <c r="R1098" s="152">
        <f t="shared" si="119"/>
        <v>5869.4193132675164</v>
      </c>
    </row>
    <row r="1099" spans="2:18" x14ac:dyDescent="0.25">
      <c r="B1099" s="146">
        <v>1095</v>
      </c>
      <c r="C1099" s="147" t="s">
        <v>1350</v>
      </c>
      <c r="D1099" s="148">
        <v>0</v>
      </c>
      <c r="E1099" s="149">
        <v>42272</v>
      </c>
      <c r="F1099" s="149">
        <v>44413</v>
      </c>
      <c r="G1099" s="6">
        <f t="shared" si="118"/>
        <v>5.8657534246575347</v>
      </c>
      <c r="H1099" s="146">
        <v>15</v>
      </c>
      <c r="I1099" s="150">
        <v>0.05</v>
      </c>
      <c r="J1099" s="151">
        <f t="shared" si="114"/>
        <v>6.3333333333333325E-2</v>
      </c>
      <c r="K1099" s="152">
        <v>-52800</v>
      </c>
      <c r="L1099" s="152">
        <v>-41731.31</v>
      </c>
      <c r="M1099" s="64">
        <v>0</v>
      </c>
      <c r="N1099" s="153">
        <f t="shared" si="115"/>
        <v>-52800</v>
      </c>
      <c r="O1099" s="152">
        <f t="shared" si="116"/>
        <v>-19615.079452054793</v>
      </c>
      <c r="P1099" s="152">
        <f>N1099-O1099</f>
        <v>-33184.920547945207</v>
      </c>
      <c r="Q1099" s="64">
        <v>0.06</v>
      </c>
      <c r="R1099" s="152">
        <f>IF(P1099&gt;=N1099*I1099,N1099*I1099,P1099*(1-Q1099))</f>
        <v>-31193.825315068494</v>
      </c>
    </row>
    <row r="1100" spans="2:18" x14ac:dyDescent="0.25">
      <c r="B1100" s="146">
        <v>1096</v>
      </c>
      <c r="C1100" s="147" t="s">
        <v>1225</v>
      </c>
      <c r="D1100" s="148">
        <v>0</v>
      </c>
      <c r="E1100" s="149">
        <v>41639</v>
      </c>
      <c r="F1100" s="149">
        <v>44413</v>
      </c>
      <c r="G1100" s="6">
        <f t="shared" si="118"/>
        <v>7.6</v>
      </c>
      <c r="H1100" s="146">
        <v>25</v>
      </c>
      <c r="I1100" s="150">
        <v>0.05</v>
      </c>
      <c r="J1100" s="151">
        <f t="shared" si="114"/>
        <v>3.7999999999999999E-2</v>
      </c>
      <c r="K1100" s="152">
        <v>2988685.85</v>
      </c>
      <c r="L1100" s="152">
        <v>2157471.7400000002</v>
      </c>
      <c r="M1100" s="64">
        <v>0.44</v>
      </c>
      <c r="N1100" s="153">
        <f t="shared" si="115"/>
        <v>4303707.6239999998</v>
      </c>
      <c r="O1100" s="152">
        <f t="shared" si="116"/>
        <v>1242910.7618112001</v>
      </c>
      <c r="P1100" s="152">
        <f t="shared" si="117"/>
        <v>3060796.8621887998</v>
      </c>
      <c r="Q1100" s="64">
        <v>0.06</v>
      </c>
      <c r="R1100" s="152">
        <f t="shared" si="119"/>
        <v>2877149.0504574715</v>
      </c>
    </row>
    <row r="1101" spans="2:18" x14ac:dyDescent="0.25">
      <c r="B1101" s="146">
        <v>1097</v>
      </c>
      <c r="C1101" s="147" t="s">
        <v>1226</v>
      </c>
      <c r="D1101" s="148">
        <v>0</v>
      </c>
      <c r="E1101" s="149">
        <v>41639</v>
      </c>
      <c r="F1101" s="149">
        <v>44413</v>
      </c>
      <c r="G1101" s="6">
        <f t="shared" si="118"/>
        <v>7.6</v>
      </c>
      <c r="H1101" s="146">
        <v>25</v>
      </c>
      <c r="I1101" s="150">
        <v>0.05</v>
      </c>
      <c r="J1101" s="151">
        <f t="shared" si="114"/>
        <v>3.7999999999999999E-2</v>
      </c>
      <c r="K1101" s="152">
        <v>19461337.510000002</v>
      </c>
      <c r="L1101" s="152">
        <v>14048745.130000001</v>
      </c>
      <c r="M1101" s="64">
        <v>0.19512195121951231</v>
      </c>
      <c r="N1101" s="153">
        <f t="shared" si="115"/>
        <v>23258671.658292688</v>
      </c>
      <c r="O1101" s="152">
        <f t="shared" si="116"/>
        <v>6717104.3749149283</v>
      </c>
      <c r="P1101" s="152">
        <f t="shared" si="117"/>
        <v>16541567.283377759</v>
      </c>
      <c r="Q1101" s="64">
        <v>0.06</v>
      </c>
      <c r="R1101" s="152">
        <f t="shared" si="119"/>
        <v>15549073.246375093</v>
      </c>
    </row>
    <row r="1102" spans="2:18" ht="30" x14ac:dyDescent="0.25">
      <c r="B1102" s="146">
        <v>1098</v>
      </c>
      <c r="C1102" s="147" t="s">
        <v>1227</v>
      </c>
      <c r="D1102" s="148">
        <v>0</v>
      </c>
      <c r="E1102" s="149">
        <v>41639</v>
      </c>
      <c r="F1102" s="149">
        <v>44413</v>
      </c>
      <c r="G1102" s="6">
        <f t="shared" si="118"/>
        <v>7.6</v>
      </c>
      <c r="H1102" s="146">
        <v>25</v>
      </c>
      <c r="I1102" s="150">
        <v>0.05</v>
      </c>
      <c r="J1102" s="151">
        <f t="shared" si="114"/>
        <v>3.7999999999999999E-2</v>
      </c>
      <c r="K1102" s="152">
        <v>4616632.4000000004</v>
      </c>
      <c r="L1102" s="152">
        <v>3332653.35</v>
      </c>
      <c r="M1102" s="64">
        <v>0</v>
      </c>
      <c r="N1102" s="153">
        <f t="shared" si="115"/>
        <v>4616632.4000000004</v>
      </c>
      <c r="O1102" s="152">
        <f t="shared" si="116"/>
        <v>1333283.4371199999</v>
      </c>
      <c r="P1102" s="152">
        <f t="shared" si="117"/>
        <v>3283348.9628800005</v>
      </c>
      <c r="Q1102" s="64">
        <v>0.06</v>
      </c>
      <c r="R1102" s="152">
        <f t="shared" si="119"/>
        <v>3086348.0251072003</v>
      </c>
    </row>
    <row r="1103" spans="2:18" ht="30" x14ac:dyDescent="0.25">
      <c r="B1103" s="146">
        <v>1099</v>
      </c>
      <c r="C1103" s="147" t="s">
        <v>1228</v>
      </c>
      <c r="D1103" s="148">
        <v>0</v>
      </c>
      <c r="E1103" s="149">
        <v>41639</v>
      </c>
      <c r="F1103" s="149">
        <v>44413</v>
      </c>
      <c r="G1103" s="6">
        <f t="shared" si="118"/>
        <v>7.6</v>
      </c>
      <c r="H1103" s="146">
        <v>25</v>
      </c>
      <c r="I1103" s="150">
        <v>0.05</v>
      </c>
      <c r="J1103" s="151">
        <f t="shared" si="114"/>
        <v>3.7999999999999999E-2</v>
      </c>
      <c r="K1103" s="152">
        <v>1004759.37</v>
      </c>
      <c r="L1103" s="152">
        <v>725315.42</v>
      </c>
      <c r="M1103" s="64">
        <v>0</v>
      </c>
      <c r="N1103" s="153">
        <f t="shared" si="115"/>
        <v>1004759.37</v>
      </c>
      <c r="O1103" s="152">
        <f t="shared" si="116"/>
        <v>290174.50605599995</v>
      </c>
      <c r="P1103" s="152">
        <f t="shared" si="117"/>
        <v>714584.8639440001</v>
      </c>
      <c r="Q1103" s="64">
        <v>0.06</v>
      </c>
      <c r="R1103" s="152">
        <f t="shared" si="119"/>
        <v>671709.77210736007</v>
      </c>
    </row>
    <row r="1104" spans="2:18" ht="30" x14ac:dyDescent="0.25">
      <c r="B1104" s="146">
        <v>1100</v>
      </c>
      <c r="C1104" s="147" t="s">
        <v>1229</v>
      </c>
      <c r="D1104" s="148">
        <v>0</v>
      </c>
      <c r="E1104" s="149">
        <v>41639</v>
      </c>
      <c r="F1104" s="149">
        <v>44413</v>
      </c>
      <c r="G1104" s="6">
        <f t="shared" si="118"/>
        <v>7.6</v>
      </c>
      <c r="H1104" s="146">
        <v>25</v>
      </c>
      <c r="I1104" s="150">
        <v>0.05</v>
      </c>
      <c r="J1104" s="151">
        <f t="shared" si="114"/>
        <v>3.7999999999999999E-2</v>
      </c>
      <c r="K1104" s="152">
        <v>12532417.65</v>
      </c>
      <c r="L1104" s="152">
        <v>9046898.3200000003</v>
      </c>
      <c r="M1104" s="64">
        <v>0</v>
      </c>
      <c r="N1104" s="153">
        <f t="shared" si="115"/>
        <v>12532417.65</v>
      </c>
      <c r="O1104" s="152">
        <f t="shared" si="116"/>
        <v>3619362.2173199998</v>
      </c>
      <c r="P1104" s="152">
        <f t="shared" si="117"/>
        <v>8913055.4326799996</v>
      </c>
      <c r="Q1104" s="64">
        <v>0.06</v>
      </c>
      <c r="R1104" s="152">
        <f t="shared" si="119"/>
        <v>8378272.1067191996</v>
      </c>
    </row>
    <row r="1105" spans="2:18" ht="30" x14ac:dyDescent="0.25">
      <c r="B1105" s="146">
        <v>1101</v>
      </c>
      <c r="C1105" s="147" t="s">
        <v>1230</v>
      </c>
      <c r="D1105" s="148">
        <v>0</v>
      </c>
      <c r="E1105" s="149">
        <v>41639</v>
      </c>
      <c r="F1105" s="149">
        <v>44413</v>
      </c>
      <c r="G1105" s="6">
        <f t="shared" si="118"/>
        <v>7.6</v>
      </c>
      <c r="H1105" s="146">
        <v>25</v>
      </c>
      <c r="I1105" s="150">
        <v>0.05</v>
      </c>
      <c r="J1105" s="151">
        <f t="shared" si="114"/>
        <v>3.7999999999999999E-2</v>
      </c>
      <c r="K1105" s="152">
        <v>-1881139.96</v>
      </c>
      <c r="L1105" s="152">
        <v>-1357956.8</v>
      </c>
      <c r="M1105" s="64">
        <v>0</v>
      </c>
      <c r="N1105" s="153">
        <f t="shared" si="115"/>
        <v>-1881139.96</v>
      </c>
      <c r="O1105" s="152">
        <f t="shared" si="116"/>
        <v>-543273.22044800001</v>
      </c>
      <c r="P1105" s="152">
        <f>N1105-O1105</f>
        <v>-1337866.7395520001</v>
      </c>
      <c r="Q1105" s="64">
        <v>0.06</v>
      </c>
      <c r="R1105" s="152">
        <f>IF(P1105&gt;=N1105*I1105,N1105*I1105,P1105*(1-Q1105))</f>
        <v>-1257594.7351788799</v>
      </c>
    </row>
    <row r="1106" spans="2:18" x14ac:dyDescent="0.25">
      <c r="B1106" s="146">
        <v>1102</v>
      </c>
      <c r="C1106" s="147" t="s">
        <v>1232</v>
      </c>
      <c r="D1106" s="148">
        <v>0</v>
      </c>
      <c r="E1106" s="149">
        <v>41730</v>
      </c>
      <c r="F1106" s="149">
        <v>44413</v>
      </c>
      <c r="G1106" s="6">
        <f t="shared" si="118"/>
        <v>7.3506849315068497</v>
      </c>
      <c r="H1106" s="146">
        <v>25</v>
      </c>
      <c r="I1106" s="150">
        <v>0.05</v>
      </c>
      <c r="J1106" s="151">
        <f t="shared" si="114"/>
        <v>3.7999999999999999E-2</v>
      </c>
      <c r="K1106" s="152">
        <v>0</v>
      </c>
      <c r="L1106" s="152">
        <v>0</v>
      </c>
      <c r="M1106" s="64">
        <v>0</v>
      </c>
      <c r="N1106" s="153">
        <f t="shared" si="115"/>
        <v>0</v>
      </c>
      <c r="O1106" s="152">
        <f t="shared" si="116"/>
        <v>0</v>
      </c>
      <c r="P1106" s="152">
        <f t="shared" si="117"/>
        <v>0</v>
      </c>
      <c r="Q1106" s="64">
        <v>0.06</v>
      </c>
      <c r="R1106" s="152">
        <f t="shared" si="119"/>
        <v>0</v>
      </c>
    </row>
    <row r="1107" spans="2:18" x14ac:dyDescent="0.25">
      <c r="B1107" s="146">
        <v>1103</v>
      </c>
      <c r="C1107" s="147" t="s">
        <v>1233</v>
      </c>
      <c r="D1107" s="148">
        <v>0</v>
      </c>
      <c r="E1107" s="149">
        <v>42095</v>
      </c>
      <c r="F1107" s="149">
        <v>44413</v>
      </c>
      <c r="G1107" s="6">
        <f t="shared" si="118"/>
        <v>6.3506849315068497</v>
      </c>
      <c r="H1107" s="146">
        <v>25</v>
      </c>
      <c r="I1107" s="150">
        <v>0.05</v>
      </c>
      <c r="J1107" s="151">
        <f t="shared" si="114"/>
        <v>3.7999999999999999E-2</v>
      </c>
      <c r="K1107" s="152">
        <v>595484.51</v>
      </c>
      <c r="L1107" s="152">
        <v>452572.36</v>
      </c>
      <c r="M1107" s="64">
        <v>0</v>
      </c>
      <c r="N1107" s="153">
        <f t="shared" si="115"/>
        <v>595484.51</v>
      </c>
      <c r="O1107" s="152">
        <f t="shared" si="116"/>
        <v>143705.91117490412</v>
      </c>
      <c r="P1107" s="152">
        <f t="shared" si="117"/>
        <v>451778.59882509592</v>
      </c>
      <c r="Q1107" s="64">
        <v>0.06</v>
      </c>
      <c r="R1107" s="152">
        <f t="shared" si="119"/>
        <v>424671.88289559016</v>
      </c>
    </row>
    <row r="1108" spans="2:18" x14ac:dyDescent="0.25">
      <c r="B1108" s="146">
        <v>1104</v>
      </c>
      <c r="C1108" s="147" t="s">
        <v>1235</v>
      </c>
      <c r="D1108" s="148">
        <v>0</v>
      </c>
      <c r="E1108" s="149">
        <v>42461</v>
      </c>
      <c r="F1108" s="149">
        <v>44413</v>
      </c>
      <c r="G1108" s="6">
        <f t="shared" si="118"/>
        <v>5.3479452054794523</v>
      </c>
      <c r="H1108" s="146">
        <v>25</v>
      </c>
      <c r="I1108" s="150">
        <v>0.05</v>
      </c>
      <c r="J1108" s="151">
        <f t="shared" si="114"/>
        <v>3.7999999999999999E-2</v>
      </c>
      <c r="K1108" s="152">
        <v>269724.48</v>
      </c>
      <c r="L1108" s="152">
        <v>213410.08</v>
      </c>
      <c r="M1108" s="64">
        <v>0</v>
      </c>
      <c r="N1108" s="153">
        <f t="shared" si="115"/>
        <v>269724.48</v>
      </c>
      <c r="O1108" s="152">
        <f t="shared" si="116"/>
        <v>54813.926105424653</v>
      </c>
      <c r="P1108" s="152">
        <f t="shared" si="117"/>
        <v>214910.55389457534</v>
      </c>
      <c r="Q1108" s="64">
        <v>0.06</v>
      </c>
      <c r="R1108" s="152">
        <f t="shared" si="119"/>
        <v>202015.9206609008</v>
      </c>
    </row>
    <row r="1109" spans="2:18" x14ac:dyDescent="0.25">
      <c r="B1109" s="146">
        <v>1105</v>
      </c>
      <c r="C1109" s="147" t="s">
        <v>1236</v>
      </c>
      <c r="D1109" s="148">
        <v>0</v>
      </c>
      <c r="E1109" s="149">
        <v>41730</v>
      </c>
      <c r="F1109" s="149">
        <v>44413</v>
      </c>
      <c r="G1109" s="6">
        <f t="shared" si="118"/>
        <v>7.3506849315068497</v>
      </c>
      <c r="H1109" s="146">
        <v>25</v>
      </c>
      <c r="I1109" s="150">
        <v>0.05</v>
      </c>
      <c r="J1109" s="151">
        <f t="shared" si="114"/>
        <v>3.7999999999999999E-2</v>
      </c>
      <c r="K1109" s="152">
        <v>-7887643.21</v>
      </c>
      <c r="L1109" s="152">
        <v>-5768395.7199999997</v>
      </c>
      <c r="M1109" s="64">
        <v>0</v>
      </c>
      <c r="N1109" s="153">
        <f t="shared" si="115"/>
        <v>-7887643.21</v>
      </c>
      <c r="O1109" s="152">
        <f t="shared" si="116"/>
        <v>-2203224.0433762739</v>
      </c>
      <c r="P1109" s="152">
        <f>N1109-O1109</f>
        <v>-5684419.1666237265</v>
      </c>
      <c r="Q1109" s="64">
        <v>0.06</v>
      </c>
      <c r="R1109" s="152">
        <f>IF(P1109&gt;=N1109*I1109,N1109*I1109,P1109*(1-Q1109))</f>
        <v>-5343354.0166263022</v>
      </c>
    </row>
    <row r="1110" spans="2:18" x14ac:dyDescent="0.25">
      <c r="B1110" s="146">
        <v>1106</v>
      </c>
      <c r="C1110" s="147" t="s">
        <v>1237</v>
      </c>
      <c r="D1110" s="148">
        <v>0</v>
      </c>
      <c r="E1110" s="149">
        <v>42095</v>
      </c>
      <c r="F1110" s="149">
        <v>44413</v>
      </c>
      <c r="G1110" s="6">
        <f t="shared" si="118"/>
        <v>6.3506849315068497</v>
      </c>
      <c r="H1110" s="146">
        <v>25</v>
      </c>
      <c r="I1110" s="150">
        <v>0.05</v>
      </c>
      <c r="J1110" s="151">
        <f t="shared" si="114"/>
        <v>3.7999999999999999E-2</v>
      </c>
      <c r="K1110" s="152">
        <v>1510167.13</v>
      </c>
      <c r="L1110" s="152">
        <v>1147737.48</v>
      </c>
      <c r="M1110" s="64">
        <v>0</v>
      </c>
      <c r="N1110" s="153">
        <f t="shared" si="115"/>
        <v>1510167.13</v>
      </c>
      <c r="O1110" s="152">
        <f t="shared" si="116"/>
        <v>364442.63418882189</v>
      </c>
      <c r="P1110" s="152">
        <f t="shared" si="117"/>
        <v>1145724.4958111779</v>
      </c>
      <c r="Q1110" s="64">
        <v>0.06</v>
      </c>
      <c r="R1110" s="152">
        <f t="shared" si="119"/>
        <v>1076981.0260625072</v>
      </c>
    </row>
    <row r="1111" spans="2:18" x14ac:dyDescent="0.25">
      <c r="B1111" s="146">
        <v>1107</v>
      </c>
      <c r="C1111" s="147" t="s">
        <v>1232</v>
      </c>
      <c r="D1111" s="148">
        <v>0</v>
      </c>
      <c r="E1111" s="149">
        <v>41730</v>
      </c>
      <c r="F1111" s="149">
        <v>44413</v>
      </c>
      <c r="G1111" s="6">
        <f t="shared" si="118"/>
        <v>7.3506849315068497</v>
      </c>
      <c r="H1111" s="146">
        <v>25</v>
      </c>
      <c r="I1111" s="150">
        <v>0.05</v>
      </c>
      <c r="J1111" s="151">
        <f t="shared" si="114"/>
        <v>3.7999999999999999E-2</v>
      </c>
      <c r="K1111" s="152">
        <v>10379995.140000001</v>
      </c>
      <c r="L1111" s="152">
        <v>7591103.9299999997</v>
      </c>
      <c r="M1111" s="64">
        <v>0</v>
      </c>
      <c r="N1111" s="153">
        <f t="shared" si="115"/>
        <v>10379995.140000001</v>
      </c>
      <c r="O1111" s="152">
        <f t="shared" si="116"/>
        <v>2899402.8068590686</v>
      </c>
      <c r="P1111" s="152">
        <f t="shared" si="117"/>
        <v>7480592.333140932</v>
      </c>
      <c r="Q1111" s="64">
        <v>0.06</v>
      </c>
      <c r="R1111" s="152">
        <f t="shared" si="119"/>
        <v>7031756.7931524757</v>
      </c>
    </row>
    <row r="1112" spans="2:18" x14ac:dyDescent="0.25">
      <c r="B1112" s="146">
        <v>1108</v>
      </c>
      <c r="C1112" s="147" t="s">
        <v>1238</v>
      </c>
      <c r="D1112" s="148">
        <v>0</v>
      </c>
      <c r="E1112" s="149">
        <v>42461</v>
      </c>
      <c r="F1112" s="149">
        <v>44413</v>
      </c>
      <c r="G1112" s="6">
        <f t="shared" si="118"/>
        <v>5.3479452054794523</v>
      </c>
      <c r="H1112" s="146">
        <v>25</v>
      </c>
      <c r="I1112" s="150">
        <v>0.05</v>
      </c>
      <c r="J1112" s="151">
        <f t="shared" si="114"/>
        <v>3.7999999999999999E-2</v>
      </c>
      <c r="K1112" s="152">
        <v>-734656.26</v>
      </c>
      <c r="L1112" s="152">
        <v>-581271.12</v>
      </c>
      <c r="M1112" s="64">
        <v>0</v>
      </c>
      <c r="N1112" s="153">
        <f t="shared" si="115"/>
        <v>-734656.26</v>
      </c>
      <c r="O1112" s="152">
        <f t="shared" si="116"/>
        <v>-149298.25408701372</v>
      </c>
      <c r="P1112" s="152">
        <f>N1112-O1112</f>
        <v>-585358.00591298635</v>
      </c>
      <c r="Q1112" s="64">
        <v>0.06</v>
      </c>
      <c r="R1112" s="152">
        <f>IF(P1112&gt;=N1112*I1112,N1112*I1112,P1112*(1-Q1112))</f>
        <v>-550236.52555820718</v>
      </c>
    </row>
    <row r="1113" spans="2:18" x14ac:dyDescent="0.25">
      <c r="B1113" s="146">
        <v>1109</v>
      </c>
      <c r="C1113" s="147" t="s">
        <v>1239</v>
      </c>
      <c r="D1113" s="148">
        <v>0</v>
      </c>
      <c r="E1113" s="149">
        <v>42826</v>
      </c>
      <c r="F1113" s="149">
        <v>44413</v>
      </c>
      <c r="G1113" s="6">
        <f t="shared" si="118"/>
        <v>4.3479452054794523</v>
      </c>
      <c r="H1113" s="146">
        <v>25</v>
      </c>
      <c r="I1113" s="150">
        <v>0.05</v>
      </c>
      <c r="J1113" s="151">
        <f t="shared" si="114"/>
        <v>3.7999999999999999E-2</v>
      </c>
      <c r="K1113" s="152">
        <v>154441.54</v>
      </c>
      <c r="L1113" s="152">
        <v>127459.5</v>
      </c>
      <c r="M1113" s="64">
        <v>0</v>
      </c>
      <c r="N1113" s="153">
        <f t="shared" si="115"/>
        <v>154441.54</v>
      </c>
      <c r="O1113" s="152">
        <f t="shared" si="116"/>
        <v>25517.127428054795</v>
      </c>
      <c r="P1113" s="152">
        <f t="shared" si="117"/>
        <v>128924.41257194521</v>
      </c>
      <c r="Q1113" s="64">
        <v>0.06</v>
      </c>
      <c r="R1113" s="152">
        <f t="shared" si="119"/>
        <v>121188.94781762849</v>
      </c>
    </row>
    <row r="1114" spans="2:18" x14ac:dyDescent="0.25">
      <c r="B1114" s="146">
        <v>1110</v>
      </c>
      <c r="C1114" s="147" t="s">
        <v>1241</v>
      </c>
      <c r="D1114" s="148">
        <v>0</v>
      </c>
      <c r="E1114" s="149">
        <v>42826</v>
      </c>
      <c r="F1114" s="149">
        <v>44413</v>
      </c>
      <c r="G1114" s="6">
        <f t="shared" si="118"/>
        <v>4.3479452054794523</v>
      </c>
      <c r="H1114" s="146">
        <v>25</v>
      </c>
      <c r="I1114" s="150">
        <v>0.05</v>
      </c>
      <c r="J1114" s="151">
        <f t="shared" si="114"/>
        <v>3.7999999999999999E-2</v>
      </c>
      <c r="K1114" s="152">
        <v>-15376.06</v>
      </c>
      <c r="L1114" s="152">
        <v>-12689.74</v>
      </c>
      <c r="M1114" s="64">
        <v>0</v>
      </c>
      <c r="N1114" s="153">
        <f t="shared" si="115"/>
        <v>-15376.06</v>
      </c>
      <c r="O1114" s="152">
        <f t="shared" si="116"/>
        <v>-2540.4621215342463</v>
      </c>
      <c r="P1114" s="152">
        <f>N1114-O1114</f>
        <v>-12835.597878465753</v>
      </c>
      <c r="Q1114" s="64">
        <v>0.06</v>
      </c>
      <c r="R1114" s="152">
        <f>IF(P1114&gt;=N1114*I1114,N1114*I1114,P1114*(1-Q1114))</f>
        <v>-12065.462005757807</v>
      </c>
    </row>
    <row r="1115" spans="2:18" x14ac:dyDescent="0.25">
      <c r="B1115" s="146">
        <v>1111</v>
      </c>
      <c r="C1115" s="147" t="s">
        <v>1243</v>
      </c>
      <c r="D1115" s="148">
        <v>0</v>
      </c>
      <c r="E1115" s="149">
        <v>43191</v>
      </c>
      <c r="F1115" s="149">
        <v>44413</v>
      </c>
      <c r="G1115" s="6">
        <f t="shared" si="118"/>
        <v>3.3479452054794518</v>
      </c>
      <c r="H1115" s="146">
        <v>25</v>
      </c>
      <c r="I1115" s="150">
        <v>0.05</v>
      </c>
      <c r="J1115" s="151">
        <f t="shared" si="114"/>
        <v>3.7999999999999999E-2</v>
      </c>
      <c r="K1115" s="152">
        <v>487559.91</v>
      </c>
      <c r="L1115" s="152">
        <v>420596.07</v>
      </c>
      <c r="M1115" s="64">
        <v>0</v>
      </c>
      <c r="N1115" s="153">
        <f t="shared" si="115"/>
        <v>487559.91</v>
      </c>
      <c r="O1115" s="152">
        <f t="shared" si="116"/>
        <v>62028.30679660273</v>
      </c>
      <c r="P1115" s="152">
        <f t="shared" si="117"/>
        <v>425531.60320339724</v>
      </c>
      <c r="Q1115" s="64">
        <v>0.06</v>
      </c>
      <c r="R1115" s="152">
        <f t="shared" si="119"/>
        <v>399999.70701119339</v>
      </c>
    </row>
    <row r="1116" spans="2:18" x14ac:dyDescent="0.25">
      <c r="B1116" s="146">
        <v>1112</v>
      </c>
      <c r="C1116" s="147" t="s">
        <v>1244</v>
      </c>
      <c r="D1116" s="148">
        <v>0</v>
      </c>
      <c r="E1116" s="149">
        <v>43191</v>
      </c>
      <c r="F1116" s="149">
        <v>44413</v>
      </c>
      <c r="G1116" s="6">
        <f t="shared" si="118"/>
        <v>3.3479452054794518</v>
      </c>
      <c r="H1116" s="146">
        <v>25</v>
      </c>
      <c r="I1116" s="150">
        <v>0.05</v>
      </c>
      <c r="J1116" s="151">
        <f t="shared" si="114"/>
        <v>3.7999999999999999E-2</v>
      </c>
      <c r="K1116" s="152">
        <v>1611931.9</v>
      </c>
      <c r="L1116" s="152">
        <v>1390541.32</v>
      </c>
      <c r="M1116" s="64">
        <v>0</v>
      </c>
      <c r="N1116" s="153">
        <f t="shared" si="115"/>
        <v>1611931.9</v>
      </c>
      <c r="O1116" s="152">
        <f t="shared" si="116"/>
        <v>205073.06769424654</v>
      </c>
      <c r="P1116" s="152">
        <f t="shared" si="117"/>
        <v>1406858.8323057534</v>
      </c>
      <c r="Q1116" s="64">
        <v>0.06</v>
      </c>
      <c r="R1116" s="152">
        <f t="shared" si="119"/>
        <v>1322447.3023674081</v>
      </c>
    </row>
    <row r="1117" spans="2:18" x14ac:dyDescent="0.25">
      <c r="B1117" s="146">
        <v>1113</v>
      </c>
      <c r="C1117" s="147" t="s">
        <v>1246</v>
      </c>
      <c r="D1117" s="148">
        <v>0</v>
      </c>
      <c r="E1117" s="149">
        <v>43556</v>
      </c>
      <c r="F1117" s="149">
        <v>44413</v>
      </c>
      <c r="G1117" s="6">
        <f t="shared" si="118"/>
        <v>2.3479452054794518</v>
      </c>
      <c r="H1117" s="146">
        <v>25</v>
      </c>
      <c r="I1117" s="150">
        <v>0.05</v>
      </c>
      <c r="J1117" s="151">
        <f t="shared" si="114"/>
        <v>3.7999999999999999E-2</v>
      </c>
      <c r="K1117" s="152">
        <v>576316.92000000004</v>
      </c>
      <c r="L1117" s="152">
        <v>520875.7</v>
      </c>
      <c r="M1117" s="64">
        <v>0</v>
      </c>
      <c r="N1117" s="153">
        <f t="shared" si="115"/>
        <v>576316.92000000004</v>
      </c>
      <c r="O1117" s="152">
        <f t="shared" si="116"/>
        <v>51420.100867726025</v>
      </c>
      <c r="P1117" s="152">
        <f t="shared" si="117"/>
        <v>524896.81913227402</v>
      </c>
      <c r="Q1117" s="64">
        <v>0.06</v>
      </c>
      <c r="R1117" s="152">
        <f t="shared" si="119"/>
        <v>493403.00998433755</v>
      </c>
    </row>
    <row r="1118" spans="2:18" ht="30" x14ac:dyDescent="0.25">
      <c r="B1118" s="146">
        <v>1114</v>
      </c>
      <c r="C1118" s="147" t="s">
        <v>1247</v>
      </c>
      <c r="D1118" s="148">
        <v>0</v>
      </c>
      <c r="E1118" s="149">
        <v>43556</v>
      </c>
      <c r="F1118" s="149">
        <v>44413</v>
      </c>
      <c r="G1118" s="6">
        <f t="shared" si="118"/>
        <v>2.3479452054794518</v>
      </c>
      <c r="H1118" s="146">
        <v>25</v>
      </c>
      <c r="I1118" s="150">
        <v>0.05</v>
      </c>
      <c r="J1118" s="151">
        <f t="shared" si="114"/>
        <v>3.7999999999999999E-2</v>
      </c>
      <c r="K1118" s="152">
        <v>2014395.51</v>
      </c>
      <c r="L1118" s="152">
        <v>1820612.29</v>
      </c>
      <c r="M1118" s="64">
        <v>0</v>
      </c>
      <c r="N1118" s="153">
        <f t="shared" si="115"/>
        <v>2014395.51</v>
      </c>
      <c r="O1118" s="152">
        <f t="shared" si="116"/>
        <v>179728.23062646572</v>
      </c>
      <c r="P1118" s="152">
        <f t="shared" si="117"/>
        <v>1834667.2793735343</v>
      </c>
      <c r="Q1118" s="64">
        <v>0.06</v>
      </c>
      <c r="R1118" s="152">
        <f t="shared" si="119"/>
        <v>1724587.2426111221</v>
      </c>
    </row>
    <row r="1119" spans="2:18" x14ac:dyDescent="0.25">
      <c r="B1119" s="146">
        <v>1115</v>
      </c>
      <c r="C1119" s="147" t="s">
        <v>1249</v>
      </c>
      <c r="D1119" s="148">
        <v>0</v>
      </c>
      <c r="E1119" s="149">
        <v>43922</v>
      </c>
      <c r="F1119" s="149">
        <v>44413</v>
      </c>
      <c r="G1119" s="6">
        <f t="shared" si="118"/>
        <v>1.3452054794520547</v>
      </c>
      <c r="H1119" s="146">
        <v>25</v>
      </c>
      <c r="I1119" s="150">
        <v>0.05</v>
      </c>
      <c r="J1119" s="151">
        <f t="shared" si="114"/>
        <v>3.7999999999999999E-2</v>
      </c>
      <c r="K1119" s="152">
        <v>996976.38</v>
      </c>
      <c r="L1119" s="152">
        <v>946464.76</v>
      </c>
      <c r="M1119" s="64">
        <v>0</v>
      </c>
      <c r="N1119" s="153">
        <f t="shared" si="115"/>
        <v>996976.38</v>
      </c>
      <c r="O1119" s="152">
        <f t="shared" si="116"/>
        <v>50963.247391890414</v>
      </c>
      <c r="P1119" s="152">
        <f t="shared" si="117"/>
        <v>946013.13260810962</v>
      </c>
      <c r="Q1119" s="64">
        <v>0.06</v>
      </c>
      <c r="R1119" s="152">
        <f t="shared" si="119"/>
        <v>889252.34465162305</v>
      </c>
    </row>
    <row r="1120" spans="2:18" x14ac:dyDescent="0.25">
      <c r="B1120" s="146">
        <v>1116</v>
      </c>
      <c r="C1120" s="147" t="s">
        <v>1250</v>
      </c>
      <c r="D1120" s="148">
        <v>0</v>
      </c>
      <c r="E1120" s="149">
        <v>43922</v>
      </c>
      <c r="F1120" s="149">
        <v>44413</v>
      </c>
      <c r="G1120" s="6">
        <f t="shared" si="118"/>
        <v>1.3452054794520547</v>
      </c>
      <c r="H1120" s="146">
        <v>25</v>
      </c>
      <c r="I1120" s="150">
        <v>0.05</v>
      </c>
      <c r="J1120" s="151">
        <f t="shared" si="114"/>
        <v>3.7999999999999999E-2</v>
      </c>
      <c r="K1120" s="152">
        <v>-1959858.6</v>
      </c>
      <c r="L1120" s="152">
        <v>-1860562.72</v>
      </c>
      <c r="M1120" s="64">
        <v>0</v>
      </c>
      <c r="N1120" s="153">
        <f t="shared" si="115"/>
        <v>-1959858.6</v>
      </c>
      <c r="O1120" s="152">
        <f t="shared" si="116"/>
        <v>-100183.67605150685</v>
      </c>
      <c r="P1120" s="152">
        <f>N1120-O1120</f>
        <v>-1859674.9239484933</v>
      </c>
      <c r="Q1120" s="64">
        <v>0.06</v>
      </c>
      <c r="R1120" s="152">
        <f>IF(P1120&gt;=N1120*I1120,N1120*I1120,P1120*(1-Q1120))</f>
        <v>-1748094.4285115837</v>
      </c>
    </row>
    <row r="1121" spans="2:18" ht="30" x14ac:dyDescent="0.25">
      <c r="B1121" s="146">
        <v>1117</v>
      </c>
      <c r="C1121" s="147" t="s">
        <v>1351</v>
      </c>
      <c r="D1121" s="148">
        <v>0</v>
      </c>
      <c r="E1121" s="149">
        <v>41639</v>
      </c>
      <c r="F1121" s="149">
        <v>44413</v>
      </c>
      <c r="G1121" s="6">
        <f t="shared" si="118"/>
        <v>7.6</v>
      </c>
      <c r="H1121" s="146">
        <v>25</v>
      </c>
      <c r="I1121" s="150">
        <v>0.05</v>
      </c>
      <c r="J1121" s="151">
        <f t="shared" si="114"/>
        <v>3.7999999999999999E-2</v>
      </c>
      <c r="K1121" s="152">
        <v>353970380.39999998</v>
      </c>
      <c r="L1121" s="152">
        <v>255524043.72999999</v>
      </c>
      <c r="M1121" s="64">
        <v>8.8210347752332524E-2</v>
      </c>
      <c r="N1121" s="153">
        <f t="shared" si="115"/>
        <v>385194230.74910945</v>
      </c>
      <c r="O1121" s="152">
        <f t="shared" si="116"/>
        <v>111244093.84034279</v>
      </c>
      <c r="P1121" s="152">
        <f t="shared" si="117"/>
        <v>273950136.90876663</v>
      </c>
      <c r="Q1121" s="64">
        <v>0.06</v>
      </c>
      <c r="R1121" s="152">
        <f t="shared" si="119"/>
        <v>257513128.69424063</v>
      </c>
    </row>
    <row r="1122" spans="2:18" ht="30" x14ac:dyDescent="0.25">
      <c r="B1122" s="146">
        <v>1118</v>
      </c>
      <c r="C1122" s="147" t="s">
        <v>1352</v>
      </c>
      <c r="D1122" s="148">
        <v>0</v>
      </c>
      <c r="E1122" s="149">
        <v>41730</v>
      </c>
      <c r="F1122" s="149">
        <v>44413</v>
      </c>
      <c r="G1122" s="6">
        <f t="shared" si="118"/>
        <v>7.3506849315068497</v>
      </c>
      <c r="H1122" s="146">
        <v>25</v>
      </c>
      <c r="I1122" s="150">
        <v>0.05</v>
      </c>
      <c r="J1122" s="151">
        <f t="shared" si="114"/>
        <v>3.7999999999999999E-2</v>
      </c>
      <c r="K1122" s="152">
        <v>20554645.25</v>
      </c>
      <c r="L1122" s="152">
        <v>15087109.609999999</v>
      </c>
      <c r="M1122" s="64">
        <v>-2.3328149300154196E-3</v>
      </c>
      <c r="N1122" s="153">
        <f t="shared" si="115"/>
        <v>20506695.066679627</v>
      </c>
      <c r="O1122" s="152">
        <f t="shared" si="116"/>
        <v>5728053.6680226158</v>
      </c>
      <c r="P1122" s="152">
        <f t="shared" si="117"/>
        <v>14778641.398657011</v>
      </c>
      <c r="Q1122" s="64">
        <v>0.06</v>
      </c>
      <c r="R1122" s="152">
        <f t="shared" si="119"/>
        <v>13891922.91473759</v>
      </c>
    </row>
    <row r="1123" spans="2:18" ht="30" x14ac:dyDescent="0.25">
      <c r="B1123" s="146">
        <v>1119</v>
      </c>
      <c r="C1123" s="147" t="s">
        <v>1353</v>
      </c>
      <c r="D1123" s="148">
        <v>0</v>
      </c>
      <c r="E1123" s="149">
        <v>41730</v>
      </c>
      <c r="F1123" s="149">
        <v>44413</v>
      </c>
      <c r="G1123" s="6">
        <f t="shared" si="118"/>
        <v>7.3506849315068497</v>
      </c>
      <c r="H1123" s="146">
        <v>25</v>
      </c>
      <c r="I1123" s="150">
        <v>0.05</v>
      </c>
      <c r="J1123" s="151">
        <f t="shared" si="114"/>
        <v>3.7999999999999999E-2</v>
      </c>
      <c r="K1123" s="152">
        <v>1650180.06</v>
      </c>
      <c r="L1123" s="152">
        <v>1211232.18</v>
      </c>
      <c r="M1123" s="64">
        <v>-2.3328149300154196E-3</v>
      </c>
      <c r="N1123" s="153">
        <f t="shared" si="115"/>
        <v>1646330.4953188181</v>
      </c>
      <c r="O1123" s="152">
        <f t="shared" si="116"/>
        <v>459862.95704036928</v>
      </c>
      <c r="P1123" s="152">
        <f t="shared" si="117"/>
        <v>1186467.5382784489</v>
      </c>
      <c r="Q1123" s="64">
        <v>0.06</v>
      </c>
      <c r="R1123" s="152">
        <f t="shared" si="119"/>
        <v>1115279.4859817419</v>
      </c>
    </row>
    <row r="1124" spans="2:18" ht="30" x14ac:dyDescent="0.25">
      <c r="B1124" s="146">
        <v>1120</v>
      </c>
      <c r="C1124" s="147" t="s">
        <v>1354</v>
      </c>
      <c r="D1124" s="148">
        <v>0</v>
      </c>
      <c r="E1124" s="149">
        <v>42451</v>
      </c>
      <c r="F1124" s="149">
        <v>44413</v>
      </c>
      <c r="G1124" s="6">
        <f t="shared" si="118"/>
        <v>5.375342465753425</v>
      </c>
      <c r="H1124" s="146">
        <v>25</v>
      </c>
      <c r="I1124" s="150">
        <v>0.05</v>
      </c>
      <c r="J1124" s="151">
        <f t="shared" si="114"/>
        <v>3.7999999999999999E-2</v>
      </c>
      <c r="K1124" s="152">
        <v>596206.77</v>
      </c>
      <c r="L1124" s="152">
        <v>476316.9</v>
      </c>
      <c r="M1124" s="64">
        <v>3.1350482315112588E-2</v>
      </c>
      <c r="N1124" s="153">
        <f t="shared" si="115"/>
        <v>614898.13979903539</v>
      </c>
      <c r="O1124" s="152">
        <f t="shared" si="116"/>
        <v>125600.94715303255</v>
      </c>
      <c r="P1124" s="152">
        <f t="shared" si="117"/>
        <v>489297.19264600286</v>
      </c>
      <c r="Q1124" s="64">
        <v>0.06</v>
      </c>
      <c r="R1124" s="152">
        <f t="shared" si="119"/>
        <v>459939.36108724267</v>
      </c>
    </row>
    <row r="1125" spans="2:18" x14ac:dyDescent="0.25">
      <c r="B1125" s="146">
        <v>1121</v>
      </c>
      <c r="C1125" s="147" t="s">
        <v>1225</v>
      </c>
      <c r="D1125" s="148">
        <v>0</v>
      </c>
      <c r="E1125" s="149">
        <v>41639</v>
      </c>
      <c r="F1125" s="149">
        <v>44413</v>
      </c>
      <c r="G1125" s="6">
        <f t="shared" si="118"/>
        <v>7.6</v>
      </c>
      <c r="H1125" s="146">
        <v>25</v>
      </c>
      <c r="I1125" s="150">
        <v>0.05</v>
      </c>
      <c r="J1125" s="151">
        <f t="shared" si="114"/>
        <v>3.7999999999999999E-2</v>
      </c>
      <c r="K1125" s="152">
        <v>7821956.5300000003</v>
      </c>
      <c r="L1125" s="152">
        <v>5646511.9000000004</v>
      </c>
      <c r="M1125" s="64">
        <v>0.44</v>
      </c>
      <c r="N1125" s="153">
        <f t="shared" si="115"/>
        <v>11263617.403200001</v>
      </c>
      <c r="O1125" s="152">
        <f t="shared" si="116"/>
        <v>3252932.7060441598</v>
      </c>
      <c r="P1125" s="152">
        <f t="shared" si="117"/>
        <v>8010684.6971558407</v>
      </c>
      <c r="Q1125" s="64">
        <v>0.06</v>
      </c>
      <c r="R1125" s="152">
        <f t="shared" si="119"/>
        <v>7530043.6153264903</v>
      </c>
    </row>
    <row r="1126" spans="2:18" x14ac:dyDescent="0.25">
      <c r="B1126" s="146">
        <v>1122</v>
      </c>
      <c r="C1126" s="147" t="s">
        <v>1226</v>
      </c>
      <c r="D1126" s="148">
        <v>0</v>
      </c>
      <c r="E1126" s="149">
        <v>41639</v>
      </c>
      <c r="F1126" s="149">
        <v>44413</v>
      </c>
      <c r="G1126" s="6">
        <f t="shared" si="118"/>
        <v>7.6</v>
      </c>
      <c r="H1126" s="146">
        <v>25</v>
      </c>
      <c r="I1126" s="150">
        <v>0.05</v>
      </c>
      <c r="J1126" s="151">
        <f t="shared" si="114"/>
        <v>3.7999999999999999E-2</v>
      </c>
      <c r="K1126" s="152">
        <v>50934003.670000002</v>
      </c>
      <c r="L1126" s="152">
        <v>36768224.979999997</v>
      </c>
      <c r="M1126" s="64">
        <v>0.19512195121951231</v>
      </c>
      <c r="N1126" s="153">
        <f t="shared" si="115"/>
        <v>60872345.849512205</v>
      </c>
      <c r="O1126" s="152">
        <f t="shared" si="116"/>
        <v>17579933.481339123</v>
      </c>
      <c r="P1126" s="152">
        <f t="shared" si="117"/>
        <v>43292412.368173078</v>
      </c>
      <c r="Q1126" s="64">
        <v>0.06</v>
      </c>
      <c r="R1126" s="152">
        <f t="shared" si="119"/>
        <v>40694867.626082689</v>
      </c>
    </row>
    <row r="1127" spans="2:18" ht="30" x14ac:dyDescent="0.25">
      <c r="B1127" s="146">
        <v>1123</v>
      </c>
      <c r="C1127" s="147" t="s">
        <v>1227</v>
      </c>
      <c r="D1127" s="148">
        <v>0</v>
      </c>
      <c r="E1127" s="149">
        <v>41639</v>
      </c>
      <c r="F1127" s="149">
        <v>44413</v>
      </c>
      <c r="G1127" s="6">
        <f t="shared" si="118"/>
        <v>7.6</v>
      </c>
      <c r="H1127" s="146">
        <v>25</v>
      </c>
      <c r="I1127" s="150">
        <v>0.05</v>
      </c>
      <c r="J1127" s="151">
        <f t="shared" si="114"/>
        <v>3.7999999999999999E-2</v>
      </c>
      <c r="K1127" s="152">
        <v>12082600.779999999</v>
      </c>
      <c r="L1127" s="152">
        <v>8722184.6300000008</v>
      </c>
      <c r="M1127" s="64">
        <v>0</v>
      </c>
      <c r="N1127" s="153">
        <f t="shared" si="115"/>
        <v>12082600.779999999</v>
      </c>
      <c r="O1127" s="152">
        <f t="shared" si="116"/>
        <v>3489455.1052639997</v>
      </c>
      <c r="P1127" s="152">
        <f t="shared" si="117"/>
        <v>8593145.6747360006</v>
      </c>
      <c r="Q1127" s="64">
        <v>0.06</v>
      </c>
      <c r="R1127" s="152">
        <f t="shared" si="119"/>
        <v>8077556.9342518402</v>
      </c>
    </row>
    <row r="1128" spans="2:18" ht="30" x14ac:dyDescent="0.25">
      <c r="B1128" s="146">
        <v>1124</v>
      </c>
      <c r="C1128" s="147" t="s">
        <v>1228</v>
      </c>
      <c r="D1128" s="148">
        <v>0</v>
      </c>
      <c r="E1128" s="149">
        <v>41639</v>
      </c>
      <c r="F1128" s="149">
        <v>44413</v>
      </c>
      <c r="G1128" s="6">
        <f t="shared" si="118"/>
        <v>7.6</v>
      </c>
      <c r="H1128" s="146">
        <v>25</v>
      </c>
      <c r="I1128" s="150">
        <v>0.05</v>
      </c>
      <c r="J1128" s="151">
        <f t="shared" si="114"/>
        <v>3.7999999999999999E-2</v>
      </c>
      <c r="K1128" s="152">
        <v>2629645.4500000002</v>
      </c>
      <c r="L1128" s="152">
        <v>1898287.74</v>
      </c>
      <c r="M1128" s="64">
        <v>0</v>
      </c>
      <c r="N1128" s="153">
        <f t="shared" si="115"/>
        <v>2629645.4500000002</v>
      </c>
      <c r="O1128" s="152">
        <f t="shared" si="116"/>
        <v>759441.60595999996</v>
      </c>
      <c r="P1128" s="152">
        <f t="shared" si="117"/>
        <v>1870203.8440400003</v>
      </c>
      <c r="Q1128" s="64">
        <v>0.06</v>
      </c>
      <c r="R1128" s="152">
        <f t="shared" si="119"/>
        <v>1757991.6133976001</v>
      </c>
    </row>
    <row r="1129" spans="2:18" ht="30" x14ac:dyDescent="0.25">
      <c r="B1129" s="146">
        <v>1125</v>
      </c>
      <c r="C1129" s="147" t="s">
        <v>1229</v>
      </c>
      <c r="D1129" s="148">
        <v>0</v>
      </c>
      <c r="E1129" s="149">
        <v>41639</v>
      </c>
      <c r="F1129" s="149">
        <v>44413</v>
      </c>
      <c r="G1129" s="6">
        <f t="shared" si="118"/>
        <v>7.6</v>
      </c>
      <c r="H1129" s="146">
        <v>25</v>
      </c>
      <c r="I1129" s="150">
        <v>0.05</v>
      </c>
      <c r="J1129" s="151">
        <f t="shared" si="114"/>
        <v>3.7999999999999999E-2</v>
      </c>
      <c r="K1129" s="152">
        <v>32799708.969999999</v>
      </c>
      <c r="L1129" s="152">
        <v>23677445.149999999</v>
      </c>
      <c r="M1129" s="64">
        <v>0</v>
      </c>
      <c r="N1129" s="153">
        <f t="shared" si="115"/>
        <v>32799708.969999999</v>
      </c>
      <c r="O1129" s="152">
        <f t="shared" si="116"/>
        <v>9472555.9505359996</v>
      </c>
      <c r="P1129" s="152">
        <f t="shared" si="117"/>
        <v>23327153.019464001</v>
      </c>
      <c r="Q1129" s="64">
        <v>0.06</v>
      </c>
      <c r="R1129" s="152">
        <f t="shared" si="119"/>
        <v>21927523.83829616</v>
      </c>
    </row>
    <row r="1130" spans="2:18" ht="30" x14ac:dyDescent="0.25">
      <c r="B1130" s="146">
        <v>1126</v>
      </c>
      <c r="C1130" s="147" t="s">
        <v>1230</v>
      </c>
      <c r="D1130" s="148">
        <v>0</v>
      </c>
      <c r="E1130" s="149">
        <v>41639</v>
      </c>
      <c r="F1130" s="149">
        <v>44413</v>
      </c>
      <c r="G1130" s="6">
        <f t="shared" si="118"/>
        <v>7.6</v>
      </c>
      <c r="H1130" s="146">
        <v>25</v>
      </c>
      <c r="I1130" s="150">
        <v>0.05</v>
      </c>
      <c r="J1130" s="151">
        <f t="shared" si="114"/>
        <v>3.7999999999999999E-2</v>
      </c>
      <c r="K1130" s="152">
        <v>-4923299.32</v>
      </c>
      <c r="L1130" s="152">
        <v>-3554030.01</v>
      </c>
      <c r="M1130" s="64">
        <v>0</v>
      </c>
      <c r="N1130" s="153">
        <f t="shared" si="115"/>
        <v>-4923299.32</v>
      </c>
      <c r="O1130" s="152">
        <f t="shared" si="116"/>
        <v>-1421848.8436159999</v>
      </c>
      <c r="P1130" s="152">
        <f>N1130-O1130</f>
        <v>-3501450.4763840004</v>
      </c>
      <c r="Q1130" s="64">
        <v>0.06</v>
      </c>
      <c r="R1130" s="152">
        <f>IF(P1130&gt;=N1130*I1130,N1130*I1130,P1130*(1-Q1130))</f>
        <v>-3291363.4478009604</v>
      </c>
    </row>
    <row r="1131" spans="2:18" x14ac:dyDescent="0.25">
      <c r="B1131" s="146">
        <v>1127</v>
      </c>
      <c r="C1131" s="147" t="s">
        <v>1233</v>
      </c>
      <c r="D1131" s="148">
        <v>0</v>
      </c>
      <c r="E1131" s="149">
        <v>42095</v>
      </c>
      <c r="F1131" s="149">
        <v>44413</v>
      </c>
      <c r="G1131" s="6">
        <f t="shared" si="118"/>
        <v>6.3506849315068497</v>
      </c>
      <c r="H1131" s="146">
        <v>25</v>
      </c>
      <c r="I1131" s="150">
        <v>0.05</v>
      </c>
      <c r="J1131" s="151">
        <f t="shared" si="114"/>
        <v>3.7999999999999999E-2</v>
      </c>
      <c r="K1131" s="152">
        <v>1558495.67</v>
      </c>
      <c r="L1131" s="152">
        <v>1184467.49</v>
      </c>
      <c r="M1131" s="64">
        <v>0</v>
      </c>
      <c r="N1131" s="153">
        <f t="shared" si="115"/>
        <v>1558495.67</v>
      </c>
      <c r="O1131" s="152">
        <f t="shared" si="116"/>
        <v>376105.56875693152</v>
      </c>
      <c r="P1131" s="152">
        <f t="shared" si="117"/>
        <v>1182390.1012430685</v>
      </c>
      <c r="Q1131" s="64">
        <v>0.06</v>
      </c>
      <c r="R1131" s="152">
        <f t="shared" si="119"/>
        <v>1111446.6951684842</v>
      </c>
    </row>
    <row r="1132" spans="2:18" x14ac:dyDescent="0.25">
      <c r="B1132" s="146">
        <v>1128</v>
      </c>
      <c r="C1132" s="147" t="s">
        <v>1235</v>
      </c>
      <c r="D1132" s="148">
        <v>0</v>
      </c>
      <c r="E1132" s="149">
        <v>42461</v>
      </c>
      <c r="F1132" s="149">
        <v>44413</v>
      </c>
      <c r="G1132" s="6">
        <f t="shared" si="118"/>
        <v>5.3479452054794523</v>
      </c>
      <c r="H1132" s="146">
        <v>25</v>
      </c>
      <c r="I1132" s="150">
        <v>0.05</v>
      </c>
      <c r="J1132" s="151">
        <f t="shared" si="114"/>
        <v>3.7999999999999999E-2</v>
      </c>
      <c r="K1132" s="152">
        <v>705920</v>
      </c>
      <c r="L1132" s="152">
        <v>558534.55000000005</v>
      </c>
      <c r="M1132" s="64">
        <v>0</v>
      </c>
      <c r="N1132" s="153">
        <f t="shared" si="115"/>
        <v>705920</v>
      </c>
      <c r="O1132" s="152">
        <f t="shared" si="116"/>
        <v>143458.41621917809</v>
      </c>
      <c r="P1132" s="152">
        <f t="shared" si="117"/>
        <v>562461.58378082188</v>
      </c>
      <c r="Q1132" s="64">
        <v>0.06</v>
      </c>
      <c r="R1132" s="152">
        <f t="shared" si="119"/>
        <v>528713.88875397248</v>
      </c>
    </row>
    <row r="1133" spans="2:18" x14ac:dyDescent="0.25">
      <c r="B1133" s="146">
        <v>1129</v>
      </c>
      <c r="C1133" s="147" t="s">
        <v>1236</v>
      </c>
      <c r="D1133" s="148">
        <v>0</v>
      </c>
      <c r="E1133" s="149">
        <v>41730</v>
      </c>
      <c r="F1133" s="149">
        <v>44413</v>
      </c>
      <c r="G1133" s="6">
        <f t="shared" si="118"/>
        <v>7.3506849315068497</v>
      </c>
      <c r="H1133" s="146">
        <v>25</v>
      </c>
      <c r="I1133" s="150">
        <v>0.05</v>
      </c>
      <c r="J1133" s="151">
        <f t="shared" si="114"/>
        <v>3.7999999999999999E-2</v>
      </c>
      <c r="K1133" s="152">
        <v>-20643455.16</v>
      </c>
      <c r="L1133" s="152">
        <v>-15096983.32</v>
      </c>
      <c r="M1133" s="64">
        <v>0</v>
      </c>
      <c r="N1133" s="153">
        <f t="shared" si="115"/>
        <v>-20643455.16</v>
      </c>
      <c r="O1133" s="152">
        <f t="shared" si="116"/>
        <v>-5766254.3215962742</v>
      </c>
      <c r="P1133" s="152">
        <f>N1133-O1133</f>
        <v>-14877200.838403726</v>
      </c>
      <c r="Q1133" s="64">
        <v>0.06</v>
      </c>
      <c r="R1133" s="152">
        <f>IF(P1133&gt;=N1133*I1133,N1133*I1133,P1133*(1-Q1133))</f>
        <v>-13984568.788099501</v>
      </c>
    </row>
    <row r="1134" spans="2:18" x14ac:dyDescent="0.25">
      <c r="B1134" s="146">
        <v>1130</v>
      </c>
      <c r="C1134" s="147" t="s">
        <v>1237</v>
      </c>
      <c r="D1134" s="148">
        <v>0</v>
      </c>
      <c r="E1134" s="149">
        <v>42095</v>
      </c>
      <c r="F1134" s="149">
        <v>44413</v>
      </c>
      <c r="G1134" s="6">
        <f t="shared" si="118"/>
        <v>6.3506849315068497</v>
      </c>
      <c r="H1134" s="146">
        <v>25</v>
      </c>
      <c r="I1134" s="150">
        <v>0.05</v>
      </c>
      <c r="J1134" s="151">
        <f t="shared" si="114"/>
        <v>3.7999999999999999E-2</v>
      </c>
      <c r="K1134" s="152">
        <v>3952393.19</v>
      </c>
      <c r="L1134" s="152">
        <v>3003846.17</v>
      </c>
      <c r="M1134" s="64">
        <v>0</v>
      </c>
      <c r="N1134" s="153">
        <f t="shared" si="115"/>
        <v>3952393.19</v>
      </c>
      <c r="O1134" s="152">
        <f t="shared" si="116"/>
        <v>953815.34725468501</v>
      </c>
      <c r="P1134" s="152">
        <f t="shared" si="117"/>
        <v>2998577.8427453148</v>
      </c>
      <c r="Q1134" s="64">
        <v>0.06</v>
      </c>
      <c r="R1134" s="152">
        <f t="shared" si="119"/>
        <v>2818663.1721805958</v>
      </c>
    </row>
    <row r="1135" spans="2:18" x14ac:dyDescent="0.25">
      <c r="B1135" s="146">
        <v>1131</v>
      </c>
      <c r="C1135" s="147" t="s">
        <v>1232</v>
      </c>
      <c r="D1135" s="148">
        <v>0</v>
      </c>
      <c r="E1135" s="149">
        <v>41730</v>
      </c>
      <c r="F1135" s="149">
        <v>44413</v>
      </c>
      <c r="G1135" s="6">
        <f t="shared" si="118"/>
        <v>7.3506849315068497</v>
      </c>
      <c r="H1135" s="146">
        <v>25</v>
      </c>
      <c r="I1135" s="150">
        <v>0.05</v>
      </c>
      <c r="J1135" s="151">
        <f t="shared" si="114"/>
        <v>3.7999999999999999E-2</v>
      </c>
      <c r="K1135" s="152">
        <v>27166411.870000001</v>
      </c>
      <c r="L1135" s="152">
        <v>19867355.719999999</v>
      </c>
      <c r="M1135" s="64">
        <v>0</v>
      </c>
      <c r="N1135" s="153">
        <f t="shared" si="115"/>
        <v>27166411.870000001</v>
      </c>
      <c r="O1135" s="152">
        <f t="shared" si="116"/>
        <v>7588285.9062848771</v>
      </c>
      <c r="P1135" s="152">
        <f t="shared" si="117"/>
        <v>19578125.963715125</v>
      </c>
      <c r="Q1135" s="64">
        <v>0.06</v>
      </c>
      <c r="R1135" s="152">
        <f t="shared" si="119"/>
        <v>18403438.405892216</v>
      </c>
    </row>
    <row r="1136" spans="2:18" x14ac:dyDescent="0.25">
      <c r="B1136" s="146">
        <v>1132</v>
      </c>
      <c r="C1136" s="147" t="s">
        <v>1238</v>
      </c>
      <c r="D1136" s="148">
        <v>0</v>
      </c>
      <c r="E1136" s="149">
        <v>42461</v>
      </c>
      <c r="F1136" s="149">
        <v>44413</v>
      </c>
      <c r="G1136" s="6">
        <f t="shared" si="118"/>
        <v>5.3479452054794523</v>
      </c>
      <c r="H1136" s="146">
        <v>25</v>
      </c>
      <c r="I1136" s="150">
        <v>0.05</v>
      </c>
      <c r="J1136" s="151">
        <f t="shared" si="114"/>
        <v>3.7999999999999999E-2</v>
      </c>
      <c r="K1136" s="152">
        <v>-1922734.49</v>
      </c>
      <c r="L1136" s="152">
        <v>-1521296.51</v>
      </c>
      <c r="M1136" s="64">
        <v>0</v>
      </c>
      <c r="N1136" s="153">
        <f t="shared" si="115"/>
        <v>-1922734.49</v>
      </c>
      <c r="O1136" s="152">
        <f t="shared" si="116"/>
        <v>-390741.79049380822</v>
      </c>
      <c r="P1136" s="152">
        <f>N1136-O1136</f>
        <v>-1531992.6995061918</v>
      </c>
      <c r="Q1136" s="64">
        <v>0.06</v>
      </c>
      <c r="R1136" s="152">
        <f>IF(P1136&gt;=N1136*I1136,N1136*I1136,P1136*(1-Q1136))</f>
        <v>-1440073.1375358202</v>
      </c>
    </row>
    <row r="1137" spans="2:18" x14ac:dyDescent="0.25">
      <c r="B1137" s="146">
        <v>1133</v>
      </c>
      <c r="C1137" s="147" t="s">
        <v>1239</v>
      </c>
      <c r="D1137" s="148">
        <v>0</v>
      </c>
      <c r="E1137" s="149">
        <v>42826</v>
      </c>
      <c r="F1137" s="149">
        <v>44413</v>
      </c>
      <c r="G1137" s="6">
        <f t="shared" si="118"/>
        <v>4.3479452054794523</v>
      </c>
      <c r="H1137" s="146">
        <v>25</v>
      </c>
      <c r="I1137" s="150">
        <v>0.05</v>
      </c>
      <c r="J1137" s="151">
        <f t="shared" si="114"/>
        <v>3.7999999999999999E-2</v>
      </c>
      <c r="K1137" s="152">
        <v>463324.63</v>
      </c>
      <c r="L1137" s="152">
        <v>382378.51</v>
      </c>
      <c r="M1137" s="64">
        <v>0</v>
      </c>
      <c r="N1137" s="153">
        <f t="shared" si="115"/>
        <v>463324.63</v>
      </c>
      <c r="O1137" s="152">
        <f t="shared" si="116"/>
        <v>76551.383936383572</v>
      </c>
      <c r="P1137" s="152">
        <f t="shared" si="117"/>
        <v>386773.24606361642</v>
      </c>
      <c r="Q1137" s="64">
        <v>0.06</v>
      </c>
      <c r="R1137" s="152">
        <f t="shared" si="119"/>
        <v>363566.8512997994</v>
      </c>
    </row>
    <row r="1138" spans="2:18" x14ac:dyDescent="0.25">
      <c r="B1138" s="146">
        <v>1134</v>
      </c>
      <c r="C1138" s="147" t="s">
        <v>1241</v>
      </c>
      <c r="D1138" s="148">
        <v>0</v>
      </c>
      <c r="E1138" s="149">
        <v>42826</v>
      </c>
      <c r="F1138" s="149">
        <v>44413</v>
      </c>
      <c r="G1138" s="6">
        <f t="shared" si="118"/>
        <v>4.3479452054794523</v>
      </c>
      <c r="H1138" s="146">
        <v>25</v>
      </c>
      <c r="I1138" s="150">
        <v>0.05</v>
      </c>
      <c r="J1138" s="151">
        <f t="shared" si="114"/>
        <v>3.7999999999999999E-2</v>
      </c>
      <c r="K1138" s="152">
        <v>-38978.42</v>
      </c>
      <c r="L1138" s="152">
        <v>-32168.62</v>
      </c>
      <c r="M1138" s="64">
        <v>0</v>
      </c>
      <c r="N1138" s="153">
        <f t="shared" si="115"/>
        <v>-38978.42</v>
      </c>
      <c r="O1138" s="152">
        <f t="shared" si="116"/>
        <v>-6440.0893055342467</v>
      </c>
      <c r="P1138" s="152">
        <f>N1138-O1138</f>
        <v>-32538.330694465752</v>
      </c>
      <c r="Q1138" s="64">
        <v>0.06</v>
      </c>
      <c r="R1138" s="152">
        <f>IF(P1138&gt;=N1138*I1138,N1138*I1138,P1138*(1-Q1138))</f>
        <v>-30586.030852797805</v>
      </c>
    </row>
    <row r="1139" spans="2:18" x14ac:dyDescent="0.25">
      <c r="B1139" s="146">
        <v>1135</v>
      </c>
      <c r="C1139" s="147" t="s">
        <v>1243</v>
      </c>
      <c r="D1139" s="148">
        <v>0</v>
      </c>
      <c r="E1139" s="149">
        <v>43191</v>
      </c>
      <c r="F1139" s="149">
        <v>44413</v>
      </c>
      <c r="G1139" s="6">
        <f t="shared" si="118"/>
        <v>3.3479452054794518</v>
      </c>
      <c r="H1139" s="146">
        <v>25</v>
      </c>
      <c r="I1139" s="150">
        <v>0.05</v>
      </c>
      <c r="J1139" s="151">
        <f t="shared" si="114"/>
        <v>3.7999999999999999E-2</v>
      </c>
      <c r="K1139" s="152">
        <v>1279844.76</v>
      </c>
      <c r="L1139" s="152">
        <v>940558.7</v>
      </c>
      <c r="M1139" s="64">
        <v>0</v>
      </c>
      <c r="N1139" s="153">
        <f t="shared" si="115"/>
        <v>1279844.76</v>
      </c>
      <c r="O1139" s="152">
        <f t="shared" si="116"/>
        <v>162824.30486399998</v>
      </c>
      <c r="P1139" s="152">
        <f t="shared" si="117"/>
        <v>1117020.4551359999</v>
      </c>
      <c r="Q1139" s="64">
        <v>0.06</v>
      </c>
      <c r="R1139" s="152">
        <f t="shared" si="119"/>
        <v>1049999.2278278398</v>
      </c>
    </row>
    <row r="1140" spans="2:18" x14ac:dyDescent="0.25">
      <c r="B1140" s="146">
        <v>1136</v>
      </c>
      <c r="C1140" s="147" t="s">
        <v>1244</v>
      </c>
      <c r="D1140" s="148">
        <v>0</v>
      </c>
      <c r="E1140" s="149">
        <v>43191</v>
      </c>
      <c r="F1140" s="149">
        <v>44413</v>
      </c>
      <c r="G1140" s="6">
        <f t="shared" si="118"/>
        <v>3.3479452054794518</v>
      </c>
      <c r="H1140" s="146">
        <v>25</v>
      </c>
      <c r="I1140" s="150">
        <v>0.05</v>
      </c>
      <c r="J1140" s="151">
        <f t="shared" si="114"/>
        <v>3.7999999999999999E-2</v>
      </c>
      <c r="K1140" s="152">
        <v>4231321.24</v>
      </c>
      <c r="L1140" s="152">
        <v>3109600.57</v>
      </c>
      <c r="M1140" s="64">
        <v>0</v>
      </c>
      <c r="N1140" s="153">
        <f t="shared" si="115"/>
        <v>4231321.24</v>
      </c>
      <c r="O1140" s="152">
        <f t="shared" si="116"/>
        <v>538316.80301545199</v>
      </c>
      <c r="P1140" s="152">
        <f t="shared" si="117"/>
        <v>3693004.4369845483</v>
      </c>
      <c r="Q1140" s="64">
        <v>0.06</v>
      </c>
      <c r="R1140" s="152">
        <f t="shared" si="119"/>
        <v>3471424.1707654754</v>
      </c>
    </row>
    <row r="1141" spans="2:18" x14ac:dyDescent="0.25">
      <c r="B1141" s="146">
        <v>1137</v>
      </c>
      <c r="C1141" s="147" t="s">
        <v>1246</v>
      </c>
      <c r="D1141" s="148">
        <v>0</v>
      </c>
      <c r="E1141" s="149">
        <v>43556</v>
      </c>
      <c r="F1141" s="149">
        <v>44413</v>
      </c>
      <c r="G1141" s="6">
        <f t="shared" si="118"/>
        <v>2.3479452054794518</v>
      </c>
      <c r="H1141" s="146">
        <v>25</v>
      </c>
      <c r="I1141" s="150">
        <v>0.05</v>
      </c>
      <c r="J1141" s="151">
        <f t="shared" si="114"/>
        <v>3.7999999999999999E-2</v>
      </c>
      <c r="K1141" s="152">
        <v>1512831.92</v>
      </c>
      <c r="L1141" s="152">
        <v>1367298.7</v>
      </c>
      <c r="M1141" s="64">
        <v>0</v>
      </c>
      <c r="N1141" s="153">
        <f t="shared" si="115"/>
        <v>1512831.92</v>
      </c>
      <c r="O1141" s="152">
        <f t="shared" si="116"/>
        <v>134977.7652238904</v>
      </c>
      <c r="P1141" s="152">
        <f t="shared" si="117"/>
        <v>1377854.1547761096</v>
      </c>
      <c r="Q1141" s="64">
        <v>0.06</v>
      </c>
      <c r="R1141" s="152">
        <f t="shared" si="119"/>
        <v>1295182.905489543</v>
      </c>
    </row>
    <row r="1142" spans="2:18" ht="30" x14ac:dyDescent="0.25">
      <c r="B1142" s="146">
        <v>1138</v>
      </c>
      <c r="C1142" s="147" t="s">
        <v>1247</v>
      </c>
      <c r="D1142" s="148">
        <v>0</v>
      </c>
      <c r="E1142" s="149">
        <v>43556</v>
      </c>
      <c r="F1142" s="149">
        <v>44413</v>
      </c>
      <c r="G1142" s="6">
        <f t="shared" si="118"/>
        <v>2.3479452054794518</v>
      </c>
      <c r="H1142" s="146">
        <v>25</v>
      </c>
      <c r="I1142" s="150">
        <v>0.05</v>
      </c>
      <c r="J1142" s="151">
        <f t="shared" si="114"/>
        <v>3.7999999999999999E-2</v>
      </c>
      <c r="K1142" s="152">
        <v>5287788.21</v>
      </c>
      <c r="L1142" s="152">
        <v>4779107.2300000004</v>
      </c>
      <c r="M1142" s="64">
        <v>0</v>
      </c>
      <c r="N1142" s="153">
        <f t="shared" si="115"/>
        <v>5287788.21</v>
      </c>
      <c r="O1142" s="152">
        <f t="shared" si="116"/>
        <v>471786.60505989031</v>
      </c>
      <c r="P1142" s="152">
        <f t="shared" si="117"/>
        <v>4816001.6049401099</v>
      </c>
      <c r="Q1142" s="64">
        <v>0.06</v>
      </c>
      <c r="R1142" s="152">
        <f t="shared" si="119"/>
        <v>4527041.5086437026</v>
      </c>
    </row>
    <row r="1143" spans="2:18" x14ac:dyDescent="0.25">
      <c r="B1143" s="146">
        <v>1139</v>
      </c>
      <c r="C1143" s="147" t="s">
        <v>1249</v>
      </c>
      <c r="D1143" s="148">
        <v>0</v>
      </c>
      <c r="E1143" s="149">
        <v>43922</v>
      </c>
      <c r="F1143" s="149">
        <v>44413</v>
      </c>
      <c r="G1143" s="6">
        <f t="shared" si="118"/>
        <v>1.3452054794520547</v>
      </c>
      <c r="H1143" s="146">
        <v>25</v>
      </c>
      <c r="I1143" s="150">
        <v>0.05</v>
      </c>
      <c r="J1143" s="151">
        <f t="shared" si="114"/>
        <v>3.7999999999999999E-2</v>
      </c>
      <c r="K1143" s="152">
        <v>2617063</v>
      </c>
      <c r="L1143" s="152">
        <v>2484469.98</v>
      </c>
      <c r="M1143" s="64">
        <v>0</v>
      </c>
      <c r="N1143" s="153">
        <f t="shared" si="115"/>
        <v>2617063</v>
      </c>
      <c r="O1143" s="152">
        <f t="shared" si="116"/>
        <v>133778.52453150685</v>
      </c>
      <c r="P1143" s="152">
        <f t="shared" si="117"/>
        <v>2483284.4754684931</v>
      </c>
      <c r="Q1143" s="64">
        <v>0.06</v>
      </c>
      <c r="R1143" s="152">
        <f t="shared" si="119"/>
        <v>2334287.4069403834</v>
      </c>
    </row>
    <row r="1144" spans="2:18" x14ac:dyDescent="0.25">
      <c r="B1144" s="146">
        <v>1140</v>
      </c>
      <c r="C1144" s="147" t="s">
        <v>1250</v>
      </c>
      <c r="D1144" s="148">
        <v>0</v>
      </c>
      <c r="E1144" s="149">
        <v>43922</v>
      </c>
      <c r="F1144" s="149">
        <v>44413</v>
      </c>
      <c r="G1144" s="6">
        <f t="shared" si="118"/>
        <v>1.3452054794520547</v>
      </c>
      <c r="H1144" s="146">
        <v>25</v>
      </c>
      <c r="I1144" s="150">
        <v>0.05</v>
      </c>
      <c r="J1144" s="151">
        <f t="shared" si="114"/>
        <v>3.7999999999999999E-2</v>
      </c>
      <c r="K1144" s="152">
        <v>-5144628.8499999996</v>
      </c>
      <c r="L1144" s="152">
        <v>-4883977.18</v>
      </c>
      <c r="M1144" s="64">
        <v>0</v>
      </c>
      <c r="N1144" s="153">
        <f t="shared" si="115"/>
        <v>-5144628.8499999996</v>
      </c>
      <c r="O1144" s="152">
        <f t="shared" si="116"/>
        <v>-262982.15091315063</v>
      </c>
      <c r="P1144" s="152">
        <f>N1144-O1144</f>
        <v>-4881646.6990868486</v>
      </c>
      <c r="Q1144" s="64">
        <v>0.06</v>
      </c>
      <c r="R1144" s="152">
        <f>IF(P1144&gt;=N1144*I1144,N1144*I1144,P1144*(1-Q1144))</f>
        <v>-4588747.8971416373</v>
      </c>
    </row>
    <row r="1145" spans="2:18" x14ac:dyDescent="0.25">
      <c r="B1145" s="146">
        <v>1141</v>
      </c>
      <c r="C1145" s="147" t="s">
        <v>1355</v>
      </c>
      <c r="D1145" s="148">
        <v>0</v>
      </c>
      <c r="E1145" s="149">
        <v>41639</v>
      </c>
      <c r="F1145" s="149">
        <v>44413</v>
      </c>
      <c r="G1145" s="6">
        <f t="shared" si="118"/>
        <v>7.6</v>
      </c>
      <c r="H1145" s="146">
        <v>25</v>
      </c>
      <c r="I1145" s="150">
        <v>0.05</v>
      </c>
      <c r="J1145" s="151">
        <f t="shared" si="114"/>
        <v>3.7999999999999999E-2</v>
      </c>
      <c r="K1145" s="152">
        <v>21170369.789999999</v>
      </c>
      <c r="L1145" s="152">
        <v>12140206.369999999</v>
      </c>
      <c r="M1145" s="64">
        <v>8.8210347752332524E-2</v>
      </c>
      <c r="N1145" s="153">
        <f t="shared" si="115"/>
        <v>23037815.471221376</v>
      </c>
      <c r="O1145" s="152">
        <f t="shared" si="116"/>
        <v>6653321.1080887327</v>
      </c>
      <c r="P1145" s="152">
        <f t="shared" si="117"/>
        <v>16384494.363132644</v>
      </c>
      <c r="Q1145" s="64">
        <v>0.06</v>
      </c>
      <c r="R1145" s="152">
        <f t="shared" si="119"/>
        <v>15401424.701344686</v>
      </c>
    </row>
    <row r="1146" spans="2:18" x14ac:dyDescent="0.25">
      <c r="B1146" s="146">
        <v>1142</v>
      </c>
      <c r="C1146" s="147" t="s">
        <v>1356</v>
      </c>
      <c r="D1146" s="148">
        <v>0</v>
      </c>
      <c r="E1146" s="149">
        <v>41730</v>
      </c>
      <c r="F1146" s="149">
        <v>44413</v>
      </c>
      <c r="G1146" s="6">
        <f t="shared" si="118"/>
        <v>7.3506849315068497</v>
      </c>
      <c r="H1146" s="146">
        <v>25</v>
      </c>
      <c r="I1146" s="150">
        <v>0.05</v>
      </c>
      <c r="J1146" s="151">
        <f t="shared" si="114"/>
        <v>3.7999999999999999E-2</v>
      </c>
      <c r="K1146" s="152">
        <v>125491.69</v>
      </c>
      <c r="L1146" s="152">
        <v>73769.820000000007</v>
      </c>
      <c r="M1146" s="64">
        <v>-2.3328149300154196E-3</v>
      </c>
      <c r="N1146" s="153">
        <f t="shared" si="115"/>
        <v>125198.94111197513</v>
      </c>
      <c r="O1146" s="152">
        <f t="shared" si="116"/>
        <v>34971.322855151542</v>
      </c>
      <c r="P1146" s="152">
        <f t="shared" si="117"/>
        <v>90227.618256823596</v>
      </c>
      <c r="Q1146" s="64">
        <v>0.06</v>
      </c>
      <c r="R1146" s="152">
        <f t="shared" si="119"/>
        <v>84813.961161414176</v>
      </c>
    </row>
    <row r="1147" spans="2:18" x14ac:dyDescent="0.25">
      <c r="B1147" s="146">
        <v>1143</v>
      </c>
      <c r="C1147" s="147" t="s">
        <v>1357</v>
      </c>
      <c r="D1147" s="148">
        <v>0</v>
      </c>
      <c r="E1147" s="149">
        <v>41730</v>
      </c>
      <c r="F1147" s="149">
        <v>44413</v>
      </c>
      <c r="G1147" s="6">
        <f t="shared" si="118"/>
        <v>7.3506849315068497</v>
      </c>
      <c r="H1147" s="146">
        <v>25</v>
      </c>
      <c r="I1147" s="150">
        <v>0.05</v>
      </c>
      <c r="J1147" s="151">
        <f t="shared" si="114"/>
        <v>3.7999999999999999E-2</v>
      </c>
      <c r="K1147" s="152">
        <v>62869.23</v>
      </c>
      <c r="L1147" s="152">
        <v>36957.42</v>
      </c>
      <c r="M1147" s="64">
        <v>-2.3328149300154196E-3</v>
      </c>
      <c r="N1147" s="153">
        <f t="shared" si="115"/>
        <v>62722.56772161743</v>
      </c>
      <c r="O1147" s="152">
        <f t="shared" si="116"/>
        <v>17520.045669835024</v>
      </c>
      <c r="P1147" s="152">
        <f t="shared" si="117"/>
        <v>45202.522051782405</v>
      </c>
      <c r="Q1147" s="64">
        <v>0.06</v>
      </c>
      <c r="R1147" s="152">
        <f t="shared" si="119"/>
        <v>42490.370728675458</v>
      </c>
    </row>
    <row r="1148" spans="2:18" x14ac:dyDescent="0.25">
      <c r="B1148" s="146">
        <v>1144</v>
      </c>
      <c r="C1148" s="147" t="s">
        <v>1358</v>
      </c>
      <c r="D1148" s="148">
        <v>0</v>
      </c>
      <c r="E1148" s="149">
        <v>41639</v>
      </c>
      <c r="F1148" s="149">
        <v>44413</v>
      </c>
      <c r="G1148" s="6">
        <f t="shared" si="118"/>
        <v>7.6</v>
      </c>
      <c r="H1148" s="146">
        <v>25</v>
      </c>
      <c r="I1148" s="150">
        <v>0.05</v>
      </c>
      <c r="J1148" s="151">
        <f t="shared" si="114"/>
        <v>3.7999999999999999E-2</v>
      </c>
      <c r="K1148" s="152">
        <v>82614691.909999996</v>
      </c>
      <c r="L1148" s="152">
        <v>59637871.75</v>
      </c>
      <c r="M1148" s="64">
        <v>8.8210347752332524E-2</v>
      </c>
      <c r="N1148" s="153">
        <f t="shared" si="115"/>
        <v>89902162.612832919</v>
      </c>
      <c r="O1148" s="152">
        <f t="shared" si="116"/>
        <v>25963744.562586144</v>
      </c>
      <c r="P1148" s="152">
        <f t="shared" si="117"/>
        <v>63938418.050246775</v>
      </c>
      <c r="Q1148" s="64">
        <v>0.06</v>
      </c>
      <c r="R1148" s="152">
        <f t="shared" si="119"/>
        <v>60102112.967231967</v>
      </c>
    </row>
    <row r="1149" spans="2:18" x14ac:dyDescent="0.25">
      <c r="B1149" s="146">
        <v>1145</v>
      </c>
      <c r="C1149" s="147" t="s">
        <v>1359</v>
      </c>
      <c r="D1149" s="148">
        <v>0</v>
      </c>
      <c r="E1149" s="149">
        <v>41730</v>
      </c>
      <c r="F1149" s="149">
        <v>44413</v>
      </c>
      <c r="G1149" s="6">
        <f t="shared" si="118"/>
        <v>7.3506849315068497</v>
      </c>
      <c r="H1149" s="146">
        <v>25</v>
      </c>
      <c r="I1149" s="150">
        <v>0.05</v>
      </c>
      <c r="J1149" s="151">
        <f t="shared" si="114"/>
        <v>3.7999999999999999E-2</v>
      </c>
      <c r="K1149" s="152">
        <v>6770611.2199999997</v>
      </c>
      <c r="L1149" s="152">
        <v>4969628.6100000003</v>
      </c>
      <c r="M1149" s="64">
        <v>-2.3328149300154196E-3</v>
      </c>
      <c r="N1149" s="153">
        <f t="shared" si="115"/>
        <v>6754816.6370606534</v>
      </c>
      <c r="O1149" s="152">
        <f t="shared" si="116"/>
        <v>1886796.0970270736</v>
      </c>
      <c r="P1149" s="152">
        <f t="shared" si="117"/>
        <v>4868020.5400335798</v>
      </c>
      <c r="Q1149" s="64">
        <v>0.06</v>
      </c>
      <c r="R1149" s="152">
        <f t="shared" si="119"/>
        <v>4575939.3076315643</v>
      </c>
    </row>
    <row r="1150" spans="2:18" ht="30" x14ac:dyDescent="0.25">
      <c r="B1150" s="146">
        <v>1146</v>
      </c>
      <c r="C1150" s="147" t="s">
        <v>1360</v>
      </c>
      <c r="D1150" s="148">
        <v>0</v>
      </c>
      <c r="E1150" s="149">
        <v>41730</v>
      </c>
      <c r="F1150" s="149">
        <v>44413</v>
      </c>
      <c r="G1150" s="6">
        <f t="shared" si="118"/>
        <v>7.3506849315068497</v>
      </c>
      <c r="H1150" s="146">
        <v>25</v>
      </c>
      <c r="I1150" s="150">
        <v>0.05</v>
      </c>
      <c r="J1150" s="151">
        <f t="shared" si="114"/>
        <v>3.7999999999999999E-2</v>
      </c>
      <c r="K1150" s="152">
        <v>955155.82</v>
      </c>
      <c r="L1150" s="152">
        <v>701084.38</v>
      </c>
      <c r="M1150" s="64">
        <v>-2.3328149300154196E-3</v>
      </c>
      <c r="N1150" s="153">
        <f t="shared" si="115"/>
        <v>952927.61824261281</v>
      </c>
      <c r="O1150" s="152">
        <f t="shared" si="116"/>
        <v>266177.48600084207</v>
      </c>
      <c r="P1150" s="152">
        <f t="shared" si="117"/>
        <v>686750.13224177074</v>
      </c>
      <c r="Q1150" s="64">
        <v>0.06</v>
      </c>
      <c r="R1150" s="152">
        <f t="shared" si="119"/>
        <v>645545.12430726446</v>
      </c>
    </row>
    <row r="1151" spans="2:18" x14ac:dyDescent="0.25">
      <c r="B1151" s="146">
        <v>1147</v>
      </c>
      <c r="C1151" s="147" t="s">
        <v>1361</v>
      </c>
      <c r="D1151" s="148">
        <v>0</v>
      </c>
      <c r="E1151" s="149">
        <v>42186</v>
      </c>
      <c r="F1151" s="149">
        <v>44413</v>
      </c>
      <c r="G1151" s="6">
        <f t="shared" si="118"/>
        <v>6.1013698630136988</v>
      </c>
      <c r="H1151" s="146">
        <v>25</v>
      </c>
      <c r="I1151" s="150">
        <v>0.05</v>
      </c>
      <c r="J1151" s="151">
        <f t="shared" si="114"/>
        <v>3.7999999999999999E-2</v>
      </c>
      <c r="K1151" s="152">
        <v>10522269.869999999</v>
      </c>
      <c r="L1151" s="152">
        <v>8075770.8799999999</v>
      </c>
      <c r="M1151" s="64">
        <v>0</v>
      </c>
      <c r="N1151" s="153">
        <f t="shared" si="115"/>
        <v>10522269.869999999</v>
      </c>
      <c r="O1151" s="152">
        <f t="shared" si="116"/>
        <v>2439609.8904619724</v>
      </c>
      <c r="P1151" s="152">
        <f t="shared" si="117"/>
        <v>8082659.9795380272</v>
      </c>
      <c r="Q1151" s="64">
        <v>0.06</v>
      </c>
      <c r="R1151" s="152">
        <f t="shared" si="119"/>
        <v>7597700.3807657454</v>
      </c>
    </row>
    <row r="1152" spans="2:18" x14ac:dyDescent="0.25">
      <c r="B1152" s="146">
        <v>1148</v>
      </c>
      <c r="C1152" s="147" t="s">
        <v>1362</v>
      </c>
      <c r="D1152" s="148">
        <v>0</v>
      </c>
      <c r="E1152" s="149">
        <v>41639</v>
      </c>
      <c r="F1152" s="149">
        <v>44413</v>
      </c>
      <c r="G1152" s="6">
        <f t="shared" si="118"/>
        <v>7.6</v>
      </c>
      <c r="H1152" s="146">
        <v>25</v>
      </c>
      <c r="I1152" s="150">
        <v>0.05</v>
      </c>
      <c r="J1152" s="151">
        <f t="shared" si="114"/>
        <v>3.7999999999999999E-2</v>
      </c>
      <c r="K1152" s="152">
        <v>50136742.409999996</v>
      </c>
      <c r="L1152" s="152">
        <v>28216127.600000001</v>
      </c>
      <c r="M1152" s="64">
        <v>8.8210347752332524E-2</v>
      </c>
      <c r="N1152" s="153">
        <f t="shared" si="115"/>
        <v>54559321.893155217</v>
      </c>
      <c r="O1152" s="152">
        <f t="shared" si="116"/>
        <v>15756732.162743226</v>
      </c>
      <c r="P1152" s="152">
        <f t="shared" si="117"/>
        <v>38802589.730411991</v>
      </c>
      <c r="Q1152" s="64">
        <v>0.06</v>
      </c>
      <c r="R1152" s="152">
        <f t="shared" si="119"/>
        <v>36474434.34658727</v>
      </c>
    </row>
    <row r="1153" spans="2:18" x14ac:dyDescent="0.25">
      <c r="B1153" s="146">
        <v>1149</v>
      </c>
      <c r="C1153" s="147" t="s">
        <v>1363</v>
      </c>
      <c r="D1153" s="148">
        <v>0</v>
      </c>
      <c r="E1153" s="149">
        <v>41730</v>
      </c>
      <c r="F1153" s="149">
        <v>44413</v>
      </c>
      <c r="G1153" s="6">
        <f t="shared" si="118"/>
        <v>7.3506849315068497</v>
      </c>
      <c r="H1153" s="146">
        <v>25</v>
      </c>
      <c r="I1153" s="150">
        <v>0.05</v>
      </c>
      <c r="J1153" s="151">
        <f t="shared" si="114"/>
        <v>3.7999999999999999E-2</v>
      </c>
      <c r="K1153" s="152">
        <v>5147349.79</v>
      </c>
      <c r="L1153" s="152">
        <v>3025849.77</v>
      </c>
      <c r="M1153" s="64">
        <v>-2.3328149300154196E-3</v>
      </c>
      <c r="N1153" s="153">
        <f t="shared" si="115"/>
        <v>5135341.9755598763</v>
      </c>
      <c r="O1153" s="152">
        <f t="shared" si="116"/>
        <v>1434434.6733595389</v>
      </c>
      <c r="P1153" s="152">
        <f t="shared" si="117"/>
        <v>3700907.3022003374</v>
      </c>
      <c r="Q1153" s="64">
        <v>0.06</v>
      </c>
      <c r="R1153" s="152">
        <f t="shared" si="119"/>
        <v>3478852.8640683168</v>
      </c>
    </row>
    <row r="1154" spans="2:18" x14ac:dyDescent="0.25">
      <c r="B1154" s="146">
        <v>1150</v>
      </c>
      <c r="C1154" s="147" t="s">
        <v>1364</v>
      </c>
      <c r="D1154" s="148">
        <v>0</v>
      </c>
      <c r="E1154" s="149">
        <v>41730</v>
      </c>
      <c r="F1154" s="149">
        <v>44413</v>
      </c>
      <c r="G1154" s="6">
        <f t="shared" si="118"/>
        <v>7.3506849315068497</v>
      </c>
      <c r="H1154" s="146">
        <v>25</v>
      </c>
      <c r="I1154" s="150">
        <v>0.05</v>
      </c>
      <c r="J1154" s="151">
        <f t="shared" si="114"/>
        <v>3.7999999999999999E-2</v>
      </c>
      <c r="K1154" s="152">
        <v>5518644.96</v>
      </c>
      <c r="L1154" s="152">
        <v>3244114.21</v>
      </c>
      <c r="M1154" s="64">
        <v>-2.3328149300154196E-3</v>
      </c>
      <c r="N1154" s="153">
        <f t="shared" si="115"/>
        <v>5505770.9826438576</v>
      </c>
      <c r="O1154" s="152">
        <f t="shared" si="116"/>
        <v>1537905.1363410188</v>
      </c>
      <c r="P1154" s="152">
        <f t="shared" si="117"/>
        <v>3967865.846302839</v>
      </c>
      <c r="Q1154" s="64">
        <v>0.06</v>
      </c>
      <c r="R1154" s="152">
        <f t="shared" si="119"/>
        <v>3729793.8955246685</v>
      </c>
    </row>
    <row r="1155" spans="2:18" x14ac:dyDescent="0.25">
      <c r="B1155" s="146">
        <v>1151</v>
      </c>
      <c r="C1155" s="147" t="s">
        <v>1365</v>
      </c>
      <c r="D1155" s="148">
        <v>0</v>
      </c>
      <c r="E1155" s="149">
        <v>42186</v>
      </c>
      <c r="F1155" s="149">
        <v>44413</v>
      </c>
      <c r="G1155" s="6">
        <f t="shared" si="118"/>
        <v>6.1013698630136988</v>
      </c>
      <c r="H1155" s="146">
        <v>25</v>
      </c>
      <c r="I1155" s="150">
        <v>0.05</v>
      </c>
      <c r="J1155" s="151">
        <f t="shared" si="114"/>
        <v>3.7999999999999999E-2</v>
      </c>
      <c r="K1155" s="152">
        <v>721989.84</v>
      </c>
      <c r="L1155" s="152">
        <v>554122.32999999996</v>
      </c>
      <c r="M1155" s="64">
        <v>0</v>
      </c>
      <c r="N1155" s="153">
        <f t="shared" si="115"/>
        <v>721989.84</v>
      </c>
      <c r="O1155" s="152">
        <f t="shared" si="116"/>
        <v>167394.82794476714</v>
      </c>
      <c r="P1155" s="152">
        <f t="shared" si="117"/>
        <v>554595.01205523289</v>
      </c>
      <c r="Q1155" s="64">
        <v>0.06</v>
      </c>
      <c r="R1155" s="152">
        <f t="shared" si="119"/>
        <v>521319.31133191887</v>
      </c>
    </row>
    <row r="1156" spans="2:18" x14ac:dyDescent="0.25">
      <c r="B1156" s="146">
        <v>1152</v>
      </c>
      <c r="C1156" s="147" t="s">
        <v>1362</v>
      </c>
      <c r="D1156" s="148">
        <v>0</v>
      </c>
      <c r="E1156" s="149">
        <v>42461</v>
      </c>
      <c r="F1156" s="149">
        <v>44413</v>
      </c>
      <c r="G1156" s="6">
        <f t="shared" si="118"/>
        <v>5.3479452054794523</v>
      </c>
      <c r="H1156" s="146">
        <v>25</v>
      </c>
      <c r="I1156" s="150">
        <v>0.05</v>
      </c>
      <c r="J1156" s="151">
        <f t="shared" si="114"/>
        <v>3.7999999999999999E-2</v>
      </c>
      <c r="K1156" s="152">
        <v>-10000</v>
      </c>
      <c r="L1156" s="152">
        <v>-6274.7</v>
      </c>
      <c r="M1156" s="64">
        <v>3.1350482315112588E-2</v>
      </c>
      <c r="N1156" s="153">
        <f t="shared" si="115"/>
        <v>-10313.504823151125</v>
      </c>
      <c r="O1156" s="152">
        <f t="shared" si="116"/>
        <v>-2095.93022948509</v>
      </c>
      <c r="P1156" s="152">
        <f>N1156-O1156</f>
        <v>-8217.5745936660351</v>
      </c>
      <c r="Q1156" s="64">
        <v>0.06</v>
      </c>
      <c r="R1156" s="152">
        <f>IF(P1156&gt;=N1156*I1156,N1156*I1156,P1156*(1-Q1156))</f>
        <v>-7724.5201180460726</v>
      </c>
    </row>
    <row r="1157" spans="2:18" x14ac:dyDescent="0.25">
      <c r="B1157" s="146">
        <v>1153</v>
      </c>
      <c r="C1157" s="147" t="s">
        <v>1294</v>
      </c>
      <c r="D1157" s="148">
        <v>0</v>
      </c>
      <c r="E1157" s="149">
        <v>41639</v>
      </c>
      <c r="F1157" s="149">
        <v>44413</v>
      </c>
      <c r="G1157" s="6">
        <f t="shared" si="118"/>
        <v>7.6</v>
      </c>
      <c r="H1157" s="146">
        <v>25</v>
      </c>
      <c r="I1157" s="150">
        <v>0.05</v>
      </c>
      <c r="J1157" s="151">
        <f t="shared" ref="J1157:J1220" si="120">(1-I1157)/H1157</f>
        <v>3.7999999999999999E-2</v>
      </c>
      <c r="K1157" s="152">
        <v>1251957.8999999999</v>
      </c>
      <c r="L1157" s="152">
        <v>717938.67</v>
      </c>
      <c r="M1157" s="64">
        <v>0.44</v>
      </c>
      <c r="N1157" s="153">
        <f t="shared" ref="N1157:N1220" si="121">K1157*(1+M1157)</f>
        <v>1802819.3759999997</v>
      </c>
      <c r="O1157" s="152">
        <f t="shared" ref="O1157:O1220" si="122">N1157*J1157*G1157</f>
        <v>520654.23578879982</v>
      </c>
      <c r="P1157" s="152">
        <f t="shared" ref="P1157:P1220" si="123">MAX(N1157-O1157,0)</f>
        <v>1282165.1402111999</v>
      </c>
      <c r="Q1157" s="64">
        <v>0.06</v>
      </c>
      <c r="R1157" s="152">
        <f t="shared" si="119"/>
        <v>1205235.2317985278</v>
      </c>
    </row>
    <row r="1158" spans="2:18" x14ac:dyDescent="0.25">
      <c r="B1158" s="146">
        <v>1154</v>
      </c>
      <c r="C1158" s="147" t="s">
        <v>1226</v>
      </c>
      <c r="D1158" s="148">
        <v>0</v>
      </c>
      <c r="E1158" s="149">
        <v>41639</v>
      </c>
      <c r="F1158" s="149">
        <v>44413</v>
      </c>
      <c r="G1158" s="6">
        <f t="shared" ref="G1158:G1221" si="124">(F1158-E1158)/(EDATE(F1158,12)-F1158)</f>
        <v>7.6</v>
      </c>
      <c r="H1158" s="146">
        <v>25</v>
      </c>
      <c r="I1158" s="150">
        <v>0.05</v>
      </c>
      <c r="J1158" s="151">
        <f t="shared" si="120"/>
        <v>3.7999999999999999E-2</v>
      </c>
      <c r="K1158" s="152">
        <v>8152337.3499999996</v>
      </c>
      <c r="L1158" s="152">
        <v>4674980.1100000003</v>
      </c>
      <c r="M1158" s="64">
        <v>0.19512195121951231</v>
      </c>
      <c r="N1158" s="153">
        <f t="shared" si="121"/>
        <v>9743037.3207317088</v>
      </c>
      <c r="O1158" s="152">
        <f t="shared" si="122"/>
        <v>2813789.1782273175</v>
      </c>
      <c r="P1158" s="152">
        <f t="shared" si="123"/>
        <v>6929248.1425043913</v>
      </c>
      <c r="Q1158" s="64">
        <v>0.06</v>
      </c>
      <c r="R1158" s="152">
        <f t="shared" ref="R1158:R1221" si="125">IF(L1158&lt;=0,0,IF(P1158&lt;=I1158*N1158,I1158*N1158,P1158*(1-Q1158)))</f>
        <v>6513493.2539541274</v>
      </c>
    </row>
    <row r="1159" spans="2:18" ht="30" x14ac:dyDescent="0.25">
      <c r="B1159" s="146">
        <v>1155</v>
      </c>
      <c r="C1159" s="147" t="s">
        <v>1227</v>
      </c>
      <c r="D1159" s="148">
        <v>0</v>
      </c>
      <c r="E1159" s="149">
        <v>41639</v>
      </c>
      <c r="F1159" s="149">
        <v>44413</v>
      </c>
      <c r="G1159" s="6">
        <f t="shared" si="124"/>
        <v>7.6</v>
      </c>
      <c r="H1159" s="146">
        <v>25</v>
      </c>
      <c r="I1159" s="150">
        <v>0.05</v>
      </c>
      <c r="J1159" s="151">
        <f t="shared" si="120"/>
        <v>3.7999999999999999E-2</v>
      </c>
      <c r="K1159" s="152">
        <v>1933903.3</v>
      </c>
      <c r="L1159" s="152">
        <v>1109002.1299999999</v>
      </c>
      <c r="M1159" s="64">
        <v>0</v>
      </c>
      <c r="N1159" s="153">
        <f t="shared" si="121"/>
        <v>1933903.3</v>
      </c>
      <c r="O1159" s="152">
        <f t="shared" si="122"/>
        <v>558511.27304</v>
      </c>
      <c r="P1159" s="152">
        <f t="shared" si="123"/>
        <v>1375392.0269599999</v>
      </c>
      <c r="Q1159" s="64">
        <v>0.06</v>
      </c>
      <c r="R1159" s="152">
        <f t="shared" si="125"/>
        <v>1292868.5053423999</v>
      </c>
    </row>
    <row r="1160" spans="2:18" ht="30" x14ac:dyDescent="0.25">
      <c r="B1160" s="146">
        <v>1156</v>
      </c>
      <c r="C1160" s="147" t="s">
        <v>1228</v>
      </c>
      <c r="D1160" s="148">
        <v>0</v>
      </c>
      <c r="E1160" s="149">
        <v>41639</v>
      </c>
      <c r="F1160" s="149">
        <v>44413</v>
      </c>
      <c r="G1160" s="6">
        <f t="shared" si="124"/>
        <v>7.6</v>
      </c>
      <c r="H1160" s="146">
        <v>25</v>
      </c>
      <c r="I1160" s="150">
        <v>0.05</v>
      </c>
      <c r="J1160" s="151">
        <f t="shared" si="120"/>
        <v>3.7999999999999999E-2</v>
      </c>
      <c r="K1160" s="152">
        <v>420892.83</v>
      </c>
      <c r="L1160" s="152">
        <v>241362.16</v>
      </c>
      <c r="M1160" s="64">
        <v>0</v>
      </c>
      <c r="N1160" s="153">
        <f t="shared" si="121"/>
        <v>420892.83</v>
      </c>
      <c r="O1160" s="152">
        <f t="shared" si="122"/>
        <v>121553.849304</v>
      </c>
      <c r="P1160" s="152">
        <f t="shared" si="123"/>
        <v>299338.98069600004</v>
      </c>
      <c r="Q1160" s="64">
        <v>0.06</v>
      </c>
      <c r="R1160" s="152">
        <f t="shared" si="125"/>
        <v>281378.64185424004</v>
      </c>
    </row>
    <row r="1161" spans="2:18" ht="30" x14ac:dyDescent="0.25">
      <c r="B1161" s="146">
        <v>1157</v>
      </c>
      <c r="C1161" s="147" t="s">
        <v>1229</v>
      </c>
      <c r="D1161" s="148">
        <v>0</v>
      </c>
      <c r="E1161" s="149">
        <v>41639</v>
      </c>
      <c r="F1161" s="149">
        <v>44413</v>
      </c>
      <c r="G1161" s="6">
        <f t="shared" si="124"/>
        <v>7.6</v>
      </c>
      <c r="H1161" s="146">
        <v>25</v>
      </c>
      <c r="I1161" s="150">
        <v>0.05</v>
      </c>
      <c r="J1161" s="151">
        <f t="shared" si="120"/>
        <v>3.7999999999999999E-2</v>
      </c>
      <c r="K1161" s="152">
        <v>5249818.8499999996</v>
      </c>
      <c r="L1161" s="152">
        <v>3010522.96</v>
      </c>
      <c r="M1161" s="64">
        <v>0</v>
      </c>
      <c r="N1161" s="153">
        <f t="shared" si="121"/>
        <v>5249818.8499999996</v>
      </c>
      <c r="O1161" s="152">
        <f t="shared" si="122"/>
        <v>1516147.6838799999</v>
      </c>
      <c r="P1161" s="152">
        <f t="shared" si="123"/>
        <v>3733671.1661199997</v>
      </c>
      <c r="Q1161" s="64">
        <v>0.06</v>
      </c>
      <c r="R1161" s="152">
        <f t="shared" si="125"/>
        <v>3509650.8961527995</v>
      </c>
    </row>
    <row r="1162" spans="2:18" ht="30" x14ac:dyDescent="0.25">
      <c r="B1162" s="146">
        <v>1158</v>
      </c>
      <c r="C1162" s="147" t="s">
        <v>1230</v>
      </c>
      <c r="D1162" s="148">
        <v>0</v>
      </c>
      <c r="E1162" s="149">
        <v>41639</v>
      </c>
      <c r="F1162" s="149">
        <v>44413</v>
      </c>
      <c r="G1162" s="6">
        <f t="shared" si="124"/>
        <v>7.6</v>
      </c>
      <c r="H1162" s="146">
        <v>25</v>
      </c>
      <c r="I1162" s="150">
        <v>0.05</v>
      </c>
      <c r="J1162" s="151">
        <f t="shared" si="120"/>
        <v>3.7999999999999999E-2</v>
      </c>
      <c r="K1162" s="152">
        <v>-788007.89</v>
      </c>
      <c r="L1162" s="152">
        <v>-451885.29</v>
      </c>
      <c r="M1162" s="64">
        <v>0</v>
      </c>
      <c r="N1162" s="153">
        <f t="shared" si="121"/>
        <v>-788007.89</v>
      </c>
      <c r="O1162" s="152">
        <f t="shared" si="122"/>
        <v>-227576.678632</v>
      </c>
      <c r="P1162" s="152">
        <f>N1162-O1162</f>
        <v>-560431.21136800002</v>
      </c>
      <c r="Q1162" s="64">
        <v>0.06</v>
      </c>
      <c r="R1162" s="152">
        <f>IF(P1162&gt;=N1162*I1162,N1162*I1162,P1162*(1-Q1162))</f>
        <v>-526805.33868592</v>
      </c>
    </row>
    <row r="1163" spans="2:18" x14ac:dyDescent="0.25">
      <c r="B1163" s="146">
        <v>1159</v>
      </c>
      <c r="C1163" s="147" t="s">
        <v>1232</v>
      </c>
      <c r="D1163" s="148">
        <v>0</v>
      </c>
      <c r="E1163" s="149">
        <v>41730</v>
      </c>
      <c r="F1163" s="149">
        <v>44413</v>
      </c>
      <c r="G1163" s="6">
        <f t="shared" si="124"/>
        <v>7.3506849315068497</v>
      </c>
      <c r="H1163" s="146">
        <v>25</v>
      </c>
      <c r="I1163" s="150">
        <v>0.05</v>
      </c>
      <c r="J1163" s="151">
        <f t="shared" si="120"/>
        <v>3.7999999999999999E-2</v>
      </c>
      <c r="K1163" s="152">
        <v>4348170.9400000004</v>
      </c>
      <c r="L1163" s="152">
        <v>2554007.09</v>
      </c>
      <c r="M1163" s="64">
        <v>0</v>
      </c>
      <c r="N1163" s="153">
        <f t="shared" si="121"/>
        <v>4348170.9400000004</v>
      </c>
      <c r="O1163" s="152">
        <f t="shared" si="122"/>
        <v>1214557.3151144111</v>
      </c>
      <c r="P1163" s="152">
        <f t="shared" si="123"/>
        <v>3133613.6248855894</v>
      </c>
      <c r="Q1163" s="64">
        <v>0.06</v>
      </c>
      <c r="R1163" s="152">
        <f t="shared" si="125"/>
        <v>2945596.8073924538</v>
      </c>
    </row>
    <row r="1164" spans="2:18" x14ac:dyDescent="0.25">
      <c r="B1164" s="146">
        <v>1160</v>
      </c>
      <c r="C1164" s="147" t="s">
        <v>1233</v>
      </c>
      <c r="D1164" s="148">
        <v>0</v>
      </c>
      <c r="E1164" s="149">
        <v>42095</v>
      </c>
      <c r="F1164" s="149">
        <v>44413</v>
      </c>
      <c r="G1164" s="6">
        <f t="shared" si="124"/>
        <v>6.3506849315068497</v>
      </c>
      <c r="H1164" s="146">
        <v>25</v>
      </c>
      <c r="I1164" s="150">
        <v>0.05</v>
      </c>
      <c r="J1164" s="151">
        <f t="shared" si="120"/>
        <v>3.7999999999999999E-2</v>
      </c>
      <c r="K1164" s="152">
        <v>249447.94</v>
      </c>
      <c r="L1164" s="152">
        <v>158399.60999999999</v>
      </c>
      <c r="M1164" s="64">
        <v>0</v>
      </c>
      <c r="N1164" s="153">
        <f t="shared" si="121"/>
        <v>249447.94</v>
      </c>
      <c r="O1164" s="152">
        <f t="shared" si="122"/>
        <v>60198.280402630146</v>
      </c>
      <c r="P1164" s="152">
        <f t="shared" si="123"/>
        <v>189249.65959736984</v>
      </c>
      <c r="Q1164" s="64">
        <v>0.06</v>
      </c>
      <c r="R1164" s="152">
        <f t="shared" si="125"/>
        <v>177894.68002152763</v>
      </c>
    </row>
    <row r="1165" spans="2:18" x14ac:dyDescent="0.25">
      <c r="B1165" s="146">
        <v>1161</v>
      </c>
      <c r="C1165" s="147" t="s">
        <v>1235</v>
      </c>
      <c r="D1165" s="148">
        <v>0</v>
      </c>
      <c r="E1165" s="149">
        <v>42461</v>
      </c>
      <c r="F1165" s="149">
        <v>44413</v>
      </c>
      <c r="G1165" s="6">
        <f t="shared" si="124"/>
        <v>5.3479452054794523</v>
      </c>
      <c r="H1165" s="146">
        <v>25</v>
      </c>
      <c r="I1165" s="150">
        <v>0.05</v>
      </c>
      <c r="J1165" s="151">
        <f t="shared" si="120"/>
        <v>3.7999999999999999E-2</v>
      </c>
      <c r="K1165" s="152">
        <v>112987.35</v>
      </c>
      <c r="L1165" s="152">
        <v>71694.62</v>
      </c>
      <c r="M1165" s="64">
        <v>0</v>
      </c>
      <c r="N1165" s="153">
        <f t="shared" si="121"/>
        <v>112987.35</v>
      </c>
      <c r="O1165" s="152">
        <f t="shared" si="122"/>
        <v>22961.505955068493</v>
      </c>
      <c r="P1165" s="152">
        <f t="shared" si="123"/>
        <v>90025.844044931509</v>
      </c>
      <c r="Q1165" s="64">
        <v>0.06</v>
      </c>
      <c r="R1165" s="152">
        <f t="shared" si="125"/>
        <v>84624.29340223562</v>
      </c>
    </row>
    <row r="1166" spans="2:18" x14ac:dyDescent="0.25">
      <c r="B1166" s="146">
        <v>1162</v>
      </c>
      <c r="C1166" s="147" t="s">
        <v>1236</v>
      </c>
      <c r="D1166" s="148">
        <v>0</v>
      </c>
      <c r="E1166" s="149">
        <v>41730</v>
      </c>
      <c r="F1166" s="149">
        <v>44413</v>
      </c>
      <c r="G1166" s="6">
        <f t="shared" si="124"/>
        <v>7.3506849315068497</v>
      </c>
      <c r="H1166" s="146">
        <v>25</v>
      </c>
      <c r="I1166" s="150">
        <v>0.05</v>
      </c>
      <c r="J1166" s="151">
        <f t="shared" si="120"/>
        <v>3.7999999999999999E-2</v>
      </c>
      <c r="K1166" s="152">
        <v>-3304126.88</v>
      </c>
      <c r="L1166" s="152">
        <v>-1940761.66</v>
      </c>
      <c r="M1166" s="64">
        <v>0</v>
      </c>
      <c r="N1166" s="153">
        <f t="shared" si="121"/>
        <v>-3304126.88</v>
      </c>
      <c r="O1166" s="152">
        <f t="shared" si="122"/>
        <v>-922928.63540690416</v>
      </c>
      <c r="P1166" s="152">
        <f>N1166-O1166</f>
        <v>-2381198.244593096</v>
      </c>
      <c r="Q1166" s="64">
        <v>0.06</v>
      </c>
      <c r="R1166" s="152">
        <f>IF(P1166&gt;=N1166*I1166,N1166*I1166,P1166*(1-Q1166))</f>
        <v>-2238326.3499175101</v>
      </c>
    </row>
    <row r="1167" spans="2:18" x14ac:dyDescent="0.25">
      <c r="B1167" s="146">
        <v>1163</v>
      </c>
      <c r="C1167" s="147" t="s">
        <v>1237</v>
      </c>
      <c r="D1167" s="148">
        <v>0</v>
      </c>
      <c r="E1167" s="149">
        <v>42095</v>
      </c>
      <c r="F1167" s="149">
        <v>44413</v>
      </c>
      <c r="G1167" s="6">
        <f t="shared" si="124"/>
        <v>6.3506849315068497</v>
      </c>
      <c r="H1167" s="146">
        <v>25</v>
      </c>
      <c r="I1167" s="150">
        <v>0.05</v>
      </c>
      <c r="J1167" s="151">
        <f t="shared" si="120"/>
        <v>3.7999999999999999E-2</v>
      </c>
      <c r="K1167" s="152">
        <v>632607.68999999994</v>
      </c>
      <c r="L1167" s="152">
        <v>401706.36</v>
      </c>
      <c r="M1167" s="64">
        <v>0</v>
      </c>
      <c r="N1167" s="153">
        <f t="shared" si="121"/>
        <v>632607.68999999994</v>
      </c>
      <c r="O1167" s="152">
        <f t="shared" si="122"/>
        <v>152664.70072865754</v>
      </c>
      <c r="P1167" s="152">
        <f t="shared" si="123"/>
        <v>479942.98927134241</v>
      </c>
      <c r="Q1167" s="64">
        <v>0.06</v>
      </c>
      <c r="R1167" s="152">
        <f t="shared" si="125"/>
        <v>451146.40991506184</v>
      </c>
    </row>
    <row r="1168" spans="2:18" x14ac:dyDescent="0.25">
      <c r="B1168" s="146">
        <v>1164</v>
      </c>
      <c r="C1168" s="147" t="s">
        <v>1238</v>
      </c>
      <c r="D1168" s="148">
        <v>0</v>
      </c>
      <c r="E1168" s="149">
        <v>42461</v>
      </c>
      <c r="F1168" s="149">
        <v>44413</v>
      </c>
      <c r="G1168" s="6">
        <f t="shared" si="124"/>
        <v>5.3479452054794523</v>
      </c>
      <c r="H1168" s="146">
        <v>25</v>
      </c>
      <c r="I1168" s="150">
        <v>0.05</v>
      </c>
      <c r="J1168" s="151">
        <f t="shared" si="120"/>
        <v>3.7999999999999999E-2</v>
      </c>
      <c r="K1168" s="152">
        <v>-307746.86</v>
      </c>
      <c r="L1168" s="152">
        <v>-195213.89</v>
      </c>
      <c r="M1168" s="64">
        <v>0</v>
      </c>
      <c r="N1168" s="153">
        <f t="shared" si="121"/>
        <v>-307746.86</v>
      </c>
      <c r="O1168" s="152">
        <f t="shared" si="122"/>
        <v>-62540.907088657528</v>
      </c>
      <c r="P1168" s="152">
        <f>N1168-O1168</f>
        <v>-245205.95291134247</v>
      </c>
      <c r="Q1168" s="64">
        <v>0.06</v>
      </c>
      <c r="R1168" s="152">
        <f>IF(P1168&gt;=N1168*I1168,N1168*I1168,P1168*(1-Q1168))</f>
        <v>-230493.5957366619</v>
      </c>
    </row>
    <row r="1169" spans="2:18" x14ac:dyDescent="0.25">
      <c r="B1169" s="146">
        <v>1165</v>
      </c>
      <c r="C1169" s="147" t="s">
        <v>1239</v>
      </c>
      <c r="D1169" s="148">
        <v>0</v>
      </c>
      <c r="E1169" s="149">
        <v>42826</v>
      </c>
      <c r="F1169" s="149">
        <v>44413</v>
      </c>
      <c r="G1169" s="6">
        <f t="shared" si="124"/>
        <v>4.3479452054794523</v>
      </c>
      <c r="H1169" s="146">
        <v>25</v>
      </c>
      <c r="I1169" s="150">
        <v>0.05</v>
      </c>
      <c r="J1169" s="151">
        <f t="shared" si="120"/>
        <v>3.7999999999999999E-2</v>
      </c>
      <c r="K1169" s="152">
        <v>73543.600000000006</v>
      </c>
      <c r="L1169" s="152">
        <v>49760.68</v>
      </c>
      <c r="M1169" s="64">
        <v>0</v>
      </c>
      <c r="N1169" s="153">
        <f t="shared" si="121"/>
        <v>73543.600000000006</v>
      </c>
      <c r="O1169" s="152">
        <f t="shared" si="122"/>
        <v>12151.01463452055</v>
      </c>
      <c r="P1169" s="152">
        <f t="shared" si="123"/>
        <v>61392.585365479456</v>
      </c>
      <c r="Q1169" s="64">
        <v>0.06</v>
      </c>
      <c r="R1169" s="152">
        <f t="shared" si="125"/>
        <v>57709.030243550682</v>
      </c>
    </row>
    <row r="1170" spans="2:18" x14ac:dyDescent="0.25">
      <c r="B1170" s="146">
        <v>1166</v>
      </c>
      <c r="C1170" s="147" t="s">
        <v>1241</v>
      </c>
      <c r="D1170" s="148">
        <v>0</v>
      </c>
      <c r="E1170" s="149">
        <v>42826</v>
      </c>
      <c r="F1170" s="149">
        <v>44413</v>
      </c>
      <c r="G1170" s="6">
        <f t="shared" si="124"/>
        <v>4.3479452054794523</v>
      </c>
      <c r="H1170" s="146">
        <v>25</v>
      </c>
      <c r="I1170" s="150">
        <v>0.05</v>
      </c>
      <c r="J1170" s="151">
        <f t="shared" si="120"/>
        <v>3.7999999999999999E-2</v>
      </c>
      <c r="K1170" s="152">
        <v>-6802.18</v>
      </c>
      <c r="L1170" s="152">
        <v>-4602.46</v>
      </c>
      <c r="M1170" s="64">
        <v>0</v>
      </c>
      <c r="N1170" s="153">
        <f t="shared" si="121"/>
        <v>-6802.18</v>
      </c>
      <c r="O1170" s="152">
        <f t="shared" si="122"/>
        <v>-1123.8692248767125</v>
      </c>
      <c r="P1170" s="152">
        <f>N1170-O1170</f>
        <v>-5678.3107751232874</v>
      </c>
      <c r="Q1170" s="64">
        <v>0.06</v>
      </c>
      <c r="R1170" s="152">
        <f>IF(P1170&gt;=N1170*I1170,N1170*I1170,P1170*(1-Q1170))</f>
        <v>-5337.6121286158896</v>
      </c>
    </row>
    <row r="1171" spans="2:18" x14ac:dyDescent="0.25">
      <c r="B1171" s="146">
        <v>1167</v>
      </c>
      <c r="C1171" s="147" t="s">
        <v>1243</v>
      </c>
      <c r="D1171" s="148">
        <v>0</v>
      </c>
      <c r="E1171" s="149">
        <v>43191</v>
      </c>
      <c r="F1171" s="149">
        <v>44413</v>
      </c>
      <c r="G1171" s="6">
        <f t="shared" si="124"/>
        <v>3.3479452054794518</v>
      </c>
      <c r="H1171" s="146">
        <v>25</v>
      </c>
      <c r="I1171" s="150">
        <v>0.05</v>
      </c>
      <c r="J1171" s="151">
        <f t="shared" si="120"/>
        <v>3.7999999999999999E-2</v>
      </c>
      <c r="K1171" s="152">
        <v>203149.97</v>
      </c>
      <c r="L1171" s="152">
        <v>149295.04000000001</v>
      </c>
      <c r="M1171" s="64">
        <v>0</v>
      </c>
      <c r="N1171" s="153">
        <f t="shared" si="121"/>
        <v>203149.97</v>
      </c>
      <c r="O1171" s="152">
        <f t="shared" si="122"/>
        <v>25845.12878608219</v>
      </c>
      <c r="P1171" s="152">
        <f t="shared" si="123"/>
        <v>177304.84121391783</v>
      </c>
      <c r="Q1171" s="64">
        <v>0.06</v>
      </c>
      <c r="R1171" s="152">
        <f t="shared" si="125"/>
        <v>166666.55074108276</v>
      </c>
    </row>
    <row r="1172" spans="2:18" x14ac:dyDescent="0.25">
      <c r="B1172" s="146">
        <v>1168</v>
      </c>
      <c r="C1172" s="147" t="s">
        <v>1244</v>
      </c>
      <c r="D1172" s="148">
        <v>0</v>
      </c>
      <c r="E1172" s="149">
        <v>43191</v>
      </c>
      <c r="F1172" s="149">
        <v>44413</v>
      </c>
      <c r="G1172" s="6">
        <f t="shared" si="124"/>
        <v>3.3479452054794518</v>
      </c>
      <c r="H1172" s="146">
        <v>25</v>
      </c>
      <c r="I1172" s="150">
        <v>0.05</v>
      </c>
      <c r="J1172" s="151">
        <f t="shared" si="120"/>
        <v>3.7999999999999999E-2</v>
      </c>
      <c r="K1172" s="152">
        <v>671638.31</v>
      </c>
      <c r="L1172" s="152">
        <v>493587.41</v>
      </c>
      <c r="M1172" s="64">
        <v>0</v>
      </c>
      <c r="N1172" s="153">
        <f t="shared" si="121"/>
        <v>671638.31</v>
      </c>
      <c r="O1172" s="152">
        <f t="shared" si="122"/>
        <v>85447.113871671245</v>
      </c>
      <c r="P1172" s="152">
        <f t="shared" si="123"/>
        <v>586191.1961283288</v>
      </c>
      <c r="Q1172" s="64">
        <v>0.06</v>
      </c>
      <c r="R1172" s="152">
        <f t="shared" si="125"/>
        <v>551019.72436062898</v>
      </c>
    </row>
    <row r="1173" spans="2:18" x14ac:dyDescent="0.25">
      <c r="B1173" s="146">
        <v>1169</v>
      </c>
      <c r="C1173" s="147" t="s">
        <v>1246</v>
      </c>
      <c r="D1173" s="148">
        <v>0</v>
      </c>
      <c r="E1173" s="149">
        <v>43556</v>
      </c>
      <c r="F1173" s="149">
        <v>44413</v>
      </c>
      <c r="G1173" s="6">
        <f t="shared" si="124"/>
        <v>2.3479452054794518</v>
      </c>
      <c r="H1173" s="146">
        <v>25</v>
      </c>
      <c r="I1173" s="150">
        <v>0.05</v>
      </c>
      <c r="J1173" s="151">
        <f t="shared" si="120"/>
        <v>3.7999999999999999E-2</v>
      </c>
      <c r="K1173" s="152">
        <v>240132.04</v>
      </c>
      <c r="L1173" s="152">
        <v>193340.36</v>
      </c>
      <c r="M1173" s="64">
        <v>0</v>
      </c>
      <c r="N1173" s="153">
        <f t="shared" si="121"/>
        <v>240132.04</v>
      </c>
      <c r="O1173" s="152">
        <f t="shared" si="122"/>
        <v>21425.041135999996</v>
      </c>
      <c r="P1173" s="152">
        <f t="shared" si="123"/>
        <v>218706.99886400002</v>
      </c>
      <c r="Q1173" s="64">
        <v>0.06</v>
      </c>
      <c r="R1173" s="152">
        <f t="shared" si="125"/>
        <v>205584.57893216002</v>
      </c>
    </row>
    <row r="1174" spans="2:18" ht="30" x14ac:dyDescent="0.25">
      <c r="B1174" s="146">
        <v>1170</v>
      </c>
      <c r="C1174" s="147" t="s">
        <v>1247</v>
      </c>
      <c r="D1174" s="148">
        <v>0</v>
      </c>
      <c r="E1174" s="149">
        <v>43556</v>
      </c>
      <c r="F1174" s="149">
        <v>44413</v>
      </c>
      <c r="G1174" s="6">
        <f t="shared" si="124"/>
        <v>2.3479452054794518</v>
      </c>
      <c r="H1174" s="146">
        <v>25</v>
      </c>
      <c r="I1174" s="150">
        <v>0.05</v>
      </c>
      <c r="J1174" s="151">
        <f t="shared" si="120"/>
        <v>3.7999999999999999E-2</v>
      </c>
      <c r="K1174" s="152">
        <v>839331.47</v>
      </c>
      <c r="L1174" s="152">
        <v>675780.93</v>
      </c>
      <c r="M1174" s="64">
        <v>0</v>
      </c>
      <c r="N1174" s="153">
        <f t="shared" si="121"/>
        <v>839331.47</v>
      </c>
      <c r="O1174" s="152">
        <f t="shared" si="122"/>
        <v>74886.763430191771</v>
      </c>
      <c r="P1174" s="152">
        <f t="shared" si="123"/>
        <v>764444.70656980819</v>
      </c>
      <c r="Q1174" s="64">
        <v>0.06</v>
      </c>
      <c r="R1174" s="152">
        <f t="shared" si="125"/>
        <v>718578.02417561971</v>
      </c>
    </row>
    <row r="1175" spans="2:18" x14ac:dyDescent="0.25">
      <c r="B1175" s="146">
        <v>1171</v>
      </c>
      <c r="C1175" s="147" t="s">
        <v>1249</v>
      </c>
      <c r="D1175" s="148">
        <v>0</v>
      </c>
      <c r="E1175" s="149">
        <v>43922</v>
      </c>
      <c r="F1175" s="149">
        <v>44413</v>
      </c>
      <c r="G1175" s="6">
        <f t="shared" si="124"/>
        <v>1.3452054794520547</v>
      </c>
      <c r="H1175" s="146">
        <v>25</v>
      </c>
      <c r="I1175" s="150">
        <v>0.05</v>
      </c>
      <c r="J1175" s="151">
        <f t="shared" si="120"/>
        <v>3.7999999999999999E-2</v>
      </c>
      <c r="K1175" s="152">
        <v>415406.83</v>
      </c>
      <c r="L1175" s="152">
        <v>370309.05</v>
      </c>
      <c r="M1175" s="64">
        <v>0</v>
      </c>
      <c r="N1175" s="153">
        <f t="shared" si="121"/>
        <v>415406.83</v>
      </c>
      <c r="O1175" s="152">
        <f t="shared" si="122"/>
        <v>21234.686668876711</v>
      </c>
      <c r="P1175" s="152">
        <f t="shared" si="123"/>
        <v>394172.14333112328</v>
      </c>
      <c r="Q1175" s="64">
        <v>0.06</v>
      </c>
      <c r="R1175" s="152">
        <f t="shared" si="125"/>
        <v>370521.81473125587</v>
      </c>
    </row>
    <row r="1176" spans="2:18" x14ac:dyDescent="0.25">
      <c r="B1176" s="146">
        <v>1172</v>
      </c>
      <c r="C1176" s="147" t="s">
        <v>1250</v>
      </c>
      <c r="D1176" s="148">
        <v>0</v>
      </c>
      <c r="E1176" s="149">
        <v>43922</v>
      </c>
      <c r="F1176" s="149">
        <v>44413</v>
      </c>
      <c r="G1176" s="6">
        <f t="shared" si="124"/>
        <v>1.3452054794520547</v>
      </c>
      <c r="H1176" s="146">
        <v>25</v>
      </c>
      <c r="I1176" s="150">
        <v>0.05</v>
      </c>
      <c r="J1176" s="151">
        <f t="shared" si="120"/>
        <v>3.7999999999999999E-2</v>
      </c>
      <c r="K1176" s="152">
        <v>-816607.74</v>
      </c>
      <c r="L1176" s="152">
        <v>-727954.41</v>
      </c>
      <c r="M1176" s="64">
        <v>0</v>
      </c>
      <c r="N1176" s="153">
        <f t="shared" si="121"/>
        <v>-816607.74</v>
      </c>
      <c r="O1176" s="152">
        <f t="shared" si="122"/>
        <v>-41743.197843616435</v>
      </c>
      <c r="P1176" s="152">
        <f>N1176-O1176</f>
        <v>-774864.54215638351</v>
      </c>
      <c r="Q1176" s="64">
        <v>0.06</v>
      </c>
      <c r="R1176" s="152">
        <f>IF(P1176&gt;=N1176*I1176,N1176*I1176,P1176*(1-Q1176))</f>
        <v>-728372.66962700046</v>
      </c>
    </row>
    <row r="1177" spans="2:18" x14ac:dyDescent="0.25">
      <c r="B1177" s="146">
        <v>1173</v>
      </c>
      <c r="C1177" s="147" t="s">
        <v>1366</v>
      </c>
      <c r="D1177" s="148">
        <v>0</v>
      </c>
      <c r="E1177" s="149">
        <v>41639</v>
      </c>
      <c r="F1177" s="149">
        <v>44413</v>
      </c>
      <c r="G1177" s="6">
        <f t="shared" si="124"/>
        <v>7.6</v>
      </c>
      <c r="H1177" s="146">
        <v>25</v>
      </c>
      <c r="I1177" s="150">
        <v>0.05</v>
      </c>
      <c r="J1177" s="151">
        <f t="shared" si="120"/>
        <v>3.7999999999999999E-2</v>
      </c>
      <c r="K1177" s="152">
        <v>1433342.59</v>
      </c>
      <c r="L1177" s="152">
        <v>1034700.99</v>
      </c>
      <c r="M1177" s="64">
        <v>0</v>
      </c>
      <c r="N1177" s="153">
        <f t="shared" si="121"/>
        <v>1433342.59</v>
      </c>
      <c r="O1177" s="152">
        <f t="shared" si="122"/>
        <v>413949.33999199996</v>
      </c>
      <c r="P1177" s="152">
        <f t="shared" si="123"/>
        <v>1019393.2500080001</v>
      </c>
      <c r="Q1177" s="64">
        <v>0.06</v>
      </c>
      <c r="R1177" s="152">
        <f t="shared" si="125"/>
        <v>958229.65500751999</v>
      </c>
    </row>
    <row r="1178" spans="2:18" x14ac:dyDescent="0.25">
      <c r="B1178" s="146">
        <v>1174</v>
      </c>
      <c r="C1178" s="147" t="s">
        <v>1367</v>
      </c>
      <c r="D1178" s="148">
        <v>0</v>
      </c>
      <c r="E1178" s="149">
        <v>41730</v>
      </c>
      <c r="F1178" s="149">
        <v>44413</v>
      </c>
      <c r="G1178" s="6">
        <f t="shared" si="124"/>
        <v>7.3506849315068497</v>
      </c>
      <c r="H1178" s="146">
        <v>25</v>
      </c>
      <c r="I1178" s="150">
        <v>0.05</v>
      </c>
      <c r="J1178" s="151">
        <f t="shared" si="120"/>
        <v>3.7999999999999999E-2</v>
      </c>
      <c r="K1178" s="152">
        <v>904800</v>
      </c>
      <c r="L1178" s="152">
        <v>664123.19999999995</v>
      </c>
      <c r="M1178" s="64">
        <v>0</v>
      </c>
      <c r="N1178" s="153">
        <f t="shared" si="121"/>
        <v>904800</v>
      </c>
      <c r="O1178" s="152">
        <f t="shared" si="122"/>
        <v>252734.18958904111</v>
      </c>
      <c r="P1178" s="152">
        <f t="shared" si="123"/>
        <v>652065.81041095895</v>
      </c>
      <c r="Q1178" s="64">
        <v>0.06</v>
      </c>
      <c r="R1178" s="152">
        <f t="shared" si="125"/>
        <v>612941.86178630136</v>
      </c>
    </row>
    <row r="1179" spans="2:18" x14ac:dyDescent="0.25">
      <c r="B1179" s="146">
        <v>1175</v>
      </c>
      <c r="C1179" s="147" t="s">
        <v>1368</v>
      </c>
      <c r="D1179" s="148">
        <v>0</v>
      </c>
      <c r="E1179" s="149">
        <v>41639</v>
      </c>
      <c r="F1179" s="149">
        <v>44413</v>
      </c>
      <c r="G1179" s="6">
        <f t="shared" si="124"/>
        <v>7.6</v>
      </c>
      <c r="H1179" s="146">
        <v>25</v>
      </c>
      <c r="I1179" s="150">
        <v>0.05</v>
      </c>
      <c r="J1179" s="151">
        <f t="shared" si="120"/>
        <v>3.7999999999999999E-2</v>
      </c>
      <c r="K1179" s="152">
        <v>51804805.07</v>
      </c>
      <c r="L1179" s="152">
        <v>37396838.840000004</v>
      </c>
      <c r="M1179" s="64">
        <v>8.8210347752332524E-2</v>
      </c>
      <c r="N1179" s="153">
        <f t="shared" si="121"/>
        <v>56374524.940466501</v>
      </c>
      <c r="O1179" s="152">
        <f t="shared" si="122"/>
        <v>16280962.802806724</v>
      </c>
      <c r="P1179" s="152">
        <f t="shared" si="123"/>
        <v>40093562.137659773</v>
      </c>
      <c r="Q1179" s="64">
        <v>0.06</v>
      </c>
      <c r="R1179" s="152">
        <f t="shared" si="125"/>
        <v>37687948.409400187</v>
      </c>
    </row>
    <row r="1180" spans="2:18" ht="30" x14ac:dyDescent="0.25">
      <c r="B1180" s="146">
        <v>1176</v>
      </c>
      <c r="C1180" s="147" t="s">
        <v>1369</v>
      </c>
      <c r="D1180" s="148">
        <v>0</v>
      </c>
      <c r="E1180" s="149">
        <v>41730</v>
      </c>
      <c r="F1180" s="149">
        <v>44413</v>
      </c>
      <c r="G1180" s="6">
        <f t="shared" si="124"/>
        <v>7.3506849315068497</v>
      </c>
      <c r="H1180" s="146">
        <v>25</v>
      </c>
      <c r="I1180" s="150">
        <v>0.05</v>
      </c>
      <c r="J1180" s="151">
        <f t="shared" si="120"/>
        <v>3.7999999999999999E-2</v>
      </c>
      <c r="K1180" s="152">
        <v>77158.13</v>
      </c>
      <c r="L1180" s="152">
        <v>56634.06</v>
      </c>
      <c r="M1180" s="64">
        <v>-2.3328149300154196E-3</v>
      </c>
      <c r="N1180" s="153">
        <f t="shared" si="121"/>
        <v>76978.134362363926</v>
      </c>
      <c r="O1180" s="152">
        <f t="shared" si="122"/>
        <v>21501.996467891648</v>
      </c>
      <c r="P1180" s="152">
        <f t="shared" si="123"/>
        <v>55476.137894472282</v>
      </c>
      <c r="Q1180" s="64">
        <v>0.06</v>
      </c>
      <c r="R1180" s="152">
        <f t="shared" si="125"/>
        <v>52147.569620803944</v>
      </c>
    </row>
    <row r="1181" spans="2:18" ht="30" x14ac:dyDescent="0.25">
      <c r="B1181" s="146">
        <v>1177</v>
      </c>
      <c r="C1181" s="147" t="s">
        <v>1370</v>
      </c>
      <c r="D1181" s="148">
        <v>0</v>
      </c>
      <c r="E1181" s="149">
        <v>41639</v>
      </c>
      <c r="F1181" s="149">
        <v>44413</v>
      </c>
      <c r="G1181" s="6">
        <f t="shared" si="124"/>
        <v>7.6</v>
      </c>
      <c r="H1181" s="146">
        <v>25</v>
      </c>
      <c r="I1181" s="150">
        <v>0.05</v>
      </c>
      <c r="J1181" s="151">
        <f t="shared" si="120"/>
        <v>3.7999999999999999E-2</v>
      </c>
      <c r="K1181" s="152">
        <v>3629568.99</v>
      </c>
      <c r="L1181" s="152">
        <v>2620112.2999999998</v>
      </c>
      <c r="M1181" s="64">
        <v>8.8210347752332524E-2</v>
      </c>
      <c r="N1181" s="153">
        <f t="shared" si="121"/>
        <v>3949734.5327989827</v>
      </c>
      <c r="O1181" s="152">
        <f t="shared" si="122"/>
        <v>1140683.3330723462</v>
      </c>
      <c r="P1181" s="152">
        <f t="shared" si="123"/>
        <v>2809051.1997266365</v>
      </c>
      <c r="Q1181" s="64">
        <v>0.06</v>
      </c>
      <c r="R1181" s="152">
        <f t="shared" si="125"/>
        <v>2640508.1277430383</v>
      </c>
    </row>
    <row r="1182" spans="2:18" x14ac:dyDescent="0.25">
      <c r="B1182" s="146">
        <v>1178</v>
      </c>
      <c r="C1182" s="147" t="s">
        <v>1371</v>
      </c>
      <c r="D1182" s="148">
        <v>0</v>
      </c>
      <c r="E1182" s="149">
        <v>41639</v>
      </c>
      <c r="F1182" s="149">
        <v>44413</v>
      </c>
      <c r="G1182" s="6">
        <f t="shared" si="124"/>
        <v>7.6</v>
      </c>
      <c r="H1182" s="146">
        <v>25</v>
      </c>
      <c r="I1182" s="150">
        <v>0.05</v>
      </c>
      <c r="J1182" s="151">
        <f t="shared" si="120"/>
        <v>3.7999999999999999E-2</v>
      </c>
      <c r="K1182" s="152">
        <v>5257328.4000000004</v>
      </c>
      <c r="L1182" s="152">
        <v>3795158.82</v>
      </c>
      <c r="M1182" s="64">
        <v>0</v>
      </c>
      <c r="N1182" s="153">
        <f t="shared" si="121"/>
        <v>5257328.4000000004</v>
      </c>
      <c r="O1182" s="152">
        <f t="shared" si="122"/>
        <v>1518316.4419199999</v>
      </c>
      <c r="P1182" s="152">
        <f t="shared" si="123"/>
        <v>3739011.9580800002</v>
      </c>
      <c r="Q1182" s="64">
        <v>0.06</v>
      </c>
      <c r="R1182" s="152">
        <f t="shared" si="125"/>
        <v>3514671.2405952001</v>
      </c>
    </row>
    <row r="1183" spans="2:18" x14ac:dyDescent="0.25">
      <c r="B1183" s="146">
        <v>1179</v>
      </c>
      <c r="C1183" s="147" t="s">
        <v>1372</v>
      </c>
      <c r="D1183" s="148">
        <v>0</v>
      </c>
      <c r="E1183" s="149">
        <v>41730</v>
      </c>
      <c r="F1183" s="149">
        <v>44413</v>
      </c>
      <c r="G1183" s="6">
        <f t="shared" si="124"/>
        <v>7.3506849315068497</v>
      </c>
      <c r="H1183" s="146">
        <v>25</v>
      </c>
      <c r="I1183" s="150">
        <v>0.05</v>
      </c>
      <c r="J1183" s="151">
        <f t="shared" si="120"/>
        <v>3.7999999999999999E-2</v>
      </c>
      <c r="K1183" s="152">
        <v>228233.53</v>
      </c>
      <c r="L1183" s="152">
        <v>167523.43</v>
      </c>
      <c r="M1183" s="64">
        <v>0</v>
      </c>
      <c r="N1183" s="153">
        <f t="shared" si="121"/>
        <v>228233.53</v>
      </c>
      <c r="O1183" s="152">
        <f t="shared" si="122"/>
        <v>63751.565253753426</v>
      </c>
      <c r="P1183" s="152">
        <f t="shared" si="123"/>
        <v>164481.96474624658</v>
      </c>
      <c r="Q1183" s="64">
        <v>0.06</v>
      </c>
      <c r="R1183" s="152">
        <f t="shared" si="125"/>
        <v>154613.04686147178</v>
      </c>
    </row>
    <row r="1184" spans="2:18" x14ac:dyDescent="0.25">
      <c r="B1184" s="146">
        <v>1180</v>
      </c>
      <c r="C1184" s="147" t="s">
        <v>1373</v>
      </c>
      <c r="D1184" s="148">
        <v>0</v>
      </c>
      <c r="E1184" s="149">
        <v>41639</v>
      </c>
      <c r="F1184" s="149">
        <v>44413</v>
      </c>
      <c r="G1184" s="6">
        <f t="shared" si="124"/>
        <v>7.6</v>
      </c>
      <c r="H1184" s="146">
        <v>25</v>
      </c>
      <c r="I1184" s="150">
        <v>0.05</v>
      </c>
      <c r="J1184" s="151">
        <f t="shared" si="120"/>
        <v>3.7999999999999999E-2</v>
      </c>
      <c r="K1184" s="152">
        <v>128269600.62</v>
      </c>
      <c r="L1184" s="152">
        <v>92595225.069999993</v>
      </c>
      <c r="M1184" s="64">
        <v>8.8210347752332524E-2</v>
      </c>
      <c r="N1184" s="153">
        <f t="shared" si="121"/>
        <v>139584306.69674301</v>
      </c>
      <c r="O1184" s="152">
        <f t="shared" si="122"/>
        <v>40311947.774019383</v>
      </c>
      <c r="P1184" s="152">
        <f t="shared" si="123"/>
        <v>99272358.922723621</v>
      </c>
      <c r="Q1184" s="64">
        <v>0.06</v>
      </c>
      <c r="R1184" s="152">
        <f t="shared" si="125"/>
        <v>93316017.3873602</v>
      </c>
    </row>
    <row r="1185" spans="2:18" ht="30" x14ac:dyDescent="0.25">
      <c r="B1185" s="146">
        <v>1181</v>
      </c>
      <c r="C1185" s="147" t="s">
        <v>1374</v>
      </c>
      <c r="D1185" s="148">
        <v>0</v>
      </c>
      <c r="E1185" s="149">
        <v>41730</v>
      </c>
      <c r="F1185" s="149">
        <v>44413</v>
      </c>
      <c r="G1185" s="6">
        <f t="shared" si="124"/>
        <v>7.3506849315068497</v>
      </c>
      <c r="H1185" s="146">
        <v>25</v>
      </c>
      <c r="I1185" s="150">
        <v>0.05</v>
      </c>
      <c r="J1185" s="151">
        <f t="shared" si="120"/>
        <v>3.7999999999999999E-2</v>
      </c>
      <c r="K1185" s="152">
        <v>9817744.2899999991</v>
      </c>
      <c r="L1185" s="152">
        <v>7206224.3300000001</v>
      </c>
      <c r="M1185" s="64">
        <v>-2.3328149300154196E-3</v>
      </c>
      <c r="N1185" s="153">
        <f t="shared" si="121"/>
        <v>9794841.3095412124</v>
      </c>
      <c r="O1185" s="152">
        <f t="shared" si="122"/>
        <v>2735954.1119807251</v>
      </c>
      <c r="P1185" s="152">
        <f t="shared" si="123"/>
        <v>7058887.1975604873</v>
      </c>
      <c r="Q1185" s="64">
        <v>0.06</v>
      </c>
      <c r="R1185" s="152">
        <f t="shared" si="125"/>
        <v>6635353.9657068579</v>
      </c>
    </row>
    <row r="1186" spans="2:18" ht="30" x14ac:dyDescent="0.25">
      <c r="B1186" s="146">
        <v>1182</v>
      </c>
      <c r="C1186" s="147" t="s">
        <v>1375</v>
      </c>
      <c r="D1186" s="148">
        <v>0</v>
      </c>
      <c r="E1186" s="149">
        <v>41730</v>
      </c>
      <c r="F1186" s="149">
        <v>44413</v>
      </c>
      <c r="G1186" s="6">
        <f t="shared" si="124"/>
        <v>7.3506849315068497</v>
      </c>
      <c r="H1186" s="146">
        <v>25</v>
      </c>
      <c r="I1186" s="150">
        <v>0.05</v>
      </c>
      <c r="J1186" s="151">
        <f t="shared" si="120"/>
        <v>3.7999999999999999E-2</v>
      </c>
      <c r="K1186" s="152">
        <v>488061</v>
      </c>
      <c r="L1186" s="152">
        <v>358236.76</v>
      </c>
      <c r="M1186" s="64">
        <v>-2.3328149300154196E-3</v>
      </c>
      <c r="N1186" s="153">
        <f t="shared" si="121"/>
        <v>486922.44401244173</v>
      </c>
      <c r="O1186" s="152">
        <f t="shared" si="122"/>
        <v>136010.11193656022</v>
      </c>
      <c r="P1186" s="152">
        <f t="shared" si="123"/>
        <v>350912.33207588154</v>
      </c>
      <c r="Q1186" s="64">
        <v>0.06</v>
      </c>
      <c r="R1186" s="152">
        <f t="shared" si="125"/>
        <v>329857.59215132863</v>
      </c>
    </row>
    <row r="1187" spans="2:18" x14ac:dyDescent="0.25">
      <c r="B1187" s="146">
        <v>1183</v>
      </c>
      <c r="C1187" s="147" t="s">
        <v>1225</v>
      </c>
      <c r="D1187" s="148">
        <v>0</v>
      </c>
      <c r="E1187" s="149">
        <v>41639</v>
      </c>
      <c r="F1187" s="149">
        <v>44413</v>
      </c>
      <c r="G1187" s="6">
        <f t="shared" si="124"/>
        <v>7.6</v>
      </c>
      <c r="H1187" s="146">
        <v>25</v>
      </c>
      <c r="I1187" s="150">
        <v>0.05</v>
      </c>
      <c r="J1187" s="151">
        <f t="shared" si="120"/>
        <v>3.7999999999999999E-2</v>
      </c>
      <c r="K1187" s="152">
        <v>2834472.31</v>
      </c>
      <c r="L1187" s="152">
        <v>2046148.12</v>
      </c>
      <c r="M1187" s="64">
        <v>0.44</v>
      </c>
      <c r="N1187" s="153">
        <f t="shared" si="121"/>
        <v>4081640.1264</v>
      </c>
      <c r="O1187" s="152">
        <f t="shared" si="122"/>
        <v>1178777.6685043199</v>
      </c>
      <c r="P1187" s="152">
        <f t="shared" si="123"/>
        <v>2902862.4578956803</v>
      </c>
      <c r="Q1187" s="64">
        <v>0.06</v>
      </c>
      <c r="R1187" s="152">
        <f t="shared" si="125"/>
        <v>2728690.7104219394</v>
      </c>
    </row>
    <row r="1188" spans="2:18" x14ac:dyDescent="0.25">
      <c r="B1188" s="146">
        <v>1184</v>
      </c>
      <c r="C1188" s="147" t="s">
        <v>1226</v>
      </c>
      <c r="D1188" s="148">
        <v>0</v>
      </c>
      <c r="E1188" s="149">
        <v>41639</v>
      </c>
      <c r="F1188" s="149">
        <v>44413</v>
      </c>
      <c r="G1188" s="6">
        <f t="shared" si="124"/>
        <v>7.6</v>
      </c>
      <c r="H1188" s="146">
        <v>25</v>
      </c>
      <c r="I1188" s="150">
        <v>0.05</v>
      </c>
      <c r="J1188" s="151">
        <f t="shared" si="120"/>
        <v>3.7999999999999999E-2</v>
      </c>
      <c r="K1188" s="152">
        <v>18457149.719999999</v>
      </c>
      <c r="L1188" s="152">
        <v>13323842.33</v>
      </c>
      <c r="M1188" s="64">
        <v>0.19512195121951231</v>
      </c>
      <c r="N1188" s="153">
        <f t="shared" si="121"/>
        <v>22058544.787317075</v>
      </c>
      <c r="O1188" s="152">
        <f t="shared" si="122"/>
        <v>6370507.7345771706</v>
      </c>
      <c r="P1188" s="152">
        <f t="shared" si="123"/>
        <v>15688037.052739903</v>
      </c>
      <c r="Q1188" s="64">
        <v>0.06</v>
      </c>
      <c r="R1188" s="152">
        <f t="shared" si="125"/>
        <v>14746754.829575509</v>
      </c>
    </row>
    <row r="1189" spans="2:18" ht="30" x14ac:dyDescent="0.25">
      <c r="B1189" s="146">
        <v>1185</v>
      </c>
      <c r="C1189" s="147" t="s">
        <v>1227</v>
      </c>
      <c r="D1189" s="148">
        <v>0</v>
      </c>
      <c r="E1189" s="149">
        <v>41639</v>
      </c>
      <c r="F1189" s="149">
        <v>44413</v>
      </c>
      <c r="G1189" s="6">
        <f t="shared" si="124"/>
        <v>7.6</v>
      </c>
      <c r="H1189" s="146">
        <v>25</v>
      </c>
      <c r="I1189" s="150">
        <v>0.05</v>
      </c>
      <c r="J1189" s="151">
        <f t="shared" si="120"/>
        <v>3.7999999999999999E-2</v>
      </c>
      <c r="K1189" s="152">
        <v>4378418.26</v>
      </c>
      <c r="L1189" s="152">
        <v>3160691.42</v>
      </c>
      <c r="M1189" s="64">
        <v>0</v>
      </c>
      <c r="N1189" s="153">
        <f t="shared" si="121"/>
        <v>4378418.26</v>
      </c>
      <c r="O1189" s="152">
        <f t="shared" si="122"/>
        <v>1264487.193488</v>
      </c>
      <c r="P1189" s="152">
        <f t="shared" si="123"/>
        <v>3113931.0665119998</v>
      </c>
      <c r="Q1189" s="64">
        <v>0.06</v>
      </c>
      <c r="R1189" s="152">
        <f t="shared" si="125"/>
        <v>2927095.2025212795</v>
      </c>
    </row>
    <row r="1190" spans="2:18" ht="30" x14ac:dyDescent="0.25">
      <c r="B1190" s="146">
        <v>1186</v>
      </c>
      <c r="C1190" s="147" t="s">
        <v>1228</v>
      </c>
      <c r="D1190" s="148">
        <v>0</v>
      </c>
      <c r="E1190" s="149">
        <v>41639</v>
      </c>
      <c r="F1190" s="149">
        <v>44413</v>
      </c>
      <c r="G1190" s="6">
        <f t="shared" si="124"/>
        <v>7.6</v>
      </c>
      <c r="H1190" s="146">
        <v>25</v>
      </c>
      <c r="I1190" s="150">
        <v>0.05</v>
      </c>
      <c r="J1190" s="151">
        <f t="shared" si="120"/>
        <v>3.7999999999999999E-2</v>
      </c>
      <c r="K1190" s="152">
        <v>952914.68</v>
      </c>
      <c r="L1190" s="152">
        <v>687889.78</v>
      </c>
      <c r="M1190" s="64">
        <v>0</v>
      </c>
      <c r="N1190" s="153">
        <f t="shared" si="121"/>
        <v>952914.68</v>
      </c>
      <c r="O1190" s="152">
        <f t="shared" si="122"/>
        <v>275201.75958399998</v>
      </c>
      <c r="P1190" s="152">
        <f t="shared" si="123"/>
        <v>677712.92041600007</v>
      </c>
      <c r="Q1190" s="64">
        <v>0.06</v>
      </c>
      <c r="R1190" s="152">
        <f t="shared" si="125"/>
        <v>637050.14519104001</v>
      </c>
    </row>
    <row r="1191" spans="2:18" ht="30" x14ac:dyDescent="0.25">
      <c r="B1191" s="146">
        <v>1187</v>
      </c>
      <c r="C1191" s="147" t="s">
        <v>1229</v>
      </c>
      <c r="D1191" s="148">
        <v>0</v>
      </c>
      <c r="E1191" s="149">
        <v>41639</v>
      </c>
      <c r="F1191" s="149">
        <v>44413</v>
      </c>
      <c r="G1191" s="6">
        <f t="shared" si="124"/>
        <v>7.6</v>
      </c>
      <c r="H1191" s="146">
        <v>25</v>
      </c>
      <c r="I1191" s="150">
        <v>0.05</v>
      </c>
      <c r="J1191" s="151">
        <f t="shared" si="120"/>
        <v>3.7999999999999999E-2</v>
      </c>
      <c r="K1191" s="152">
        <v>11885755.99</v>
      </c>
      <c r="L1191" s="152">
        <v>8580086.3800000008</v>
      </c>
      <c r="M1191" s="64">
        <v>0</v>
      </c>
      <c r="N1191" s="153">
        <f t="shared" si="121"/>
        <v>11885755.99</v>
      </c>
      <c r="O1191" s="152">
        <f t="shared" si="122"/>
        <v>3432606.3299119999</v>
      </c>
      <c r="P1191" s="152">
        <f t="shared" si="123"/>
        <v>8453149.6600880008</v>
      </c>
      <c r="Q1191" s="64">
        <v>0.06</v>
      </c>
      <c r="R1191" s="152">
        <f t="shared" si="125"/>
        <v>7945960.68048272</v>
      </c>
    </row>
    <row r="1192" spans="2:18" ht="30" x14ac:dyDescent="0.25">
      <c r="B1192" s="146">
        <v>1188</v>
      </c>
      <c r="C1192" s="147" t="s">
        <v>1230</v>
      </c>
      <c r="D1192" s="148">
        <v>0</v>
      </c>
      <c r="E1192" s="149">
        <v>41639</v>
      </c>
      <c r="F1192" s="149">
        <v>44413</v>
      </c>
      <c r="G1192" s="6">
        <f t="shared" si="124"/>
        <v>7.6</v>
      </c>
      <c r="H1192" s="146">
        <v>25</v>
      </c>
      <c r="I1192" s="150">
        <v>0.05</v>
      </c>
      <c r="J1192" s="151">
        <f t="shared" si="120"/>
        <v>3.7999999999999999E-2</v>
      </c>
      <c r="K1192" s="152">
        <v>-1784074.81</v>
      </c>
      <c r="L1192" s="152">
        <v>-1287887.45</v>
      </c>
      <c r="M1192" s="64">
        <v>0</v>
      </c>
      <c r="N1192" s="153">
        <f t="shared" si="121"/>
        <v>-1784074.81</v>
      </c>
      <c r="O1192" s="152">
        <f t="shared" si="122"/>
        <v>-515240.80512800004</v>
      </c>
      <c r="P1192" s="152">
        <f>N1192-O1192</f>
        <v>-1268834.0048720001</v>
      </c>
      <c r="Q1192" s="64">
        <v>0.06</v>
      </c>
      <c r="R1192" s="152">
        <f>IF(P1192&gt;=N1192*I1192,N1192*I1192,P1192*(1-Q1192))</f>
        <v>-1192703.96457968</v>
      </c>
    </row>
    <row r="1193" spans="2:18" x14ac:dyDescent="0.25">
      <c r="B1193" s="146">
        <v>1189</v>
      </c>
      <c r="C1193" s="147" t="s">
        <v>1233</v>
      </c>
      <c r="D1193" s="148">
        <v>0</v>
      </c>
      <c r="E1193" s="149">
        <v>42095</v>
      </c>
      <c r="F1193" s="149">
        <v>44413</v>
      </c>
      <c r="G1193" s="6">
        <f t="shared" si="124"/>
        <v>6.3506849315068497</v>
      </c>
      <c r="H1193" s="146">
        <v>25</v>
      </c>
      <c r="I1193" s="150">
        <v>0.05</v>
      </c>
      <c r="J1193" s="151">
        <f t="shared" si="120"/>
        <v>3.7999999999999999E-2</v>
      </c>
      <c r="K1193" s="152">
        <v>564758.04</v>
      </c>
      <c r="L1193" s="152">
        <v>429220.02</v>
      </c>
      <c r="M1193" s="64">
        <v>0</v>
      </c>
      <c r="N1193" s="153">
        <f t="shared" si="121"/>
        <v>564758.04</v>
      </c>
      <c r="O1193" s="152">
        <f t="shared" si="122"/>
        <v>136290.81423386303</v>
      </c>
      <c r="P1193" s="152">
        <f t="shared" si="123"/>
        <v>428467.22576613701</v>
      </c>
      <c r="Q1193" s="64">
        <v>0.06</v>
      </c>
      <c r="R1193" s="152">
        <f t="shared" si="125"/>
        <v>402759.19222016877</v>
      </c>
    </row>
    <row r="1194" spans="2:18" x14ac:dyDescent="0.25">
      <c r="B1194" s="146">
        <v>1190</v>
      </c>
      <c r="C1194" s="147" t="s">
        <v>1235</v>
      </c>
      <c r="D1194" s="148">
        <v>0</v>
      </c>
      <c r="E1194" s="149">
        <v>42461</v>
      </c>
      <c r="F1194" s="149">
        <v>44413</v>
      </c>
      <c r="G1194" s="6">
        <f t="shared" si="124"/>
        <v>5.3479452054794523</v>
      </c>
      <c r="H1194" s="146">
        <v>25</v>
      </c>
      <c r="I1194" s="150">
        <v>0.05</v>
      </c>
      <c r="J1194" s="151">
        <f t="shared" si="120"/>
        <v>3.7999999999999999E-2</v>
      </c>
      <c r="K1194" s="152">
        <v>255806.93</v>
      </c>
      <c r="L1194" s="152">
        <v>202398.28</v>
      </c>
      <c r="M1194" s="64">
        <v>0</v>
      </c>
      <c r="N1194" s="153">
        <f t="shared" si="121"/>
        <v>255806.93</v>
      </c>
      <c r="O1194" s="152">
        <f t="shared" si="122"/>
        <v>51985.574903232875</v>
      </c>
      <c r="P1194" s="152">
        <f t="shared" si="123"/>
        <v>203821.35509676713</v>
      </c>
      <c r="Q1194" s="64">
        <v>0.06</v>
      </c>
      <c r="R1194" s="152">
        <f t="shared" si="125"/>
        <v>191592.07379096109</v>
      </c>
    </row>
    <row r="1195" spans="2:18" x14ac:dyDescent="0.25">
      <c r="B1195" s="146">
        <v>1191</v>
      </c>
      <c r="C1195" s="147" t="s">
        <v>1236</v>
      </c>
      <c r="D1195" s="148">
        <v>0</v>
      </c>
      <c r="E1195" s="149">
        <v>41730</v>
      </c>
      <c r="F1195" s="149">
        <v>44413</v>
      </c>
      <c r="G1195" s="6">
        <f t="shared" si="124"/>
        <v>7.3506849315068497</v>
      </c>
      <c r="H1195" s="146">
        <v>25</v>
      </c>
      <c r="I1195" s="150">
        <v>0.05</v>
      </c>
      <c r="J1195" s="151">
        <f t="shared" si="120"/>
        <v>3.7999999999999999E-2</v>
      </c>
      <c r="K1195" s="152">
        <v>-7480647.8099999996</v>
      </c>
      <c r="L1195" s="152">
        <v>-5470751.5999999996</v>
      </c>
      <c r="M1195" s="64">
        <v>0</v>
      </c>
      <c r="N1195" s="153">
        <f t="shared" si="121"/>
        <v>-7480647.8099999996</v>
      </c>
      <c r="O1195" s="152">
        <f t="shared" si="122"/>
        <v>-2089539.635125315</v>
      </c>
      <c r="P1195" s="152">
        <f>N1195-O1195</f>
        <v>-5391108.1748746848</v>
      </c>
      <c r="Q1195" s="64">
        <v>0.06</v>
      </c>
      <c r="R1195" s="152">
        <f>IF(P1195&gt;=N1195*I1195,N1195*I1195,P1195*(1-Q1195))</f>
        <v>-5067641.684382203</v>
      </c>
    </row>
    <row r="1196" spans="2:18" x14ac:dyDescent="0.25">
      <c r="B1196" s="146">
        <v>1192</v>
      </c>
      <c r="C1196" s="147" t="s">
        <v>1237</v>
      </c>
      <c r="D1196" s="148">
        <v>0</v>
      </c>
      <c r="E1196" s="149">
        <v>42095</v>
      </c>
      <c r="F1196" s="149">
        <v>44413</v>
      </c>
      <c r="G1196" s="6">
        <f t="shared" si="124"/>
        <v>6.3506849315068497</v>
      </c>
      <c r="H1196" s="146">
        <v>25</v>
      </c>
      <c r="I1196" s="150">
        <v>0.05</v>
      </c>
      <c r="J1196" s="151">
        <f t="shared" si="120"/>
        <v>3.7999999999999999E-2</v>
      </c>
      <c r="K1196" s="152">
        <v>1432243.83</v>
      </c>
      <c r="L1196" s="152">
        <v>1088515.22</v>
      </c>
      <c r="M1196" s="64">
        <v>0</v>
      </c>
      <c r="N1196" s="153">
        <f t="shared" si="121"/>
        <v>1432243.83</v>
      </c>
      <c r="O1196" s="152">
        <f t="shared" si="122"/>
        <v>345637.71375813702</v>
      </c>
      <c r="P1196" s="152">
        <f t="shared" si="123"/>
        <v>1086606.116241863</v>
      </c>
      <c r="Q1196" s="64">
        <v>0.06</v>
      </c>
      <c r="R1196" s="152">
        <f t="shared" si="125"/>
        <v>1021409.7492673511</v>
      </c>
    </row>
    <row r="1197" spans="2:18" x14ac:dyDescent="0.25">
      <c r="B1197" s="146">
        <v>1193</v>
      </c>
      <c r="C1197" s="147" t="s">
        <v>1232</v>
      </c>
      <c r="D1197" s="148">
        <v>0</v>
      </c>
      <c r="E1197" s="149">
        <v>41730</v>
      </c>
      <c r="F1197" s="149">
        <v>44413</v>
      </c>
      <c r="G1197" s="6">
        <f t="shared" si="124"/>
        <v>7.3506849315068497</v>
      </c>
      <c r="H1197" s="146">
        <v>25</v>
      </c>
      <c r="I1197" s="150">
        <v>0.05</v>
      </c>
      <c r="J1197" s="151">
        <f t="shared" si="120"/>
        <v>3.7999999999999999E-2</v>
      </c>
      <c r="K1197" s="152">
        <v>9844396.5800000001</v>
      </c>
      <c r="L1197" s="152">
        <v>7199409.6900000004</v>
      </c>
      <c r="M1197" s="64">
        <v>0</v>
      </c>
      <c r="N1197" s="153">
        <f t="shared" si="121"/>
        <v>9844396.5800000001</v>
      </c>
      <c r="O1197" s="152">
        <f t="shared" si="122"/>
        <v>2749796.1888145758</v>
      </c>
      <c r="P1197" s="152">
        <f t="shared" si="123"/>
        <v>7094600.3911854243</v>
      </c>
      <c r="Q1197" s="64">
        <v>0.06</v>
      </c>
      <c r="R1197" s="152">
        <f t="shared" si="125"/>
        <v>6668924.3677142989</v>
      </c>
    </row>
    <row r="1198" spans="2:18" x14ac:dyDescent="0.25">
      <c r="B1198" s="146">
        <v>1194</v>
      </c>
      <c r="C1198" s="147" t="s">
        <v>1238</v>
      </c>
      <c r="D1198" s="148">
        <v>0</v>
      </c>
      <c r="E1198" s="149">
        <v>42461</v>
      </c>
      <c r="F1198" s="149">
        <v>44413</v>
      </c>
      <c r="G1198" s="6">
        <f t="shared" si="124"/>
        <v>5.3479452054794523</v>
      </c>
      <c r="H1198" s="146">
        <v>25</v>
      </c>
      <c r="I1198" s="150">
        <v>0.05</v>
      </c>
      <c r="J1198" s="151">
        <f t="shared" si="120"/>
        <v>3.7999999999999999E-2</v>
      </c>
      <c r="K1198" s="152">
        <v>-696748.64</v>
      </c>
      <c r="L1198" s="152">
        <v>-551278.06000000006</v>
      </c>
      <c r="M1198" s="64">
        <v>0</v>
      </c>
      <c r="N1198" s="153">
        <f t="shared" si="121"/>
        <v>-696748.64</v>
      </c>
      <c r="O1198" s="152">
        <f t="shared" si="122"/>
        <v>-141594.59485106848</v>
      </c>
      <c r="P1198" s="152">
        <f>N1198-O1198</f>
        <v>-555154.04514893156</v>
      </c>
      <c r="Q1198" s="64">
        <v>0.06</v>
      </c>
      <c r="R1198" s="152">
        <f>IF(P1198&gt;=N1198*I1198,N1198*I1198,P1198*(1-Q1198))</f>
        <v>-521844.80243999563</v>
      </c>
    </row>
    <row r="1199" spans="2:18" x14ac:dyDescent="0.25">
      <c r="B1199" s="146">
        <v>1195</v>
      </c>
      <c r="C1199" s="147" t="s">
        <v>1239</v>
      </c>
      <c r="D1199" s="148">
        <v>0</v>
      </c>
      <c r="E1199" s="149">
        <v>42826</v>
      </c>
      <c r="F1199" s="149">
        <v>44413</v>
      </c>
      <c r="G1199" s="6">
        <f t="shared" si="124"/>
        <v>4.3479452054794523</v>
      </c>
      <c r="H1199" s="146">
        <v>25</v>
      </c>
      <c r="I1199" s="150">
        <v>0.05</v>
      </c>
      <c r="J1199" s="151">
        <f t="shared" si="120"/>
        <v>3.7999999999999999E-2</v>
      </c>
      <c r="K1199" s="152">
        <v>169150.27</v>
      </c>
      <c r="L1199" s="152">
        <v>139598.51</v>
      </c>
      <c r="M1199" s="64">
        <v>0</v>
      </c>
      <c r="N1199" s="153">
        <f t="shared" si="121"/>
        <v>169150.27</v>
      </c>
      <c r="O1199" s="152">
        <f t="shared" si="122"/>
        <v>27947.332007178084</v>
      </c>
      <c r="P1199" s="152">
        <f t="shared" si="123"/>
        <v>141202.93799282191</v>
      </c>
      <c r="Q1199" s="64">
        <v>0.06</v>
      </c>
      <c r="R1199" s="152">
        <f t="shared" si="125"/>
        <v>132730.76171325258</v>
      </c>
    </row>
    <row r="1200" spans="2:18" x14ac:dyDescent="0.25">
      <c r="B1200" s="146">
        <v>1196</v>
      </c>
      <c r="C1200" s="147" t="s">
        <v>1241</v>
      </c>
      <c r="D1200" s="148">
        <v>0</v>
      </c>
      <c r="E1200" s="149">
        <v>42826</v>
      </c>
      <c r="F1200" s="149">
        <v>44413</v>
      </c>
      <c r="G1200" s="6">
        <f t="shared" si="124"/>
        <v>4.3479452054794523</v>
      </c>
      <c r="H1200" s="146">
        <v>25</v>
      </c>
      <c r="I1200" s="150">
        <v>0.05</v>
      </c>
      <c r="J1200" s="151">
        <f t="shared" si="120"/>
        <v>3.7999999999999999E-2</v>
      </c>
      <c r="K1200" s="152">
        <v>-12975.77</v>
      </c>
      <c r="L1200" s="152">
        <v>-10708.81</v>
      </c>
      <c r="M1200" s="64">
        <v>0</v>
      </c>
      <c r="N1200" s="153">
        <f t="shared" si="121"/>
        <v>-12975.77</v>
      </c>
      <c r="O1200" s="152">
        <f t="shared" si="122"/>
        <v>-2143.8816044383561</v>
      </c>
      <c r="P1200" s="152">
        <f>N1200-O1200</f>
        <v>-10831.888395561644</v>
      </c>
      <c r="Q1200" s="64">
        <v>0.06</v>
      </c>
      <c r="R1200" s="152">
        <f>IF(P1200&gt;=N1200*I1200,N1200*I1200,P1200*(1-Q1200))</f>
        <v>-10181.975091827944</v>
      </c>
    </row>
    <row r="1201" spans="2:18" x14ac:dyDescent="0.25">
      <c r="B1201" s="146">
        <v>1197</v>
      </c>
      <c r="C1201" s="147" t="s">
        <v>1243</v>
      </c>
      <c r="D1201" s="148">
        <v>0</v>
      </c>
      <c r="E1201" s="149">
        <v>43191</v>
      </c>
      <c r="F1201" s="149">
        <v>44413</v>
      </c>
      <c r="G1201" s="6">
        <f t="shared" si="124"/>
        <v>3.3479452054794518</v>
      </c>
      <c r="H1201" s="146">
        <v>25</v>
      </c>
      <c r="I1201" s="150">
        <v>0.05</v>
      </c>
      <c r="J1201" s="151">
        <f t="shared" si="120"/>
        <v>3.7999999999999999E-2</v>
      </c>
      <c r="K1201" s="152">
        <v>467244.91</v>
      </c>
      <c r="L1201" s="152">
        <v>403071.22</v>
      </c>
      <c r="M1201" s="64">
        <v>0</v>
      </c>
      <c r="N1201" s="153">
        <f t="shared" si="121"/>
        <v>467244.91</v>
      </c>
      <c r="O1201" s="152">
        <f t="shared" si="122"/>
        <v>59443.793536328762</v>
      </c>
      <c r="P1201" s="152">
        <f t="shared" si="123"/>
        <v>407801.11646367121</v>
      </c>
      <c r="Q1201" s="64">
        <v>0.06</v>
      </c>
      <c r="R1201" s="152">
        <f t="shared" si="125"/>
        <v>383333.04947585089</v>
      </c>
    </row>
    <row r="1202" spans="2:18" x14ac:dyDescent="0.25">
      <c r="B1202" s="146">
        <v>1198</v>
      </c>
      <c r="C1202" s="147" t="s">
        <v>1244</v>
      </c>
      <c r="D1202" s="148">
        <v>0</v>
      </c>
      <c r="E1202" s="149">
        <v>43191</v>
      </c>
      <c r="F1202" s="149">
        <v>44413</v>
      </c>
      <c r="G1202" s="6">
        <f t="shared" si="124"/>
        <v>3.3479452054794518</v>
      </c>
      <c r="H1202" s="146">
        <v>25</v>
      </c>
      <c r="I1202" s="150">
        <v>0.05</v>
      </c>
      <c r="J1202" s="151">
        <f t="shared" si="120"/>
        <v>3.7999999999999999E-2</v>
      </c>
      <c r="K1202" s="152">
        <v>1544768.08</v>
      </c>
      <c r="L1202" s="152">
        <v>1332602.1100000001</v>
      </c>
      <c r="M1202" s="64">
        <v>0</v>
      </c>
      <c r="N1202" s="153">
        <f t="shared" si="121"/>
        <v>1544768.08</v>
      </c>
      <c r="O1202" s="152">
        <f t="shared" si="122"/>
        <v>196528.35770652056</v>
      </c>
      <c r="P1202" s="152">
        <f t="shared" si="123"/>
        <v>1348239.7222934796</v>
      </c>
      <c r="Q1202" s="64">
        <v>0.06</v>
      </c>
      <c r="R1202" s="152">
        <f t="shared" si="125"/>
        <v>1267345.3389558708</v>
      </c>
    </row>
    <row r="1203" spans="2:18" x14ac:dyDescent="0.25">
      <c r="B1203" s="146">
        <v>1199</v>
      </c>
      <c r="C1203" s="147" t="s">
        <v>1246</v>
      </c>
      <c r="D1203" s="148">
        <v>0</v>
      </c>
      <c r="E1203" s="149">
        <v>43556</v>
      </c>
      <c r="F1203" s="149">
        <v>44413</v>
      </c>
      <c r="G1203" s="6">
        <f t="shared" si="124"/>
        <v>2.3479452054794518</v>
      </c>
      <c r="H1203" s="146">
        <v>25</v>
      </c>
      <c r="I1203" s="150">
        <v>0.05</v>
      </c>
      <c r="J1203" s="151">
        <f t="shared" si="120"/>
        <v>3.7999999999999999E-2</v>
      </c>
      <c r="K1203" s="152">
        <v>552303.71</v>
      </c>
      <c r="L1203" s="152">
        <v>499172.53</v>
      </c>
      <c r="M1203" s="64">
        <v>0</v>
      </c>
      <c r="N1203" s="153">
        <f t="shared" si="121"/>
        <v>552303.71</v>
      </c>
      <c r="O1203" s="152">
        <f t="shared" si="122"/>
        <v>49277.596218794512</v>
      </c>
      <c r="P1203" s="152">
        <f t="shared" si="123"/>
        <v>503026.11378120544</v>
      </c>
      <c r="Q1203" s="64">
        <v>0.06</v>
      </c>
      <c r="R1203" s="152">
        <f t="shared" si="125"/>
        <v>472844.54695433308</v>
      </c>
    </row>
    <row r="1204" spans="2:18" ht="30" x14ac:dyDescent="0.25">
      <c r="B1204" s="146">
        <v>1200</v>
      </c>
      <c r="C1204" s="147" t="s">
        <v>1247</v>
      </c>
      <c r="D1204" s="148">
        <v>0</v>
      </c>
      <c r="E1204" s="149">
        <v>43556</v>
      </c>
      <c r="F1204" s="149">
        <v>44413</v>
      </c>
      <c r="G1204" s="6">
        <f t="shared" si="124"/>
        <v>2.3479452054794518</v>
      </c>
      <c r="H1204" s="146">
        <v>25</v>
      </c>
      <c r="I1204" s="150">
        <v>0.05</v>
      </c>
      <c r="J1204" s="151">
        <f t="shared" si="120"/>
        <v>3.7999999999999999E-2</v>
      </c>
      <c r="K1204" s="152">
        <v>1930462.36</v>
      </c>
      <c r="L1204" s="152">
        <v>1744753.44</v>
      </c>
      <c r="M1204" s="64">
        <v>0</v>
      </c>
      <c r="N1204" s="153">
        <f t="shared" si="121"/>
        <v>1930462.36</v>
      </c>
      <c r="O1204" s="152">
        <f t="shared" si="122"/>
        <v>172239.5540157808</v>
      </c>
      <c r="P1204" s="152">
        <f t="shared" si="123"/>
        <v>1758222.8059842193</v>
      </c>
      <c r="Q1204" s="64">
        <v>0.06</v>
      </c>
      <c r="R1204" s="152">
        <f t="shared" si="125"/>
        <v>1652729.437625166</v>
      </c>
    </row>
    <row r="1205" spans="2:18" x14ac:dyDescent="0.25">
      <c r="B1205" s="146">
        <v>1201</v>
      </c>
      <c r="C1205" s="147" t="s">
        <v>1249</v>
      </c>
      <c r="D1205" s="148">
        <v>0</v>
      </c>
      <c r="E1205" s="149">
        <v>43922</v>
      </c>
      <c r="F1205" s="149">
        <v>44413</v>
      </c>
      <c r="G1205" s="6">
        <f t="shared" si="124"/>
        <v>1.3452054794520547</v>
      </c>
      <c r="H1205" s="146">
        <v>25</v>
      </c>
      <c r="I1205" s="150">
        <v>0.05</v>
      </c>
      <c r="J1205" s="151">
        <f t="shared" si="120"/>
        <v>3.7999999999999999E-2</v>
      </c>
      <c r="K1205" s="152">
        <v>955435.7</v>
      </c>
      <c r="L1205" s="152">
        <v>907028.73</v>
      </c>
      <c r="M1205" s="64">
        <v>0</v>
      </c>
      <c r="N1205" s="153">
        <f t="shared" si="121"/>
        <v>955435.7</v>
      </c>
      <c r="O1205" s="152">
        <f t="shared" si="122"/>
        <v>48839.778878356155</v>
      </c>
      <c r="P1205" s="152">
        <f t="shared" si="123"/>
        <v>906595.92112164386</v>
      </c>
      <c r="Q1205" s="64">
        <v>0.06</v>
      </c>
      <c r="R1205" s="152">
        <f t="shared" si="125"/>
        <v>852200.16585434519</v>
      </c>
    </row>
    <row r="1206" spans="2:18" x14ac:dyDescent="0.25">
      <c r="B1206" s="146">
        <v>1202</v>
      </c>
      <c r="C1206" s="147" t="s">
        <v>1250</v>
      </c>
      <c r="D1206" s="148">
        <v>0</v>
      </c>
      <c r="E1206" s="149">
        <v>43922</v>
      </c>
      <c r="F1206" s="149">
        <v>44413</v>
      </c>
      <c r="G1206" s="6">
        <f t="shared" si="124"/>
        <v>1.3452054794520547</v>
      </c>
      <c r="H1206" s="146">
        <v>25</v>
      </c>
      <c r="I1206" s="150">
        <v>0.05</v>
      </c>
      <c r="J1206" s="151">
        <f t="shared" si="120"/>
        <v>3.7999999999999999E-2</v>
      </c>
      <c r="K1206" s="152">
        <v>-1878197.85</v>
      </c>
      <c r="L1206" s="152">
        <v>-1783039.3</v>
      </c>
      <c r="M1206" s="64">
        <v>0</v>
      </c>
      <c r="N1206" s="153">
        <f t="shared" si="121"/>
        <v>-1878197.85</v>
      </c>
      <c r="O1206" s="152">
        <f t="shared" si="122"/>
        <v>-96009.357493972595</v>
      </c>
      <c r="P1206" s="152">
        <f>N1206-O1206</f>
        <v>-1782188.4925060275</v>
      </c>
      <c r="Q1206" s="64">
        <v>0.06</v>
      </c>
      <c r="R1206" s="152">
        <f>IF(P1206&gt;=N1206*I1206,N1206*I1206,P1206*(1-Q1206))</f>
        <v>-1675257.1829556657</v>
      </c>
    </row>
    <row r="1207" spans="2:18" ht="30" x14ac:dyDescent="0.25">
      <c r="B1207" s="146">
        <v>1203</v>
      </c>
      <c r="C1207" s="147" t="s">
        <v>1376</v>
      </c>
      <c r="D1207" s="148">
        <v>0</v>
      </c>
      <c r="E1207" s="149">
        <v>41639</v>
      </c>
      <c r="F1207" s="149">
        <v>44413</v>
      </c>
      <c r="G1207" s="6">
        <f t="shared" si="124"/>
        <v>7.6</v>
      </c>
      <c r="H1207" s="146">
        <v>25</v>
      </c>
      <c r="I1207" s="150">
        <v>0.05</v>
      </c>
      <c r="J1207" s="151">
        <f t="shared" si="120"/>
        <v>3.7999999999999999E-2</v>
      </c>
      <c r="K1207" s="152">
        <v>54476507.009999998</v>
      </c>
      <c r="L1207" s="152">
        <v>39325486.350000001</v>
      </c>
      <c r="M1207" s="64">
        <v>8.8210347752332524E-2</v>
      </c>
      <c r="N1207" s="153">
        <f t="shared" si="121"/>
        <v>59281898.637684479</v>
      </c>
      <c r="O1207" s="152">
        <f t="shared" si="122"/>
        <v>17120612.326563276</v>
      </c>
      <c r="P1207" s="152">
        <f t="shared" si="123"/>
        <v>42161286.311121203</v>
      </c>
      <c r="Q1207" s="64">
        <v>0.06</v>
      </c>
      <c r="R1207" s="152">
        <f t="shared" si="125"/>
        <v>39631609.132453926</v>
      </c>
    </row>
    <row r="1208" spans="2:18" x14ac:dyDescent="0.25">
      <c r="B1208" s="146">
        <v>1204</v>
      </c>
      <c r="C1208" s="147" t="s">
        <v>1377</v>
      </c>
      <c r="D1208" s="148">
        <v>0</v>
      </c>
      <c r="E1208" s="149">
        <v>41730</v>
      </c>
      <c r="F1208" s="149">
        <v>44413</v>
      </c>
      <c r="G1208" s="6">
        <f t="shared" si="124"/>
        <v>7.3506849315068497</v>
      </c>
      <c r="H1208" s="146">
        <v>25</v>
      </c>
      <c r="I1208" s="150">
        <v>0.05</v>
      </c>
      <c r="J1208" s="151">
        <f t="shared" si="120"/>
        <v>3.7999999999999999E-2</v>
      </c>
      <c r="K1208" s="152">
        <v>2331470</v>
      </c>
      <c r="L1208" s="152">
        <v>1711298.98</v>
      </c>
      <c r="M1208" s="64">
        <v>-2.3328149300154196E-3</v>
      </c>
      <c r="N1208" s="153">
        <f t="shared" si="121"/>
        <v>2326031.1119751167</v>
      </c>
      <c r="O1208" s="152">
        <f t="shared" si="122"/>
        <v>649721.03011044126</v>
      </c>
      <c r="P1208" s="152">
        <f t="shared" si="123"/>
        <v>1676310.0818646755</v>
      </c>
      <c r="Q1208" s="64">
        <v>0.06</v>
      </c>
      <c r="R1208" s="152">
        <f t="shared" si="125"/>
        <v>1575731.4769527949</v>
      </c>
    </row>
    <row r="1209" spans="2:18" ht="30" x14ac:dyDescent="0.25">
      <c r="B1209" s="146">
        <v>1205</v>
      </c>
      <c r="C1209" s="147" t="s">
        <v>1378</v>
      </c>
      <c r="D1209" s="148">
        <v>0</v>
      </c>
      <c r="E1209" s="149">
        <v>41639</v>
      </c>
      <c r="F1209" s="149">
        <v>44413</v>
      </c>
      <c r="G1209" s="6">
        <f t="shared" si="124"/>
        <v>7.6</v>
      </c>
      <c r="H1209" s="146">
        <v>25</v>
      </c>
      <c r="I1209" s="150">
        <v>0.05</v>
      </c>
      <c r="J1209" s="151">
        <f t="shared" si="120"/>
        <v>3.7999999999999999E-2</v>
      </c>
      <c r="K1209" s="152">
        <v>43273209.689999998</v>
      </c>
      <c r="L1209" s="152">
        <v>31238053.07</v>
      </c>
      <c r="M1209" s="64">
        <v>8.8210347752332524E-2</v>
      </c>
      <c r="N1209" s="153">
        <f t="shared" si="121"/>
        <v>47090354.565114506</v>
      </c>
      <c r="O1209" s="152">
        <f t="shared" si="122"/>
        <v>13599694.398405069</v>
      </c>
      <c r="P1209" s="152">
        <f t="shared" si="123"/>
        <v>33490660.166709438</v>
      </c>
      <c r="Q1209" s="64">
        <v>0.06</v>
      </c>
      <c r="R1209" s="152">
        <f t="shared" si="125"/>
        <v>31481220.556706868</v>
      </c>
    </row>
    <row r="1210" spans="2:18" x14ac:dyDescent="0.25">
      <c r="B1210" s="146">
        <v>1206</v>
      </c>
      <c r="C1210" s="147" t="s">
        <v>1379</v>
      </c>
      <c r="D1210" s="148">
        <v>0</v>
      </c>
      <c r="E1210" s="149">
        <v>41730</v>
      </c>
      <c r="F1210" s="149">
        <v>44413</v>
      </c>
      <c r="G1210" s="6">
        <f t="shared" si="124"/>
        <v>7.3506849315068497</v>
      </c>
      <c r="H1210" s="146">
        <v>25</v>
      </c>
      <c r="I1210" s="150">
        <v>0.05</v>
      </c>
      <c r="J1210" s="151">
        <f t="shared" si="120"/>
        <v>3.7999999999999999E-2</v>
      </c>
      <c r="K1210" s="152">
        <v>2582594.6</v>
      </c>
      <c r="L1210" s="152">
        <v>1895624.44</v>
      </c>
      <c r="M1210" s="64">
        <v>-2.3328149300154196E-3</v>
      </c>
      <c r="N1210" s="153">
        <f t="shared" si="121"/>
        <v>2576569.8847589428</v>
      </c>
      <c r="O1210" s="152">
        <f t="shared" si="122"/>
        <v>719703.03022113221</v>
      </c>
      <c r="P1210" s="152">
        <f t="shared" si="123"/>
        <v>1856866.8545378107</v>
      </c>
      <c r="Q1210" s="64">
        <v>0.06</v>
      </c>
      <c r="R1210" s="152">
        <f t="shared" si="125"/>
        <v>1745454.8432655418</v>
      </c>
    </row>
    <row r="1211" spans="2:18" x14ac:dyDescent="0.25">
      <c r="B1211" s="146">
        <v>1207</v>
      </c>
      <c r="C1211" s="147" t="s">
        <v>1380</v>
      </c>
      <c r="D1211" s="148">
        <v>0</v>
      </c>
      <c r="E1211" s="149">
        <v>41730</v>
      </c>
      <c r="F1211" s="149">
        <v>44413</v>
      </c>
      <c r="G1211" s="6">
        <f t="shared" si="124"/>
        <v>7.3506849315068497</v>
      </c>
      <c r="H1211" s="146">
        <v>25</v>
      </c>
      <c r="I1211" s="150">
        <v>0.05</v>
      </c>
      <c r="J1211" s="151">
        <f t="shared" si="120"/>
        <v>3.7999999999999999E-2</v>
      </c>
      <c r="K1211" s="152">
        <v>3297766</v>
      </c>
      <c r="L1211" s="152">
        <v>2420560.23</v>
      </c>
      <c r="M1211" s="64">
        <v>-2.3328149300154196E-3</v>
      </c>
      <c r="N1211" s="153">
        <f t="shared" si="121"/>
        <v>3290072.9222395024</v>
      </c>
      <c r="O1211" s="152">
        <f t="shared" si="122"/>
        <v>919002.9992164555</v>
      </c>
      <c r="P1211" s="152">
        <f t="shared" si="123"/>
        <v>2371069.9230230469</v>
      </c>
      <c r="Q1211" s="64">
        <v>0.06</v>
      </c>
      <c r="R1211" s="152">
        <f t="shared" si="125"/>
        <v>2228805.727641664</v>
      </c>
    </row>
    <row r="1212" spans="2:18" x14ac:dyDescent="0.25">
      <c r="B1212" s="146">
        <v>1208</v>
      </c>
      <c r="C1212" s="147" t="s">
        <v>1381</v>
      </c>
      <c r="D1212" s="148">
        <v>0</v>
      </c>
      <c r="E1212" s="149">
        <v>42186</v>
      </c>
      <c r="F1212" s="149">
        <v>44413</v>
      </c>
      <c r="G1212" s="6">
        <f t="shared" si="124"/>
        <v>6.1013698630136988</v>
      </c>
      <c r="H1212" s="146">
        <v>25</v>
      </c>
      <c r="I1212" s="150">
        <v>0.05</v>
      </c>
      <c r="J1212" s="151">
        <f t="shared" si="120"/>
        <v>3.7999999999999999E-2</v>
      </c>
      <c r="K1212" s="152">
        <v>6375780.7000000002</v>
      </c>
      <c r="L1212" s="152">
        <v>4893368.51</v>
      </c>
      <c r="M1212" s="64">
        <v>0</v>
      </c>
      <c r="N1212" s="153">
        <f t="shared" si="121"/>
        <v>6375780.7000000002</v>
      </c>
      <c r="O1212" s="152">
        <f t="shared" si="122"/>
        <v>1478237.8562142465</v>
      </c>
      <c r="P1212" s="152">
        <f t="shared" si="123"/>
        <v>4897542.8437857535</v>
      </c>
      <c r="Q1212" s="64">
        <v>0.06</v>
      </c>
      <c r="R1212" s="152">
        <f t="shared" si="125"/>
        <v>4603690.273158608</v>
      </c>
    </row>
    <row r="1213" spans="2:18" x14ac:dyDescent="0.25">
      <c r="B1213" s="146">
        <v>1209</v>
      </c>
      <c r="C1213" s="147" t="s">
        <v>1382</v>
      </c>
      <c r="D1213" s="148">
        <v>0</v>
      </c>
      <c r="E1213" s="149">
        <v>41639</v>
      </c>
      <c r="F1213" s="149">
        <v>44413</v>
      </c>
      <c r="G1213" s="6">
        <f t="shared" si="124"/>
        <v>7.6</v>
      </c>
      <c r="H1213" s="146">
        <v>25</v>
      </c>
      <c r="I1213" s="150">
        <v>0.05</v>
      </c>
      <c r="J1213" s="151">
        <f t="shared" si="120"/>
        <v>3.7999999999999999E-2</v>
      </c>
      <c r="K1213" s="152">
        <v>78005069.540000007</v>
      </c>
      <c r="L1213" s="152">
        <v>56310278.759999998</v>
      </c>
      <c r="M1213" s="64">
        <v>8.8210347752332524E-2</v>
      </c>
      <c r="N1213" s="153">
        <f t="shared" si="121"/>
        <v>84885923.850568295</v>
      </c>
      <c r="O1213" s="152">
        <f t="shared" si="122"/>
        <v>24515054.808044121</v>
      </c>
      <c r="P1213" s="152">
        <f t="shared" si="123"/>
        <v>60370869.042524174</v>
      </c>
      <c r="Q1213" s="64">
        <v>0.06</v>
      </c>
      <c r="R1213" s="152">
        <f t="shared" si="125"/>
        <v>56748616.899972722</v>
      </c>
    </row>
    <row r="1214" spans="2:18" ht="30" x14ac:dyDescent="0.25">
      <c r="B1214" s="146">
        <v>1210</v>
      </c>
      <c r="C1214" s="147" t="s">
        <v>1383</v>
      </c>
      <c r="D1214" s="148">
        <v>0</v>
      </c>
      <c r="E1214" s="149">
        <v>41730</v>
      </c>
      <c r="F1214" s="149">
        <v>44413</v>
      </c>
      <c r="G1214" s="6">
        <f t="shared" si="124"/>
        <v>7.3506849315068497</v>
      </c>
      <c r="H1214" s="146">
        <v>25</v>
      </c>
      <c r="I1214" s="150">
        <v>0.05</v>
      </c>
      <c r="J1214" s="151">
        <f t="shared" si="120"/>
        <v>3.7999999999999999E-2</v>
      </c>
      <c r="K1214" s="152">
        <v>-483917.21</v>
      </c>
      <c r="L1214" s="152">
        <v>-355195.25</v>
      </c>
      <c r="M1214" s="64">
        <v>-2.3328149300154196E-3</v>
      </c>
      <c r="N1214" s="153">
        <f t="shared" si="121"/>
        <v>-482788.32070762059</v>
      </c>
      <c r="O1214" s="152">
        <f t="shared" si="122"/>
        <v>-134855.34369705414</v>
      </c>
      <c r="P1214" s="152">
        <f t="shared" ref="P1214:P1216" si="126">N1214-O1214</f>
        <v>-347932.97701056645</v>
      </c>
      <c r="Q1214" s="64">
        <v>0.06</v>
      </c>
      <c r="R1214" s="152">
        <f t="shared" ref="R1214:R1216" si="127">IF(P1214&gt;=N1214*I1214,N1214*I1214,P1214*(1-Q1214))</f>
        <v>-327056.99838993244</v>
      </c>
    </row>
    <row r="1215" spans="2:18" ht="30" x14ac:dyDescent="0.25">
      <c r="B1215" s="146">
        <v>1211</v>
      </c>
      <c r="C1215" s="147" t="s">
        <v>1384</v>
      </c>
      <c r="D1215" s="148">
        <v>0</v>
      </c>
      <c r="E1215" s="149">
        <v>42400</v>
      </c>
      <c r="F1215" s="149">
        <v>44413</v>
      </c>
      <c r="G1215" s="6">
        <f t="shared" si="124"/>
        <v>5.515068493150685</v>
      </c>
      <c r="H1215" s="146">
        <v>25</v>
      </c>
      <c r="I1215" s="150">
        <v>0.05</v>
      </c>
      <c r="J1215" s="151">
        <f t="shared" si="120"/>
        <v>3.7999999999999999E-2</v>
      </c>
      <c r="K1215" s="152">
        <v>-459647.53</v>
      </c>
      <c r="L1215" s="152">
        <v>-364654.65</v>
      </c>
      <c r="M1215" s="64">
        <v>3.1350482315112588E-2</v>
      </c>
      <c r="N1215" s="153">
        <f t="shared" si="121"/>
        <v>-474057.70176045015</v>
      </c>
      <c r="O1215" s="152">
        <f t="shared" si="122"/>
        <v>-99349.506406750341</v>
      </c>
      <c r="P1215" s="152">
        <f t="shared" si="126"/>
        <v>-374708.19535369979</v>
      </c>
      <c r="Q1215" s="64">
        <v>0.06</v>
      </c>
      <c r="R1215" s="152">
        <f t="shared" si="127"/>
        <v>-352225.70363247779</v>
      </c>
    </row>
    <row r="1216" spans="2:18" ht="30" x14ac:dyDescent="0.25">
      <c r="B1216" s="146">
        <v>1212</v>
      </c>
      <c r="C1216" s="147" t="s">
        <v>1385</v>
      </c>
      <c r="D1216" s="148">
        <v>0</v>
      </c>
      <c r="E1216" s="149">
        <v>42461</v>
      </c>
      <c r="F1216" s="149">
        <v>44413</v>
      </c>
      <c r="G1216" s="6">
        <f t="shared" si="124"/>
        <v>5.3479452054794523</v>
      </c>
      <c r="H1216" s="146">
        <v>25</v>
      </c>
      <c r="I1216" s="150">
        <v>0.05</v>
      </c>
      <c r="J1216" s="151">
        <f t="shared" si="120"/>
        <v>3.7999999999999999E-2</v>
      </c>
      <c r="K1216" s="152">
        <v>-173178</v>
      </c>
      <c r="L1216" s="152">
        <v>-137021.04999999999</v>
      </c>
      <c r="M1216" s="64">
        <v>3.1350482315112588E-2</v>
      </c>
      <c r="N1216" s="153">
        <f t="shared" si="121"/>
        <v>-178607.21382636655</v>
      </c>
      <c r="O1216" s="152">
        <f t="shared" si="122"/>
        <v>-36296.900528176891</v>
      </c>
      <c r="P1216" s="152">
        <f t="shared" si="126"/>
        <v>-142310.31329818966</v>
      </c>
      <c r="Q1216" s="64">
        <v>0.06</v>
      </c>
      <c r="R1216" s="152">
        <f t="shared" si="127"/>
        <v>-133771.69450029827</v>
      </c>
    </row>
    <row r="1217" spans="2:18" x14ac:dyDescent="0.25">
      <c r="B1217" s="146">
        <v>1213</v>
      </c>
      <c r="C1217" s="147" t="s">
        <v>1386</v>
      </c>
      <c r="D1217" s="148">
        <v>0</v>
      </c>
      <c r="E1217" s="149">
        <v>41639</v>
      </c>
      <c r="F1217" s="149">
        <v>44413</v>
      </c>
      <c r="G1217" s="6">
        <f t="shared" si="124"/>
        <v>7.6</v>
      </c>
      <c r="H1217" s="146">
        <v>25</v>
      </c>
      <c r="I1217" s="150">
        <v>0.05</v>
      </c>
      <c r="J1217" s="151">
        <f t="shared" si="120"/>
        <v>3.7999999999999999E-2</v>
      </c>
      <c r="K1217" s="152">
        <v>635878026.94000006</v>
      </c>
      <c r="L1217" s="152">
        <v>459027460.41000003</v>
      </c>
      <c r="M1217" s="64">
        <v>8.8210347752332524E-2</v>
      </c>
      <c r="N1217" s="153">
        <f t="shared" si="121"/>
        <v>691969048.82444453</v>
      </c>
      <c r="O1217" s="152">
        <f t="shared" si="122"/>
        <v>199840661.30049956</v>
      </c>
      <c r="P1217" s="152">
        <f t="shared" si="123"/>
        <v>492128387.52394497</v>
      </c>
      <c r="Q1217" s="64">
        <v>0.06</v>
      </c>
      <c r="R1217" s="152">
        <f t="shared" si="125"/>
        <v>462600684.27250826</v>
      </c>
    </row>
    <row r="1218" spans="2:18" x14ac:dyDescent="0.25">
      <c r="B1218" s="146">
        <v>1214</v>
      </c>
      <c r="C1218" s="147" t="s">
        <v>1387</v>
      </c>
      <c r="D1218" s="148">
        <v>0</v>
      </c>
      <c r="E1218" s="149">
        <v>41639</v>
      </c>
      <c r="F1218" s="149">
        <v>44413</v>
      </c>
      <c r="G1218" s="6">
        <f t="shared" si="124"/>
        <v>7.6</v>
      </c>
      <c r="H1218" s="146">
        <v>25</v>
      </c>
      <c r="I1218" s="150">
        <v>0.05</v>
      </c>
      <c r="J1218" s="151">
        <f t="shared" si="120"/>
        <v>3.7999999999999999E-2</v>
      </c>
      <c r="K1218" s="152">
        <v>479739.13</v>
      </c>
      <c r="L1218" s="152">
        <v>346313.93</v>
      </c>
      <c r="M1218" s="64">
        <v>8.8210347752332524E-2</v>
      </c>
      <c r="N1218" s="153">
        <f t="shared" si="121"/>
        <v>522057.08548770152</v>
      </c>
      <c r="O1218" s="152">
        <f t="shared" si="122"/>
        <v>150770.08628884819</v>
      </c>
      <c r="P1218" s="152">
        <f t="shared" si="123"/>
        <v>371286.99919885333</v>
      </c>
      <c r="Q1218" s="64">
        <v>0.06</v>
      </c>
      <c r="R1218" s="152">
        <f t="shared" si="125"/>
        <v>349009.77924692212</v>
      </c>
    </row>
    <row r="1219" spans="2:18" ht="30" x14ac:dyDescent="0.25">
      <c r="B1219" s="146">
        <v>1215</v>
      </c>
      <c r="C1219" s="147" t="s">
        <v>1388</v>
      </c>
      <c r="D1219" s="148">
        <v>0</v>
      </c>
      <c r="E1219" s="149">
        <v>41639</v>
      </c>
      <c r="F1219" s="149">
        <v>44413</v>
      </c>
      <c r="G1219" s="6">
        <f t="shared" si="124"/>
        <v>7.6</v>
      </c>
      <c r="H1219" s="146">
        <v>25</v>
      </c>
      <c r="I1219" s="150">
        <v>0.05</v>
      </c>
      <c r="J1219" s="151">
        <f t="shared" si="120"/>
        <v>3.7999999999999999E-2</v>
      </c>
      <c r="K1219" s="152">
        <v>0.04</v>
      </c>
      <c r="L1219" s="152">
        <v>0.04</v>
      </c>
      <c r="M1219" s="64">
        <v>0</v>
      </c>
      <c r="N1219" s="153">
        <f t="shared" si="121"/>
        <v>0.04</v>
      </c>
      <c r="O1219" s="152">
        <f t="shared" si="122"/>
        <v>1.1552E-2</v>
      </c>
      <c r="P1219" s="152">
        <f t="shared" si="123"/>
        <v>2.8448000000000001E-2</v>
      </c>
      <c r="Q1219" s="64">
        <v>0.06</v>
      </c>
      <c r="R1219" s="152">
        <f t="shared" si="125"/>
        <v>2.674112E-2</v>
      </c>
    </row>
    <row r="1220" spans="2:18" ht="30" x14ac:dyDescent="0.25">
      <c r="B1220" s="146">
        <v>1216</v>
      </c>
      <c r="C1220" s="147" t="s">
        <v>1389</v>
      </c>
      <c r="D1220" s="148">
        <v>0</v>
      </c>
      <c r="E1220" s="149">
        <v>41639</v>
      </c>
      <c r="F1220" s="149">
        <v>44413</v>
      </c>
      <c r="G1220" s="6">
        <f t="shared" si="124"/>
        <v>7.6</v>
      </c>
      <c r="H1220" s="146">
        <v>25</v>
      </c>
      <c r="I1220" s="150">
        <v>0.05</v>
      </c>
      <c r="J1220" s="151">
        <f t="shared" si="120"/>
        <v>3.7999999999999999E-2</v>
      </c>
      <c r="K1220" s="152">
        <v>0.01</v>
      </c>
      <c r="L1220" s="152">
        <v>0.01</v>
      </c>
      <c r="M1220" s="64">
        <v>0</v>
      </c>
      <c r="N1220" s="153">
        <f t="shared" si="121"/>
        <v>0.01</v>
      </c>
      <c r="O1220" s="152">
        <f t="shared" si="122"/>
        <v>2.8879999999999999E-3</v>
      </c>
      <c r="P1220" s="152">
        <f t="shared" si="123"/>
        <v>7.1120000000000003E-3</v>
      </c>
      <c r="Q1220" s="64">
        <v>0.06</v>
      </c>
      <c r="R1220" s="152">
        <f t="shared" si="125"/>
        <v>6.68528E-3</v>
      </c>
    </row>
    <row r="1221" spans="2:18" ht="30" x14ac:dyDescent="0.25">
      <c r="B1221" s="146">
        <v>1217</v>
      </c>
      <c r="C1221" s="147" t="s">
        <v>1390</v>
      </c>
      <c r="D1221" s="148">
        <v>0</v>
      </c>
      <c r="E1221" s="149">
        <v>41639</v>
      </c>
      <c r="F1221" s="149">
        <v>44413</v>
      </c>
      <c r="G1221" s="6">
        <f t="shared" si="124"/>
        <v>7.6</v>
      </c>
      <c r="H1221" s="146">
        <v>25</v>
      </c>
      <c r="I1221" s="150">
        <v>0.05</v>
      </c>
      <c r="J1221" s="151">
        <f t="shared" ref="J1221:J1284" si="128">(1-I1221)/H1221</f>
        <v>3.7999999999999999E-2</v>
      </c>
      <c r="K1221" s="152">
        <v>0.65</v>
      </c>
      <c r="L1221" s="152">
        <v>0.47</v>
      </c>
      <c r="M1221" s="64">
        <v>0</v>
      </c>
      <c r="N1221" s="153">
        <f t="shared" ref="N1221:N1284" si="129">K1221*(1+M1221)</f>
        <v>0.65</v>
      </c>
      <c r="O1221" s="152">
        <f t="shared" ref="O1221:O1284" si="130">N1221*J1221*G1221</f>
        <v>0.18772</v>
      </c>
      <c r="P1221" s="152">
        <f t="shared" ref="P1221:P1284" si="131">MAX(N1221-O1221,0)</f>
        <v>0.46228000000000002</v>
      </c>
      <c r="Q1221" s="64">
        <v>0.06</v>
      </c>
      <c r="R1221" s="152">
        <f t="shared" si="125"/>
        <v>0.43454320000000002</v>
      </c>
    </row>
    <row r="1222" spans="2:18" ht="30" x14ac:dyDescent="0.25">
      <c r="B1222" s="146">
        <v>1218</v>
      </c>
      <c r="C1222" s="147" t="s">
        <v>1391</v>
      </c>
      <c r="D1222" s="148">
        <v>0</v>
      </c>
      <c r="E1222" s="149">
        <v>41639</v>
      </c>
      <c r="F1222" s="149">
        <v>44413</v>
      </c>
      <c r="G1222" s="6">
        <f t="shared" ref="G1222:G1285" si="132">(F1222-E1222)/(EDATE(F1222,12)-F1222)</f>
        <v>7.6</v>
      </c>
      <c r="H1222" s="146">
        <v>25</v>
      </c>
      <c r="I1222" s="150">
        <v>0.05</v>
      </c>
      <c r="J1222" s="151">
        <f t="shared" si="128"/>
        <v>3.7999999999999999E-2</v>
      </c>
      <c r="K1222" s="152">
        <v>-7.0000000000000007E-2</v>
      </c>
      <c r="L1222" s="152">
        <v>-0.06</v>
      </c>
      <c r="M1222" s="64">
        <v>0</v>
      </c>
      <c r="N1222" s="153">
        <f t="shared" si="129"/>
        <v>-7.0000000000000007E-2</v>
      </c>
      <c r="O1222" s="152">
        <f t="shared" si="130"/>
        <v>-2.0215999999999998E-2</v>
      </c>
      <c r="P1222" s="152">
        <f>N1222-O1222</f>
        <v>-4.9784000000000009E-2</v>
      </c>
      <c r="Q1222" s="64">
        <v>0.06</v>
      </c>
      <c r="R1222" s="152">
        <f>IF(P1222&gt;=N1222*I1222,N1222*I1222,P1222*(1-Q1222))</f>
        <v>-4.6796960000000005E-2</v>
      </c>
    </row>
    <row r="1223" spans="2:18" ht="30" x14ac:dyDescent="0.25">
      <c r="B1223" s="146">
        <v>1219</v>
      </c>
      <c r="C1223" s="147" t="s">
        <v>1392</v>
      </c>
      <c r="D1223" s="148">
        <v>0</v>
      </c>
      <c r="E1223" s="149">
        <v>41639</v>
      </c>
      <c r="F1223" s="149">
        <v>44413</v>
      </c>
      <c r="G1223" s="6">
        <f t="shared" si="132"/>
        <v>7.6</v>
      </c>
      <c r="H1223" s="146">
        <v>25</v>
      </c>
      <c r="I1223" s="150">
        <v>0.05</v>
      </c>
      <c r="J1223" s="151">
        <f t="shared" si="128"/>
        <v>3.7999999999999999E-2</v>
      </c>
      <c r="K1223" s="152">
        <v>335326243.36000001</v>
      </c>
      <c r="L1223" s="152">
        <v>238852050.72</v>
      </c>
      <c r="M1223" s="64">
        <v>1.9960079840319646E-3</v>
      </c>
      <c r="N1223" s="153">
        <f t="shared" si="129"/>
        <v>335995557.21900201</v>
      </c>
      <c r="O1223" s="152">
        <f t="shared" si="130"/>
        <v>97035516.924847767</v>
      </c>
      <c r="P1223" s="152">
        <f t="shared" si="131"/>
        <v>238960040.29415423</v>
      </c>
      <c r="Q1223" s="64">
        <v>0.06</v>
      </c>
      <c r="R1223" s="152">
        <f t="shared" ref="R1223:R1284" si="133">IF(L1223&lt;=0,0,IF(P1223&lt;=I1223*N1223,I1223*N1223,P1223*(1-Q1223)))</f>
        <v>224622437.87650496</v>
      </c>
    </row>
    <row r="1224" spans="2:18" x14ac:dyDescent="0.25">
      <c r="B1224" s="146">
        <v>1220</v>
      </c>
      <c r="C1224" s="147" t="s">
        <v>1393</v>
      </c>
      <c r="D1224" s="148">
        <v>0</v>
      </c>
      <c r="E1224" s="149">
        <v>41730</v>
      </c>
      <c r="F1224" s="149">
        <v>44413</v>
      </c>
      <c r="G1224" s="6">
        <f t="shared" si="132"/>
        <v>7.3506849315068497</v>
      </c>
      <c r="H1224" s="146">
        <v>25</v>
      </c>
      <c r="I1224" s="150">
        <v>0.05</v>
      </c>
      <c r="J1224" s="151">
        <f t="shared" si="128"/>
        <v>3.7999999999999999E-2</v>
      </c>
      <c r="K1224" s="152">
        <v>-17047702.510000002</v>
      </c>
      <c r="L1224" s="152">
        <v>-12513013.640000001</v>
      </c>
      <c r="M1224" s="64">
        <v>6.0120240480962782E-3</v>
      </c>
      <c r="N1224" s="153">
        <f t="shared" si="129"/>
        <v>-17150193.707454912</v>
      </c>
      <c r="O1224" s="152">
        <f t="shared" si="130"/>
        <v>-4790495.4773968719</v>
      </c>
      <c r="P1224" s="152">
        <f t="shared" ref="P1224:P1225" si="134">N1224-O1224</f>
        <v>-12359698.23005804</v>
      </c>
      <c r="Q1224" s="64">
        <v>0.06</v>
      </c>
      <c r="R1224" s="152">
        <f t="shared" ref="R1224:R1225" si="135">IF(P1224&gt;=N1224*I1224,N1224*I1224,P1224*(1-Q1224))</f>
        <v>-11618116.336254558</v>
      </c>
    </row>
    <row r="1225" spans="2:18" x14ac:dyDescent="0.25">
      <c r="B1225" s="146">
        <v>1221</v>
      </c>
      <c r="C1225" s="147" t="s">
        <v>1394</v>
      </c>
      <c r="D1225" s="148">
        <v>0</v>
      </c>
      <c r="E1225" s="149">
        <v>41730</v>
      </c>
      <c r="F1225" s="149">
        <v>44413</v>
      </c>
      <c r="G1225" s="6">
        <f t="shared" si="132"/>
        <v>7.3506849315068497</v>
      </c>
      <c r="H1225" s="146">
        <v>25</v>
      </c>
      <c r="I1225" s="150">
        <v>0.05</v>
      </c>
      <c r="J1225" s="151">
        <f t="shared" si="128"/>
        <v>3.7999999999999999E-2</v>
      </c>
      <c r="K1225" s="152">
        <v>-5242043.12</v>
      </c>
      <c r="L1225" s="152">
        <v>-3847659.64</v>
      </c>
      <c r="M1225" s="64">
        <v>6.0120240480962782E-3</v>
      </c>
      <c r="N1225" s="153">
        <f t="shared" si="129"/>
        <v>-5273558.4092985978</v>
      </c>
      <c r="O1225" s="152">
        <f t="shared" si="130"/>
        <v>-1473042.1207167925</v>
      </c>
      <c r="P1225" s="152">
        <f t="shared" si="134"/>
        <v>-3800516.2885818053</v>
      </c>
      <c r="Q1225" s="64">
        <v>0.06</v>
      </c>
      <c r="R1225" s="152">
        <f t="shared" si="135"/>
        <v>-3572485.3112668968</v>
      </c>
    </row>
    <row r="1226" spans="2:18" x14ac:dyDescent="0.25">
      <c r="B1226" s="146">
        <v>1222</v>
      </c>
      <c r="C1226" s="147" t="s">
        <v>1395</v>
      </c>
      <c r="D1226" s="148">
        <v>0</v>
      </c>
      <c r="E1226" s="149">
        <v>42186</v>
      </c>
      <c r="F1226" s="149">
        <v>44413</v>
      </c>
      <c r="G1226" s="6">
        <f t="shared" si="132"/>
        <v>6.1013698630136988</v>
      </c>
      <c r="H1226" s="146">
        <v>25</v>
      </c>
      <c r="I1226" s="150">
        <v>0.05</v>
      </c>
      <c r="J1226" s="151">
        <f t="shared" si="128"/>
        <v>3.7999999999999999E-2</v>
      </c>
      <c r="K1226" s="152">
        <v>10254452.76</v>
      </c>
      <c r="L1226" s="152">
        <v>7870223.04</v>
      </c>
      <c r="M1226" s="64">
        <v>1.2096774193548416E-2</v>
      </c>
      <c r="N1226" s="153">
        <f t="shared" si="129"/>
        <v>10378498.55951613</v>
      </c>
      <c r="O1226" s="152">
        <f t="shared" si="130"/>
        <v>2406276.2167057865</v>
      </c>
      <c r="P1226" s="152">
        <f t="shared" si="131"/>
        <v>7972222.342810344</v>
      </c>
      <c r="Q1226" s="64">
        <v>0.06</v>
      </c>
      <c r="R1226" s="152">
        <f t="shared" si="133"/>
        <v>7493889.0022417232</v>
      </c>
    </row>
    <row r="1227" spans="2:18" x14ac:dyDescent="0.25">
      <c r="B1227" s="146">
        <v>1223</v>
      </c>
      <c r="C1227" s="147" t="s">
        <v>1225</v>
      </c>
      <c r="D1227" s="148">
        <v>0</v>
      </c>
      <c r="E1227" s="149">
        <v>41639</v>
      </c>
      <c r="F1227" s="149">
        <v>44413</v>
      </c>
      <c r="G1227" s="6">
        <f t="shared" si="132"/>
        <v>7.6</v>
      </c>
      <c r="H1227" s="146">
        <v>25</v>
      </c>
      <c r="I1227" s="150">
        <v>0.05</v>
      </c>
      <c r="J1227" s="151">
        <f t="shared" si="128"/>
        <v>3.7999999999999999E-2</v>
      </c>
      <c r="K1227" s="152">
        <v>7409962.6600000001</v>
      </c>
      <c r="L1227" s="152">
        <v>5349101.87</v>
      </c>
      <c r="M1227" s="64">
        <v>0.44</v>
      </c>
      <c r="N1227" s="153">
        <f t="shared" si="129"/>
        <v>10670346.2304</v>
      </c>
      <c r="O1227" s="152">
        <f t="shared" si="130"/>
        <v>3081595.9913395201</v>
      </c>
      <c r="P1227" s="152">
        <f t="shared" si="131"/>
        <v>7588750.2390604801</v>
      </c>
      <c r="Q1227" s="64">
        <v>0.06</v>
      </c>
      <c r="R1227" s="152">
        <f t="shared" si="133"/>
        <v>7133425.2247168506</v>
      </c>
    </row>
    <row r="1228" spans="2:18" x14ac:dyDescent="0.25">
      <c r="B1228" s="146">
        <v>1224</v>
      </c>
      <c r="C1228" s="147" t="s">
        <v>1226</v>
      </c>
      <c r="D1228" s="148">
        <v>0</v>
      </c>
      <c r="E1228" s="149">
        <v>41639</v>
      </c>
      <c r="F1228" s="149">
        <v>44413</v>
      </c>
      <c r="G1228" s="6">
        <f t="shared" si="132"/>
        <v>7.6</v>
      </c>
      <c r="H1228" s="146">
        <v>25</v>
      </c>
      <c r="I1228" s="150">
        <v>0.05</v>
      </c>
      <c r="J1228" s="151">
        <f t="shared" si="128"/>
        <v>3.7999999999999999E-2</v>
      </c>
      <c r="K1228" s="152">
        <v>48251235.289999999</v>
      </c>
      <c r="L1228" s="152">
        <v>34831588.840000004</v>
      </c>
      <c r="M1228" s="64">
        <v>0.19512195121951231</v>
      </c>
      <c r="N1228" s="153">
        <f t="shared" si="129"/>
        <v>57666110.468536593</v>
      </c>
      <c r="O1228" s="152">
        <f t="shared" si="130"/>
        <v>16653972.703313367</v>
      </c>
      <c r="P1228" s="152">
        <f t="shared" si="131"/>
        <v>41012137.765223227</v>
      </c>
      <c r="Q1228" s="64">
        <v>0.06</v>
      </c>
      <c r="R1228" s="152">
        <f t="shared" si="133"/>
        <v>38551409.49930983</v>
      </c>
    </row>
    <row r="1229" spans="2:18" ht="30" x14ac:dyDescent="0.25">
      <c r="B1229" s="146">
        <v>1225</v>
      </c>
      <c r="C1229" s="147" t="s">
        <v>1227</v>
      </c>
      <c r="D1229" s="148">
        <v>0</v>
      </c>
      <c r="E1229" s="149">
        <v>41639</v>
      </c>
      <c r="F1229" s="149">
        <v>44413</v>
      </c>
      <c r="G1229" s="6">
        <f t="shared" si="132"/>
        <v>7.6</v>
      </c>
      <c r="H1229" s="146">
        <v>25</v>
      </c>
      <c r="I1229" s="150">
        <v>0.05</v>
      </c>
      <c r="J1229" s="151">
        <f t="shared" si="128"/>
        <v>3.7999999999999999E-2</v>
      </c>
      <c r="K1229" s="152">
        <v>11446192.550000001</v>
      </c>
      <c r="L1229" s="152">
        <v>8262774.4400000004</v>
      </c>
      <c r="M1229" s="64">
        <v>0</v>
      </c>
      <c r="N1229" s="153">
        <f t="shared" si="129"/>
        <v>11446192.550000001</v>
      </c>
      <c r="O1229" s="152">
        <f t="shared" si="130"/>
        <v>3305660.4084399999</v>
      </c>
      <c r="P1229" s="152">
        <f t="shared" si="131"/>
        <v>8140532.1415600013</v>
      </c>
      <c r="Q1229" s="64">
        <v>0.06</v>
      </c>
      <c r="R1229" s="152">
        <f t="shared" si="133"/>
        <v>7652100.213066401</v>
      </c>
    </row>
    <row r="1230" spans="2:18" ht="30" x14ac:dyDescent="0.25">
      <c r="B1230" s="146">
        <v>1226</v>
      </c>
      <c r="C1230" s="147" t="s">
        <v>1228</v>
      </c>
      <c r="D1230" s="148">
        <v>0</v>
      </c>
      <c r="E1230" s="149">
        <v>41639</v>
      </c>
      <c r="F1230" s="149">
        <v>44413</v>
      </c>
      <c r="G1230" s="6">
        <f t="shared" si="132"/>
        <v>7.6</v>
      </c>
      <c r="H1230" s="146">
        <v>25</v>
      </c>
      <c r="I1230" s="150">
        <v>0.05</v>
      </c>
      <c r="J1230" s="151">
        <f t="shared" si="128"/>
        <v>3.7999999999999999E-2</v>
      </c>
      <c r="K1230" s="152">
        <v>2491138.1800000002</v>
      </c>
      <c r="L1230" s="152">
        <v>1798302.16</v>
      </c>
      <c r="M1230" s="64">
        <v>0</v>
      </c>
      <c r="N1230" s="153">
        <f t="shared" si="129"/>
        <v>2491138.1800000002</v>
      </c>
      <c r="O1230" s="152">
        <f t="shared" si="130"/>
        <v>719440.70638400002</v>
      </c>
      <c r="P1230" s="152">
        <f t="shared" si="131"/>
        <v>1771697.4736160003</v>
      </c>
      <c r="Q1230" s="64">
        <v>0.06</v>
      </c>
      <c r="R1230" s="152">
        <f t="shared" si="133"/>
        <v>1665395.6251990402</v>
      </c>
    </row>
    <row r="1231" spans="2:18" ht="30" x14ac:dyDescent="0.25">
      <c r="B1231" s="146">
        <v>1227</v>
      </c>
      <c r="C1231" s="147" t="s">
        <v>1229</v>
      </c>
      <c r="D1231" s="148">
        <v>0</v>
      </c>
      <c r="E1231" s="149">
        <v>41639</v>
      </c>
      <c r="F1231" s="149">
        <v>44413</v>
      </c>
      <c r="G1231" s="6">
        <f t="shared" si="132"/>
        <v>7.6</v>
      </c>
      <c r="H1231" s="146">
        <v>25</v>
      </c>
      <c r="I1231" s="150">
        <v>0.05</v>
      </c>
      <c r="J1231" s="151">
        <f t="shared" si="128"/>
        <v>3.7999999999999999E-2</v>
      </c>
      <c r="K1231" s="152">
        <v>31072100.379999999</v>
      </c>
      <c r="L1231" s="152">
        <v>22430319.510000002</v>
      </c>
      <c r="M1231" s="64">
        <v>0</v>
      </c>
      <c r="N1231" s="153">
        <f t="shared" si="129"/>
        <v>31072100.379999999</v>
      </c>
      <c r="O1231" s="152">
        <f t="shared" si="130"/>
        <v>8973622.5897439979</v>
      </c>
      <c r="P1231" s="152">
        <f t="shared" si="131"/>
        <v>22098477.790256001</v>
      </c>
      <c r="Q1231" s="64">
        <v>0.06</v>
      </c>
      <c r="R1231" s="152">
        <f t="shared" si="133"/>
        <v>20772569.122840639</v>
      </c>
    </row>
    <row r="1232" spans="2:18" ht="30" x14ac:dyDescent="0.25">
      <c r="B1232" s="146">
        <v>1228</v>
      </c>
      <c r="C1232" s="147" t="s">
        <v>1230</v>
      </c>
      <c r="D1232" s="148">
        <v>0</v>
      </c>
      <c r="E1232" s="149">
        <v>41639</v>
      </c>
      <c r="F1232" s="149">
        <v>44413</v>
      </c>
      <c r="G1232" s="6">
        <f t="shared" si="132"/>
        <v>7.6</v>
      </c>
      <c r="H1232" s="146">
        <v>25</v>
      </c>
      <c r="I1232" s="150">
        <v>0.05</v>
      </c>
      <c r="J1232" s="151">
        <f t="shared" si="128"/>
        <v>3.7999999999999999E-2</v>
      </c>
      <c r="K1232" s="152">
        <v>-4663981.96</v>
      </c>
      <c r="L1232" s="152">
        <v>-3366834.06</v>
      </c>
      <c r="M1232" s="64">
        <v>0</v>
      </c>
      <c r="N1232" s="153">
        <f t="shared" si="129"/>
        <v>-4663981.96</v>
      </c>
      <c r="O1232" s="152">
        <f t="shared" si="130"/>
        <v>-1346957.9900479999</v>
      </c>
      <c r="P1232" s="152">
        <f>N1232-O1232</f>
        <v>-3317023.9699520003</v>
      </c>
      <c r="Q1232" s="64">
        <v>0.06</v>
      </c>
      <c r="R1232" s="152">
        <f>IF(P1232&gt;=N1232*I1232,N1232*I1232,P1232*(1-Q1232))</f>
        <v>-3118002.5317548802</v>
      </c>
    </row>
    <row r="1233" spans="2:18" x14ac:dyDescent="0.25">
      <c r="B1233" s="146">
        <v>1229</v>
      </c>
      <c r="C1233" s="147" t="s">
        <v>1233</v>
      </c>
      <c r="D1233" s="148">
        <v>0</v>
      </c>
      <c r="E1233" s="149">
        <v>42095</v>
      </c>
      <c r="F1233" s="149">
        <v>44413</v>
      </c>
      <c r="G1233" s="6">
        <f t="shared" si="132"/>
        <v>6.3506849315068497</v>
      </c>
      <c r="H1233" s="146">
        <v>25</v>
      </c>
      <c r="I1233" s="150">
        <v>0.05</v>
      </c>
      <c r="J1233" s="151">
        <f t="shared" si="128"/>
        <v>3.7999999999999999E-2</v>
      </c>
      <c r="K1233" s="152">
        <v>1476407.42</v>
      </c>
      <c r="L1233" s="152">
        <v>1122079.8700000001</v>
      </c>
      <c r="M1233" s="64">
        <v>0</v>
      </c>
      <c r="N1233" s="153">
        <f t="shared" si="129"/>
        <v>1476407.42</v>
      </c>
      <c r="O1233" s="152">
        <f t="shared" si="130"/>
        <v>356295.53748843836</v>
      </c>
      <c r="P1233" s="152">
        <f t="shared" si="131"/>
        <v>1120111.8825115615</v>
      </c>
      <c r="Q1233" s="64">
        <v>0.06</v>
      </c>
      <c r="R1233" s="152">
        <f t="shared" si="133"/>
        <v>1052905.1695608678</v>
      </c>
    </row>
    <row r="1234" spans="2:18" x14ac:dyDescent="0.25">
      <c r="B1234" s="146">
        <v>1230</v>
      </c>
      <c r="C1234" s="147" t="s">
        <v>1235</v>
      </c>
      <c r="D1234" s="148">
        <v>0</v>
      </c>
      <c r="E1234" s="149">
        <v>42461</v>
      </c>
      <c r="F1234" s="149">
        <v>44413</v>
      </c>
      <c r="G1234" s="6">
        <f t="shared" si="132"/>
        <v>5.3479452054794523</v>
      </c>
      <c r="H1234" s="146">
        <v>25</v>
      </c>
      <c r="I1234" s="150">
        <v>0.05</v>
      </c>
      <c r="J1234" s="151">
        <f t="shared" si="128"/>
        <v>3.7999999999999999E-2</v>
      </c>
      <c r="K1234" s="152">
        <v>668738.17000000004</v>
      </c>
      <c r="L1234" s="152">
        <v>529115.72</v>
      </c>
      <c r="M1234" s="64">
        <v>0</v>
      </c>
      <c r="N1234" s="153">
        <f t="shared" si="129"/>
        <v>668738.17000000004</v>
      </c>
      <c r="O1234" s="152">
        <f t="shared" si="130"/>
        <v>135902.25341895892</v>
      </c>
      <c r="P1234" s="152">
        <f t="shared" si="131"/>
        <v>532835.91658104118</v>
      </c>
      <c r="Q1234" s="64">
        <v>0.06</v>
      </c>
      <c r="R1234" s="152">
        <f t="shared" si="133"/>
        <v>500865.76158617868</v>
      </c>
    </row>
    <row r="1235" spans="2:18" x14ac:dyDescent="0.25">
      <c r="B1235" s="146">
        <v>1231</v>
      </c>
      <c r="C1235" s="147" t="s">
        <v>1236</v>
      </c>
      <c r="D1235" s="148">
        <v>0</v>
      </c>
      <c r="E1235" s="149">
        <v>41730</v>
      </c>
      <c r="F1235" s="149">
        <v>44413</v>
      </c>
      <c r="G1235" s="6">
        <f t="shared" si="132"/>
        <v>7.3506849315068497</v>
      </c>
      <c r="H1235" s="146">
        <v>25</v>
      </c>
      <c r="I1235" s="150">
        <v>0.05</v>
      </c>
      <c r="J1235" s="151">
        <f t="shared" si="128"/>
        <v>3.7999999999999999E-2</v>
      </c>
      <c r="K1235" s="152">
        <v>-19556134.219999999</v>
      </c>
      <c r="L1235" s="152">
        <v>-14301803.16</v>
      </c>
      <c r="M1235" s="64">
        <v>0</v>
      </c>
      <c r="N1235" s="153">
        <f t="shared" si="129"/>
        <v>-19556134.219999999</v>
      </c>
      <c r="O1235" s="152">
        <f t="shared" si="130"/>
        <v>-5462537.282920219</v>
      </c>
      <c r="P1235" s="152">
        <f>N1235-O1235</f>
        <v>-14093596.93707978</v>
      </c>
      <c r="Q1235" s="64">
        <v>0.06</v>
      </c>
      <c r="R1235" s="152">
        <f>IF(P1235&gt;=N1235*I1235,N1235*I1235,P1235*(1-Q1235))</f>
        <v>-13247981.120854992</v>
      </c>
    </row>
    <row r="1236" spans="2:18" x14ac:dyDescent="0.25">
      <c r="B1236" s="146">
        <v>1232</v>
      </c>
      <c r="C1236" s="147" t="s">
        <v>1237</v>
      </c>
      <c r="D1236" s="148">
        <v>0</v>
      </c>
      <c r="E1236" s="149">
        <v>42095</v>
      </c>
      <c r="F1236" s="149">
        <v>44413</v>
      </c>
      <c r="G1236" s="6">
        <f t="shared" si="132"/>
        <v>6.3506849315068497</v>
      </c>
      <c r="H1236" s="146">
        <v>25</v>
      </c>
      <c r="I1236" s="150">
        <v>0.05</v>
      </c>
      <c r="J1236" s="151">
        <f t="shared" si="128"/>
        <v>3.7999999999999999E-2</v>
      </c>
      <c r="K1236" s="152">
        <v>3744214.87</v>
      </c>
      <c r="L1236" s="152">
        <v>2845629.2</v>
      </c>
      <c r="M1236" s="64">
        <v>0</v>
      </c>
      <c r="N1236" s="153">
        <f t="shared" si="129"/>
        <v>3744214.87</v>
      </c>
      <c r="O1236" s="152">
        <f t="shared" si="130"/>
        <v>903576.50029884931</v>
      </c>
      <c r="P1236" s="152">
        <f t="shared" si="131"/>
        <v>2840638.3697011508</v>
      </c>
      <c r="Q1236" s="64">
        <v>0.06</v>
      </c>
      <c r="R1236" s="152">
        <f t="shared" si="133"/>
        <v>2670200.0675190818</v>
      </c>
    </row>
    <row r="1237" spans="2:18" x14ac:dyDescent="0.25">
      <c r="B1237" s="146">
        <v>1233</v>
      </c>
      <c r="C1237" s="147" t="s">
        <v>1232</v>
      </c>
      <c r="D1237" s="148">
        <v>0</v>
      </c>
      <c r="E1237" s="149">
        <v>41730</v>
      </c>
      <c r="F1237" s="149">
        <v>44413</v>
      </c>
      <c r="G1237" s="6">
        <f t="shared" si="132"/>
        <v>7.3506849315068497</v>
      </c>
      <c r="H1237" s="146">
        <v>25</v>
      </c>
      <c r="I1237" s="150">
        <v>0.05</v>
      </c>
      <c r="J1237" s="151">
        <f t="shared" si="128"/>
        <v>3.7999999999999999E-2</v>
      </c>
      <c r="K1237" s="152">
        <v>25735517.289999999</v>
      </c>
      <c r="L1237" s="152">
        <v>18820913.09</v>
      </c>
      <c r="M1237" s="64">
        <v>0</v>
      </c>
      <c r="N1237" s="153">
        <f t="shared" si="129"/>
        <v>25735517.289999999</v>
      </c>
      <c r="O1237" s="152">
        <f t="shared" si="130"/>
        <v>7188599.8076292053</v>
      </c>
      <c r="P1237" s="152">
        <f t="shared" si="131"/>
        <v>18546917.482370794</v>
      </c>
      <c r="Q1237" s="64">
        <v>0.06</v>
      </c>
      <c r="R1237" s="152">
        <f t="shared" si="133"/>
        <v>17434102.433428545</v>
      </c>
    </row>
    <row r="1238" spans="2:18" x14ac:dyDescent="0.25">
      <c r="B1238" s="146">
        <v>1234</v>
      </c>
      <c r="C1238" s="147" t="s">
        <v>1238</v>
      </c>
      <c r="D1238" s="148">
        <v>0</v>
      </c>
      <c r="E1238" s="149">
        <v>42461</v>
      </c>
      <c r="F1238" s="149">
        <v>44413</v>
      </c>
      <c r="G1238" s="6">
        <f t="shared" si="132"/>
        <v>5.3479452054794523</v>
      </c>
      <c r="H1238" s="146">
        <v>25</v>
      </c>
      <c r="I1238" s="150">
        <v>0.05</v>
      </c>
      <c r="J1238" s="151">
        <f t="shared" si="128"/>
        <v>3.7999999999999999E-2</v>
      </c>
      <c r="K1238" s="152">
        <v>-1821461.25</v>
      </c>
      <c r="L1238" s="152">
        <v>-1441167.59</v>
      </c>
      <c r="M1238" s="64">
        <v>0</v>
      </c>
      <c r="N1238" s="153">
        <f t="shared" si="129"/>
        <v>-1821461.25</v>
      </c>
      <c r="O1238" s="152">
        <f t="shared" si="130"/>
        <v>-370160.84843835619</v>
      </c>
      <c r="P1238" s="152">
        <f>N1238-O1238</f>
        <v>-1451300.4015616439</v>
      </c>
      <c r="Q1238" s="64">
        <v>0.06</v>
      </c>
      <c r="R1238" s="152">
        <f>IF(P1238&gt;=N1238*I1238,N1238*I1238,P1238*(1-Q1238))</f>
        <v>-1364222.3774679452</v>
      </c>
    </row>
    <row r="1239" spans="2:18" x14ac:dyDescent="0.25">
      <c r="B1239" s="146">
        <v>1235</v>
      </c>
      <c r="C1239" s="147" t="s">
        <v>1239</v>
      </c>
      <c r="D1239" s="148">
        <v>0</v>
      </c>
      <c r="E1239" s="149">
        <v>42826</v>
      </c>
      <c r="F1239" s="149">
        <v>44413</v>
      </c>
      <c r="G1239" s="6">
        <f t="shared" si="132"/>
        <v>4.3479452054794523</v>
      </c>
      <c r="H1239" s="146">
        <v>25</v>
      </c>
      <c r="I1239" s="150">
        <v>0.05</v>
      </c>
      <c r="J1239" s="151">
        <f t="shared" si="128"/>
        <v>3.7999999999999999E-2</v>
      </c>
      <c r="K1239" s="152">
        <v>433907.20000000001</v>
      </c>
      <c r="L1239" s="152">
        <v>358100.52</v>
      </c>
      <c r="M1239" s="64">
        <v>0</v>
      </c>
      <c r="N1239" s="153">
        <f t="shared" si="129"/>
        <v>433907.20000000001</v>
      </c>
      <c r="O1239" s="152">
        <f t="shared" si="130"/>
        <v>71690.979734794528</v>
      </c>
      <c r="P1239" s="152">
        <f t="shared" si="131"/>
        <v>362216.22026520548</v>
      </c>
      <c r="Q1239" s="64">
        <v>0.06</v>
      </c>
      <c r="R1239" s="152">
        <f t="shared" si="133"/>
        <v>340483.24704929313</v>
      </c>
    </row>
    <row r="1240" spans="2:18" x14ac:dyDescent="0.25">
      <c r="B1240" s="146">
        <v>1236</v>
      </c>
      <c r="C1240" s="147" t="s">
        <v>1241</v>
      </c>
      <c r="D1240" s="148">
        <v>0</v>
      </c>
      <c r="E1240" s="149">
        <v>42826</v>
      </c>
      <c r="F1240" s="149">
        <v>44413</v>
      </c>
      <c r="G1240" s="6">
        <f t="shared" si="132"/>
        <v>4.3479452054794523</v>
      </c>
      <c r="H1240" s="146">
        <v>25</v>
      </c>
      <c r="I1240" s="150">
        <v>0.05</v>
      </c>
      <c r="J1240" s="151">
        <f t="shared" si="128"/>
        <v>3.7999999999999999E-2</v>
      </c>
      <c r="K1240" s="152">
        <v>-41520.65</v>
      </c>
      <c r="L1240" s="152">
        <v>-34266.69</v>
      </c>
      <c r="M1240" s="64">
        <v>0</v>
      </c>
      <c r="N1240" s="153">
        <f t="shared" si="129"/>
        <v>-41520.65</v>
      </c>
      <c r="O1240" s="152">
        <f t="shared" si="130"/>
        <v>-6860.1214216438357</v>
      </c>
      <c r="P1240" s="152">
        <f>N1240-O1240</f>
        <v>-34660.528578356163</v>
      </c>
      <c r="Q1240" s="64">
        <v>0.06</v>
      </c>
      <c r="R1240" s="152">
        <f>IF(P1240&gt;=N1240*I1240,N1240*I1240,P1240*(1-Q1240))</f>
        <v>-32580.896863654791</v>
      </c>
    </row>
    <row r="1241" spans="2:18" x14ac:dyDescent="0.25">
      <c r="B1241" s="146">
        <v>1237</v>
      </c>
      <c r="C1241" s="147" t="s">
        <v>1243</v>
      </c>
      <c r="D1241" s="148">
        <v>0</v>
      </c>
      <c r="E1241" s="149">
        <v>43191</v>
      </c>
      <c r="F1241" s="149">
        <v>44413</v>
      </c>
      <c r="G1241" s="6">
        <f t="shared" si="132"/>
        <v>3.3479452054794518</v>
      </c>
      <c r="H1241" s="146">
        <v>25</v>
      </c>
      <c r="I1241" s="150">
        <v>0.05</v>
      </c>
      <c r="J1241" s="151">
        <f t="shared" si="128"/>
        <v>3.7999999999999999E-2</v>
      </c>
      <c r="K1241" s="152">
        <v>1198584.78</v>
      </c>
      <c r="L1241" s="152">
        <v>1033965.33</v>
      </c>
      <c r="M1241" s="64">
        <v>0</v>
      </c>
      <c r="N1241" s="153">
        <f t="shared" si="129"/>
        <v>1198584.78</v>
      </c>
      <c r="O1241" s="152">
        <f t="shared" si="130"/>
        <v>152486.25436734248</v>
      </c>
      <c r="P1241" s="152">
        <f t="shared" si="131"/>
        <v>1046098.5256326576</v>
      </c>
      <c r="Q1241" s="64">
        <v>0.06</v>
      </c>
      <c r="R1241" s="152">
        <f t="shared" si="133"/>
        <v>983332.6140946981</v>
      </c>
    </row>
    <row r="1242" spans="2:18" x14ac:dyDescent="0.25">
      <c r="B1242" s="146">
        <v>1238</v>
      </c>
      <c r="C1242" s="147" t="s">
        <v>1244</v>
      </c>
      <c r="D1242" s="148">
        <v>0</v>
      </c>
      <c r="E1242" s="149">
        <v>43191</v>
      </c>
      <c r="F1242" s="149">
        <v>44413</v>
      </c>
      <c r="G1242" s="6">
        <f t="shared" si="132"/>
        <v>3.3479452054794518</v>
      </c>
      <c r="H1242" s="146">
        <v>25</v>
      </c>
      <c r="I1242" s="150">
        <v>0.05</v>
      </c>
      <c r="J1242" s="151">
        <f t="shared" si="128"/>
        <v>3.7999999999999999E-2</v>
      </c>
      <c r="K1242" s="152">
        <v>3962665.91</v>
      </c>
      <c r="L1242" s="152">
        <v>3418414.1</v>
      </c>
      <c r="M1242" s="64">
        <v>0</v>
      </c>
      <c r="N1242" s="153">
        <f t="shared" si="129"/>
        <v>3962665.91</v>
      </c>
      <c r="O1242" s="152">
        <f t="shared" si="130"/>
        <v>504137.95670345199</v>
      </c>
      <c r="P1242" s="152">
        <f t="shared" si="131"/>
        <v>3458527.9532965482</v>
      </c>
      <c r="Q1242" s="64">
        <v>0.06</v>
      </c>
      <c r="R1242" s="152">
        <f t="shared" si="133"/>
        <v>3251016.2760987552</v>
      </c>
    </row>
    <row r="1243" spans="2:18" x14ac:dyDescent="0.25">
      <c r="B1243" s="146">
        <v>1239</v>
      </c>
      <c r="C1243" s="147" t="s">
        <v>1246</v>
      </c>
      <c r="D1243" s="148">
        <v>0</v>
      </c>
      <c r="E1243" s="149">
        <v>43556</v>
      </c>
      <c r="F1243" s="149">
        <v>44413</v>
      </c>
      <c r="G1243" s="6">
        <f t="shared" si="132"/>
        <v>2.3479452054794518</v>
      </c>
      <c r="H1243" s="146">
        <v>25</v>
      </c>
      <c r="I1243" s="150">
        <v>0.05</v>
      </c>
      <c r="J1243" s="151">
        <f t="shared" si="128"/>
        <v>3.7999999999999999E-2</v>
      </c>
      <c r="K1243" s="152">
        <v>1416779.09</v>
      </c>
      <c r="L1243" s="152">
        <v>1280486.0900000001</v>
      </c>
      <c r="M1243" s="64">
        <v>0</v>
      </c>
      <c r="N1243" s="153">
        <f t="shared" si="129"/>
        <v>1416779.09</v>
      </c>
      <c r="O1243" s="152">
        <f t="shared" si="130"/>
        <v>126407.74752038355</v>
      </c>
      <c r="P1243" s="152">
        <f t="shared" si="131"/>
        <v>1290371.3424796166</v>
      </c>
      <c r="Q1243" s="64">
        <v>0.06</v>
      </c>
      <c r="R1243" s="152">
        <f t="shared" si="133"/>
        <v>1212949.0619308397</v>
      </c>
    </row>
    <row r="1244" spans="2:18" ht="30" x14ac:dyDescent="0.25">
      <c r="B1244" s="146">
        <v>1240</v>
      </c>
      <c r="C1244" s="147" t="s">
        <v>1247</v>
      </c>
      <c r="D1244" s="148">
        <v>0</v>
      </c>
      <c r="E1244" s="149">
        <v>43556</v>
      </c>
      <c r="F1244" s="149">
        <v>44413</v>
      </c>
      <c r="G1244" s="6">
        <f t="shared" si="132"/>
        <v>2.3479452054794518</v>
      </c>
      <c r="H1244" s="146">
        <v>25</v>
      </c>
      <c r="I1244" s="150">
        <v>0.05</v>
      </c>
      <c r="J1244" s="151">
        <f t="shared" si="128"/>
        <v>3.7999999999999999E-2</v>
      </c>
      <c r="K1244" s="152">
        <v>4952055.6399999997</v>
      </c>
      <c r="L1244" s="152">
        <v>4475671.88</v>
      </c>
      <c r="M1244" s="64">
        <v>0</v>
      </c>
      <c r="N1244" s="153">
        <f t="shared" si="129"/>
        <v>4952055.6399999997</v>
      </c>
      <c r="O1244" s="152">
        <f t="shared" si="130"/>
        <v>441831.90129380819</v>
      </c>
      <c r="P1244" s="152">
        <f t="shared" si="131"/>
        <v>4510223.7387061911</v>
      </c>
      <c r="Q1244" s="64">
        <v>0.06</v>
      </c>
      <c r="R1244" s="152">
        <f t="shared" si="133"/>
        <v>4239610.3143838197</v>
      </c>
    </row>
    <row r="1245" spans="2:18" x14ac:dyDescent="0.25">
      <c r="B1245" s="146">
        <v>1241</v>
      </c>
      <c r="C1245" s="147" t="s">
        <v>1249</v>
      </c>
      <c r="D1245" s="148">
        <v>0</v>
      </c>
      <c r="E1245" s="149">
        <v>43922</v>
      </c>
      <c r="F1245" s="149">
        <v>44413</v>
      </c>
      <c r="G1245" s="6">
        <f t="shared" si="132"/>
        <v>1.3452054794520547</v>
      </c>
      <c r="H1245" s="146">
        <v>25</v>
      </c>
      <c r="I1245" s="150">
        <v>0.05</v>
      </c>
      <c r="J1245" s="151">
        <f t="shared" si="128"/>
        <v>3.7999999999999999E-2</v>
      </c>
      <c r="K1245" s="152">
        <v>2450900.2599999998</v>
      </c>
      <c r="L1245" s="152">
        <v>2326725.85</v>
      </c>
      <c r="M1245" s="64">
        <v>0</v>
      </c>
      <c r="N1245" s="153">
        <f t="shared" si="129"/>
        <v>2450900.2599999998</v>
      </c>
      <c r="O1245" s="152">
        <f t="shared" si="130"/>
        <v>125284.64945501368</v>
      </c>
      <c r="P1245" s="152">
        <f t="shared" si="131"/>
        <v>2325615.6105449861</v>
      </c>
      <c r="Q1245" s="64">
        <v>0.06</v>
      </c>
      <c r="R1245" s="152">
        <f t="shared" si="133"/>
        <v>2186078.6739122868</v>
      </c>
    </row>
    <row r="1246" spans="2:18" x14ac:dyDescent="0.25">
      <c r="B1246" s="146">
        <v>1242</v>
      </c>
      <c r="C1246" s="147" t="s">
        <v>1250</v>
      </c>
      <c r="D1246" s="148">
        <v>0</v>
      </c>
      <c r="E1246" s="149">
        <v>43922</v>
      </c>
      <c r="F1246" s="149">
        <v>44413</v>
      </c>
      <c r="G1246" s="6">
        <f t="shared" si="132"/>
        <v>1.3452054794520547</v>
      </c>
      <c r="H1246" s="146">
        <v>25</v>
      </c>
      <c r="I1246" s="150">
        <v>0.05</v>
      </c>
      <c r="J1246" s="151">
        <f t="shared" si="128"/>
        <v>3.7999999999999999E-2</v>
      </c>
      <c r="K1246" s="152">
        <v>-4817985.7699999996</v>
      </c>
      <c r="L1246" s="152">
        <v>-4573883.41</v>
      </c>
      <c r="M1246" s="64">
        <v>0</v>
      </c>
      <c r="N1246" s="153">
        <f t="shared" si="129"/>
        <v>-4817985.7699999996</v>
      </c>
      <c r="O1246" s="152">
        <f t="shared" si="130"/>
        <v>-246284.87259358898</v>
      </c>
      <c r="P1246" s="152">
        <f>N1246-O1246</f>
        <v>-4571700.8974064104</v>
      </c>
      <c r="Q1246" s="64">
        <v>0.06</v>
      </c>
      <c r="R1246" s="152">
        <f>IF(P1246&gt;=N1246*I1246,N1246*I1246,P1246*(1-Q1246))</f>
        <v>-4297398.8435620256</v>
      </c>
    </row>
    <row r="1247" spans="2:18" ht="30" x14ac:dyDescent="0.25">
      <c r="B1247" s="146">
        <v>1243</v>
      </c>
      <c r="C1247" s="147" t="s">
        <v>1396</v>
      </c>
      <c r="D1247" s="148">
        <v>1</v>
      </c>
      <c r="E1247" s="149">
        <v>41632</v>
      </c>
      <c r="F1247" s="149">
        <v>44413</v>
      </c>
      <c r="G1247" s="6">
        <f t="shared" si="132"/>
        <v>7.6191780821917812</v>
      </c>
      <c r="H1247" s="146">
        <v>8</v>
      </c>
      <c r="I1247" s="150">
        <v>0.05</v>
      </c>
      <c r="J1247" s="151">
        <f t="shared" si="128"/>
        <v>0.11874999999999999</v>
      </c>
      <c r="K1247" s="152">
        <v>353193.75</v>
      </c>
      <c r="L1247" s="152">
        <v>227167.75</v>
      </c>
      <c r="M1247" s="64">
        <v>8.8210347752332524E-2</v>
      </c>
      <c r="N1247" s="153">
        <f t="shared" si="129"/>
        <v>384349.09351145045</v>
      </c>
      <c r="O1247" s="152">
        <f t="shared" si="130"/>
        <v>347750.37246663583</v>
      </c>
      <c r="P1247" s="152">
        <f t="shared" si="131"/>
        <v>36598.721044814622</v>
      </c>
      <c r="Q1247" s="64">
        <v>0.06</v>
      </c>
      <c r="R1247" s="152">
        <f t="shared" si="133"/>
        <v>34402.797782125745</v>
      </c>
    </row>
    <row r="1248" spans="2:18" ht="30" x14ac:dyDescent="0.25">
      <c r="B1248" s="146">
        <v>1244</v>
      </c>
      <c r="C1248" s="147" t="s">
        <v>1397</v>
      </c>
      <c r="D1248" s="148">
        <v>2</v>
      </c>
      <c r="E1248" s="149">
        <v>41633</v>
      </c>
      <c r="F1248" s="149">
        <v>44413</v>
      </c>
      <c r="G1248" s="6">
        <f t="shared" si="132"/>
        <v>7.6164383561643838</v>
      </c>
      <c r="H1248" s="146">
        <v>15</v>
      </c>
      <c r="I1248" s="150">
        <v>0.05</v>
      </c>
      <c r="J1248" s="151">
        <f t="shared" si="128"/>
        <v>6.3333333333333325E-2</v>
      </c>
      <c r="K1248" s="152">
        <v>377520</v>
      </c>
      <c r="L1248" s="152">
        <v>204353.48</v>
      </c>
      <c r="M1248" s="64">
        <v>8.8210347752332524E-2</v>
      </c>
      <c r="N1248" s="153">
        <f t="shared" si="129"/>
        <v>410821.17048346059</v>
      </c>
      <c r="O1248" s="152">
        <f t="shared" si="130"/>
        <v>198169.62762498984</v>
      </c>
      <c r="P1248" s="152">
        <f t="shared" si="131"/>
        <v>212651.54285847076</v>
      </c>
      <c r="Q1248" s="64">
        <v>0.06</v>
      </c>
      <c r="R1248" s="152">
        <f t="shared" si="133"/>
        <v>199892.4502869625</v>
      </c>
    </row>
    <row r="1249" spans="2:18" ht="30" x14ac:dyDescent="0.25">
      <c r="B1249" s="146">
        <v>1245</v>
      </c>
      <c r="C1249" s="147" t="s">
        <v>1398</v>
      </c>
      <c r="D1249" s="148">
        <v>1</v>
      </c>
      <c r="E1249" s="149">
        <v>41649</v>
      </c>
      <c r="F1249" s="149">
        <v>44413</v>
      </c>
      <c r="G1249" s="6">
        <f t="shared" si="132"/>
        <v>7.5726027397260278</v>
      </c>
      <c r="H1249" s="146">
        <v>8</v>
      </c>
      <c r="I1249" s="150">
        <v>0.05</v>
      </c>
      <c r="J1249" s="151">
        <f t="shared" si="128"/>
        <v>0.11874999999999999</v>
      </c>
      <c r="K1249" s="152">
        <v>235725</v>
      </c>
      <c r="L1249" s="152">
        <v>170478.83</v>
      </c>
      <c r="M1249" s="64">
        <v>-2.3328149300154196E-3</v>
      </c>
      <c r="N1249" s="153">
        <f t="shared" si="129"/>
        <v>235175.09720062211</v>
      </c>
      <c r="O1249" s="152">
        <f t="shared" si="130"/>
        <v>211480.40076349094</v>
      </c>
      <c r="P1249" s="152">
        <f t="shared" si="131"/>
        <v>23694.696437131177</v>
      </c>
      <c r="Q1249" s="64">
        <v>0.06</v>
      </c>
      <c r="R1249" s="152">
        <f t="shared" si="133"/>
        <v>22273.014650903304</v>
      </c>
    </row>
    <row r="1250" spans="2:18" ht="30" x14ac:dyDescent="0.25">
      <c r="B1250" s="146">
        <v>1246</v>
      </c>
      <c r="C1250" s="147" t="s">
        <v>1399</v>
      </c>
      <c r="D1250" s="148">
        <v>1</v>
      </c>
      <c r="E1250" s="149">
        <v>41654</v>
      </c>
      <c r="F1250" s="149">
        <v>44413</v>
      </c>
      <c r="G1250" s="6">
        <f t="shared" si="132"/>
        <v>7.558904109589041</v>
      </c>
      <c r="H1250" s="146">
        <v>8</v>
      </c>
      <c r="I1250" s="150">
        <v>0.05</v>
      </c>
      <c r="J1250" s="151">
        <f t="shared" si="128"/>
        <v>0.11874999999999999</v>
      </c>
      <c r="K1250" s="152">
        <v>755512.2</v>
      </c>
      <c r="L1250" s="152">
        <v>546897.27</v>
      </c>
      <c r="M1250" s="64">
        <v>-2.3328149300154196E-3</v>
      </c>
      <c r="N1250" s="153">
        <f t="shared" si="129"/>
        <v>753749.72986003116</v>
      </c>
      <c r="O1250" s="152">
        <f t="shared" si="130"/>
        <v>676580.72926357354</v>
      </c>
      <c r="P1250" s="152">
        <f t="shared" si="131"/>
        <v>77169.000596457627</v>
      </c>
      <c r="Q1250" s="64">
        <v>0.06</v>
      </c>
      <c r="R1250" s="152">
        <f t="shared" si="133"/>
        <v>72538.86056067016</v>
      </c>
    </row>
    <row r="1251" spans="2:18" x14ac:dyDescent="0.25">
      <c r="B1251" s="146">
        <v>1247</v>
      </c>
      <c r="C1251" s="147" t="s">
        <v>1400</v>
      </c>
      <c r="D1251" s="148">
        <v>0</v>
      </c>
      <c r="E1251" s="149">
        <v>41639</v>
      </c>
      <c r="F1251" s="149">
        <v>44413</v>
      </c>
      <c r="G1251" s="6">
        <f t="shared" si="132"/>
        <v>7.6</v>
      </c>
      <c r="H1251" s="146">
        <v>25</v>
      </c>
      <c r="I1251" s="150">
        <v>0.05</v>
      </c>
      <c r="J1251" s="151">
        <f t="shared" si="128"/>
        <v>3.7999999999999999E-2</v>
      </c>
      <c r="K1251" s="152">
        <v>10146389740.58</v>
      </c>
      <c r="L1251" s="152">
        <v>7324473118.1000004</v>
      </c>
      <c r="M1251" s="64">
        <v>1.9960079840319646E-3</v>
      </c>
      <c r="N1251" s="153">
        <f t="shared" si="129"/>
        <v>10166642015.511297</v>
      </c>
      <c r="O1251" s="152">
        <f t="shared" si="130"/>
        <v>2936126214.0796623</v>
      </c>
      <c r="P1251" s="152">
        <f t="shared" si="131"/>
        <v>7230515801.4316349</v>
      </c>
      <c r="Q1251" s="64">
        <v>0.06</v>
      </c>
      <c r="R1251" s="152">
        <f t="shared" si="133"/>
        <v>6796684853.3457365</v>
      </c>
    </row>
    <row r="1252" spans="2:18" x14ac:dyDescent="0.25">
      <c r="B1252" s="146">
        <v>1248</v>
      </c>
      <c r="C1252" s="147" t="s">
        <v>1401</v>
      </c>
      <c r="D1252" s="148">
        <v>0</v>
      </c>
      <c r="E1252" s="149">
        <v>41730</v>
      </c>
      <c r="F1252" s="149">
        <v>44413</v>
      </c>
      <c r="G1252" s="6">
        <f t="shared" si="132"/>
        <v>7.3506849315068497</v>
      </c>
      <c r="H1252" s="146">
        <v>25</v>
      </c>
      <c r="I1252" s="150">
        <v>0.05</v>
      </c>
      <c r="J1252" s="151">
        <f t="shared" si="128"/>
        <v>3.7999999999999999E-2</v>
      </c>
      <c r="K1252" s="152">
        <v>337513079.61000001</v>
      </c>
      <c r="L1252" s="152">
        <v>247734600.43000001</v>
      </c>
      <c r="M1252" s="64">
        <v>6.0120240480962782E-3</v>
      </c>
      <c r="N1252" s="153">
        <f t="shared" si="129"/>
        <v>339542216.36116236</v>
      </c>
      <c r="O1252" s="152">
        <f t="shared" si="130"/>
        <v>94842978.429824516</v>
      </c>
      <c r="P1252" s="152">
        <f t="shared" si="131"/>
        <v>244699237.93133783</v>
      </c>
      <c r="Q1252" s="64">
        <v>0.06</v>
      </c>
      <c r="R1252" s="152">
        <f t="shared" si="133"/>
        <v>230017283.65545756</v>
      </c>
    </row>
    <row r="1253" spans="2:18" ht="30" x14ac:dyDescent="0.25">
      <c r="B1253" s="146">
        <v>1249</v>
      </c>
      <c r="C1253" s="147" t="s">
        <v>1402</v>
      </c>
      <c r="D1253" s="148">
        <v>0</v>
      </c>
      <c r="E1253" s="149">
        <v>41730</v>
      </c>
      <c r="F1253" s="149">
        <v>44413</v>
      </c>
      <c r="G1253" s="6">
        <f t="shared" si="132"/>
        <v>7.3506849315068497</v>
      </c>
      <c r="H1253" s="146">
        <v>25</v>
      </c>
      <c r="I1253" s="150">
        <v>0.05</v>
      </c>
      <c r="J1253" s="151">
        <f t="shared" si="128"/>
        <v>3.7999999999999999E-2</v>
      </c>
      <c r="K1253" s="152">
        <v>-302595300.32999998</v>
      </c>
      <c r="L1253" s="152">
        <v>-222104950.46000001</v>
      </c>
      <c r="M1253" s="64">
        <v>6.0120240480962782E-3</v>
      </c>
      <c r="N1253" s="153">
        <f t="shared" si="129"/>
        <v>-304414510.55242485</v>
      </c>
      <c r="O1253" s="152">
        <f t="shared" si="130"/>
        <v>-85030895.914690197</v>
      </c>
      <c r="P1253" s="152">
        <f>N1253-O1253</f>
        <v>-219383614.63773465</v>
      </c>
      <c r="Q1253" s="64">
        <v>0.06</v>
      </c>
      <c r="R1253" s="152">
        <f>IF(P1253&gt;=N1253*I1253,N1253*I1253,P1253*(1-Q1253))</f>
        <v>-206220597.75947055</v>
      </c>
    </row>
    <row r="1254" spans="2:18" ht="30" x14ac:dyDescent="0.25">
      <c r="B1254" s="146">
        <v>1250</v>
      </c>
      <c r="C1254" s="147" t="s">
        <v>1403</v>
      </c>
      <c r="D1254" s="148">
        <v>0</v>
      </c>
      <c r="E1254" s="149">
        <v>41730</v>
      </c>
      <c r="F1254" s="149">
        <v>44413</v>
      </c>
      <c r="G1254" s="6">
        <f t="shared" si="132"/>
        <v>7.3506849315068497</v>
      </c>
      <c r="H1254" s="146">
        <v>25</v>
      </c>
      <c r="I1254" s="150">
        <v>0.05</v>
      </c>
      <c r="J1254" s="151">
        <f t="shared" si="128"/>
        <v>3.7999999999999999E-2</v>
      </c>
      <c r="K1254" s="152">
        <v>140857.09</v>
      </c>
      <c r="L1254" s="152">
        <v>96252.32</v>
      </c>
      <c r="M1254" s="64">
        <v>6.0120240480962782E-3</v>
      </c>
      <c r="N1254" s="153">
        <f t="shared" si="129"/>
        <v>141703.92621242485</v>
      </c>
      <c r="O1254" s="152">
        <f t="shared" si="130"/>
        <v>39581.594775511134</v>
      </c>
      <c r="P1254" s="152">
        <f t="shared" si="131"/>
        <v>102122.33143691372</v>
      </c>
      <c r="Q1254" s="64">
        <v>0.06</v>
      </c>
      <c r="R1254" s="152">
        <f t="shared" si="133"/>
        <v>95994.991550698891</v>
      </c>
    </row>
    <row r="1255" spans="2:18" x14ac:dyDescent="0.25">
      <c r="B1255" s="146">
        <v>1251</v>
      </c>
      <c r="C1255" s="147" t="s">
        <v>1225</v>
      </c>
      <c r="D1255" s="148">
        <v>0</v>
      </c>
      <c r="E1255" s="149">
        <v>41639</v>
      </c>
      <c r="F1255" s="149">
        <v>44413</v>
      </c>
      <c r="G1255" s="6">
        <f t="shared" si="132"/>
        <v>7.6</v>
      </c>
      <c r="H1255" s="146">
        <v>25</v>
      </c>
      <c r="I1255" s="150">
        <v>0.05</v>
      </c>
      <c r="J1255" s="151">
        <f t="shared" si="128"/>
        <v>3.7999999999999999E-2</v>
      </c>
      <c r="K1255" s="152">
        <v>224212600.59999999</v>
      </c>
      <c r="L1255" s="152">
        <v>161854532.28</v>
      </c>
      <c r="M1255" s="64">
        <v>0.44</v>
      </c>
      <c r="N1255" s="153">
        <f t="shared" si="129"/>
        <v>322866144.86399996</v>
      </c>
      <c r="O1255" s="152">
        <f t="shared" si="130"/>
        <v>93243742.636723176</v>
      </c>
      <c r="P1255" s="152">
        <f t="shared" si="131"/>
        <v>229622402.2272768</v>
      </c>
      <c r="Q1255" s="64">
        <v>0.06</v>
      </c>
      <c r="R1255" s="152">
        <f t="shared" si="133"/>
        <v>215845058.09364018</v>
      </c>
    </row>
    <row r="1256" spans="2:18" x14ac:dyDescent="0.25">
      <c r="B1256" s="146">
        <v>1252</v>
      </c>
      <c r="C1256" s="147" t="s">
        <v>1226</v>
      </c>
      <c r="D1256" s="148">
        <v>0</v>
      </c>
      <c r="E1256" s="149">
        <v>41639</v>
      </c>
      <c r="F1256" s="149">
        <v>44413</v>
      </c>
      <c r="G1256" s="6">
        <f t="shared" si="132"/>
        <v>7.6</v>
      </c>
      <c r="H1256" s="146">
        <v>25</v>
      </c>
      <c r="I1256" s="150">
        <v>0.05</v>
      </c>
      <c r="J1256" s="151">
        <f t="shared" si="128"/>
        <v>3.7999999999999999E-2</v>
      </c>
      <c r="K1256" s="152">
        <v>1459998579</v>
      </c>
      <c r="L1256" s="152">
        <v>1053943384.5700001</v>
      </c>
      <c r="M1256" s="64">
        <v>0.19512195121951231</v>
      </c>
      <c r="N1256" s="153">
        <f t="shared" si="129"/>
        <v>1744876350.5121953</v>
      </c>
      <c r="O1256" s="152">
        <f t="shared" si="130"/>
        <v>503920290.02792197</v>
      </c>
      <c r="P1256" s="152">
        <f t="shared" si="131"/>
        <v>1240956060.4842734</v>
      </c>
      <c r="Q1256" s="64">
        <v>0.06</v>
      </c>
      <c r="R1256" s="152">
        <f t="shared" si="133"/>
        <v>1166498696.855217</v>
      </c>
    </row>
    <row r="1257" spans="2:18" ht="30" x14ac:dyDescent="0.25">
      <c r="B1257" s="146">
        <v>1253</v>
      </c>
      <c r="C1257" s="147" t="s">
        <v>1227</v>
      </c>
      <c r="D1257" s="148">
        <v>0</v>
      </c>
      <c r="E1257" s="149">
        <v>41639</v>
      </c>
      <c r="F1257" s="149">
        <v>44413</v>
      </c>
      <c r="G1257" s="6">
        <f t="shared" si="132"/>
        <v>7.6</v>
      </c>
      <c r="H1257" s="146">
        <v>25</v>
      </c>
      <c r="I1257" s="150">
        <v>0.05</v>
      </c>
      <c r="J1257" s="151">
        <f t="shared" si="128"/>
        <v>3.7999999999999999E-2</v>
      </c>
      <c r="K1257" s="152">
        <v>346341907.19999999</v>
      </c>
      <c r="L1257" s="152">
        <v>250017203.53</v>
      </c>
      <c r="M1257" s="64">
        <v>0</v>
      </c>
      <c r="N1257" s="153">
        <f t="shared" si="129"/>
        <v>346341907.19999999</v>
      </c>
      <c r="O1257" s="152">
        <f t="shared" si="130"/>
        <v>100023542.79935999</v>
      </c>
      <c r="P1257" s="152">
        <f t="shared" si="131"/>
        <v>246318364.40064001</v>
      </c>
      <c r="Q1257" s="64">
        <v>0.06</v>
      </c>
      <c r="R1257" s="152">
        <f t="shared" si="133"/>
        <v>231539262.5366016</v>
      </c>
    </row>
    <row r="1258" spans="2:18" ht="30" x14ac:dyDescent="0.25">
      <c r="B1258" s="146">
        <v>1254</v>
      </c>
      <c r="C1258" s="147" t="s">
        <v>1228</v>
      </c>
      <c r="D1258" s="148">
        <v>0</v>
      </c>
      <c r="E1258" s="149">
        <v>41639</v>
      </c>
      <c r="F1258" s="149">
        <v>44413</v>
      </c>
      <c r="G1258" s="6">
        <f t="shared" si="132"/>
        <v>7.6</v>
      </c>
      <c r="H1258" s="146">
        <v>25</v>
      </c>
      <c r="I1258" s="150">
        <v>0.05</v>
      </c>
      <c r="J1258" s="151">
        <f t="shared" si="128"/>
        <v>3.7999999999999999E-2</v>
      </c>
      <c r="K1258" s="152">
        <v>75377514.950000003</v>
      </c>
      <c r="L1258" s="152">
        <v>54413500.390000001</v>
      </c>
      <c r="M1258" s="64">
        <v>0</v>
      </c>
      <c r="N1258" s="153">
        <f t="shared" si="129"/>
        <v>75377514.950000003</v>
      </c>
      <c r="O1258" s="152">
        <f t="shared" si="130"/>
        <v>21769026.317560002</v>
      </c>
      <c r="P1258" s="152">
        <f t="shared" si="131"/>
        <v>53608488.632440001</v>
      </c>
      <c r="Q1258" s="64">
        <v>0.06</v>
      </c>
      <c r="R1258" s="152">
        <f t="shared" si="133"/>
        <v>50391979.314493597</v>
      </c>
    </row>
    <row r="1259" spans="2:18" ht="30" x14ac:dyDescent="0.25">
      <c r="B1259" s="146">
        <v>1255</v>
      </c>
      <c r="C1259" s="147" t="s">
        <v>1229</v>
      </c>
      <c r="D1259" s="148">
        <v>0</v>
      </c>
      <c r="E1259" s="149">
        <v>41639</v>
      </c>
      <c r="F1259" s="149">
        <v>44413</v>
      </c>
      <c r="G1259" s="6">
        <f t="shared" si="132"/>
        <v>7.6</v>
      </c>
      <c r="H1259" s="146">
        <v>25</v>
      </c>
      <c r="I1259" s="150">
        <v>0.05</v>
      </c>
      <c r="J1259" s="151">
        <f t="shared" si="128"/>
        <v>3.7999999999999999E-2</v>
      </c>
      <c r="K1259" s="152">
        <v>940187792.5</v>
      </c>
      <c r="L1259" s="152">
        <v>678702512.74000001</v>
      </c>
      <c r="M1259" s="64">
        <v>0</v>
      </c>
      <c r="N1259" s="153">
        <f t="shared" si="129"/>
        <v>940187792.5</v>
      </c>
      <c r="O1259" s="152">
        <f t="shared" si="130"/>
        <v>271526234.47399998</v>
      </c>
      <c r="P1259" s="152">
        <f t="shared" si="131"/>
        <v>668661558.02600002</v>
      </c>
      <c r="Q1259" s="64">
        <v>0.06</v>
      </c>
      <c r="R1259" s="152">
        <f t="shared" si="133"/>
        <v>628541864.54444003</v>
      </c>
    </row>
    <row r="1260" spans="2:18" ht="30" x14ac:dyDescent="0.25">
      <c r="B1260" s="146">
        <v>1256</v>
      </c>
      <c r="C1260" s="147" t="s">
        <v>1230</v>
      </c>
      <c r="D1260" s="148">
        <v>0</v>
      </c>
      <c r="E1260" s="149">
        <v>41639</v>
      </c>
      <c r="F1260" s="149">
        <v>44413</v>
      </c>
      <c r="G1260" s="6">
        <f t="shared" si="132"/>
        <v>7.6</v>
      </c>
      <c r="H1260" s="146">
        <v>25</v>
      </c>
      <c r="I1260" s="150">
        <v>0.05</v>
      </c>
      <c r="J1260" s="151">
        <f t="shared" si="128"/>
        <v>3.7999999999999999E-2</v>
      </c>
      <c r="K1260" s="152">
        <v>-141123993.69999999</v>
      </c>
      <c r="L1260" s="152">
        <v>-101874550.92</v>
      </c>
      <c r="M1260" s="64">
        <v>0</v>
      </c>
      <c r="N1260" s="153">
        <f t="shared" si="129"/>
        <v>-141123993.69999999</v>
      </c>
      <c r="O1260" s="152">
        <f t="shared" si="130"/>
        <v>-40756609.380559996</v>
      </c>
      <c r="P1260" s="152">
        <f>N1260-O1260</f>
        <v>-100367384.31943999</v>
      </c>
      <c r="Q1260" s="64">
        <v>0.06</v>
      </c>
      <c r="R1260" s="152">
        <f>IF(P1260&gt;=N1260*I1260,N1260*I1260,P1260*(1-Q1260))</f>
        <v>-94345341.260273591</v>
      </c>
    </row>
    <row r="1261" spans="2:18" x14ac:dyDescent="0.25">
      <c r="B1261" s="146">
        <v>1257</v>
      </c>
      <c r="C1261" s="147" t="s">
        <v>1233</v>
      </c>
      <c r="D1261" s="148">
        <v>0</v>
      </c>
      <c r="E1261" s="149">
        <v>42095</v>
      </c>
      <c r="F1261" s="149">
        <v>44413</v>
      </c>
      <c r="G1261" s="6">
        <f t="shared" si="132"/>
        <v>6.3506849315068497</v>
      </c>
      <c r="H1261" s="146">
        <v>25</v>
      </c>
      <c r="I1261" s="150">
        <v>0.05</v>
      </c>
      <c r="J1261" s="151">
        <f t="shared" si="128"/>
        <v>3.7999999999999999E-2</v>
      </c>
      <c r="K1261" s="152">
        <v>44673524.399999999</v>
      </c>
      <c r="L1261" s="152">
        <v>33952187.770000003</v>
      </c>
      <c r="M1261" s="64">
        <v>0</v>
      </c>
      <c r="N1261" s="153">
        <f t="shared" si="129"/>
        <v>44673524.399999999</v>
      </c>
      <c r="O1261" s="152">
        <f t="shared" si="130"/>
        <v>10780884.173286574</v>
      </c>
      <c r="P1261" s="152">
        <f t="shared" si="131"/>
        <v>33892640.226713426</v>
      </c>
      <c r="Q1261" s="64">
        <v>0.06</v>
      </c>
      <c r="R1261" s="152">
        <f t="shared" si="133"/>
        <v>31859081.81311062</v>
      </c>
    </row>
    <row r="1262" spans="2:18" x14ac:dyDescent="0.25">
      <c r="B1262" s="146">
        <v>1258</v>
      </c>
      <c r="C1262" s="147" t="s">
        <v>1235</v>
      </c>
      <c r="D1262" s="148">
        <v>0</v>
      </c>
      <c r="E1262" s="149">
        <v>42461</v>
      </c>
      <c r="F1262" s="149">
        <v>44413</v>
      </c>
      <c r="G1262" s="6">
        <f t="shared" si="132"/>
        <v>5.3479452054794523</v>
      </c>
      <c r="H1262" s="146">
        <v>25</v>
      </c>
      <c r="I1262" s="150">
        <v>0.05</v>
      </c>
      <c r="J1262" s="151">
        <f t="shared" si="128"/>
        <v>3.7999999999999999E-2</v>
      </c>
      <c r="K1262" s="152">
        <v>20234855.329999998</v>
      </c>
      <c r="L1262" s="152">
        <v>16010122.630000001</v>
      </c>
      <c r="M1262" s="64">
        <v>0</v>
      </c>
      <c r="N1262" s="153">
        <f t="shared" si="129"/>
        <v>20234855.329999998</v>
      </c>
      <c r="O1262" s="152">
        <f t="shared" si="130"/>
        <v>4112166.1067344653</v>
      </c>
      <c r="P1262" s="152">
        <f t="shared" si="131"/>
        <v>16122689.223265532</v>
      </c>
      <c r="Q1262" s="64">
        <v>0.06</v>
      </c>
      <c r="R1262" s="152">
        <f t="shared" si="133"/>
        <v>15155327.869869599</v>
      </c>
    </row>
    <row r="1263" spans="2:18" x14ac:dyDescent="0.25">
      <c r="B1263" s="146">
        <v>1259</v>
      </c>
      <c r="C1263" s="147" t="s">
        <v>1236</v>
      </c>
      <c r="D1263" s="148">
        <v>0</v>
      </c>
      <c r="E1263" s="149">
        <v>41730</v>
      </c>
      <c r="F1263" s="149">
        <v>44413</v>
      </c>
      <c r="G1263" s="6">
        <f t="shared" si="132"/>
        <v>7.3506849315068497</v>
      </c>
      <c r="H1263" s="146">
        <v>25</v>
      </c>
      <c r="I1263" s="150">
        <v>0.05</v>
      </c>
      <c r="J1263" s="151">
        <f t="shared" si="128"/>
        <v>3.7999999999999999E-2</v>
      </c>
      <c r="K1263" s="152">
        <v>-591734657.24000001</v>
      </c>
      <c r="L1263" s="152">
        <v>-432747724.88999999</v>
      </c>
      <c r="M1263" s="64">
        <v>0</v>
      </c>
      <c r="N1263" s="153">
        <f t="shared" si="129"/>
        <v>-591734657.24000001</v>
      </c>
      <c r="O1263" s="152">
        <f t="shared" si="130"/>
        <v>-165286891.08012867</v>
      </c>
      <c r="P1263" s="152">
        <f>N1263-O1263</f>
        <v>-426447766.15987134</v>
      </c>
      <c r="Q1263" s="64">
        <v>0.06</v>
      </c>
      <c r="R1263" s="152">
        <f>IF(P1263&gt;=N1263*I1263,N1263*I1263,P1263*(1-Q1263))</f>
        <v>-400860900.19027901</v>
      </c>
    </row>
    <row r="1264" spans="2:18" x14ac:dyDescent="0.25">
      <c r="B1264" s="146">
        <v>1260</v>
      </c>
      <c r="C1264" s="147" t="s">
        <v>1237</v>
      </c>
      <c r="D1264" s="148">
        <v>0</v>
      </c>
      <c r="E1264" s="149">
        <v>42095</v>
      </c>
      <c r="F1264" s="149">
        <v>44413</v>
      </c>
      <c r="G1264" s="6">
        <f t="shared" si="132"/>
        <v>6.3506849315068497</v>
      </c>
      <c r="H1264" s="146">
        <v>25</v>
      </c>
      <c r="I1264" s="150">
        <v>0.05</v>
      </c>
      <c r="J1264" s="151">
        <f t="shared" si="128"/>
        <v>3.7999999999999999E-2</v>
      </c>
      <c r="K1264" s="152">
        <v>113293439.18000001</v>
      </c>
      <c r="L1264" s="152">
        <v>86103797.900000006</v>
      </c>
      <c r="M1264" s="64">
        <v>0</v>
      </c>
      <c r="N1264" s="153">
        <f t="shared" si="129"/>
        <v>113293439.18000001</v>
      </c>
      <c r="O1264" s="152">
        <f t="shared" si="130"/>
        <v>27340655.607482523</v>
      </c>
      <c r="P1264" s="152">
        <f t="shared" si="131"/>
        <v>85952783.572517484</v>
      </c>
      <c r="Q1264" s="64">
        <v>0.06</v>
      </c>
      <c r="R1264" s="152">
        <f t="shared" si="133"/>
        <v>80795616.558166429</v>
      </c>
    </row>
    <row r="1265" spans="2:18" x14ac:dyDescent="0.25">
      <c r="B1265" s="146">
        <v>1261</v>
      </c>
      <c r="C1265" s="147" t="s">
        <v>1232</v>
      </c>
      <c r="D1265" s="148">
        <v>0</v>
      </c>
      <c r="E1265" s="149">
        <v>41730</v>
      </c>
      <c r="F1265" s="149">
        <v>44413</v>
      </c>
      <c r="G1265" s="6">
        <f t="shared" si="132"/>
        <v>7.3506849315068497</v>
      </c>
      <c r="H1265" s="146">
        <v>25</v>
      </c>
      <c r="I1265" s="150">
        <v>0.05</v>
      </c>
      <c r="J1265" s="151">
        <f t="shared" si="128"/>
        <v>3.7999999999999999E-2</v>
      </c>
      <c r="K1265" s="152">
        <v>778712056.48000002</v>
      </c>
      <c r="L1265" s="152">
        <v>569488142.47000003</v>
      </c>
      <c r="M1265" s="64">
        <v>0</v>
      </c>
      <c r="N1265" s="153">
        <f t="shared" si="129"/>
        <v>778712056.48000002</v>
      </c>
      <c r="O1265" s="152">
        <f t="shared" si="130"/>
        <v>217514545.22290939</v>
      </c>
      <c r="P1265" s="152">
        <f t="shared" si="131"/>
        <v>561197511.25709057</v>
      </c>
      <c r="Q1265" s="64">
        <v>0.06</v>
      </c>
      <c r="R1265" s="152">
        <f t="shared" si="133"/>
        <v>527525660.5816651</v>
      </c>
    </row>
    <row r="1266" spans="2:18" x14ac:dyDescent="0.25">
      <c r="B1266" s="146">
        <v>1262</v>
      </c>
      <c r="C1266" s="147" t="s">
        <v>1238</v>
      </c>
      <c r="D1266" s="148">
        <v>0</v>
      </c>
      <c r="E1266" s="149">
        <v>42461</v>
      </c>
      <c r="F1266" s="149">
        <v>44413</v>
      </c>
      <c r="G1266" s="6">
        <f t="shared" si="132"/>
        <v>5.3479452054794523</v>
      </c>
      <c r="H1266" s="146">
        <v>25</v>
      </c>
      <c r="I1266" s="150">
        <v>0.05</v>
      </c>
      <c r="J1266" s="151">
        <f t="shared" si="128"/>
        <v>3.7999999999999999E-2</v>
      </c>
      <c r="K1266" s="152">
        <v>-55114253.979999997</v>
      </c>
      <c r="L1266" s="152">
        <v>-43607228.719999999</v>
      </c>
      <c r="M1266" s="64">
        <v>0</v>
      </c>
      <c r="N1266" s="153">
        <f t="shared" si="129"/>
        <v>-55114253.979999997</v>
      </c>
      <c r="O1266" s="152">
        <f t="shared" si="130"/>
        <v>-11200424.392384876</v>
      </c>
      <c r="P1266" s="152">
        <f>N1266-O1266</f>
        <v>-43913829.587615117</v>
      </c>
      <c r="Q1266" s="64">
        <v>0.06</v>
      </c>
      <c r="R1266" s="152">
        <f>IF(P1266&gt;=N1266*I1266,N1266*I1266,P1266*(1-Q1266))</f>
        <v>-41278999.812358208</v>
      </c>
    </row>
    <row r="1267" spans="2:18" x14ac:dyDescent="0.25">
      <c r="B1267" s="146">
        <v>1263</v>
      </c>
      <c r="C1267" s="147" t="s">
        <v>1239</v>
      </c>
      <c r="D1267" s="148">
        <v>0</v>
      </c>
      <c r="E1267" s="149">
        <v>42826</v>
      </c>
      <c r="F1267" s="149">
        <v>44413</v>
      </c>
      <c r="G1267" s="6">
        <f t="shared" si="132"/>
        <v>4.3479452054794523</v>
      </c>
      <c r="H1267" s="146">
        <v>25</v>
      </c>
      <c r="I1267" s="150">
        <v>0.05</v>
      </c>
      <c r="J1267" s="151">
        <f t="shared" si="128"/>
        <v>3.7999999999999999E-2</v>
      </c>
      <c r="K1267" s="152">
        <v>13215783.84</v>
      </c>
      <c r="L1267" s="152">
        <v>10906892</v>
      </c>
      <c r="M1267" s="64">
        <v>0</v>
      </c>
      <c r="N1267" s="153">
        <f t="shared" si="129"/>
        <v>13215783.84</v>
      </c>
      <c r="O1267" s="152">
        <f t="shared" si="130"/>
        <v>2183537.1513836714</v>
      </c>
      <c r="P1267" s="152">
        <f t="shared" si="131"/>
        <v>11032246.688616328</v>
      </c>
      <c r="Q1267" s="64">
        <v>0.06</v>
      </c>
      <c r="R1267" s="152">
        <f t="shared" si="133"/>
        <v>10370311.887299348</v>
      </c>
    </row>
    <row r="1268" spans="2:18" x14ac:dyDescent="0.25">
      <c r="B1268" s="146">
        <v>1264</v>
      </c>
      <c r="C1268" s="147" t="s">
        <v>1241</v>
      </c>
      <c r="D1268" s="148">
        <v>0</v>
      </c>
      <c r="E1268" s="149">
        <v>42826</v>
      </c>
      <c r="F1268" s="149">
        <v>44413</v>
      </c>
      <c r="G1268" s="6">
        <f t="shared" si="132"/>
        <v>4.3479452054794523</v>
      </c>
      <c r="H1268" s="146">
        <v>25</v>
      </c>
      <c r="I1268" s="150">
        <v>0.05</v>
      </c>
      <c r="J1268" s="151">
        <f t="shared" si="128"/>
        <v>3.7999999999999999E-2</v>
      </c>
      <c r="K1268" s="152">
        <v>-1177052.6200000001</v>
      </c>
      <c r="L1268" s="152">
        <v>-971413.12</v>
      </c>
      <c r="M1268" s="64">
        <v>0</v>
      </c>
      <c r="N1268" s="153">
        <f t="shared" si="129"/>
        <v>-1177052.6200000001</v>
      </c>
      <c r="O1268" s="152">
        <f t="shared" si="130"/>
        <v>-194474.89123758906</v>
      </c>
      <c r="P1268" s="152">
        <f>N1268-O1268</f>
        <v>-982577.72876241105</v>
      </c>
      <c r="Q1268" s="64">
        <v>0.06</v>
      </c>
      <c r="R1268" s="152">
        <f>IF(P1268&gt;=N1268*I1268,N1268*I1268,P1268*(1-Q1268))</f>
        <v>-923623.06503666635</v>
      </c>
    </row>
    <row r="1269" spans="2:18" x14ac:dyDescent="0.25">
      <c r="B1269" s="146">
        <v>1265</v>
      </c>
      <c r="C1269" s="147" t="s">
        <v>1243</v>
      </c>
      <c r="D1269" s="148">
        <v>0</v>
      </c>
      <c r="E1269" s="149">
        <v>43191</v>
      </c>
      <c r="F1269" s="149">
        <v>44413</v>
      </c>
      <c r="G1269" s="6">
        <f t="shared" si="132"/>
        <v>3.3479452054794518</v>
      </c>
      <c r="H1269" s="146">
        <v>25</v>
      </c>
      <c r="I1269" s="150">
        <v>0.05</v>
      </c>
      <c r="J1269" s="151">
        <f t="shared" si="128"/>
        <v>3.7999999999999999E-2</v>
      </c>
      <c r="K1269" s="152">
        <v>36506048.329999998</v>
      </c>
      <c r="L1269" s="152">
        <v>31492130.09</v>
      </c>
      <c r="M1269" s="64">
        <v>0</v>
      </c>
      <c r="N1269" s="153">
        <f t="shared" si="129"/>
        <v>36506048.329999998</v>
      </c>
      <c r="O1269" s="152">
        <f t="shared" si="130"/>
        <v>4644369.4801421361</v>
      </c>
      <c r="P1269" s="152">
        <f t="shared" si="131"/>
        <v>31861678.849857863</v>
      </c>
      <c r="Q1269" s="64">
        <v>0.06</v>
      </c>
      <c r="R1269" s="152">
        <f t="shared" si="133"/>
        <v>29949978.118866388</v>
      </c>
    </row>
    <row r="1270" spans="2:18" x14ac:dyDescent="0.25">
      <c r="B1270" s="146">
        <v>1266</v>
      </c>
      <c r="C1270" s="147" t="s">
        <v>1244</v>
      </c>
      <c r="D1270" s="148">
        <v>0</v>
      </c>
      <c r="E1270" s="149">
        <v>43191</v>
      </c>
      <c r="F1270" s="149">
        <v>44413</v>
      </c>
      <c r="G1270" s="6">
        <f t="shared" si="132"/>
        <v>3.3479452054794518</v>
      </c>
      <c r="H1270" s="146">
        <v>25</v>
      </c>
      <c r="I1270" s="150">
        <v>0.05</v>
      </c>
      <c r="J1270" s="151">
        <f t="shared" si="128"/>
        <v>3.7999999999999999E-2</v>
      </c>
      <c r="K1270" s="152">
        <v>120693400.77</v>
      </c>
      <c r="L1270" s="152">
        <v>104116782.06</v>
      </c>
      <c r="M1270" s="64">
        <v>0</v>
      </c>
      <c r="N1270" s="153">
        <f t="shared" si="129"/>
        <v>120693400.77</v>
      </c>
      <c r="O1270" s="152">
        <f t="shared" si="130"/>
        <v>15354845.912755394</v>
      </c>
      <c r="P1270" s="152">
        <f t="shared" si="131"/>
        <v>105338554.8572446</v>
      </c>
      <c r="Q1270" s="64">
        <v>0.06</v>
      </c>
      <c r="R1270" s="152">
        <f t="shared" si="133"/>
        <v>99018241.56580992</v>
      </c>
    </row>
    <row r="1271" spans="2:18" x14ac:dyDescent="0.25">
      <c r="B1271" s="146">
        <v>1267</v>
      </c>
      <c r="C1271" s="147" t="s">
        <v>1246</v>
      </c>
      <c r="D1271" s="148">
        <v>0</v>
      </c>
      <c r="E1271" s="149">
        <v>43556</v>
      </c>
      <c r="F1271" s="149">
        <v>44413</v>
      </c>
      <c r="G1271" s="6">
        <f t="shared" si="132"/>
        <v>2.3479452054794518</v>
      </c>
      <c r="H1271" s="146">
        <v>25</v>
      </c>
      <c r="I1271" s="150">
        <v>0.05</v>
      </c>
      <c r="J1271" s="151">
        <f t="shared" si="128"/>
        <v>3.7999999999999999E-2</v>
      </c>
      <c r="K1271" s="152">
        <v>43151729.32</v>
      </c>
      <c r="L1271" s="152">
        <v>39000567.68</v>
      </c>
      <c r="M1271" s="64">
        <v>0</v>
      </c>
      <c r="N1271" s="153">
        <f t="shared" si="129"/>
        <v>43151729.32</v>
      </c>
      <c r="O1271" s="152">
        <f t="shared" si="130"/>
        <v>3850080.0466715614</v>
      </c>
      <c r="P1271" s="152">
        <f t="shared" si="131"/>
        <v>39301649.273328438</v>
      </c>
      <c r="Q1271" s="64">
        <v>0.06</v>
      </c>
      <c r="R1271" s="152">
        <f t="shared" si="133"/>
        <v>36943550.316928729</v>
      </c>
    </row>
    <row r="1272" spans="2:18" ht="30" x14ac:dyDescent="0.25">
      <c r="B1272" s="146">
        <v>1268</v>
      </c>
      <c r="C1272" s="147" t="s">
        <v>1247</v>
      </c>
      <c r="D1272" s="148">
        <v>0</v>
      </c>
      <c r="E1272" s="149">
        <v>43556</v>
      </c>
      <c r="F1272" s="149">
        <v>44413</v>
      </c>
      <c r="G1272" s="6">
        <f t="shared" si="132"/>
        <v>2.3479452054794518</v>
      </c>
      <c r="H1272" s="146">
        <v>25</v>
      </c>
      <c r="I1272" s="150">
        <v>0.05</v>
      </c>
      <c r="J1272" s="151">
        <f t="shared" si="128"/>
        <v>3.7999999999999999E-2</v>
      </c>
      <c r="K1272" s="152">
        <v>150827863.97999999</v>
      </c>
      <c r="L1272" s="152">
        <v>136318344.81999999</v>
      </c>
      <c r="M1272" s="64">
        <v>0</v>
      </c>
      <c r="N1272" s="153">
        <f t="shared" si="129"/>
        <v>150827863.97999999</v>
      </c>
      <c r="O1272" s="152">
        <f t="shared" si="130"/>
        <v>13457151.283212818</v>
      </c>
      <c r="P1272" s="152">
        <f t="shared" si="131"/>
        <v>137370712.69678718</v>
      </c>
      <c r="Q1272" s="64">
        <v>0.06</v>
      </c>
      <c r="R1272" s="152">
        <f t="shared" si="133"/>
        <v>129128469.93497995</v>
      </c>
    </row>
    <row r="1273" spans="2:18" x14ac:dyDescent="0.25">
      <c r="B1273" s="146">
        <v>1269</v>
      </c>
      <c r="C1273" s="147" t="s">
        <v>1249</v>
      </c>
      <c r="D1273" s="148">
        <v>0</v>
      </c>
      <c r="E1273" s="149">
        <v>43922</v>
      </c>
      <c r="F1273" s="149">
        <v>44413</v>
      </c>
      <c r="G1273" s="6">
        <f t="shared" si="132"/>
        <v>1.3452054794520547</v>
      </c>
      <c r="H1273" s="146">
        <v>25</v>
      </c>
      <c r="I1273" s="150">
        <v>0.05</v>
      </c>
      <c r="J1273" s="151">
        <f t="shared" si="128"/>
        <v>3.7999999999999999E-2</v>
      </c>
      <c r="K1273" s="152">
        <v>74648606.319999993</v>
      </c>
      <c r="L1273" s="152">
        <v>70866548.420000002</v>
      </c>
      <c r="M1273" s="64">
        <v>0</v>
      </c>
      <c r="N1273" s="153">
        <f t="shared" si="129"/>
        <v>74648606.319999993</v>
      </c>
      <c r="O1273" s="152">
        <f t="shared" si="130"/>
        <v>3815873.1416946845</v>
      </c>
      <c r="P1273" s="152">
        <f t="shared" si="131"/>
        <v>70832733.178305313</v>
      </c>
      <c r="Q1273" s="64">
        <v>0.06</v>
      </c>
      <c r="R1273" s="152">
        <f t="shared" si="133"/>
        <v>66582769.18760699</v>
      </c>
    </row>
    <row r="1274" spans="2:18" x14ac:dyDescent="0.25">
      <c r="B1274" s="146">
        <v>1270</v>
      </c>
      <c r="C1274" s="147" t="s">
        <v>1250</v>
      </c>
      <c r="D1274" s="148">
        <v>0</v>
      </c>
      <c r="E1274" s="149">
        <v>43922</v>
      </c>
      <c r="F1274" s="149">
        <v>44413</v>
      </c>
      <c r="G1274" s="6">
        <f t="shared" si="132"/>
        <v>1.3452054794520547</v>
      </c>
      <c r="H1274" s="146">
        <v>25</v>
      </c>
      <c r="I1274" s="150">
        <v>0.05</v>
      </c>
      <c r="J1274" s="151">
        <f t="shared" si="128"/>
        <v>3.7999999999999999E-2</v>
      </c>
      <c r="K1274" s="152">
        <v>-146744413.75</v>
      </c>
      <c r="L1274" s="152">
        <v>-139309635.03999999</v>
      </c>
      <c r="M1274" s="64">
        <v>0</v>
      </c>
      <c r="N1274" s="153">
        <f t="shared" si="129"/>
        <v>-146744413.75</v>
      </c>
      <c r="O1274" s="152">
        <f t="shared" si="130"/>
        <v>-7501252.799308219</v>
      </c>
      <c r="P1274" s="152">
        <f>N1274-O1274</f>
        <v>-139243160.95069179</v>
      </c>
      <c r="Q1274" s="64">
        <v>0.06</v>
      </c>
      <c r="R1274" s="152">
        <f>IF(P1274&gt;=N1274*I1274,N1274*I1274,P1274*(1-Q1274))</f>
        <v>-130888571.29365027</v>
      </c>
    </row>
    <row r="1275" spans="2:18" x14ac:dyDescent="0.25">
      <c r="B1275" s="146">
        <v>1271</v>
      </c>
      <c r="C1275" s="147" t="s">
        <v>1404</v>
      </c>
      <c r="D1275" s="148">
        <v>0</v>
      </c>
      <c r="E1275" s="149">
        <v>41639</v>
      </c>
      <c r="F1275" s="149">
        <v>44413</v>
      </c>
      <c r="G1275" s="6">
        <f t="shared" si="132"/>
        <v>7.6</v>
      </c>
      <c r="H1275" s="146">
        <v>25</v>
      </c>
      <c r="I1275" s="150">
        <v>0.05</v>
      </c>
      <c r="J1275" s="151">
        <f t="shared" si="128"/>
        <v>3.7999999999999999E-2</v>
      </c>
      <c r="K1275" s="152">
        <v>10975936218.700001</v>
      </c>
      <c r="L1275" s="152">
        <v>7923305908.3599997</v>
      </c>
      <c r="M1275" s="64">
        <v>1.9960079840319646E-3</v>
      </c>
      <c r="N1275" s="153">
        <f t="shared" si="129"/>
        <v>10997844275.024752</v>
      </c>
      <c r="O1275" s="152">
        <f t="shared" si="130"/>
        <v>3176177426.6271482</v>
      </c>
      <c r="P1275" s="152">
        <f t="shared" si="131"/>
        <v>7821666848.397604</v>
      </c>
      <c r="Q1275" s="64">
        <v>0.06</v>
      </c>
      <c r="R1275" s="152">
        <f t="shared" si="133"/>
        <v>7352366837.4937477</v>
      </c>
    </row>
    <row r="1276" spans="2:18" ht="30" x14ac:dyDescent="0.25">
      <c r="B1276" s="146">
        <v>1272</v>
      </c>
      <c r="C1276" s="147" t="s">
        <v>1405</v>
      </c>
      <c r="D1276" s="148">
        <v>0</v>
      </c>
      <c r="E1276" s="149">
        <v>41730</v>
      </c>
      <c r="F1276" s="149">
        <v>44413</v>
      </c>
      <c r="G1276" s="6">
        <f t="shared" si="132"/>
        <v>7.3506849315068497</v>
      </c>
      <c r="H1276" s="146">
        <v>25</v>
      </c>
      <c r="I1276" s="150">
        <v>0.05</v>
      </c>
      <c r="J1276" s="151">
        <f t="shared" si="128"/>
        <v>3.7999999999999999E-2</v>
      </c>
      <c r="K1276" s="152">
        <v>56472071.170000002</v>
      </c>
      <c r="L1276" s="152">
        <v>41450500.25</v>
      </c>
      <c r="M1276" s="64">
        <v>6.0120240480962782E-3</v>
      </c>
      <c r="N1276" s="153">
        <f t="shared" si="129"/>
        <v>56811582.619919851</v>
      </c>
      <c r="O1276" s="152">
        <f t="shared" si="130"/>
        <v>15868953.683373448</v>
      </c>
      <c r="P1276" s="152">
        <f t="shared" si="131"/>
        <v>40942628.9365464</v>
      </c>
      <c r="Q1276" s="64">
        <v>0.06</v>
      </c>
      <c r="R1276" s="152">
        <f t="shared" si="133"/>
        <v>38486071.200353615</v>
      </c>
    </row>
    <row r="1277" spans="2:18" ht="30" x14ac:dyDescent="0.25">
      <c r="B1277" s="146">
        <v>1273</v>
      </c>
      <c r="C1277" s="147" t="s">
        <v>1406</v>
      </c>
      <c r="D1277" s="148">
        <v>0</v>
      </c>
      <c r="E1277" s="149">
        <v>41730</v>
      </c>
      <c r="F1277" s="149">
        <v>44413</v>
      </c>
      <c r="G1277" s="6">
        <f t="shared" si="132"/>
        <v>7.3506849315068497</v>
      </c>
      <c r="H1277" s="146">
        <v>25</v>
      </c>
      <c r="I1277" s="150">
        <v>0.05</v>
      </c>
      <c r="J1277" s="151">
        <f t="shared" si="128"/>
        <v>3.7999999999999999E-2</v>
      </c>
      <c r="K1277" s="152">
        <v>-42584136.240000002</v>
      </c>
      <c r="L1277" s="152">
        <v>-31256755.98</v>
      </c>
      <c r="M1277" s="64">
        <v>6.0120240480962782E-3</v>
      </c>
      <c r="N1277" s="153">
        <f t="shared" si="129"/>
        <v>-42840153.091142289</v>
      </c>
      <c r="O1277" s="152">
        <f t="shared" si="130"/>
        <v>-11966369.776039237</v>
      </c>
      <c r="P1277" s="152">
        <f>N1277-O1277</f>
        <v>-30873783.315103054</v>
      </c>
      <c r="Q1277" s="64">
        <v>0.06</v>
      </c>
      <c r="R1277" s="152">
        <f>IF(P1277&gt;=N1277*I1277,N1277*I1277,P1277*(1-Q1277))</f>
        <v>-29021356.31619687</v>
      </c>
    </row>
    <row r="1278" spans="2:18" x14ac:dyDescent="0.25">
      <c r="B1278" s="146">
        <v>1274</v>
      </c>
      <c r="C1278" s="147" t="s">
        <v>1407</v>
      </c>
      <c r="D1278" s="148">
        <v>0</v>
      </c>
      <c r="E1278" s="149">
        <v>42186</v>
      </c>
      <c r="F1278" s="149">
        <v>44413</v>
      </c>
      <c r="G1278" s="6">
        <f t="shared" si="132"/>
        <v>6.1013698630136988</v>
      </c>
      <c r="H1278" s="146">
        <v>25</v>
      </c>
      <c r="I1278" s="150">
        <v>0.05</v>
      </c>
      <c r="J1278" s="151">
        <f t="shared" si="128"/>
        <v>3.7999999999999999E-2</v>
      </c>
      <c r="K1278" s="152">
        <v>49530.38</v>
      </c>
      <c r="L1278" s="152">
        <v>38014.21</v>
      </c>
      <c r="M1278" s="64">
        <v>1.2096774193548416E-2</v>
      </c>
      <c r="N1278" s="153">
        <f t="shared" si="129"/>
        <v>50129.537822580649</v>
      </c>
      <c r="O1278" s="152">
        <f t="shared" si="130"/>
        <v>11622.636350064959</v>
      </c>
      <c r="P1278" s="152">
        <f t="shared" si="131"/>
        <v>38506.901472515689</v>
      </c>
      <c r="Q1278" s="64">
        <v>0.06</v>
      </c>
      <c r="R1278" s="152">
        <f t="shared" si="133"/>
        <v>36196.487384164742</v>
      </c>
    </row>
    <row r="1279" spans="2:18" ht="30" x14ac:dyDescent="0.25">
      <c r="B1279" s="146">
        <v>1275</v>
      </c>
      <c r="C1279" s="147" t="s">
        <v>1408</v>
      </c>
      <c r="D1279" s="148">
        <v>0</v>
      </c>
      <c r="E1279" s="149">
        <v>42461</v>
      </c>
      <c r="F1279" s="149">
        <v>44413</v>
      </c>
      <c r="G1279" s="6">
        <f t="shared" si="132"/>
        <v>5.3479452054794523</v>
      </c>
      <c r="H1279" s="146">
        <v>25</v>
      </c>
      <c r="I1279" s="150">
        <v>0.05</v>
      </c>
      <c r="J1279" s="151">
        <f t="shared" si="128"/>
        <v>3.7999999999999999E-2</v>
      </c>
      <c r="K1279" s="152">
        <v>-50000</v>
      </c>
      <c r="L1279" s="152">
        <v>-39560.75</v>
      </c>
      <c r="M1279" s="64">
        <v>1.6194331983805755E-2</v>
      </c>
      <c r="N1279" s="153">
        <f t="shared" si="129"/>
        <v>-50809.716599190288</v>
      </c>
      <c r="O1279" s="152">
        <f t="shared" si="130"/>
        <v>-10325.648050579559</v>
      </c>
      <c r="P1279" s="152">
        <f>N1279-O1279</f>
        <v>-40484.068548610725</v>
      </c>
      <c r="Q1279" s="64">
        <v>0.06</v>
      </c>
      <c r="R1279" s="152">
        <f>IF(P1279&gt;=N1279*I1279,N1279*I1279,P1279*(1-Q1279))</f>
        <v>-38055.024435694082</v>
      </c>
    </row>
    <row r="1280" spans="2:18" x14ac:dyDescent="0.25">
      <c r="B1280" s="146">
        <v>1276</v>
      </c>
      <c r="C1280" s="147" t="s">
        <v>1225</v>
      </c>
      <c r="D1280" s="148">
        <v>0</v>
      </c>
      <c r="E1280" s="149">
        <v>41639</v>
      </c>
      <c r="F1280" s="149">
        <v>44413</v>
      </c>
      <c r="G1280" s="6">
        <f t="shared" si="132"/>
        <v>7.6</v>
      </c>
      <c r="H1280" s="146">
        <v>25</v>
      </c>
      <c r="I1280" s="150">
        <v>0.05</v>
      </c>
      <c r="J1280" s="151">
        <f t="shared" si="128"/>
        <v>3.7999999999999999E-2</v>
      </c>
      <c r="K1280" s="152">
        <v>242543729</v>
      </c>
      <c r="L1280" s="152">
        <v>175087402.36000001</v>
      </c>
      <c r="M1280" s="64">
        <v>0.44</v>
      </c>
      <c r="N1280" s="153">
        <f t="shared" si="129"/>
        <v>349262969.75999999</v>
      </c>
      <c r="O1280" s="152">
        <f t="shared" si="130"/>
        <v>100867145.66668798</v>
      </c>
      <c r="P1280" s="152">
        <f t="shared" si="131"/>
        <v>248395824.09331203</v>
      </c>
      <c r="Q1280" s="64">
        <v>0.06</v>
      </c>
      <c r="R1280" s="152">
        <f t="shared" si="133"/>
        <v>233492074.6477133</v>
      </c>
    </row>
    <row r="1281" spans="2:18" x14ac:dyDescent="0.25">
      <c r="B1281" s="146">
        <v>1277</v>
      </c>
      <c r="C1281" s="147" t="s">
        <v>1226</v>
      </c>
      <c r="D1281" s="148">
        <v>0</v>
      </c>
      <c r="E1281" s="149">
        <v>41639</v>
      </c>
      <c r="F1281" s="149">
        <v>44413</v>
      </c>
      <c r="G1281" s="6">
        <f t="shared" si="132"/>
        <v>7.6</v>
      </c>
      <c r="H1281" s="146">
        <v>25</v>
      </c>
      <c r="I1281" s="150">
        <v>0.05</v>
      </c>
      <c r="J1281" s="151">
        <f t="shared" si="128"/>
        <v>3.7999999999999999E-2</v>
      </c>
      <c r="K1281" s="152">
        <v>1579364846.5</v>
      </c>
      <c r="L1281" s="152">
        <v>1140111473.9200001</v>
      </c>
      <c r="M1281" s="64">
        <v>0.19512195121951231</v>
      </c>
      <c r="N1281" s="153">
        <f t="shared" si="129"/>
        <v>1887533597.0365856</v>
      </c>
      <c r="O1281" s="152">
        <f t="shared" si="130"/>
        <v>545119702.82416594</v>
      </c>
      <c r="P1281" s="152">
        <f t="shared" si="131"/>
        <v>1342413894.2124195</v>
      </c>
      <c r="Q1281" s="64">
        <v>0.06</v>
      </c>
      <c r="R1281" s="152">
        <f t="shared" si="133"/>
        <v>1261869060.5596743</v>
      </c>
    </row>
    <row r="1282" spans="2:18" ht="30" x14ac:dyDescent="0.25">
      <c r="B1282" s="146">
        <v>1278</v>
      </c>
      <c r="C1282" s="147" t="s">
        <v>1227</v>
      </c>
      <c r="D1282" s="148">
        <v>0</v>
      </c>
      <c r="E1282" s="149">
        <v>41639</v>
      </c>
      <c r="F1282" s="149">
        <v>44413</v>
      </c>
      <c r="G1282" s="6">
        <f t="shared" si="132"/>
        <v>7.6</v>
      </c>
      <c r="H1282" s="146">
        <v>25</v>
      </c>
      <c r="I1282" s="150">
        <v>0.05</v>
      </c>
      <c r="J1282" s="151">
        <f t="shared" si="128"/>
        <v>3.7999999999999999E-2</v>
      </c>
      <c r="K1282" s="152">
        <v>374658058.69999999</v>
      </c>
      <c r="L1282" s="152">
        <v>270458059.42000002</v>
      </c>
      <c r="M1282" s="64">
        <v>0</v>
      </c>
      <c r="N1282" s="153">
        <f t="shared" si="129"/>
        <v>374658058.69999999</v>
      </c>
      <c r="O1282" s="152">
        <f t="shared" si="130"/>
        <v>108201247.35255998</v>
      </c>
      <c r="P1282" s="152">
        <f t="shared" si="131"/>
        <v>266456811.34744</v>
      </c>
      <c r="Q1282" s="64">
        <v>0.06</v>
      </c>
      <c r="R1282" s="152">
        <f t="shared" si="133"/>
        <v>250469402.66659358</v>
      </c>
    </row>
    <row r="1283" spans="2:18" ht="30" x14ac:dyDescent="0.25">
      <c r="B1283" s="146">
        <v>1279</v>
      </c>
      <c r="C1283" s="147" t="s">
        <v>1228</v>
      </c>
      <c r="D1283" s="148">
        <v>0</v>
      </c>
      <c r="E1283" s="149">
        <v>41639</v>
      </c>
      <c r="F1283" s="149">
        <v>44413</v>
      </c>
      <c r="G1283" s="6">
        <f t="shared" si="132"/>
        <v>7.6</v>
      </c>
      <c r="H1283" s="146">
        <v>25</v>
      </c>
      <c r="I1283" s="150">
        <v>0.05</v>
      </c>
      <c r="J1283" s="151">
        <f t="shared" si="128"/>
        <v>3.7999999999999999E-2</v>
      </c>
      <c r="K1283" s="152">
        <v>81540214.549999997</v>
      </c>
      <c r="L1283" s="152">
        <v>58862228.299999997</v>
      </c>
      <c r="M1283" s="64">
        <v>0</v>
      </c>
      <c r="N1283" s="153">
        <f t="shared" si="129"/>
        <v>81540214.549999997</v>
      </c>
      <c r="O1283" s="152">
        <f t="shared" si="130"/>
        <v>23548813.962039996</v>
      </c>
      <c r="P1283" s="152">
        <f t="shared" si="131"/>
        <v>57991400.587960005</v>
      </c>
      <c r="Q1283" s="64">
        <v>0.06</v>
      </c>
      <c r="R1283" s="152">
        <f t="shared" si="133"/>
        <v>54511916.5526824</v>
      </c>
    </row>
    <row r="1284" spans="2:18" ht="30" x14ac:dyDescent="0.25">
      <c r="B1284" s="146">
        <v>1280</v>
      </c>
      <c r="C1284" s="147" t="s">
        <v>1229</v>
      </c>
      <c r="D1284" s="148">
        <v>0</v>
      </c>
      <c r="E1284" s="149">
        <v>41639</v>
      </c>
      <c r="F1284" s="149">
        <v>44413</v>
      </c>
      <c r="G1284" s="6">
        <f t="shared" si="132"/>
        <v>7.6</v>
      </c>
      <c r="H1284" s="146">
        <v>25</v>
      </c>
      <c r="I1284" s="150">
        <v>0.05</v>
      </c>
      <c r="J1284" s="151">
        <f t="shared" si="128"/>
        <v>3.7999999999999999E-2</v>
      </c>
      <c r="K1284" s="152">
        <v>1017055475</v>
      </c>
      <c r="L1284" s="152">
        <v>734191734.87</v>
      </c>
      <c r="M1284" s="64">
        <v>0</v>
      </c>
      <c r="N1284" s="153">
        <f t="shared" si="129"/>
        <v>1017055475</v>
      </c>
      <c r="O1284" s="152">
        <f t="shared" si="130"/>
        <v>293725621.17999995</v>
      </c>
      <c r="P1284" s="152">
        <f t="shared" si="131"/>
        <v>723329853.82000005</v>
      </c>
      <c r="Q1284" s="64">
        <v>0.06</v>
      </c>
      <c r="R1284" s="152">
        <f t="shared" si="133"/>
        <v>679930062.59080005</v>
      </c>
    </row>
    <row r="1285" spans="2:18" ht="30" x14ac:dyDescent="0.25">
      <c r="B1285" s="146">
        <v>1281</v>
      </c>
      <c r="C1285" s="147" t="s">
        <v>1230</v>
      </c>
      <c r="D1285" s="148">
        <v>0</v>
      </c>
      <c r="E1285" s="149">
        <v>41639</v>
      </c>
      <c r="F1285" s="149">
        <v>44413</v>
      </c>
      <c r="G1285" s="6">
        <f t="shared" si="132"/>
        <v>7.6</v>
      </c>
      <c r="H1285" s="146">
        <v>25</v>
      </c>
      <c r="I1285" s="150">
        <v>0.05</v>
      </c>
      <c r="J1285" s="151">
        <f t="shared" ref="J1285:J1348" si="136">(1-I1285)/H1285</f>
        <v>3.7999999999999999E-2</v>
      </c>
      <c r="K1285" s="152">
        <v>-152661980.59999999</v>
      </c>
      <c r="L1285" s="152">
        <v>-110203589.83</v>
      </c>
      <c r="M1285" s="64">
        <v>0</v>
      </c>
      <c r="N1285" s="153">
        <f t="shared" ref="N1285:N1348" si="137">K1285*(1+M1285)</f>
        <v>-152661980.59999999</v>
      </c>
      <c r="O1285" s="152">
        <f t="shared" ref="O1285:O1348" si="138">N1285*J1285*G1285</f>
        <v>-44088779.997279994</v>
      </c>
      <c r="P1285" s="152">
        <f>N1285-O1285</f>
        <v>-108573200.60271999</v>
      </c>
      <c r="Q1285" s="64">
        <v>0.06</v>
      </c>
      <c r="R1285" s="152">
        <f>IF(P1285&gt;=N1285*I1285,N1285*I1285,P1285*(1-Q1285))</f>
        <v>-102058808.56655678</v>
      </c>
    </row>
    <row r="1286" spans="2:18" x14ac:dyDescent="0.25">
      <c r="B1286" s="146">
        <v>1282</v>
      </c>
      <c r="C1286" s="147" t="s">
        <v>1233</v>
      </c>
      <c r="D1286" s="148">
        <v>0</v>
      </c>
      <c r="E1286" s="149">
        <v>42095</v>
      </c>
      <c r="F1286" s="149">
        <v>44413</v>
      </c>
      <c r="G1286" s="6">
        <f t="shared" ref="G1286:G1349" si="139">(F1286-E1286)/(EDATE(F1286,12)-F1286)</f>
        <v>6.3506849315068497</v>
      </c>
      <c r="H1286" s="146">
        <v>25</v>
      </c>
      <c r="I1286" s="150">
        <v>0.05</v>
      </c>
      <c r="J1286" s="151">
        <f t="shared" si="136"/>
        <v>3.7999999999999999E-2</v>
      </c>
      <c r="K1286" s="152">
        <v>48325930.369999997</v>
      </c>
      <c r="L1286" s="152">
        <v>36728041.549999997</v>
      </c>
      <c r="M1286" s="64">
        <v>0</v>
      </c>
      <c r="N1286" s="153">
        <f t="shared" si="137"/>
        <v>48325930.369999997</v>
      </c>
      <c r="O1286" s="152">
        <f t="shared" si="138"/>
        <v>11662304.796468712</v>
      </c>
      <c r="P1286" s="152">
        <f t="shared" ref="P1286:P1348" si="140">MAX(N1286-O1286,0)</f>
        <v>36663625.573531285</v>
      </c>
      <c r="Q1286" s="64">
        <v>0.06</v>
      </c>
      <c r="R1286" s="152">
        <f t="shared" ref="R1286:R1349" si="141">IF(L1286&lt;=0,0,IF(P1286&lt;=I1286*N1286,I1286*N1286,P1286*(1-Q1286)))</f>
        <v>34463808.039119408</v>
      </c>
    </row>
    <row r="1287" spans="2:18" x14ac:dyDescent="0.25">
      <c r="B1287" s="146">
        <v>1283</v>
      </c>
      <c r="C1287" s="147" t="s">
        <v>1235</v>
      </c>
      <c r="D1287" s="148">
        <v>0</v>
      </c>
      <c r="E1287" s="149">
        <v>42461</v>
      </c>
      <c r="F1287" s="149">
        <v>44413</v>
      </c>
      <c r="G1287" s="6">
        <f t="shared" si="139"/>
        <v>5.3479452054794523</v>
      </c>
      <c r="H1287" s="146">
        <v>25</v>
      </c>
      <c r="I1287" s="150">
        <v>0.05</v>
      </c>
      <c r="J1287" s="151">
        <f t="shared" si="136"/>
        <v>3.7999999999999999E-2</v>
      </c>
      <c r="K1287" s="152">
        <v>21889209.530000001</v>
      </c>
      <c r="L1287" s="152">
        <v>17319072.609999999</v>
      </c>
      <c r="M1287" s="64">
        <v>0</v>
      </c>
      <c r="N1287" s="153">
        <f t="shared" si="137"/>
        <v>21889209.530000001</v>
      </c>
      <c r="O1287" s="152">
        <f t="shared" si="138"/>
        <v>4448367.1399925482</v>
      </c>
      <c r="P1287" s="152">
        <f t="shared" si="140"/>
        <v>17440842.390007451</v>
      </c>
      <c r="Q1287" s="64">
        <v>0.06</v>
      </c>
      <c r="R1287" s="152">
        <f t="shared" si="141"/>
        <v>16394391.846607003</v>
      </c>
    </row>
    <row r="1288" spans="2:18" x14ac:dyDescent="0.25">
      <c r="B1288" s="146">
        <v>1284</v>
      </c>
      <c r="C1288" s="147" t="s">
        <v>1236</v>
      </c>
      <c r="D1288" s="148">
        <v>0</v>
      </c>
      <c r="E1288" s="149">
        <v>41730</v>
      </c>
      <c r="F1288" s="149">
        <v>44413</v>
      </c>
      <c r="G1288" s="6">
        <f t="shared" si="139"/>
        <v>7.3506849315068497</v>
      </c>
      <c r="H1288" s="146">
        <v>25</v>
      </c>
      <c r="I1288" s="150">
        <v>0.05</v>
      </c>
      <c r="J1288" s="151">
        <f t="shared" si="136"/>
        <v>3.7999999999999999E-2</v>
      </c>
      <c r="K1288" s="152">
        <v>-640113577.42999995</v>
      </c>
      <c r="L1288" s="152">
        <v>-468128224.24000001</v>
      </c>
      <c r="M1288" s="64">
        <v>0</v>
      </c>
      <c r="N1288" s="153">
        <f t="shared" si="137"/>
        <v>-640113577.42999995</v>
      </c>
      <c r="O1288" s="152">
        <f t="shared" si="138"/>
        <v>-178800382.66657045</v>
      </c>
      <c r="P1288" s="152">
        <f>N1288-O1288</f>
        <v>-461313194.76342952</v>
      </c>
      <c r="Q1288" s="64">
        <v>0.06</v>
      </c>
      <c r="R1288" s="152">
        <f>IF(P1288&gt;=N1288*I1288,N1288*I1288,P1288*(1-Q1288))</f>
        <v>-433634403.07762372</v>
      </c>
    </row>
    <row r="1289" spans="2:18" x14ac:dyDescent="0.25">
      <c r="B1289" s="146">
        <v>1285</v>
      </c>
      <c r="C1289" s="147" t="s">
        <v>1237</v>
      </c>
      <c r="D1289" s="148">
        <v>0</v>
      </c>
      <c r="E1289" s="149">
        <v>42095</v>
      </c>
      <c r="F1289" s="149">
        <v>44413</v>
      </c>
      <c r="G1289" s="6">
        <f t="shared" si="139"/>
        <v>6.3506849315068497</v>
      </c>
      <c r="H1289" s="146">
        <v>25</v>
      </c>
      <c r="I1289" s="150">
        <v>0.05</v>
      </c>
      <c r="J1289" s="151">
        <f t="shared" si="136"/>
        <v>3.7999999999999999E-2</v>
      </c>
      <c r="K1289" s="152">
        <v>122556058.68000001</v>
      </c>
      <c r="L1289" s="152">
        <v>93143452.840000004</v>
      </c>
      <c r="M1289" s="64">
        <v>0</v>
      </c>
      <c r="N1289" s="153">
        <f t="shared" si="137"/>
        <v>122556058.68000001</v>
      </c>
      <c r="O1289" s="152">
        <f t="shared" si="138"/>
        <v>29575966.774709921</v>
      </c>
      <c r="P1289" s="152">
        <f t="shared" si="140"/>
        <v>92980091.905290082</v>
      </c>
      <c r="Q1289" s="64">
        <v>0.06</v>
      </c>
      <c r="R1289" s="152">
        <f t="shared" si="141"/>
        <v>87401286.390972674</v>
      </c>
    </row>
    <row r="1290" spans="2:18" x14ac:dyDescent="0.25">
      <c r="B1290" s="146">
        <v>1286</v>
      </c>
      <c r="C1290" s="147" t="s">
        <v>1232</v>
      </c>
      <c r="D1290" s="148">
        <v>0</v>
      </c>
      <c r="E1290" s="149">
        <v>41730</v>
      </c>
      <c r="F1290" s="149">
        <v>44413</v>
      </c>
      <c r="G1290" s="6">
        <f t="shared" si="139"/>
        <v>7.3506849315068497</v>
      </c>
      <c r="H1290" s="146">
        <v>25</v>
      </c>
      <c r="I1290" s="150">
        <v>0.05</v>
      </c>
      <c r="J1290" s="151">
        <f t="shared" si="136"/>
        <v>3.7999999999999999E-2</v>
      </c>
      <c r="K1290" s="152">
        <v>842377838.10000002</v>
      </c>
      <c r="L1290" s="152">
        <v>616048237.96000004</v>
      </c>
      <c r="M1290" s="64">
        <v>0</v>
      </c>
      <c r="N1290" s="153">
        <f t="shared" si="137"/>
        <v>842377838.10000002</v>
      </c>
      <c r="O1290" s="152">
        <f t="shared" si="138"/>
        <v>235298055.08396551</v>
      </c>
      <c r="P1290" s="152">
        <f t="shared" si="140"/>
        <v>607079783.01603448</v>
      </c>
      <c r="Q1290" s="64">
        <v>0.06</v>
      </c>
      <c r="R1290" s="152">
        <f t="shared" si="141"/>
        <v>570654996.03507233</v>
      </c>
    </row>
    <row r="1291" spans="2:18" x14ac:dyDescent="0.25">
      <c r="B1291" s="146">
        <v>1287</v>
      </c>
      <c r="C1291" s="147" t="s">
        <v>1238</v>
      </c>
      <c r="D1291" s="148">
        <v>0</v>
      </c>
      <c r="E1291" s="149">
        <v>42461</v>
      </c>
      <c r="F1291" s="149">
        <v>44413</v>
      </c>
      <c r="G1291" s="6">
        <f t="shared" si="139"/>
        <v>5.3479452054794523</v>
      </c>
      <c r="H1291" s="146">
        <v>25</v>
      </c>
      <c r="I1291" s="150">
        <v>0.05</v>
      </c>
      <c r="J1291" s="151">
        <f t="shared" si="136"/>
        <v>3.7999999999999999E-2</v>
      </c>
      <c r="K1291" s="152">
        <v>-59620275.009999998</v>
      </c>
      <c r="L1291" s="152">
        <v>-47172460.490000002</v>
      </c>
      <c r="M1291" s="64">
        <v>0</v>
      </c>
      <c r="N1291" s="153">
        <f t="shared" si="137"/>
        <v>-59620275.009999998</v>
      </c>
      <c r="O1291" s="152">
        <f t="shared" si="138"/>
        <v>-12116146.627785644</v>
      </c>
      <c r="P1291" s="152">
        <f>N1291-O1291</f>
        <v>-47504128.382214352</v>
      </c>
      <c r="Q1291" s="64">
        <v>0.06</v>
      </c>
      <c r="R1291" s="152">
        <f>IF(P1291&gt;=N1291*I1291,N1291*I1291,P1291*(1-Q1291))</f>
        <v>-44653880.679281488</v>
      </c>
    </row>
    <row r="1292" spans="2:18" x14ac:dyDescent="0.25">
      <c r="B1292" s="146">
        <v>1288</v>
      </c>
      <c r="C1292" s="147" t="s">
        <v>1239</v>
      </c>
      <c r="D1292" s="148">
        <v>0</v>
      </c>
      <c r="E1292" s="149">
        <v>42826</v>
      </c>
      <c r="F1292" s="149">
        <v>44413</v>
      </c>
      <c r="G1292" s="6">
        <f t="shared" si="139"/>
        <v>4.3479452054794523</v>
      </c>
      <c r="H1292" s="146">
        <v>25</v>
      </c>
      <c r="I1292" s="150">
        <v>0.05</v>
      </c>
      <c r="J1292" s="151">
        <f t="shared" si="136"/>
        <v>3.7999999999999999E-2</v>
      </c>
      <c r="K1292" s="152">
        <v>14296874.67</v>
      </c>
      <c r="L1292" s="152">
        <v>11799108.550000001</v>
      </c>
      <c r="M1292" s="64">
        <v>0</v>
      </c>
      <c r="N1292" s="153">
        <f t="shared" si="137"/>
        <v>14296874.67</v>
      </c>
      <c r="O1292" s="152">
        <f t="shared" si="138"/>
        <v>2362157.0516411508</v>
      </c>
      <c r="P1292" s="152">
        <f t="shared" si="140"/>
        <v>11934717.618358849</v>
      </c>
      <c r="Q1292" s="64">
        <v>0.06</v>
      </c>
      <c r="R1292" s="152">
        <f t="shared" si="141"/>
        <v>11218634.561257318</v>
      </c>
    </row>
    <row r="1293" spans="2:18" x14ac:dyDescent="0.25">
      <c r="B1293" s="146">
        <v>1289</v>
      </c>
      <c r="C1293" s="147" t="s">
        <v>1241</v>
      </c>
      <c r="D1293" s="148">
        <v>0</v>
      </c>
      <c r="E1293" s="149">
        <v>42826</v>
      </c>
      <c r="F1293" s="149">
        <v>44413</v>
      </c>
      <c r="G1293" s="6">
        <f t="shared" si="139"/>
        <v>4.3479452054794523</v>
      </c>
      <c r="H1293" s="146">
        <v>25</v>
      </c>
      <c r="I1293" s="150">
        <v>0.05</v>
      </c>
      <c r="J1293" s="151">
        <f t="shared" si="136"/>
        <v>3.7999999999999999E-2</v>
      </c>
      <c r="K1293" s="152">
        <v>-1292960.8999999999</v>
      </c>
      <c r="L1293" s="152">
        <v>-1067071.3899999999</v>
      </c>
      <c r="M1293" s="64">
        <v>0</v>
      </c>
      <c r="N1293" s="153">
        <f t="shared" si="137"/>
        <v>-1292960.8999999999</v>
      </c>
      <c r="O1293" s="152">
        <f t="shared" si="138"/>
        <v>-213625.47954904111</v>
      </c>
      <c r="P1293" s="152">
        <f>N1293-O1293</f>
        <v>-1079335.4204509589</v>
      </c>
      <c r="Q1293" s="64">
        <v>0.06</v>
      </c>
      <c r="R1293" s="152">
        <f>IF(P1293&gt;=N1293*I1293,N1293*I1293,P1293*(1-Q1293))</f>
        <v>-1014575.2952239013</v>
      </c>
    </row>
    <row r="1294" spans="2:18" x14ac:dyDescent="0.25">
      <c r="B1294" s="146">
        <v>1290</v>
      </c>
      <c r="C1294" s="147" t="s">
        <v>1243</v>
      </c>
      <c r="D1294" s="148">
        <v>0</v>
      </c>
      <c r="E1294" s="149">
        <v>43191</v>
      </c>
      <c r="F1294" s="149">
        <v>44413</v>
      </c>
      <c r="G1294" s="6">
        <f t="shared" si="139"/>
        <v>3.3479452054794518</v>
      </c>
      <c r="H1294" s="146">
        <v>25</v>
      </c>
      <c r="I1294" s="150">
        <v>0.05</v>
      </c>
      <c r="J1294" s="151">
        <f t="shared" si="136"/>
        <v>3.7999999999999999E-2</v>
      </c>
      <c r="K1294" s="152">
        <v>39472037.719999999</v>
      </c>
      <c r="L1294" s="152">
        <v>34050756.079999998</v>
      </c>
      <c r="M1294" s="64">
        <v>0</v>
      </c>
      <c r="N1294" s="153">
        <f t="shared" si="137"/>
        <v>39472037.719999999</v>
      </c>
      <c r="O1294" s="152">
        <f t="shared" si="138"/>
        <v>5021708.3385367664</v>
      </c>
      <c r="P1294" s="152">
        <f t="shared" si="140"/>
        <v>34450329.38146323</v>
      </c>
      <c r="Q1294" s="64">
        <v>0.06</v>
      </c>
      <c r="R1294" s="152">
        <f t="shared" si="141"/>
        <v>32383309.618575435</v>
      </c>
    </row>
    <row r="1295" spans="2:18" x14ac:dyDescent="0.25">
      <c r="B1295" s="146">
        <v>1291</v>
      </c>
      <c r="C1295" s="147" t="s">
        <v>1244</v>
      </c>
      <c r="D1295" s="148">
        <v>0</v>
      </c>
      <c r="E1295" s="149">
        <v>43191</v>
      </c>
      <c r="F1295" s="149">
        <v>44413</v>
      </c>
      <c r="G1295" s="6">
        <f t="shared" si="139"/>
        <v>3.3479452054794518</v>
      </c>
      <c r="H1295" s="146">
        <v>25</v>
      </c>
      <c r="I1295" s="150">
        <v>0.05</v>
      </c>
      <c r="J1295" s="151">
        <f t="shared" si="136"/>
        <v>3.7999999999999999E-2</v>
      </c>
      <c r="K1295" s="152">
        <v>130437927.75</v>
      </c>
      <c r="L1295" s="152">
        <v>112522948.29000001</v>
      </c>
      <c r="M1295" s="64">
        <v>0</v>
      </c>
      <c r="N1295" s="153">
        <f t="shared" si="137"/>
        <v>130437927.75</v>
      </c>
      <c r="O1295" s="152">
        <f t="shared" si="138"/>
        <v>16594563.32328493</v>
      </c>
      <c r="P1295" s="152">
        <f t="shared" si="140"/>
        <v>113843364.42671508</v>
      </c>
      <c r="Q1295" s="64">
        <v>0.06</v>
      </c>
      <c r="R1295" s="152">
        <f t="shared" si="141"/>
        <v>107012762.56111217</v>
      </c>
    </row>
    <row r="1296" spans="2:18" x14ac:dyDescent="0.25">
      <c r="B1296" s="146">
        <v>1292</v>
      </c>
      <c r="C1296" s="147" t="s">
        <v>1246</v>
      </c>
      <c r="D1296" s="148">
        <v>0</v>
      </c>
      <c r="E1296" s="149">
        <v>43556</v>
      </c>
      <c r="F1296" s="149">
        <v>44413</v>
      </c>
      <c r="G1296" s="6">
        <f t="shared" si="139"/>
        <v>2.3479452054794518</v>
      </c>
      <c r="H1296" s="146">
        <v>25</v>
      </c>
      <c r="I1296" s="150">
        <v>0.05</v>
      </c>
      <c r="J1296" s="151">
        <f t="shared" si="136"/>
        <v>3.7999999999999999E-2</v>
      </c>
      <c r="K1296" s="152">
        <v>46657657.210000001</v>
      </c>
      <c r="L1296" s="152">
        <v>42169228.130000003</v>
      </c>
      <c r="M1296" s="64">
        <v>0</v>
      </c>
      <c r="N1296" s="153">
        <f t="shared" si="137"/>
        <v>46657657.210000001</v>
      </c>
      <c r="O1296" s="152">
        <f t="shared" si="138"/>
        <v>4162885.6567146848</v>
      </c>
      <c r="P1296" s="152">
        <f t="shared" si="140"/>
        <v>42494771.553285316</v>
      </c>
      <c r="Q1296" s="64">
        <v>0.06</v>
      </c>
      <c r="R1296" s="152">
        <f t="shared" si="141"/>
        <v>39945085.260088198</v>
      </c>
    </row>
    <row r="1297" spans="2:18" ht="30" x14ac:dyDescent="0.25">
      <c r="B1297" s="146">
        <v>1293</v>
      </c>
      <c r="C1297" s="147" t="s">
        <v>1247</v>
      </c>
      <c r="D1297" s="148">
        <v>0</v>
      </c>
      <c r="E1297" s="149">
        <v>43556</v>
      </c>
      <c r="F1297" s="149">
        <v>44413</v>
      </c>
      <c r="G1297" s="6">
        <f t="shared" si="139"/>
        <v>2.3479452054794518</v>
      </c>
      <c r="H1297" s="146">
        <v>25</v>
      </c>
      <c r="I1297" s="150">
        <v>0.05</v>
      </c>
      <c r="J1297" s="151">
        <f t="shared" si="136"/>
        <v>3.7999999999999999E-2</v>
      </c>
      <c r="K1297" s="152">
        <v>163082103.38</v>
      </c>
      <c r="L1297" s="152">
        <v>147393736.24000001</v>
      </c>
      <c r="M1297" s="64">
        <v>0</v>
      </c>
      <c r="N1297" s="153">
        <f t="shared" si="137"/>
        <v>163082103.38</v>
      </c>
      <c r="O1297" s="152">
        <f t="shared" si="138"/>
        <v>14550498.023761861</v>
      </c>
      <c r="P1297" s="152">
        <f t="shared" si="140"/>
        <v>148531605.35623813</v>
      </c>
      <c r="Q1297" s="64">
        <v>0.06</v>
      </c>
      <c r="R1297" s="152">
        <f t="shared" si="141"/>
        <v>139619709.03486383</v>
      </c>
    </row>
    <row r="1298" spans="2:18" x14ac:dyDescent="0.25">
      <c r="B1298" s="146">
        <v>1294</v>
      </c>
      <c r="C1298" s="147" t="s">
        <v>1249</v>
      </c>
      <c r="D1298" s="148">
        <v>0</v>
      </c>
      <c r="E1298" s="149">
        <v>43922</v>
      </c>
      <c r="F1298" s="149">
        <v>44413</v>
      </c>
      <c r="G1298" s="6">
        <f t="shared" si="139"/>
        <v>1.3452054794520547</v>
      </c>
      <c r="H1298" s="146">
        <v>25</v>
      </c>
      <c r="I1298" s="150">
        <v>0.05</v>
      </c>
      <c r="J1298" s="151">
        <f t="shared" si="136"/>
        <v>3.7999999999999999E-2</v>
      </c>
      <c r="K1298" s="152">
        <v>80713545.950000003</v>
      </c>
      <c r="L1298" s="152">
        <v>76624209</v>
      </c>
      <c r="M1298" s="64">
        <v>0</v>
      </c>
      <c r="N1298" s="153">
        <f t="shared" si="137"/>
        <v>80713545.950000003</v>
      </c>
      <c r="O1298" s="152">
        <f t="shared" si="138"/>
        <v>4125899.5625619176</v>
      </c>
      <c r="P1298" s="152">
        <f t="shared" si="140"/>
        <v>76587646.387438089</v>
      </c>
      <c r="Q1298" s="64">
        <v>0.06</v>
      </c>
      <c r="R1298" s="152">
        <f t="shared" si="141"/>
        <v>71992387.604191795</v>
      </c>
    </row>
    <row r="1299" spans="2:18" x14ac:dyDescent="0.25">
      <c r="B1299" s="146">
        <v>1295</v>
      </c>
      <c r="C1299" s="147" t="s">
        <v>1250</v>
      </c>
      <c r="D1299" s="148">
        <v>0</v>
      </c>
      <c r="E1299" s="149">
        <v>43922</v>
      </c>
      <c r="F1299" s="149">
        <v>44413</v>
      </c>
      <c r="G1299" s="6">
        <f t="shared" si="139"/>
        <v>1.3452054794520547</v>
      </c>
      <c r="H1299" s="146">
        <v>25</v>
      </c>
      <c r="I1299" s="150">
        <v>0.05</v>
      </c>
      <c r="J1299" s="151">
        <f t="shared" si="136"/>
        <v>3.7999999999999999E-2</v>
      </c>
      <c r="K1299" s="152">
        <v>-158666886.97</v>
      </c>
      <c r="L1299" s="152">
        <v>-150628058.34999999</v>
      </c>
      <c r="M1299" s="64">
        <v>0</v>
      </c>
      <c r="N1299" s="153">
        <f t="shared" si="137"/>
        <v>-158666886.97</v>
      </c>
      <c r="O1299" s="152">
        <f t="shared" si="138"/>
        <v>-8110703.4988664649</v>
      </c>
      <c r="P1299" s="152">
        <f>N1299-O1299</f>
        <v>-150556183.47113353</v>
      </c>
      <c r="Q1299" s="64">
        <v>0.06</v>
      </c>
      <c r="R1299" s="152">
        <f>IF(P1299&gt;=N1299*I1299,N1299*I1299,P1299*(1-Q1299))</f>
        <v>-141522812.4628655</v>
      </c>
    </row>
    <row r="1300" spans="2:18" x14ac:dyDescent="0.25">
      <c r="B1300" s="146">
        <v>1296</v>
      </c>
      <c r="C1300" s="147" t="s">
        <v>1409</v>
      </c>
      <c r="D1300" s="148">
        <v>1</v>
      </c>
      <c r="E1300" s="149">
        <v>41654</v>
      </c>
      <c r="F1300" s="149">
        <v>44413</v>
      </c>
      <c r="G1300" s="6">
        <f t="shared" si="139"/>
        <v>7.558904109589041</v>
      </c>
      <c r="H1300" s="146">
        <v>8</v>
      </c>
      <c r="I1300" s="150">
        <v>0.05</v>
      </c>
      <c r="J1300" s="151">
        <f t="shared" si="136"/>
        <v>0.11874999999999999</v>
      </c>
      <c r="K1300" s="152">
        <v>1697400</v>
      </c>
      <c r="L1300" s="152">
        <v>977412.36</v>
      </c>
      <c r="M1300" s="64">
        <v>-2.3328149300154196E-3</v>
      </c>
      <c r="N1300" s="153">
        <f t="shared" si="137"/>
        <v>1693440.2799377916</v>
      </c>
      <c r="O1300" s="152">
        <f t="shared" si="138"/>
        <v>1520065.6320996401</v>
      </c>
      <c r="P1300" s="152">
        <f t="shared" si="140"/>
        <v>173374.64783815155</v>
      </c>
      <c r="Q1300" s="64">
        <v>0.06</v>
      </c>
      <c r="R1300" s="152">
        <f t="shared" si="141"/>
        <v>162972.16896786244</v>
      </c>
    </row>
    <row r="1301" spans="2:18" ht="30" x14ac:dyDescent="0.25">
      <c r="B1301" s="146">
        <v>1297</v>
      </c>
      <c r="C1301" s="147" t="s">
        <v>1410</v>
      </c>
      <c r="D1301" s="148">
        <v>1</v>
      </c>
      <c r="E1301" s="149">
        <v>41454</v>
      </c>
      <c r="F1301" s="149">
        <v>44413</v>
      </c>
      <c r="G1301" s="6">
        <f t="shared" si="139"/>
        <v>8.1068493150684926</v>
      </c>
      <c r="H1301" s="146">
        <v>10</v>
      </c>
      <c r="I1301" s="150">
        <v>0.05</v>
      </c>
      <c r="J1301" s="151">
        <f t="shared" si="136"/>
        <v>9.5000000000000001E-2</v>
      </c>
      <c r="K1301" s="152">
        <v>2185282.13</v>
      </c>
      <c r="L1301" s="152">
        <v>1523809.9</v>
      </c>
      <c r="M1301" s="64">
        <v>8.8210347752332524E-2</v>
      </c>
      <c r="N1301" s="153">
        <f t="shared" si="137"/>
        <v>2378046.6266242578</v>
      </c>
      <c r="O1301" s="152">
        <f t="shared" si="138"/>
        <v>1831454.2382937314</v>
      </c>
      <c r="P1301" s="152">
        <f t="shared" si="140"/>
        <v>546592.38833052642</v>
      </c>
      <c r="Q1301" s="64">
        <v>0.06</v>
      </c>
      <c r="R1301" s="152">
        <f t="shared" si="141"/>
        <v>513796.84503069479</v>
      </c>
    </row>
    <row r="1302" spans="2:18" ht="30" x14ac:dyDescent="0.25">
      <c r="B1302" s="146">
        <v>1298</v>
      </c>
      <c r="C1302" s="147" t="s">
        <v>1411</v>
      </c>
      <c r="D1302" s="148">
        <v>1</v>
      </c>
      <c r="E1302" s="149">
        <v>42461</v>
      </c>
      <c r="F1302" s="149">
        <v>44413</v>
      </c>
      <c r="G1302" s="6">
        <f t="shared" si="139"/>
        <v>5.3479452054794523</v>
      </c>
      <c r="H1302" s="146">
        <v>8</v>
      </c>
      <c r="I1302" s="150">
        <v>0.05</v>
      </c>
      <c r="J1302" s="151">
        <f t="shared" si="136"/>
        <v>0.11874999999999999</v>
      </c>
      <c r="K1302" s="152">
        <v>-101066</v>
      </c>
      <c r="L1302" s="152">
        <v>-63657.120000000003</v>
      </c>
      <c r="M1302" s="64">
        <v>3.1350482315112588E-2</v>
      </c>
      <c r="N1302" s="153">
        <f t="shared" si="137"/>
        <v>-104234.46784565916</v>
      </c>
      <c r="O1302" s="152">
        <f t="shared" si="138"/>
        <v>-66196.026429106292</v>
      </c>
      <c r="P1302" s="152">
        <f>N1302-O1302</f>
        <v>-38038.441416552872</v>
      </c>
      <c r="Q1302" s="64">
        <v>0.06</v>
      </c>
      <c r="R1302" s="152">
        <f>IF(P1302&gt;=N1302*I1302,N1302*I1302,P1302*(1-Q1302))</f>
        <v>-35756.134931559696</v>
      </c>
    </row>
    <row r="1303" spans="2:18" ht="30" x14ac:dyDescent="0.25">
      <c r="B1303" s="146">
        <v>1299</v>
      </c>
      <c r="C1303" s="147" t="s">
        <v>1412</v>
      </c>
      <c r="D1303" s="148">
        <v>0</v>
      </c>
      <c r="E1303" s="149">
        <v>41365</v>
      </c>
      <c r="F1303" s="149">
        <v>44413</v>
      </c>
      <c r="G1303" s="6">
        <f t="shared" si="139"/>
        <v>8.3506849315068497</v>
      </c>
      <c r="H1303" s="146">
        <v>8</v>
      </c>
      <c r="I1303" s="150">
        <v>0.05</v>
      </c>
      <c r="J1303" s="151">
        <f t="shared" si="136"/>
        <v>0.11874999999999999</v>
      </c>
      <c r="K1303" s="152">
        <v>988000</v>
      </c>
      <c r="L1303" s="152">
        <v>677290.49</v>
      </c>
      <c r="M1303" s="64">
        <v>8.8210347752332524E-2</v>
      </c>
      <c r="N1303" s="153">
        <f t="shared" si="137"/>
        <v>1075151.8235793046</v>
      </c>
      <c r="O1303" s="152">
        <f t="shared" si="138"/>
        <v>1066167.6782041898</v>
      </c>
      <c r="P1303" s="152">
        <f t="shared" si="140"/>
        <v>8984.1453751148656</v>
      </c>
      <c r="Q1303" s="64">
        <v>0.06</v>
      </c>
      <c r="R1303" s="152">
        <f t="shared" si="141"/>
        <v>53757.591178965231</v>
      </c>
    </row>
    <row r="1304" spans="2:18" x14ac:dyDescent="0.25">
      <c r="B1304" s="146">
        <v>1300</v>
      </c>
      <c r="C1304" s="147" t="s">
        <v>1294</v>
      </c>
      <c r="D1304" s="148">
        <v>0</v>
      </c>
      <c r="E1304" s="149">
        <v>41639</v>
      </c>
      <c r="F1304" s="149">
        <v>44413</v>
      </c>
      <c r="G1304" s="6">
        <f t="shared" si="139"/>
        <v>7.6</v>
      </c>
      <c r="H1304" s="146">
        <v>25</v>
      </c>
      <c r="I1304" s="150">
        <v>0.05</v>
      </c>
      <c r="J1304" s="151">
        <f t="shared" si="136"/>
        <v>3.7999999999999999E-2</v>
      </c>
      <c r="K1304" s="152">
        <v>7.0000000000000007E-2</v>
      </c>
      <c r="L1304" s="152">
        <v>0.06</v>
      </c>
      <c r="M1304" s="64">
        <v>0.44</v>
      </c>
      <c r="N1304" s="153">
        <f t="shared" si="137"/>
        <v>0.1008</v>
      </c>
      <c r="O1304" s="152">
        <f t="shared" si="138"/>
        <v>2.9111039999999998E-2</v>
      </c>
      <c r="P1304" s="152">
        <f t="shared" si="140"/>
        <v>7.1688959999999996E-2</v>
      </c>
      <c r="Q1304" s="64">
        <v>0.06</v>
      </c>
      <c r="R1304" s="152">
        <f t="shared" si="141"/>
        <v>6.7387622399999986E-2</v>
      </c>
    </row>
    <row r="1305" spans="2:18" ht="30" x14ac:dyDescent="0.25">
      <c r="B1305" s="146">
        <v>1301</v>
      </c>
      <c r="C1305" s="147" t="s">
        <v>1413</v>
      </c>
      <c r="D1305" s="148">
        <v>0</v>
      </c>
      <c r="E1305" s="149">
        <v>41639</v>
      </c>
      <c r="F1305" s="149">
        <v>44413</v>
      </c>
      <c r="G1305" s="6">
        <f t="shared" si="139"/>
        <v>7.6</v>
      </c>
      <c r="H1305" s="146">
        <v>25</v>
      </c>
      <c r="I1305" s="150">
        <v>0.05</v>
      </c>
      <c r="J1305" s="151">
        <f t="shared" si="136"/>
        <v>3.7999999999999999E-2</v>
      </c>
      <c r="K1305" s="152">
        <v>471067.9</v>
      </c>
      <c r="L1305" s="152">
        <v>340054.39</v>
      </c>
      <c r="M1305" s="64">
        <v>8.8210347752332524E-2</v>
      </c>
      <c r="N1305" s="153">
        <f t="shared" si="137"/>
        <v>512620.96327396104</v>
      </c>
      <c r="O1305" s="152">
        <f t="shared" si="138"/>
        <v>148044.93419351993</v>
      </c>
      <c r="P1305" s="152">
        <f t="shared" si="140"/>
        <v>364576.02908044111</v>
      </c>
      <c r="Q1305" s="64">
        <v>0.06</v>
      </c>
      <c r="R1305" s="152">
        <f t="shared" si="141"/>
        <v>342701.46733561461</v>
      </c>
    </row>
    <row r="1306" spans="2:18" ht="30" x14ac:dyDescent="0.25">
      <c r="B1306" s="146">
        <v>1302</v>
      </c>
      <c r="C1306" s="147" t="s">
        <v>1413</v>
      </c>
      <c r="D1306" s="148">
        <v>0</v>
      </c>
      <c r="E1306" s="149">
        <v>41730</v>
      </c>
      <c r="F1306" s="149">
        <v>44413</v>
      </c>
      <c r="G1306" s="6">
        <f t="shared" si="139"/>
        <v>7.3506849315068497</v>
      </c>
      <c r="H1306" s="146">
        <v>25</v>
      </c>
      <c r="I1306" s="150">
        <v>0.05</v>
      </c>
      <c r="J1306" s="151">
        <f t="shared" si="136"/>
        <v>3.7999999999999999E-2</v>
      </c>
      <c r="K1306" s="152">
        <v>92043.39</v>
      </c>
      <c r="L1306" s="152">
        <v>67559.839999999997</v>
      </c>
      <c r="M1306" s="64">
        <v>-2.3328149300154196E-3</v>
      </c>
      <c r="N1306" s="153">
        <f t="shared" si="137"/>
        <v>91828.669805598765</v>
      </c>
      <c r="O1306" s="152">
        <f t="shared" si="138"/>
        <v>25650.137537972649</v>
      </c>
      <c r="P1306" s="152">
        <f t="shared" si="140"/>
        <v>66178.532267626113</v>
      </c>
      <c r="Q1306" s="64">
        <v>0.06</v>
      </c>
      <c r="R1306" s="152">
        <f t="shared" si="141"/>
        <v>62207.820331568546</v>
      </c>
    </row>
    <row r="1307" spans="2:18" ht="30" x14ac:dyDescent="0.25">
      <c r="B1307" s="146">
        <v>1303</v>
      </c>
      <c r="C1307" s="147" t="s">
        <v>1414</v>
      </c>
      <c r="D1307" s="148">
        <v>0</v>
      </c>
      <c r="E1307" s="149">
        <v>42411</v>
      </c>
      <c r="F1307" s="149">
        <v>44413</v>
      </c>
      <c r="G1307" s="6">
        <f t="shared" si="139"/>
        <v>5.484931506849315</v>
      </c>
      <c r="H1307" s="146">
        <v>25</v>
      </c>
      <c r="I1307" s="150">
        <v>0.05</v>
      </c>
      <c r="J1307" s="151">
        <f t="shared" si="136"/>
        <v>3.7999999999999999E-2</v>
      </c>
      <c r="K1307" s="152">
        <v>152454.73000000001</v>
      </c>
      <c r="L1307" s="152">
        <v>122696.45</v>
      </c>
      <c r="M1307" s="64">
        <v>3.1350482315112588E-2</v>
      </c>
      <c r="N1307" s="153">
        <f t="shared" si="137"/>
        <v>157234.25931672027</v>
      </c>
      <c r="O1307" s="152">
        <f t="shared" si="138"/>
        <v>32771.927429530988</v>
      </c>
      <c r="P1307" s="152">
        <f t="shared" si="140"/>
        <v>124462.33188718928</v>
      </c>
      <c r="Q1307" s="64">
        <v>0.06</v>
      </c>
      <c r="R1307" s="152">
        <f t="shared" si="141"/>
        <v>116994.59197395793</v>
      </c>
    </row>
    <row r="1308" spans="2:18" ht="30" x14ac:dyDescent="0.25">
      <c r="B1308" s="146">
        <v>1304</v>
      </c>
      <c r="C1308" s="147" t="s">
        <v>1415</v>
      </c>
      <c r="D1308" s="148">
        <v>0</v>
      </c>
      <c r="E1308" s="149">
        <v>41365</v>
      </c>
      <c r="F1308" s="149">
        <v>44413</v>
      </c>
      <c r="G1308" s="6">
        <f t="shared" si="139"/>
        <v>8.3506849315068497</v>
      </c>
      <c r="H1308" s="146">
        <v>10</v>
      </c>
      <c r="I1308" s="150">
        <v>0.05</v>
      </c>
      <c r="J1308" s="151">
        <f t="shared" si="136"/>
        <v>9.5000000000000001E-2</v>
      </c>
      <c r="K1308" s="152">
        <v>2020696</v>
      </c>
      <c r="L1308" s="152">
        <v>991953.32</v>
      </c>
      <c r="M1308" s="64">
        <v>8.8210347752332524E-2</v>
      </c>
      <c r="N1308" s="153">
        <f t="shared" si="137"/>
        <v>2198942.2968617473</v>
      </c>
      <c r="O1308" s="152">
        <f t="shared" si="138"/>
        <v>1744454.0588473631</v>
      </c>
      <c r="P1308" s="152">
        <f t="shared" si="140"/>
        <v>454488.23801438417</v>
      </c>
      <c r="Q1308" s="64">
        <v>0.06</v>
      </c>
      <c r="R1308" s="152">
        <f t="shared" si="141"/>
        <v>427218.9437335211</v>
      </c>
    </row>
    <row r="1309" spans="2:18" ht="30" x14ac:dyDescent="0.25">
      <c r="B1309" s="146">
        <v>1305</v>
      </c>
      <c r="C1309" s="147" t="s">
        <v>1416</v>
      </c>
      <c r="D1309" s="148">
        <v>0</v>
      </c>
      <c r="E1309" s="149">
        <v>41730</v>
      </c>
      <c r="F1309" s="149">
        <v>44413</v>
      </c>
      <c r="G1309" s="6">
        <f t="shared" si="139"/>
        <v>7.3506849315068497</v>
      </c>
      <c r="H1309" s="146">
        <v>25</v>
      </c>
      <c r="I1309" s="150">
        <v>0.05</v>
      </c>
      <c r="J1309" s="151">
        <f t="shared" si="136"/>
        <v>3.7999999999999999E-2</v>
      </c>
      <c r="K1309" s="152">
        <v>0.99</v>
      </c>
      <c r="L1309" s="152">
        <v>0.71</v>
      </c>
      <c r="M1309" s="64">
        <v>0</v>
      </c>
      <c r="N1309" s="153">
        <f t="shared" si="137"/>
        <v>0.99</v>
      </c>
      <c r="O1309" s="152">
        <f t="shared" si="138"/>
        <v>0.27653276712328767</v>
      </c>
      <c r="P1309" s="152">
        <f t="shared" si="140"/>
        <v>0.71346723287671232</v>
      </c>
      <c r="Q1309" s="64">
        <v>0.06</v>
      </c>
      <c r="R1309" s="152">
        <f t="shared" si="141"/>
        <v>0.67065919890410952</v>
      </c>
    </row>
    <row r="1310" spans="2:18" x14ac:dyDescent="0.25">
      <c r="B1310" s="146">
        <v>1306</v>
      </c>
      <c r="C1310" s="147" t="s">
        <v>1417</v>
      </c>
      <c r="D1310" s="148">
        <v>0</v>
      </c>
      <c r="E1310" s="149">
        <v>41730</v>
      </c>
      <c r="F1310" s="149">
        <v>44413</v>
      </c>
      <c r="G1310" s="6">
        <f t="shared" si="139"/>
        <v>7.3506849315068497</v>
      </c>
      <c r="H1310" s="146">
        <v>25</v>
      </c>
      <c r="I1310" s="150">
        <v>0.05</v>
      </c>
      <c r="J1310" s="151">
        <f t="shared" si="136"/>
        <v>3.7999999999999999E-2</v>
      </c>
      <c r="K1310" s="152">
        <v>0.02</v>
      </c>
      <c r="L1310" s="152">
        <v>0.02</v>
      </c>
      <c r="M1310" s="64">
        <v>0</v>
      </c>
      <c r="N1310" s="153">
        <f t="shared" si="137"/>
        <v>0.02</v>
      </c>
      <c r="O1310" s="152">
        <f t="shared" si="138"/>
        <v>5.5865205479452059E-3</v>
      </c>
      <c r="P1310" s="152">
        <f t="shared" si="140"/>
        <v>1.4413479452054795E-2</v>
      </c>
      <c r="Q1310" s="64">
        <v>0.06</v>
      </c>
      <c r="R1310" s="152">
        <f t="shared" si="141"/>
        <v>1.3548670684931506E-2</v>
      </c>
    </row>
    <row r="1311" spans="2:18" x14ac:dyDescent="0.25">
      <c r="B1311" s="146">
        <v>1307</v>
      </c>
      <c r="C1311" s="147" t="s">
        <v>1418</v>
      </c>
      <c r="D1311" s="148">
        <v>0</v>
      </c>
      <c r="E1311" s="149">
        <v>41730</v>
      </c>
      <c r="F1311" s="149">
        <v>44413</v>
      </c>
      <c r="G1311" s="6">
        <f t="shared" si="139"/>
        <v>7.3506849315068497</v>
      </c>
      <c r="H1311" s="146">
        <v>25</v>
      </c>
      <c r="I1311" s="150">
        <v>0.05</v>
      </c>
      <c r="J1311" s="151">
        <f t="shared" si="136"/>
        <v>3.7999999999999999E-2</v>
      </c>
      <c r="K1311" s="152">
        <v>0.01</v>
      </c>
      <c r="L1311" s="152">
        <v>0.01</v>
      </c>
      <c r="M1311" s="64">
        <v>0</v>
      </c>
      <c r="N1311" s="153">
        <f t="shared" si="137"/>
        <v>0.01</v>
      </c>
      <c r="O1311" s="152">
        <f t="shared" si="138"/>
        <v>2.793260273972603E-3</v>
      </c>
      <c r="P1311" s="152">
        <f t="shared" si="140"/>
        <v>7.2067397260273973E-3</v>
      </c>
      <c r="Q1311" s="64">
        <v>0.06</v>
      </c>
      <c r="R1311" s="152">
        <f t="shared" si="141"/>
        <v>6.7743353424657531E-3</v>
      </c>
    </row>
    <row r="1312" spans="2:18" ht="30" x14ac:dyDescent="0.25">
      <c r="B1312" s="146">
        <v>1308</v>
      </c>
      <c r="C1312" s="147" t="s">
        <v>1419</v>
      </c>
      <c r="D1312" s="148">
        <v>0</v>
      </c>
      <c r="E1312" s="149">
        <v>42095</v>
      </c>
      <c r="F1312" s="149">
        <v>44413</v>
      </c>
      <c r="G1312" s="6">
        <f t="shared" si="139"/>
        <v>6.3506849315068497</v>
      </c>
      <c r="H1312" s="146">
        <v>25</v>
      </c>
      <c r="I1312" s="150">
        <v>0.05</v>
      </c>
      <c r="J1312" s="151">
        <f t="shared" si="136"/>
        <v>3.7999999999999999E-2</v>
      </c>
      <c r="K1312" s="152">
        <v>0.02</v>
      </c>
      <c r="L1312" s="152">
        <v>0</v>
      </c>
      <c r="M1312" s="64">
        <v>0</v>
      </c>
      <c r="N1312" s="153">
        <f t="shared" si="137"/>
        <v>0.02</v>
      </c>
      <c r="O1312" s="152">
        <f t="shared" si="138"/>
        <v>4.8265205479452056E-3</v>
      </c>
      <c r="P1312" s="152">
        <f t="shared" si="140"/>
        <v>1.5173479452054795E-2</v>
      </c>
      <c r="Q1312" s="64">
        <v>0.06</v>
      </c>
      <c r="R1312" s="152">
        <f t="shared" si="141"/>
        <v>0</v>
      </c>
    </row>
    <row r="1313" spans="2:18" x14ac:dyDescent="0.25">
      <c r="B1313" s="146">
        <v>1309</v>
      </c>
      <c r="C1313" s="147" t="s">
        <v>1420</v>
      </c>
      <c r="D1313" s="148">
        <v>0</v>
      </c>
      <c r="E1313" s="149">
        <v>42095</v>
      </c>
      <c r="F1313" s="149">
        <v>44413</v>
      </c>
      <c r="G1313" s="6">
        <f t="shared" si="139"/>
        <v>6.3506849315068497</v>
      </c>
      <c r="H1313" s="146">
        <v>25</v>
      </c>
      <c r="I1313" s="150">
        <v>0.05</v>
      </c>
      <c r="J1313" s="151">
        <f t="shared" si="136"/>
        <v>3.7999999999999999E-2</v>
      </c>
      <c r="K1313" s="152">
        <v>0.98</v>
      </c>
      <c r="L1313" s="152">
        <v>0.74</v>
      </c>
      <c r="M1313" s="64">
        <v>0</v>
      </c>
      <c r="N1313" s="153">
        <f t="shared" si="137"/>
        <v>0.98</v>
      </c>
      <c r="O1313" s="152">
        <f t="shared" si="138"/>
        <v>0.23649950684931506</v>
      </c>
      <c r="P1313" s="152">
        <f t="shared" si="140"/>
        <v>0.74350049315068489</v>
      </c>
      <c r="Q1313" s="64">
        <v>0.06</v>
      </c>
      <c r="R1313" s="152">
        <f t="shared" si="141"/>
        <v>0.69889046356164375</v>
      </c>
    </row>
    <row r="1314" spans="2:18" ht="30" x14ac:dyDescent="0.25">
      <c r="B1314" s="146">
        <v>1310</v>
      </c>
      <c r="C1314" s="147" t="s">
        <v>1421</v>
      </c>
      <c r="D1314" s="148">
        <v>0</v>
      </c>
      <c r="E1314" s="149">
        <v>42095</v>
      </c>
      <c r="F1314" s="149">
        <v>44413</v>
      </c>
      <c r="G1314" s="6">
        <f t="shared" si="139"/>
        <v>6.3506849315068497</v>
      </c>
      <c r="H1314" s="146">
        <v>25</v>
      </c>
      <c r="I1314" s="150">
        <v>0.05</v>
      </c>
      <c r="J1314" s="151">
        <f t="shared" si="136"/>
        <v>3.7999999999999999E-2</v>
      </c>
      <c r="K1314" s="152">
        <v>0.02</v>
      </c>
      <c r="L1314" s="152">
        <v>0</v>
      </c>
      <c r="M1314" s="64">
        <v>0</v>
      </c>
      <c r="N1314" s="153">
        <f t="shared" si="137"/>
        <v>0.02</v>
      </c>
      <c r="O1314" s="152">
        <f t="shared" si="138"/>
        <v>4.8265205479452056E-3</v>
      </c>
      <c r="P1314" s="152">
        <f t="shared" si="140"/>
        <v>1.5173479452054795E-2</v>
      </c>
      <c r="Q1314" s="64">
        <v>0.06</v>
      </c>
      <c r="R1314" s="152">
        <f t="shared" si="141"/>
        <v>0</v>
      </c>
    </row>
    <row r="1315" spans="2:18" ht="30" x14ac:dyDescent="0.25">
      <c r="B1315" s="146">
        <v>1311</v>
      </c>
      <c r="C1315" s="147" t="s">
        <v>1422</v>
      </c>
      <c r="D1315" s="148">
        <v>0</v>
      </c>
      <c r="E1315" s="149">
        <v>42461</v>
      </c>
      <c r="F1315" s="149">
        <v>44413</v>
      </c>
      <c r="G1315" s="6">
        <f t="shared" si="139"/>
        <v>5.3479452054794523</v>
      </c>
      <c r="H1315" s="146">
        <v>25</v>
      </c>
      <c r="I1315" s="150">
        <v>0.05</v>
      </c>
      <c r="J1315" s="151">
        <f t="shared" si="136"/>
        <v>3.7999999999999999E-2</v>
      </c>
      <c r="K1315" s="152">
        <v>0.97</v>
      </c>
      <c r="L1315" s="152">
        <v>0.77</v>
      </c>
      <c r="M1315" s="64">
        <v>0</v>
      </c>
      <c r="N1315" s="153">
        <f t="shared" si="137"/>
        <v>0.97</v>
      </c>
      <c r="O1315" s="152">
        <f t="shared" si="138"/>
        <v>0.19712526027397259</v>
      </c>
      <c r="P1315" s="152">
        <f t="shared" si="140"/>
        <v>0.77287473972602738</v>
      </c>
      <c r="Q1315" s="64">
        <v>0.06</v>
      </c>
      <c r="R1315" s="152">
        <f t="shared" si="141"/>
        <v>0.72650225534246571</v>
      </c>
    </row>
    <row r="1316" spans="2:18" x14ac:dyDescent="0.25">
      <c r="B1316" s="146">
        <v>1312</v>
      </c>
      <c r="C1316" s="147" t="s">
        <v>1423</v>
      </c>
      <c r="D1316" s="148">
        <v>1</v>
      </c>
      <c r="E1316" s="149">
        <v>42461</v>
      </c>
      <c r="F1316" s="149">
        <v>44413</v>
      </c>
      <c r="G1316" s="6">
        <f t="shared" si="139"/>
        <v>5.3479452054794523</v>
      </c>
      <c r="H1316" s="146">
        <v>25</v>
      </c>
      <c r="I1316" s="150">
        <v>0.05</v>
      </c>
      <c r="J1316" s="151">
        <f t="shared" si="136"/>
        <v>3.7999999999999999E-2</v>
      </c>
      <c r="K1316" s="152">
        <v>0.98</v>
      </c>
      <c r="L1316" s="152">
        <v>0.78</v>
      </c>
      <c r="M1316" s="64">
        <v>0</v>
      </c>
      <c r="N1316" s="153">
        <f t="shared" si="137"/>
        <v>0.98</v>
      </c>
      <c r="O1316" s="152">
        <f t="shared" si="138"/>
        <v>0.19915747945205478</v>
      </c>
      <c r="P1316" s="152">
        <f t="shared" si="140"/>
        <v>0.78084252054794523</v>
      </c>
      <c r="Q1316" s="64">
        <v>0.06</v>
      </c>
      <c r="R1316" s="152">
        <f t="shared" si="141"/>
        <v>0.73399196931506849</v>
      </c>
    </row>
    <row r="1317" spans="2:18" x14ac:dyDescent="0.25">
      <c r="B1317" s="146">
        <v>1313</v>
      </c>
      <c r="C1317" s="147" t="s">
        <v>1424</v>
      </c>
      <c r="D1317" s="148">
        <v>0</v>
      </c>
      <c r="E1317" s="149">
        <v>42461</v>
      </c>
      <c r="F1317" s="149">
        <v>44413</v>
      </c>
      <c r="G1317" s="6">
        <f t="shared" si="139"/>
        <v>5.3479452054794523</v>
      </c>
      <c r="H1317" s="146">
        <v>25</v>
      </c>
      <c r="I1317" s="150">
        <v>0.05</v>
      </c>
      <c r="J1317" s="151">
        <f t="shared" si="136"/>
        <v>3.7999999999999999E-2</v>
      </c>
      <c r="K1317" s="152">
        <v>0.99</v>
      </c>
      <c r="L1317" s="152">
        <v>0.79</v>
      </c>
      <c r="M1317" s="64">
        <v>0</v>
      </c>
      <c r="N1317" s="153">
        <f t="shared" si="137"/>
        <v>0.99</v>
      </c>
      <c r="O1317" s="152">
        <f t="shared" si="138"/>
        <v>0.201189698630137</v>
      </c>
      <c r="P1317" s="152">
        <f t="shared" si="140"/>
        <v>0.78881030136986297</v>
      </c>
      <c r="Q1317" s="64">
        <v>0.06</v>
      </c>
      <c r="R1317" s="152">
        <f t="shared" si="141"/>
        <v>0.74148168328767117</v>
      </c>
    </row>
    <row r="1318" spans="2:18" x14ac:dyDescent="0.25">
      <c r="B1318" s="146">
        <v>1314</v>
      </c>
      <c r="C1318" s="147" t="s">
        <v>1425</v>
      </c>
      <c r="D1318" s="148">
        <v>0</v>
      </c>
      <c r="E1318" s="149">
        <v>41730</v>
      </c>
      <c r="F1318" s="149">
        <v>44413</v>
      </c>
      <c r="G1318" s="6">
        <f t="shared" si="139"/>
        <v>7.3506849315068497</v>
      </c>
      <c r="H1318" s="146">
        <v>25</v>
      </c>
      <c r="I1318" s="150">
        <v>0.05</v>
      </c>
      <c r="J1318" s="151">
        <f t="shared" si="136"/>
        <v>3.7999999999999999E-2</v>
      </c>
      <c r="K1318" s="152">
        <v>-0.04</v>
      </c>
      <c r="L1318" s="152">
        <v>-0.04</v>
      </c>
      <c r="M1318" s="64">
        <v>0</v>
      </c>
      <c r="N1318" s="153">
        <f t="shared" si="137"/>
        <v>-0.04</v>
      </c>
      <c r="O1318" s="152">
        <f t="shared" si="138"/>
        <v>-1.1173041095890412E-2</v>
      </c>
      <c r="P1318" s="152">
        <f t="shared" ref="P1318:P1321" si="142">N1318-O1318</f>
        <v>-2.8826958904109589E-2</v>
      </c>
      <c r="Q1318" s="64">
        <v>0.06</v>
      </c>
      <c r="R1318" s="152">
        <f t="shared" ref="R1318:R1321" si="143">IF(P1318&gt;=N1318*I1318,N1318*I1318,P1318*(1-Q1318))</f>
        <v>-2.7097341369863012E-2</v>
      </c>
    </row>
    <row r="1319" spans="2:18" x14ac:dyDescent="0.25">
      <c r="B1319" s="146">
        <v>1315</v>
      </c>
      <c r="C1319" s="147" t="s">
        <v>1426</v>
      </c>
      <c r="D1319" s="148">
        <v>0</v>
      </c>
      <c r="E1319" s="149">
        <v>41730</v>
      </c>
      <c r="F1319" s="149">
        <v>44413</v>
      </c>
      <c r="G1319" s="6">
        <f t="shared" si="139"/>
        <v>7.3506849315068497</v>
      </c>
      <c r="H1319" s="146">
        <v>25</v>
      </c>
      <c r="I1319" s="150">
        <v>0.05</v>
      </c>
      <c r="J1319" s="151">
        <f t="shared" si="136"/>
        <v>3.7999999999999999E-2</v>
      </c>
      <c r="K1319" s="152">
        <v>-0.06</v>
      </c>
      <c r="L1319" s="152">
        <v>-0.06</v>
      </c>
      <c r="M1319" s="64">
        <v>0</v>
      </c>
      <c r="N1319" s="153">
        <f t="shared" si="137"/>
        <v>-0.06</v>
      </c>
      <c r="O1319" s="152">
        <f t="shared" si="138"/>
        <v>-1.6759561643835616E-2</v>
      </c>
      <c r="P1319" s="152">
        <f t="shared" si="142"/>
        <v>-4.3240438356164382E-2</v>
      </c>
      <c r="Q1319" s="64">
        <v>0.06</v>
      </c>
      <c r="R1319" s="152">
        <f t="shared" si="143"/>
        <v>-4.0646012054794518E-2</v>
      </c>
    </row>
    <row r="1320" spans="2:18" x14ac:dyDescent="0.25">
      <c r="B1320" s="146">
        <v>1316</v>
      </c>
      <c r="C1320" s="147" t="s">
        <v>1427</v>
      </c>
      <c r="D1320" s="148">
        <v>0</v>
      </c>
      <c r="E1320" s="149">
        <v>41730</v>
      </c>
      <c r="F1320" s="149">
        <v>44413</v>
      </c>
      <c r="G1320" s="6">
        <f t="shared" si="139"/>
        <v>7.3506849315068497</v>
      </c>
      <c r="H1320" s="146">
        <v>25</v>
      </c>
      <c r="I1320" s="150">
        <v>0.05</v>
      </c>
      <c r="J1320" s="151">
        <f t="shared" si="136"/>
        <v>3.7999999999999999E-2</v>
      </c>
      <c r="K1320" s="152">
        <v>-0.02</v>
      </c>
      <c r="L1320" s="152">
        <v>-0.02</v>
      </c>
      <c r="M1320" s="64">
        <v>0</v>
      </c>
      <c r="N1320" s="153">
        <f t="shared" si="137"/>
        <v>-0.02</v>
      </c>
      <c r="O1320" s="152">
        <f t="shared" si="138"/>
        <v>-5.5865205479452059E-3</v>
      </c>
      <c r="P1320" s="152">
        <f t="shared" si="142"/>
        <v>-1.4413479452054795E-2</v>
      </c>
      <c r="Q1320" s="64">
        <v>0.06</v>
      </c>
      <c r="R1320" s="152">
        <f t="shared" si="143"/>
        <v>-1.3548670684931506E-2</v>
      </c>
    </row>
    <row r="1321" spans="2:18" x14ac:dyDescent="0.25">
      <c r="B1321" s="146">
        <v>1317</v>
      </c>
      <c r="C1321" s="147" t="s">
        <v>1428</v>
      </c>
      <c r="D1321" s="148">
        <v>0</v>
      </c>
      <c r="E1321" s="149">
        <v>41730</v>
      </c>
      <c r="F1321" s="149">
        <v>44413</v>
      </c>
      <c r="G1321" s="6">
        <f t="shared" si="139"/>
        <v>7.3506849315068497</v>
      </c>
      <c r="H1321" s="146">
        <v>25</v>
      </c>
      <c r="I1321" s="150">
        <v>0.05</v>
      </c>
      <c r="J1321" s="151">
        <f t="shared" si="136"/>
        <v>3.7999999999999999E-2</v>
      </c>
      <c r="K1321" s="152">
        <v>-1.56</v>
      </c>
      <c r="L1321" s="152">
        <v>-1.1399999999999999</v>
      </c>
      <c r="M1321" s="64">
        <v>0</v>
      </c>
      <c r="N1321" s="153">
        <f t="shared" si="137"/>
        <v>-1.56</v>
      </c>
      <c r="O1321" s="152">
        <f t="shared" si="138"/>
        <v>-0.43574860273972604</v>
      </c>
      <c r="P1321" s="152">
        <f t="shared" si="142"/>
        <v>-1.1242513972602741</v>
      </c>
      <c r="Q1321" s="64">
        <v>0.06</v>
      </c>
      <c r="R1321" s="152">
        <f t="shared" si="143"/>
        <v>-1.0567963134246576</v>
      </c>
    </row>
    <row r="1322" spans="2:18" x14ac:dyDescent="0.25">
      <c r="B1322" s="146">
        <v>1318</v>
      </c>
      <c r="C1322" s="147" t="s">
        <v>1429</v>
      </c>
      <c r="D1322" s="148">
        <v>0</v>
      </c>
      <c r="E1322" s="149">
        <v>42095</v>
      </c>
      <c r="F1322" s="149">
        <v>44413</v>
      </c>
      <c r="G1322" s="6">
        <f t="shared" si="139"/>
        <v>6.3506849315068497</v>
      </c>
      <c r="H1322" s="146">
        <v>25</v>
      </c>
      <c r="I1322" s="150">
        <v>0.05</v>
      </c>
      <c r="J1322" s="151">
        <f t="shared" si="136"/>
        <v>3.7999999999999999E-2</v>
      </c>
      <c r="K1322" s="152">
        <v>0.99</v>
      </c>
      <c r="L1322" s="152">
        <v>0.75</v>
      </c>
      <c r="M1322" s="64">
        <v>0</v>
      </c>
      <c r="N1322" s="153">
        <f t="shared" si="137"/>
        <v>0.99</v>
      </c>
      <c r="O1322" s="152">
        <f t="shared" si="138"/>
        <v>0.23891276712328768</v>
      </c>
      <c r="P1322" s="152">
        <f t="shared" si="140"/>
        <v>0.75108723287671231</v>
      </c>
      <c r="Q1322" s="64">
        <v>0.06</v>
      </c>
      <c r="R1322" s="152">
        <f t="shared" si="141"/>
        <v>0.70602199890410955</v>
      </c>
    </row>
    <row r="1323" spans="2:18" x14ac:dyDescent="0.25">
      <c r="B1323" s="146">
        <v>1319</v>
      </c>
      <c r="C1323" s="147" t="s">
        <v>1430</v>
      </c>
      <c r="D1323" s="148">
        <v>0</v>
      </c>
      <c r="E1323" s="149">
        <v>42095</v>
      </c>
      <c r="F1323" s="149">
        <v>44413</v>
      </c>
      <c r="G1323" s="6">
        <f t="shared" si="139"/>
        <v>6.3506849315068497</v>
      </c>
      <c r="H1323" s="146">
        <v>25</v>
      </c>
      <c r="I1323" s="150">
        <v>0.05</v>
      </c>
      <c r="J1323" s="151">
        <f t="shared" si="136"/>
        <v>3.7999999999999999E-2</v>
      </c>
      <c r="K1323" s="152">
        <v>0.01</v>
      </c>
      <c r="L1323" s="152">
        <v>0</v>
      </c>
      <c r="M1323" s="64">
        <v>0</v>
      </c>
      <c r="N1323" s="153">
        <f t="shared" si="137"/>
        <v>0.01</v>
      </c>
      <c r="O1323" s="152">
        <f t="shared" si="138"/>
        <v>2.4132602739726028E-3</v>
      </c>
      <c r="P1323" s="152">
        <f t="shared" si="140"/>
        <v>7.5867397260273974E-3</v>
      </c>
      <c r="Q1323" s="64">
        <v>0.06</v>
      </c>
      <c r="R1323" s="152">
        <f t="shared" si="141"/>
        <v>0</v>
      </c>
    </row>
    <row r="1324" spans="2:18" x14ac:dyDescent="0.25">
      <c r="B1324" s="146">
        <v>1320</v>
      </c>
      <c r="C1324" s="147" t="s">
        <v>1431</v>
      </c>
      <c r="D1324" s="148">
        <v>0</v>
      </c>
      <c r="E1324" s="149">
        <v>42095</v>
      </c>
      <c r="F1324" s="149">
        <v>44413</v>
      </c>
      <c r="G1324" s="6">
        <f t="shared" si="139"/>
        <v>6.3506849315068497</v>
      </c>
      <c r="H1324" s="146">
        <v>25</v>
      </c>
      <c r="I1324" s="150">
        <v>0.05</v>
      </c>
      <c r="J1324" s="151">
        <f t="shared" si="136"/>
        <v>3.7999999999999999E-2</v>
      </c>
      <c r="K1324" s="152">
        <v>0.01</v>
      </c>
      <c r="L1324" s="152">
        <v>0</v>
      </c>
      <c r="M1324" s="64">
        <v>0</v>
      </c>
      <c r="N1324" s="153">
        <f t="shared" si="137"/>
        <v>0.01</v>
      </c>
      <c r="O1324" s="152">
        <f t="shared" si="138"/>
        <v>2.4132602739726028E-3</v>
      </c>
      <c r="P1324" s="152">
        <f t="shared" si="140"/>
        <v>7.5867397260273974E-3</v>
      </c>
      <c r="Q1324" s="64">
        <v>0.06</v>
      </c>
      <c r="R1324" s="152">
        <f t="shared" si="141"/>
        <v>0</v>
      </c>
    </row>
    <row r="1325" spans="2:18" x14ac:dyDescent="0.25">
      <c r="B1325" s="146">
        <v>1321</v>
      </c>
      <c r="C1325" s="147" t="s">
        <v>1432</v>
      </c>
      <c r="D1325" s="148">
        <v>0</v>
      </c>
      <c r="E1325" s="149">
        <v>42461</v>
      </c>
      <c r="F1325" s="149">
        <v>44413</v>
      </c>
      <c r="G1325" s="6">
        <f t="shared" si="139"/>
        <v>5.3479452054794523</v>
      </c>
      <c r="H1325" s="146">
        <v>25</v>
      </c>
      <c r="I1325" s="150">
        <v>0.05</v>
      </c>
      <c r="J1325" s="151">
        <f t="shared" si="136"/>
        <v>3.7999999999999999E-2</v>
      </c>
      <c r="K1325" s="152">
        <v>0.99</v>
      </c>
      <c r="L1325" s="152">
        <v>0.79</v>
      </c>
      <c r="M1325" s="64">
        <v>0</v>
      </c>
      <c r="N1325" s="153">
        <f t="shared" si="137"/>
        <v>0.99</v>
      </c>
      <c r="O1325" s="152">
        <f t="shared" si="138"/>
        <v>0.201189698630137</v>
      </c>
      <c r="P1325" s="152">
        <f t="shared" si="140"/>
        <v>0.78881030136986297</v>
      </c>
      <c r="Q1325" s="64">
        <v>0.06</v>
      </c>
      <c r="R1325" s="152">
        <f t="shared" si="141"/>
        <v>0.74148168328767117</v>
      </c>
    </row>
    <row r="1326" spans="2:18" x14ac:dyDescent="0.25">
      <c r="B1326" s="146">
        <v>1322</v>
      </c>
      <c r="C1326" s="147" t="s">
        <v>1433</v>
      </c>
      <c r="D1326" s="148">
        <v>1</v>
      </c>
      <c r="E1326" s="149">
        <v>42461</v>
      </c>
      <c r="F1326" s="149">
        <v>44413</v>
      </c>
      <c r="G1326" s="6">
        <f t="shared" si="139"/>
        <v>5.3479452054794523</v>
      </c>
      <c r="H1326" s="146">
        <v>25</v>
      </c>
      <c r="I1326" s="150">
        <v>0.05</v>
      </c>
      <c r="J1326" s="151">
        <f t="shared" si="136"/>
        <v>3.7999999999999999E-2</v>
      </c>
      <c r="K1326" s="152">
        <v>-0.98</v>
      </c>
      <c r="L1326" s="152">
        <v>-0.78</v>
      </c>
      <c r="M1326" s="64">
        <v>0</v>
      </c>
      <c r="N1326" s="153">
        <f t="shared" si="137"/>
        <v>-0.98</v>
      </c>
      <c r="O1326" s="152">
        <f t="shared" si="138"/>
        <v>-0.19915747945205478</v>
      </c>
      <c r="P1326" s="152">
        <f>N1326-O1326</f>
        <v>-0.78084252054794523</v>
      </c>
      <c r="Q1326" s="64">
        <v>0.06</v>
      </c>
      <c r="R1326" s="152">
        <f>IF(P1326&gt;=N1326*I1326,N1326*I1326,P1326*(1-Q1326))</f>
        <v>-0.73399196931506849</v>
      </c>
    </row>
    <row r="1327" spans="2:18" x14ac:dyDescent="0.25">
      <c r="B1327" s="146">
        <v>1323</v>
      </c>
      <c r="C1327" s="147" t="s">
        <v>1435</v>
      </c>
      <c r="D1327" s="148">
        <v>0</v>
      </c>
      <c r="E1327" s="149">
        <v>42461</v>
      </c>
      <c r="F1327" s="149">
        <v>44413</v>
      </c>
      <c r="G1327" s="6">
        <f t="shared" si="139"/>
        <v>5.3479452054794523</v>
      </c>
      <c r="H1327" s="146">
        <v>25</v>
      </c>
      <c r="I1327" s="150">
        <v>0.05</v>
      </c>
      <c r="J1327" s="151">
        <f t="shared" si="136"/>
        <v>3.7999999999999999E-2</v>
      </c>
      <c r="K1327" s="152">
        <v>0.01</v>
      </c>
      <c r="L1327" s="152">
        <v>0</v>
      </c>
      <c r="M1327" s="64">
        <v>0</v>
      </c>
      <c r="N1327" s="153">
        <f t="shared" si="137"/>
        <v>0.01</v>
      </c>
      <c r="O1327" s="152">
        <f t="shared" si="138"/>
        <v>2.0322191780821918E-3</v>
      </c>
      <c r="P1327" s="152">
        <f t="shared" si="140"/>
        <v>7.9677808219178088E-3</v>
      </c>
      <c r="Q1327" s="64">
        <v>0.06</v>
      </c>
      <c r="R1327" s="152">
        <f t="shared" si="141"/>
        <v>0</v>
      </c>
    </row>
    <row r="1328" spans="2:18" x14ac:dyDescent="0.25">
      <c r="B1328" s="146">
        <v>1324</v>
      </c>
      <c r="C1328" s="147" t="s">
        <v>1436</v>
      </c>
      <c r="D1328" s="148">
        <v>0</v>
      </c>
      <c r="E1328" s="149">
        <v>41730</v>
      </c>
      <c r="F1328" s="149">
        <v>44413</v>
      </c>
      <c r="G1328" s="6">
        <f t="shared" si="139"/>
        <v>7.3506849315068497</v>
      </c>
      <c r="H1328" s="146">
        <v>25</v>
      </c>
      <c r="I1328" s="150">
        <v>0.05</v>
      </c>
      <c r="J1328" s="151">
        <f t="shared" si="136"/>
        <v>3.7999999999999999E-2</v>
      </c>
      <c r="K1328" s="152">
        <v>0.98</v>
      </c>
      <c r="L1328" s="152">
        <v>0.7</v>
      </c>
      <c r="M1328" s="64">
        <v>0</v>
      </c>
      <c r="N1328" s="153">
        <f t="shared" si="137"/>
        <v>0.98</v>
      </c>
      <c r="O1328" s="152">
        <f t="shared" si="138"/>
        <v>0.27373950684931503</v>
      </c>
      <c r="P1328" s="152">
        <f t="shared" si="140"/>
        <v>0.70626049315068495</v>
      </c>
      <c r="Q1328" s="64">
        <v>0.06</v>
      </c>
      <c r="R1328" s="152">
        <f t="shared" si="141"/>
        <v>0.66388486356164378</v>
      </c>
    </row>
    <row r="1329" spans="2:18" x14ac:dyDescent="0.25">
      <c r="B1329" s="146">
        <v>1325</v>
      </c>
      <c r="C1329" s="147" t="s">
        <v>1438</v>
      </c>
      <c r="D1329" s="148">
        <v>0</v>
      </c>
      <c r="E1329" s="149">
        <v>41730</v>
      </c>
      <c r="F1329" s="149">
        <v>44413</v>
      </c>
      <c r="G1329" s="6">
        <f t="shared" si="139"/>
        <v>7.3506849315068497</v>
      </c>
      <c r="H1329" s="146">
        <v>25</v>
      </c>
      <c r="I1329" s="150">
        <v>0.05</v>
      </c>
      <c r="J1329" s="151">
        <f t="shared" si="136"/>
        <v>3.7999999999999999E-2</v>
      </c>
      <c r="K1329" s="152">
        <v>0.01</v>
      </c>
      <c r="L1329" s="152">
        <v>0.01</v>
      </c>
      <c r="M1329" s="64">
        <v>0</v>
      </c>
      <c r="N1329" s="153">
        <f t="shared" si="137"/>
        <v>0.01</v>
      </c>
      <c r="O1329" s="152">
        <f t="shared" si="138"/>
        <v>2.793260273972603E-3</v>
      </c>
      <c r="P1329" s="152">
        <f t="shared" si="140"/>
        <v>7.2067397260273973E-3</v>
      </c>
      <c r="Q1329" s="64">
        <v>0.06</v>
      </c>
      <c r="R1329" s="152">
        <f t="shared" si="141"/>
        <v>6.7743353424657531E-3</v>
      </c>
    </row>
    <row r="1330" spans="2:18" x14ac:dyDescent="0.25">
      <c r="B1330" s="146">
        <v>1326</v>
      </c>
      <c r="C1330" s="147" t="s">
        <v>1439</v>
      </c>
      <c r="D1330" s="148">
        <v>0</v>
      </c>
      <c r="E1330" s="149">
        <v>42095</v>
      </c>
      <c r="F1330" s="149">
        <v>44413</v>
      </c>
      <c r="G1330" s="6">
        <f t="shared" si="139"/>
        <v>6.3506849315068497</v>
      </c>
      <c r="H1330" s="146">
        <v>25</v>
      </c>
      <c r="I1330" s="150">
        <v>0.05</v>
      </c>
      <c r="J1330" s="151">
        <f t="shared" si="136"/>
        <v>3.7999999999999999E-2</v>
      </c>
      <c r="K1330" s="152">
        <v>0.99</v>
      </c>
      <c r="L1330" s="152">
        <v>0.75</v>
      </c>
      <c r="M1330" s="64">
        <v>0</v>
      </c>
      <c r="N1330" s="153">
        <f t="shared" si="137"/>
        <v>0.99</v>
      </c>
      <c r="O1330" s="152">
        <f t="shared" si="138"/>
        <v>0.23891276712328768</v>
      </c>
      <c r="P1330" s="152">
        <f t="shared" si="140"/>
        <v>0.75108723287671231</v>
      </c>
      <c r="Q1330" s="64">
        <v>0.06</v>
      </c>
      <c r="R1330" s="152">
        <f t="shared" si="141"/>
        <v>0.70602199890410955</v>
      </c>
    </row>
    <row r="1331" spans="2:18" x14ac:dyDescent="0.25">
      <c r="B1331" s="146">
        <v>1327</v>
      </c>
      <c r="C1331" s="147" t="s">
        <v>1440</v>
      </c>
      <c r="D1331" s="148">
        <v>0</v>
      </c>
      <c r="E1331" s="149">
        <v>42095</v>
      </c>
      <c r="F1331" s="149">
        <v>44413</v>
      </c>
      <c r="G1331" s="6">
        <f t="shared" si="139"/>
        <v>6.3506849315068497</v>
      </c>
      <c r="H1331" s="146">
        <v>25</v>
      </c>
      <c r="I1331" s="150">
        <v>0.05</v>
      </c>
      <c r="J1331" s="151">
        <f t="shared" si="136"/>
        <v>3.7999999999999999E-2</v>
      </c>
      <c r="K1331" s="152">
        <v>0.97</v>
      </c>
      <c r="L1331" s="152">
        <v>0.73</v>
      </c>
      <c r="M1331" s="64">
        <v>0</v>
      </c>
      <c r="N1331" s="153">
        <f t="shared" si="137"/>
        <v>0.97</v>
      </c>
      <c r="O1331" s="152">
        <f t="shared" si="138"/>
        <v>0.23408624657534247</v>
      </c>
      <c r="P1331" s="152">
        <f t="shared" si="140"/>
        <v>0.73591375342465748</v>
      </c>
      <c r="Q1331" s="64">
        <v>0.06</v>
      </c>
      <c r="R1331" s="152">
        <f t="shared" si="141"/>
        <v>0.69175892821917795</v>
      </c>
    </row>
    <row r="1332" spans="2:18" x14ac:dyDescent="0.25">
      <c r="B1332" s="146">
        <v>1328</v>
      </c>
      <c r="C1332" s="147" t="s">
        <v>1441</v>
      </c>
      <c r="D1332" s="148">
        <v>0</v>
      </c>
      <c r="E1332" s="149">
        <v>42095</v>
      </c>
      <c r="F1332" s="149">
        <v>44413</v>
      </c>
      <c r="G1332" s="6">
        <f t="shared" si="139"/>
        <v>6.3506849315068497</v>
      </c>
      <c r="H1332" s="146">
        <v>25</v>
      </c>
      <c r="I1332" s="150">
        <v>0.05</v>
      </c>
      <c r="J1332" s="151">
        <f t="shared" si="136"/>
        <v>3.7999999999999999E-2</v>
      </c>
      <c r="K1332" s="152">
        <v>0.99</v>
      </c>
      <c r="L1332" s="152">
        <v>0.75</v>
      </c>
      <c r="M1332" s="64">
        <v>0</v>
      </c>
      <c r="N1332" s="153">
        <f t="shared" si="137"/>
        <v>0.99</v>
      </c>
      <c r="O1332" s="152">
        <f t="shared" si="138"/>
        <v>0.23891276712328768</v>
      </c>
      <c r="P1332" s="152">
        <f t="shared" si="140"/>
        <v>0.75108723287671231</v>
      </c>
      <c r="Q1332" s="64">
        <v>0.06</v>
      </c>
      <c r="R1332" s="152">
        <f t="shared" si="141"/>
        <v>0.70602199890410955</v>
      </c>
    </row>
    <row r="1333" spans="2:18" x14ac:dyDescent="0.25">
      <c r="B1333" s="146">
        <v>1329</v>
      </c>
      <c r="C1333" s="147" t="s">
        <v>1442</v>
      </c>
      <c r="D1333" s="148">
        <v>0</v>
      </c>
      <c r="E1333" s="149">
        <v>42461</v>
      </c>
      <c r="F1333" s="149">
        <v>44413</v>
      </c>
      <c r="G1333" s="6">
        <f t="shared" si="139"/>
        <v>5.3479452054794523</v>
      </c>
      <c r="H1333" s="146">
        <v>25</v>
      </c>
      <c r="I1333" s="150">
        <v>0.05</v>
      </c>
      <c r="J1333" s="151">
        <f t="shared" si="136"/>
        <v>3.7999999999999999E-2</v>
      </c>
      <c r="K1333" s="152">
        <v>0.99</v>
      </c>
      <c r="L1333" s="152">
        <v>0.79</v>
      </c>
      <c r="M1333" s="64">
        <v>0</v>
      </c>
      <c r="N1333" s="153">
        <f t="shared" si="137"/>
        <v>0.99</v>
      </c>
      <c r="O1333" s="152">
        <f t="shared" si="138"/>
        <v>0.201189698630137</v>
      </c>
      <c r="P1333" s="152">
        <f t="shared" si="140"/>
        <v>0.78881030136986297</v>
      </c>
      <c r="Q1333" s="64">
        <v>0.06</v>
      </c>
      <c r="R1333" s="152">
        <f t="shared" si="141"/>
        <v>0.74148168328767117</v>
      </c>
    </row>
    <row r="1334" spans="2:18" x14ac:dyDescent="0.25">
      <c r="B1334" s="146">
        <v>1330</v>
      </c>
      <c r="C1334" s="147" t="s">
        <v>1443</v>
      </c>
      <c r="D1334" s="148">
        <v>1</v>
      </c>
      <c r="E1334" s="149">
        <v>42461</v>
      </c>
      <c r="F1334" s="149">
        <v>44413</v>
      </c>
      <c r="G1334" s="6">
        <f t="shared" si="139"/>
        <v>5.3479452054794523</v>
      </c>
      <c r="H1334" s="146">
        <v>25</v>
      </c>
      <c r="I1334" s="150">
        <v>0.05</v>
      </c>
      <c r="J1334" s="151">
        <f t="shared" si="136"/>
        <v>3.7999999999999999E-2</v>
      </c>
      <c r="K1334" s="152">
        <v>0.99</v>
      </c>
      <c r="L1334" s="152">
        <v>0.79</v>
      </c>
      <c r="M1334" s="64">
        <v>0</v>
      </c>
      <c r="N1334" s="153">
        <f t="shared" si="137"/>
        <v>0.99</v>
      </c>
      <c r="O1334" s="152">
        <f t="shared" si="138"/>
        <v>0.201189698630137</v>
      </c>
      <c r="P1334" s="152">
        <f t="shared" si="140"/>
        <v>0.78881030136986297</v>
      </c>
      <c r="Q1334" s="64">
        <v>0.06</v>
      </c>
      <c r="R1334" s="152">
        <f t="shared" si="141"/>
        <v>0.74148168328767117</v>
      </c>
    </row>
    <row r="1335" spans="2:18" x14ac:dyDescent="0.25">
      <c r="B1335" s="146">
        <v>1331</v>
      </c>
      <c r="C1335" s="147" t="s">
        <v>1444</v>
      </c>
      <c r="D1335" s="148">
        <v>0</v>
      </c>
      <c r="E1335" s="149">
        <v>42461</v>
      </c>
      <c r="F1335" s="149">
        <v>44413</v>
      </c>
      <c r="G1335" s="6">
        <f t="shared" si="139"/>
        <v>5.3479452054794523</v>
      </c>
      <c r="H1335" s="146">
        <v>25</v>
      </c>
      <c r="I1335" s="150">
        <v>0.05</v>
      </c>
      <c r="J1335" s="151">
        <f t="shared" si="136"/>
        <v>3.7999999999999999E-2</v>
      </c>
      <c r="K1335" s="152">
        <v>0.99</v>
      </c>
      <c r="L1335" s="152">
        <v>0.79</v>
      </c>
      <c r="M1335" s="64">
        <v>0</v>
      </c>
      <c r="N1335" s="153">
        <f t="shared" si="137"/>
        <v>0.99</v>
      </c>
      <c r="O1335" s="152">
        <f t="shared" si="138"/>
        <v>0.201189698630137</v>
      </c>
      <c r="P1335" s="152">
        <f t="shared" si="140"/>
        <v>0.78881030136986297</v>
      </c>
      <c r="Q1335" s="64">
        <v>0.06</v>
      </c>
      <c r="R1335" s="152">
        <f t="shared" si="141"/>
        <v>0.74148168328767117</v>
      </c>
    </row>
    <row r="1336" spans="2:18" x14ac:dyDescent="0.25">
      <c r="B1336" s="146">
        <v>1332</v>
      </c>
      <c r="C1336" s="147" t="s">
        <v>1445</v>
      </c>
      <c r="D1336" s="148">
        <v>0</v>
      </c>
      <c r="E1336" s="149">
        <v>41730</v>
      </c>
      <c r="F1336" s="149">
        <v>44413</v>
      </c>
      <c r="G1336" s="6">
        <f t="shared" si="139"/>
        <v>7.3506849315068497</v>
      </c>
      <c r="H1336" s="146">
        <v>25</v>
      </c>
      <c r="I1336" s="150">
        <v>0.05</v>
      </c>
      <c r="J1336" s="151">
        <f t="shared" si="136"/>
        <v>3.7999999999999999E-2</v>
      </c>
      <c r="K1336" s="152">
        <v>-0.96</v>
      </c>
      <c r="L1336" s="152">
        <v>-0.69</v>
      </c>
      <c r="M1336" s="64">
        <v>0</v>
      </c>
      <c r="N1336" s="153">
        <f t="shared" si="137"/>
        <v>-0.96</v>
      </c>
      <c r="O1336" s="152">
        <f t="shared" si="138"/>
        <v>-0.26815298630136986</v>
      </c>
      <c r="P1336" s="152">
        <f t="shared" ref="P1336:P1339" si="144">N1336-O1336</f>
        <v>-0.69184701369863011</v>
      </c>
      <c r="Q1336" s="64">
        <v>0.06</v>
      </c>
      <c r="R1336" s="152">
        <f t="shared" ref="R1336:R1339" si="145">IF(P1336&gt;=N1336*I1336,N1336*I1336,P1336*(1-Q1336))</f>
        <v>-0.65033619287671229</v>
      </c>
    </row>
    <row r="1337" spans="2:18" x14ac:dyDescent="0.25">
      <c r="B1337" s="146">
        <v>1333</v>
      </c>
      <c r="C1337" s="147" t="s">
        <v>1446</v>
      </c>
      <c r="D1337" s="148">
        <v>0</v>
      </c>
      <c r="E1337" s="149">
        <v>41730</v>
      </c>
      <c r="F1337" s="149">
        <v>44413</v>
      </c>
      <c r="G1337" s="6">
        <f t="shared" si="139"/>
        <v>7.3506849315068497</v>
      </c>
      <c r="H1337" s="146">
        <v>25</v>
      </c>
      <c r="I1337" s="150">
        <v>0.05</v>
      </c>
      <c r="J1337" s="151">
        <f t="shared" si="136"/>
        <v>3.7999999999999999E-2</v>
      </c>
      <c r="K1337" s="152">
        <v>-0.92</v>
      </c>
      <c r="L1337" s="152">
        <v>-0.67</v>
      </c>
      <c r="M1337" s="64">
        <v>0</v>
      </c>
      <c r="N1337" s="153">
        <f t="shared" si="137"/>
        <v>-0.92</v>
      </c>
      <c r="O1337" s="152">
        <f t="shared" si="138"/>
        <v>-0.25697994520547945</v>
      </c>
      <c r="P1337" s="152">
        <f t="shared" si="144"/>
        <v>-0.66302005479452064</v>
      </c>
      <c r="Q1337" s="64">
        <v>0.06</v>
      </c>
      <c r="R1337" s="152">
        <f t="shared" si="145"/>
        <v>-0.62323885150684932</v>
      </c>
    </row>
    <row r="1338" spans="2:18" x14ac:dyDescent="0.25">
      <c r="B1338" s="146">
        <v>1334</v>
      </c>
      <c r="C1338" s="147" t="s">
        <v>1447</v>
      </c>
      <c r="D1338" s="148">
        <v>0</v>
      </c>
      <c r="E1338" s="149">
        <v>41730</v>
      </c>
      <c r="F1338" s="149">
        <v>44413</v>
      </c>
      <c r="G1338" s="6">
        <f t="shared" si="139"/>
        <v>7.3506849315068497</v>
      </c>
      <c r="H1338" s="146">
        <v>25</v>
      </c>
      <c r="I1338" s="150">
        <v>0.05</v>
      </c>
      <c r="J1338" s="151">
        <f t="shared" si="136"/>
        <v>3.7999999999999999E-2</v>
      </c>
      <c r="K1338" s="152">
        <v>-0.02</v>
      </c>
      <c r="L1338" s="152">
        <v>-0.02</v>
      </c>
      <c r="M1338" s="64">
        <v>0</v>
      </c>
      <c r="N1338" s="153">
        <f t="shared" si="137"/>
        <v>-0.02</v>
      </c>
      <c r="O1338" s="152">
        <f t="shared" si="138"/>
        <v>-5.5865205479452059E-3</v>
      </c>
      <c r="P1338" s="152">
        <f t="shared" si="144"/>
        <v>-1.4413479452054795E-2</v>
      </c>
      <c r="Q1338" s="64">
        <v>0.06</v>
      </c>
      <c r="R1338" s="152">
        <f t="shared" si="145"/>
        <v>-1.3548670684931506E-2</v>
      </c>
    </row>
    <row r="1339" spans="2:18" x14ac:dyDescent="0.25">
      <c r="B1339" s="146">
        <v>1335</v>
      </c>
      <c r="C1339" s="147" t="s">
        <v>1448</v>
      </c>
      <c r="D1339" s="148">
        <v>0</v>
      </c>
      <c r="E1339" s="149">
        <v>41730</v>
      </c>
      <c r="F1339" s="149">
        <v>44413</v>
      </c>
      <c r="G1339" s="6">
        <f t="shared" si="139"/>
        <v>7.3506849315068497</v>
      </c>
      <c r="H1339" s="146">
        <v>25</v>
      </c>
      <c r="I1339" s="150">
        <v>0.05</v>
      </c>
      <c r="J1339" s="151">
        <f t="shared" si="136"/>
        <v>3.7999999999999999E-2</v>
      </c>
      <c r="K1339" s="152">
        <v>-0.01</v>
      </c>
      <c r="L1339" s="152">
        <v>-0.01</v>
      </c>
      <c r="M1339" s="64">
        <v>0</v>
      </c>
      <c r="N1339" s="153">
        <f t="shared" si="137"/>
        <v>-0.01</v>
      </c>
      <c r="O1339" s="152">
        <f t="shared" si="138"/>
        <v>-2.793260273972603E-3</v>
      </c>
      <c r="P1339" s="152">
        <f t="shared" si="144"/>
        <v>-7.2067397260273973E-3</v>
      </c>
      <c r="Q1339" s="64">
        <v>0.06</v>
      </c>
      <c r="R1339" s="152">
        <f t="shared" si="145"/>
        <v>-6.7743353424657531E-3</v>
      </c>
    </row>
    <row r="1340" spans="2:18" x14ac:dyDescent="0.25">
      <c r="B1340" s="146">
        <v>1336</v>
      </c>
      <c r="C1340" s="147" t="s">
        <v>1449</v>
      </c>
      <c r="D1340" s="148">
        <v>0</v>
      </c>
      <c r="E1340" s="149">
        <v>42095</v>
      </c>
      <c r="F1340" s="149">
        <v>44413</v>
      </c>
      <c r="G1340" s="6">
        <f t="shared" si="139"/>
        <v>6.3506849315068497</v>
      </c>
      <c r="H1340" s="146">
        <v>25</v>
      </c>
      <c r="I1340" s="150">
        <v>0.05</v>
      </c>
      <c r="J1340" s="151">
        <f t="shared" si="136"/>
        <v>3.7999999999999999E-2</v>
      </c>
      <c r="K1340" s="152">
        <v>0.01</v>
      </c>
      <c r="L1340" s="152">
        <v>0</v>
      </c>
      <c r="M1340" s="64">
        <v>0</v>
      </c>
      <c r="N1340" s="153">
        <f t="shared" si="137"/>
        <v>0.01</v>
      </c>
      <c r="O1340" s="152">
        <f t="shared" si="138"/>
        <v>2.4132602739726028E-3</v>
      </c>
      <c r="P1340" s="152">
        <f t="shared" si="140"/>
        <v>7.5867397260273974E-3</v>
      </c>
      <c r="Q1340" s="64">
        <v>0.06</v>
      </c>
      <c r="R1340" s="152">
        <f t="shared" si="141"/>
        <v>0</v>
      </c>
    </row>
    <row r="1341" spans="2:18" x14ac:dyDescent="0.25">
      <c r="B1341" s="146">
        <v>1337</v>
      </c>
      <c r="C1341" s="147" t="s">
        <v>1450</v>
      </c>
      <c r="D1341" s="148">
        <v>0</v>
      </c>
      <c r="E1341" s="149">
        <v>42095</v>
      </c>
      <c r="F1341" s="149">
        <v>44413</v>
      </c>
      <c r="G1341" s="6">
        <f t="shared" si="139"/>
        <v>6.3506849315068497</v>
      </c>
      <c r="H1341" s="146">
        <v>25</v>
      </c>
      <c r="I1341" s="150">
        <v>0.05</v>
      </c>
      <c r="J1341" s="151">
        <f t="shared" si="136"/>
        <v>3.7999999999999999E-2</v>
      </c>
      <c r="K1341" s="152">
        <v>0.99</v>
      </c>
      <c r="L1341" s="152">
        <v>0.75</v>
      </c>
      <c r="M1341" s="64">
        <v>0</v>
      </c>
      <c r="N1341" s="153">
        <f t="shared" si="137"/>
        <v>0.99</v>
      </c>
      <c r="O1341" s="152">
        <f t="shared" si="138"/>
        <v>0.23891276712328768</v>
      </c>
      <c r="P1341" s="152">
        <f t="shared" si="140"/>
        <v>0.75108723287671231</v>
      </c>
      <c r="Q1341" s="64">
        <v>0.06</v>
      </c>
      <c r="R1341" s="152">
        <f t="shared" si="141"/>
        <v>0.70602199890410955</v>
      </c>
    </row>
    <row r="1342" spans="2:18" x14ac:dyDescent="0.25">
      <c r="B1342" s="146">
        <v>1338</v>
      </c>
      <c r="C1342" s="147" t="s">
        <v>1451</v>
      </c>
      <c r="D1342" s="148">
        <v>0</v>
      </c>
      <c r="E1342" s="149">
        <v>42095</v>
      </c>
      <c r="F1342" s="149">
        <v>44413</v>
      </c>
      <c r="G1342" s="6">
        <f t="shared" si="139"/>
        <v>6.3506849315068497</v>
      </c>
      <c r="H1342" s="146">
        <v>25</v>
      </c>
      <c r="I1342" s="150">
        <v>0.05</v>
      </c>
      <c r="J1342" s="151">
        <f t="shared" si="136"/>
        <v>3.7999999999999999E-2</v>
      </c>
      <c r="K1342" s="152">
        <v>0.02</v>
      </c>
      <c r="L1342" s="152">
        <v>0</v>
      </c>
      <c r="M1342" s="64">
        <v>0</v>
      </c>
      <c r="N1342" s="153">
        <f t="shared" si="137"/>
        <v>0.02</v>
      </c>
      <c r="O1342" s="152">
        <f t="shared" si="138"/>
        <v>4.8265205479452056E-3</v>
      </c>
      <c r="P1342" s="152">
        <f t="shared" si="140"/>
        <v>1.5173479452054795E-2</v>
      </c>
      <c r="Q1342" s="64">
        <v>0.06</v>
      </c>
      <c r="R1342" s="152">
        <f t="shared" si="141"/>
        <v>0</v>
      </c>
    </row>
    <row r="1343" spans="2:18" x14ac:dyDescent="0.25">
      <c r="B1343" s="146">
        <v>1339</v>
      </c>
      <c r="C1343" s="147" t="s">
        <v>1452</v>
      </c>
      <c r="D1343" s="148">
        <v>0</v>
      </c>
      <c r="E1343" s="149">
        <v>42095</v>
      </c>
      <c r="F1343" s="149">
        <v>44413</v>
      </c>
      <c r="G1343" s="6">
        <f t="shared" si="139"/>
        <v>6.3506849315068497</v>
      </c>
      <c r="H1343" s="146">
        <v>25</v>
      </c>
      <c r="I1343" s="150">
        <v>0.05</v>
      </c>
      <c r="J1343" s="151">
        <f t="shared" si="136"/>
        <v>3.7999999999999999E-2</v>
      </c>
      <c r="K1343" s="152">
        <v>1.55</v>
      </c>
      <c r="L1343" s="152">
        <v>1.19</v>
      </c>
      <c r="M1343" s="64">
        <v>0</v>
      </c>
      <c r="N1343" s="153">
        <f t="shared" si="137"/>
        <v>1.55</v>
      </c>
      <c r="O1343" s="152">
        <f t="shared" si="138"/>
        <v>0.37405534246575345</v>
      </c>
      <c r="P1343" s="152">
        <f t="shared" si="140"/>
        <v>1.1759446575342465</v>
      </c>
      <c r="Q1343" s="64">
        <v>0.06</v>
      </c>
      <c r="R1343" s="152">
        <f t="shared" si="141"/>
        <v>1.1053879780821916</v>
      </c>
    </row>
    <row r="1344" spans="2:18" x14ac:dyDescent="0.25">
      <c r="B1344" s="146">
        <v>1340</v>
      </c>
      <c r="C1344" s="147" t="s">
        <v>1453</v>
      </c>
      <c r="D1344" s="148">
        <v>0</v>
      </c>
      <c r="E1344" s="149">
        <v>42461</v>
      </c>
      <c r="F1344" s="149">
        <v>44413</v>
      </c>
      <c r="G1344" s="6">
        <f t="shared" si="139"/>
        <v>5.3479452054794523</v>
      </c>
      <c r="H1344" s="146">
        <v>25</v>
      </c>
      <c r="I1344" s="150">
        <v>0.05</v>
      </c>
      <c r="J1344" s="151">
        <f t="shared" si="136"/>
        <v>3.7999999999999999E-2</v>
      </c>
      <c r="K1344" s="152">
        <v>0.99</v>
      </c>
      <c r="L1344" s="152">
        <v>0.79</v>
      </c>
      <c r="M1344" s="64">
        <v>0</v>
      </c>
      <c r="N1344" s="153">
        <f t="shared" si="137"/>
        <v>0.99</v>
      </c>
      <c r="O1344" s="152">
        <f t="shared" si="138"/>
        <v>0.201189698630137</v>
      </c>
      <c r="P1344" s="152">
        <f t="shared" si="140"/>
        <v>0.78881030136986297</v>
      </c>
      <c r="Q1344" s="64">
        <v>0.06</v>
      </c>
      <c r="R1344" s="152">
        <f t="shared" si="141"/>
        <v>0.74148168328767117</v>
      </c>
    </row>
    <row r="1345" spans="2:18" x14ac:dyDescent="0.25">
      <c r="B1345" s="146">
        <v>1341</v>
      </c>
      <c r="C1345" s="147" t="s">
        <v>1454</v>
      </c>
      <c r="D1345" s="148">
        <v>1</v>
      </c>
      <c r="E1345" s="149">
        <v>42461</v>
      </c>
      <c r="F1345" s="149">
        <v>44413</v>
      </c>
      <c r="G1345" s="6">
        <f t="shared" si="139"/>
        <v>5.3479452054794523</v>
      </c>
      <c r="H1345" s="146">
        <v>25</v>
      </c>
      <c r="I1345" s="150">
        <v>0.05</v>
      </c>
      <c r="J1345" s="151">
        <f t="shared" si="136"/>
        <v>3.7999999999999999E-2</v>
      </c>
      <c r="K1345" s="152">
        <v>-0.01</v>
      </c>
      <c r="L1345" s="152">
        <v>0</v>
      </c>
      <c r="M1345" s="64">
        <v>0</v>
      </c>
      <c r="N1345" s="153">
        <f t="shared" si="137"/>
        <v>-0.01</v>
      </c>
      <c r="O1345" s="152">
        <f t="shared" si="138"/>
        <v>-2.0322191780821918E-3</v>
      </c>
      <c r="P1345" s="152">
        <f>N1345-O1345</f>
        <v>-7.9677808219178088E-3</v>
      </c>
      <c r="Q1345" s="64">
        <v>0.06</v>
      </c>
      <c r="R1345" s="152">
        <f>IF(P1345&gt;=N1345*I1345,N1345*I1345,P1345*(1-Q1345))</f>
        <v>-7.4897139726027399E-3</v>
      </c>
    </row>
    <row r="1346" spans="2:18" x14ac:dyDescent="0.25">
      <c r="B1346" s="146">
        <v>1342</v>
      </c>
      <c r="C1346" s="147" t="s">
        <v>1455</v>
      </c>
      <c r="D1346" s="148">
        <v>0</v>
      </c>
      <c r="E1346" s="149">
        <v>42461</v>
      </c>
      <c r="F1346" s="149">
        <v>44413</v>
      </c>
      <c r="G1346" s="6">
        <f t="shared" si="139"/>
        <v>5.3479452054794523</v>
      </c>
      <c r="H1346" s="146">
        <v>25</v>
      </c>
      <c r="I1346" s="150">
        <v>0.05</v>
      </c>
      <c r="J1346" s="151">
        <f t="shared" si="136"/>
        <v>3.7999999999999999E-2</v>
      </c>
      <c r="K1346" s="152">
        <v>0.99</v>
      </c>
      <c r="L1346" s="152">
        <v>0.79</v>
      </c>
      <c r="M1346" s="64">
        <v>0</v>
      </c>
      <c r="N1346" s="153">
        <f t="shared" si="137"/>
        <v>0.99</v>
      </c>
      <c r="O1346" s="152">
        <f t="shared" si="138"/>
        <v>0.201189698630137</v>
      </c>
      <c r="P1346" s="152">
        <f t="shared" si="140"/>
        <v>0.78881030136986297</v>
      </c>
      <c r="Q1346" s="64">
        <v>0.06</v>
      </c>
      <c r="R1346" s="152">
        <f t="shared" si="141"/>
        <v>0.74148168328767117</v>
      </c>
    </row>
    <row r="1347" spans="2:18" x14ac:dyDescent="0.25">
      <c r="B1347" s="146">
        <v>1343</v>
      </c>
      <c r="C1347" s="147" t="s">
        <v>1456</v>
      </c>
      <c r="D1347" s="148">
        <v>0</v>
      </c>
      <c r="E1347" s="149">
        <v>42461</v>
      </c>
      <c r="F1347" s="149">
        <v>44413</v>
      </c>
      <c r="G1347" s="6">
        <f t="shared" si="139"/>
        <v>5.3479452054794523</v>
      </c>
      <c r="H1347" s="146">
        <v>25</v>
      </c>
      <c r="I1347" s="150">
        <v>0.05</v>
      </c>
      <c r="J1347" s="151">
        <f t="shared" si="136"/>
        <v>3.7999999999999999E-2</v>
      </c>
      <c r="K1347" s="152">
        <v>-0.99</v>
      </c>
      <c r="L1347" s="152">
        <v>-0.79</v>
      </c>
      <c r="M1347" s="64">
        <v>0</v>
      </c>
      <c r="N1347" s="153">
        <f t="shared" si="137"/>
        <v>-0.99</v>
      </c>
      <c r="O1347" s="152">
        <f t="shared" si="138"/>
        <v>-0.201189698630137</v>
      </c>
      <c r="P1347" s="152">
        <f>N1347-O1347</f>
        <v>-0.78881030136986297</v>
      </c>
      <c r="Q1347" s="64">
        <v>0.06</v>
      </c>
      <c r="R1347" s="152">
        <f>IF(P1347&gt;=N1347*I1347,N1347*I1347,P1347*(1-Q1347))</f>
        <v>-0.74148168328767117</v>
      </c>
    </row>
    <row r="1348" spans="2:18" ht="30" x14ac:dyDescent="0.25">
      <c r="B1348" s="146">
        <v>1344</v>
      </c>
      <c r="C1348" s="147" t="s">
        <v>1457</v>
      </c>
      <c r="D1348" s="148">
        <v>1</v>
      </c>
      <c r="E1348" s="149">
        <v>41813</v>
      </c>
      <c r="F1348" s="149">
        <v>44413</v>
      </c>
      <c r="G1348" s="6">
        <f t="shared" si="139"/>
        <v>7.1232876712328768</v>
      </c>
      <c r="H1348" s="146">
        <v>8</v>
      </c>
      <c r="I1348" s="150">
        <v>0.05</v>
      </c>
      <c r="J1348" s="151">
        <f t="shared" si="136"/>
        <v>0.11874999999999999</v>
      </c>
      <c r="K1348" s="152">
        <v>566100</v>
      </c>
      <c r="L1348" s="152">
        <v>420409.12</v>
      </c>
      <c r="M1348" s="64">
        <v>-2.3328149300154196E-3</v>
      </c>
      <c r="N1348" s="153">
        <f t="shared" si="137"/>
        <v>564779.39346811827</v>
      </c>
      <c r="O1348" s="152">
        <f t="shared" si="138"/>
        <v>477741.47324186709</v>
      </c>
      <c r="P1348" s="152">
        <f t="shared" si="140"/>
        <v>87037.920226251183</v>
      </c>
      <c r="Q1348" s="64">
        <v>0.06</v>
      </c>
      <c r="R1348" s="152">
        <f t="shared" si="141"/>
        <v>81815.645012676105</v>
      </c>
    </row>
    <row r="1349" spans="2:18" ht="30" x14ac:dyDescent="0.25">
      <c r="B1349" s="146">
        <v>1345</v>
      </c>
      <c r="C1349" s="147" t="s">
        <v>1458</v>
      </c>
      <c r="D1349" s="148">
        <v>1</v>
      </c>
      <c r="E1349" s="149">
        <v>41992</v>
      </c>
      <c r="F1349" s="149">
        <v>44413</v>
      </c>
      <c r="G1349" s="6">
        <f t="shared" si="139"/>
        <v>6.6328767123287671</v>
      </c>
      <c r="H1349" s="146">
        <v>15</v>
      </c>
      <c r="I1349" s="150">
        <v>0.05</v>
      </c>
      <c r="J1349" s="151">
        <f t="shared" ref="J1349:J1412" si="146">(1-I1349)/H1349</f>
        <v>6.3333333333333325E-2</v>
      </c>
      <c r="K1349" s="152">
        <v>5668650</v>
      </c>
      <c r="L1349" s="152">
        <v>4315411.24</v>
      </c>
      <c r="M1349" s="64">
        <v>-2.3328149300154196E-3</v>
      </c>
      <c r="N1349" s="153">
        <f t="shared" ref="N1349:N1412" si="147">K1349*(1+M1349)</f>
        <v>5655426.0886469679</v>
      </c>
      <c r="O1349" s="152">
        <f t="shared" ref="O1349:O1412" si="148">N1349*J1349*G1349</f>
        <v>2375743.7867732588</v>
      </c>
      <c r="P1349" s="152">
        <f t="shared" ref="P1349:P1412" si="149">MAX(N1349-O1349,0)</f>
        <v>3279682.3018737091</v>
      </c>
      <c r="Q1349" s="64">
        <v>0.06</v>
      </c>
      <c r="R1349" s="152">
        <f t="shared" si="141"/>
        <v>3082901.3637612863</v>
      </c>
    </row>
    <row r="1350" spans="2:18" ht="30" x14ac:dyDescent="0.25">
      <c r="B1350" s="146">
        <v>1346</v>
      </c>
      <c r="C1350" s="147" t="s">
        <v>1459</v>
      </c>
      <c r="D1350" s="148">
        <v>1</v>
      </c>
      <c r="E1350" s="149">
        <v>41984</v>
      </c>
      <c r="F1350" s="149">
        <v>44413</v>
      </c>
      <c r="G1350" s="6">
        <f t="shared" ref="G1350:G1413" si="150">(F1350-E1350)/(EDATE(F1350,12)-F1350)</f>
        <v>6.6547945205479451</v>
      </c>
      <c r="H1350" s="146">
        <v>8</v>
      </c>
      <c r="I1350" s="150">
        <v>0.05</v>
      </c>
      <c r="J1350" s="151">
        <f t="shared" si="146"/>
        <v>0.11874999999999999</v>
      </c>
      <c r="K1350" s="152">
        <v>1611600</v>
      </c>
      <c r="L1350" s="152">
        <v>1162369.68</v>
      </c>
      <c r="M1350" s="64">
        <v>-2.3328149300154196E-3</v>
      </c>
      <c r="N1350" s="153">
        <f t="shared" si="147"/>
        <v>1607840.435458787</v>
      </c>
      <c r="O1350" s="152">
        <f t="shared" si="148"/>
        <v>1270606.9167270286</v>
      </c>
      <c r="P1350" s="152">
        <f t="shared" si="149"/>
        <v>337233.51873175846</v>
      </c>
      <c r="Q1350" s="64">
        <v>0.06</v>
      </c>
      <c r="R1350" s="152">
        <f t="shared" ref="R1350:R1413" si="151">IF(L1350&lt;=0,0,IF(P1350&lt;=I1350*N1350,I1350*N1350,P1350*(1-Q1350)))</f>
        <v>316999.50760785292</v>
      </c>
    </row>
    <row r="1351" spans="2:18" ht="30" x14ac:dyDescent="0.25">
      <c r="B1351" s="146">
        <v>1347</v>
      </c>
      <c r="C1351" s="147" t="s">
        <v>1460</v>
      </c>
      <c r="D1351" s="148">
        <v>1</v>
      </c>
      <c r="E1351" s="149">
        <v>41984</v>
      </c>
      <c r="F1351" s="149">
        <v>44413</v>
      </c>
      <c r="G1351" s="6">
        <f t="shared" si="150"/>
        <v>6.6547945205479451</v>
      </c>
      <c r="H1351" s="146">
        <v>8</v>
      </c>
      <c r="I1351" s="150">
        <v>0.05</v>
      </c>
      <c r="J1351" s="151">
        <f t="shared" si="146"/>
        <v>0.11874999999999999</v>
      </c>
      <c r="K1351" s="152">
        <v>303171.45</v>
      </c>
      <c r="L1351" s="152">
        <v>218663</v>
      </c>
      <c r="M1351" s="64">
        <v>-2.3328149300154196E-3</v>
      </c>
      <c r="N1351" s="153">
        <f t="shared" si="147"/>
        <v>302464.20711508556</v>
      </c>
      <c r="O1351" s="152">
        <f t="shared" si="148"/>
        <v>239024.41134534782</v>
      </c>
      <c r="P1351" s="152">
        <f t="shared" si="149"/>
        <v>63439.795769737742</v>
      </c>
      <c r="Q1351" s="64">
        <v>0.06</v>
      </c>
      <c r="R1351" s="152">
        <f t="shared" si="151"/>
        <v>59633.408023553471</v>
      </c>
    </row>
    <row r="1352" spans="2:18" ht="30" x14ac:dyDescent="0.25">
      <c r="B1352" s="146">
        <v>1348</v>
      </c>
      <c r="C1352" s="147" t="s">
        <v>1461</v>
      </c>
      <c r="D1352" s="148">
        <v>1</v>
      </c>
      <c r="E1352" s="149">
        <v>42080</v>
      </c>
      <c r="F1352" s="149">
        <v>44413</v>
      </c>
      <c r="G1352" s="6">
        <f t="shared" si="150"/>
        <v>6.3917808219178083</v>
      </c>
      <c r="H1352" s="146">
        <v>10</v>
      </c>
      <c r="I1352" s="150">
        <v>0.05</v>
      </c>
      <c r="J1352" s="151">
        <f t="shared" si="146"/>
        <v>9.5000000000000001E-2</v>
      </c>
      <c r="K1352" s="152">
        <v>2822850</v>
      </c>
      <c r="L1352" s="152">
        <v>2174831.91</v>
      </c>
      <c r="M1352" s="64">
        <v>0</v>
      </c>
      <c r="N1352" s="153">
        <f t="shared" si="147"/>
        <v>2822850</v>
      </c>
      <c r="O1352" s="152">
        <f t="shared" si="148"/>
        <v>1714088.6568493152</v>
      </c>
      <c r="P1352" s="152">
        <f t="shared" si="149"/>
        <v>1108761.3431506848</v>
      </c>
      <c r="Q1352" s="64">
        <v>0.06</v>
      </c>
      <c r="R1352" s="152">
        <f t="shared" si="151"/>
        <v>1042235.6625616436</v>
      </c>
    </row>
    <row r="1353" spans="2:18" x14ac:dyDescent="0.25">
      <c r="B1353" s="146">
        <v>1349</v>
      </c>
      <c r="C1353" s="147" t="s">
        <v>1462</v>
      </c>
      <c r="D1353" s="148">
        <v>0</v>
      </c>
      <c r="E1353" s="149">
        <v>41730</v>
      </c>
      <c r="F1353" s="149">
        <v>44413</v>
      </c>
      <c r="G1353" s="6">
        <f t="shared" si="150"/>
        <v>7.3506849315068497</v>
      </c>
      <c r="H1353" s="146">
        <v>15</v>
      </c>
      <c r="I1353" s="150">
        <v>0.05</v>
      </c>
      <c r="J1353" s="151">
        <f t="shared" si="146"/>
        <v>6.3333333333333325E-2</v>
      </c>
      <c r="K1353" s="152">
        <v>6534576.4100000001</v>
      </c>
      <c r="L1353" s="152">
        <v>4796379.1100000003</v>
      </c>
      <c r="M1353" s="64">
        <v>-2.3328149300154196E-3</v>
      </c>
      <c r="N1353" s="153">
        <f t="shared" si="147"/>
        <v>6519332.4525894253</v>
      </c>
      <c r="O1353" s="152">
        <f t="shared" si="148"/>
        <v>3035032.0587730696</v>
      </c>
      <c r="P1353" s="152">
        <f t="shared" si="149"/>
        <v>3484300.3938163556</v>
      </c>
      <c r="Q1353" s="64">
        <v>0.06</v>
      </c>
      <c r="R1353" s="152">
        <f t="shared" si="151"/>
        <v>3275242.3701873743</v>
      </c>
    </row>
    <row r="1354" spans="2:18" x14ac:dyDescent="0.25">
      <c r="B1354" s="146">
        <v>1350</v>
      </c>
      <c r="C1354" s="147" t="s">
        <v>1463</v>
      </c>
      <c r="D1354" s="148">
        <v>0</v>
      </c>
      <c r="E1354" s="149">
        <v>41730</v>
      </c>
      <c r="F1354" s="149">
        <v>44413</v>
      </c>
      <c r="G1354" s="6">
        <f t="shared" si="150"/>
        <v>7.3506849315068497</v>
      </c>
      <c r="H1354" s="146">
        <v>25</v>
      </c>
      <c r="I1354" s="150">
        <v>0.05</v>
      </c>
      <c r="J1354" s="151">
        <f t="shared" si="146"/>
        <v>3.7999999999999999E-2</v>
      </c>
      <c r="K1354" s="152">
        <v>33243827.640000001</v>
      </c>
      <c r="L1354" s="152">
        <v>24400969.489999998</v>
      </c>
      <c r="M1354" s="64">
        <v>-2.3328149300154196E-3</v>
      </c>
      <c r="N1354" s="153">
        <f t="shared" si="147"/>
        <v>33166275.942550547</v>
      </c>
      <c r="O1354" s="152">
        <f t="shared" si="148"/>
        <v>9264204.1025939696</v>
      </c>
      <c r="P1354" s="152">
        <f t="shared" si="149"/>
        <v>23902071.839956578</v>
      </c>
      <c r="Q1354" s="64">
        <v>0.06</v>
      </c>
      <c r="R1354" s="152">
        <f t="shared" si="151"/>
        <v>22467947.52955918</v>
      </c>
    </row>
    <row r="1355" spans="2:18" x14ac:dyDescent="0.25">
      <c r="B1355" s="146">
        <v>1351</v>
      </c>
      <c r="C1355" s="147" t="s">
        <v>1464</v>
      </c>
      <c r="D1355" s="148">
        <v>0</v>
      </c>
      <c r="E1355" s="149">
        <v>41730</v>
      </c>
      <c r="F1355" s="149">
        <v>44413</v>
      </c>
      <c r="G1355" s="6">
        <f t="shared" si="150"/>
        <v>7.3506849315068497</v>
      </c>
      <c r="H1355" s="146">
        <v>25</v>
      </c>
      <c r="I1355" s="150">
        <v>0.05</v>
      </c>
      <c r="J1355" s="151">
        <f t="shared" si="146"/>
        <v>3.7999999999999999E-2</v>
      </c>
      <c r="K1355" s="152">
        <v>6534576.4199999999</v>
      </c>
      <c r="L1355" s="152">
        <v>4796379.1100000003</v>
      </c>
      <c r="M1355" s="64">
        <v>-2.3328149300154196E-3</v>
      </c>
      <c r="N1355" s="153">
        <f t="shared" si="147"/>
        <v>6519332.4625660973</v>
      </c>
      <c r="O1355" s="152">
        <f t="shared" si="148"/>
        <v>1821019.2380505861</v>
      </c>
      <c r="P1355" s="152">
        <f t="shared" si="149"/>
        <v>4698313.2245155107</v>
      </c>
      <c r="Q1355" s="64">
        <v>0.06</v>
      </c>
      <c r="R1355" s="152">
        <f t="shared" si="151"/>
        <v>4416414.4310445795</v>
      </c>
    </row>
    <row r="1356" spans="2:18" x14ac:dyDescent="0.25">
      <c r="B1356" s="146">
        <v>1352</v>
      </c>
      <c r="C1356" s="147" t="s">
        <v>1465</v>
      </c>
      <c r="D1356" s="148">
        <v>0</v>
      </c>
      <c r="E1356" s="149">
        <v>41730</v>
      </c>
      <c r="F1356" s="149">
        <v>44413</v>
      </c>
      <c r="G1356" s="6">
        <f t="shared" si="150"/>
        <v>7.3506849315068497</v>
      </c>
      <c r="H1356" s="146">
        <v>25</v>
      </c>
      <c r="I1356" s="150">
        <v>0.05</v>
      </c>
      <c r="J1356" s="151">
        <f t="shared" si="146"/>
        <v>3.7999999999999999E-2</v>
      </c>
      <c r="K1356" s="152">
        <v>7833515.3899999997</v>
      </c>
      <c r="L1356" s="152">
        <v>5749800.2999999998</v>
      </c>
      <c r="M1356" s="64">
        <v>-2.3328149300154196E-3</v>
      </c>
      <c r="N1356" s="153">
        <f t="shared" si="147"/>
        <v>7815241.2483437015</v>
      </c>
      <c r="O1356" s="152">
        <f t="shared" si="148"/>
        <v>2183000.2910510511</v>
      </c>
      <c r="P1356" s="152">
        <f t="shared" si="149"/>
        <v>5632240.9572926499</v>
      </c>
      <c r="Q1356" s="64">
        <v>0.06</v>
      </c>
      <c r="R1356" s="152">
        <f t="shared" si="151"/>
        <v>5294306.4998550909</v>
      </c>
    </row>
    <row r="1357" spans="2:18" x14ac:dyDescent="0.25">
      <c r="B1357" s="146">
        <v>1353</v>
      </c>
      <c r="C1357" s="147" t="s">
        <v>1466</v>
      </c>
      <c r="D1357" s="148">
        <v>0</v>
      </c>
      <c r="E1357" s="149">
        <v>41730</v>
      </c>
      <c r="F1357" s="149">
        <v>44413</v>
      </c>
      <c r="G1357" s="6">
        <f t="shared" si="150"/>
        <v>7.3506849315068497</v>
      </c>
      <c r="H1357" s="146">
        <v>25</v>
      </c>
      <c r="I1357" s="150">
        <v>0.05</v>
      </c>
      <c r="J1357" s="151">
        <f t="shared" si="146"/>
        <v>3.7999999999999999E-2</v>
      </c>
      <c r="K1357" s="152">
        <v>27617673.609999999</v>
      </c>
      <c r="L1357" s="152">
        <v>20271372.41</v>
      </c>
      <c r="M1357" s="64">
        <v>-2.3328149300154196E-3</v>
      </c>
      <c r="N1357" s="153">
        <f t="shared" si="147"/>
        <v>27553246.688670296</v>
      </c>
      <c r="O1357" s="152">
        <f t="shared" si="148"/>
        <v>7696338.9394429903</v>
      </c>
      <c r="P1357" s="152">
        <f t="shared" si="149"/>
        <v>19856907.749227308</v>
      </c>
      <c r="Q1357" s="64">
        <v>0.06</v>
      </c>
      <c r="R1357" s="152">
        <f t="shared" si="151"/>
        <v>18665493.284273669</v>
      </c>
    </row>
    <row r="1358" spans="2:18" x14ac:dyDescent="0.25">
      <c r="B1358" s="146">
        <v>1354</v>
      </c>
      <c r="C1358" s="147" t="s">
        <v>1467</v>
      </c>
      <c r="D1358" s="148">
        <v>0</v>
      </c>
      <c r="E1358" s="149">
        <v>42062</v>
      </c>
      <c r="F1358" s="149">
        <v>44413</v>
      </c>
      <c r="G1358" s="6">
        <f t="shared" si="150"/>
        <v>6.441095890410959</v>
      </c>
      <c r="H1358" s="146">
        <v>15</v>
      </c>
      <c r="I1358" s="150">
        <v>0.05</v>
      </c>
      <c r="J1358" s="151">
        <f t="shared" si="146"/>
        <v>6.3333333333333325E-2</v>
      </c>
      <c r="K1358" s="152">
        <v>7567383.0199999996</v>
      </c>
      <c r="L1358" s="152">
        <v>5816021.0700000003</v>
      </c>
      <c r="M1358" s="64">
        <v>0</v>
      </c>
      <c r="N1358" s="153">
        <f t="shared" si="147"/>
        <v>7567383.0199999996</v>
      </c>
      <c r="O1358" s="152">
        <f t="shared" si="148"/>
        <v>3087008.5125148855</v>
      </c>
      <c r="P1358" s="152">
        <f t="shared" si="149"/>
        <v>4480374.507485114</v>
      </c>
      <c r="Q1358" s="64">
        <v>0.06</v>
      </c>
      <c r="R1358" s="152">
        <f t="shared" si="151"/>
        <v>4211552.0370360073</v>
      </c>
    </row>
    <row r="1359" spans="2:18" ht="30" x14ac:dyDescent="0.25">
      <c r="B1359" s="146">
        <v>1355</v>
      </c>
      <c r="C1359" s="147" t="s">
        <v>1468</v>
      </c>
      <c r="D1359" s="148">
        <v>0</v>
      </c>
      <c r="E1359" s="149">
        <v>42109</v>
      </c>
      <c r="F1359" s="149">
        <v>44413</v>
      </c>
      <c r="G1359" s="6">
        <f t="shared" si="150"/>
        <v>6.3123287671232875</v>
      </c>
      <c r="H1359" s="146">
        <v>8</v>
      </c>
      <c r="I1359" s="150">
        <v>0.05</v>
      </c>
      <c r="J1359" s="151">
        <f t="shared" si="146"/>
        <v>0.11874999999999999</v>
      </c>
      <c r="K1359" s="152">
        <v>-8564.5499999999993</v>
      </c>
      <c r="L1359" s="152">
        <v>-6624.1</v>
      </c>
      <c r="M1359" s="64">
        <v>0</v>
      </c>
      <c r="N1359" s="153">
        <f t="shared" si="147"/>
        <v>-8564.5499999999993</v>
      </c>
      <c r="O1359" s="152">
        <f t="shared" si="148"/>
        <v>-6419.8928219178079</v>
      </c>
      <c r="P1359" s="152">
        <f>N1359-O1359</f>
        <v>-2144.6571780821914</v>
      </c>
      <c r="Q1359" s="64">
        <v>0.06</v>
      </c>
      <c r="R1359" s="152">
        <f>IF(P1359&gt;=N1359*I1359,N1359*I1359,P1359*(1-Q1359))</f>
        <v>-2015.9777473972599</v>
      </c>
    </row>
    <row r="1360" spans="2:18" ht="30" x14ac:dyDescent="0.25">
      <c r="B1360" s="146">
        <v>1356</v>
      </c>
      <c r="C1360" s="147" t="s">
        <v>1469</v>
      </c>
      <c r="D1360" s="148">
        <v>0</v>
      </c>
      <c r="E1360" s="149">
        <v>42728</v>
      </c>
      <c r="F1360" s="149">
        <v>44413</v>
      </c>
      <c r="G1360" s="6">
        <f t="shared" si="150"/>
        <v>4.6164383561643838</v>
      </c>
      <c r="H1360" s="146">
        <v>8</v>
      </c>
      <c r="I1360" s="150">
        <v>0.05</v>
      </c>
      <c r="J1360" s="151">
        <f t="shared" si="146"/>
        <v>0.11874999999999999</v>
      </c>
      <c r="K1360" s="152">
        <v>835513.89</v>
      </c>
      <c r="L1360" s="152">
        <v>680233.14</v>
      </c>
      <c r="M1360" s="64">
        <v>3.1350482315112588E-2</v>
      </c>
      <c r="N1360" s="153">
        <f t="shared" si="147"/>
        <v>861707.65343247587</v>
      </c>
      <c r="O1360" s="152">
        <f t="shared" si="148"/>
        <v>472389.90624384786</v>
      </c>
      <c r="P1360" s="152">
        <f t="shared" si="149"/>
        <v>389317.74718862801</v>
      </c>
      <c r="Q1360" s="64">
        <v>0.06</v>
      </c>
      <c r="R1360" s="152">
        <f t="shared" si="151"/>
        <v>365958.68235731032</v>
      </c>
    </row>
    <row r="1361" spans="2:18" ht="30" x14ac:dyDescent="0.25">
      <c r="B1361" s="146">
        <v>1357</v>
      </c>
      <c r="C1361" s="147" t="s">
        <v>1470</v>
      </c>
      <c r="D1361" s="148">
        <v>0</v>
      </c>
      <c r="E1361" s="149">
        <v>42012</v>
      </c>
      <c r="F1361" s="149">
        <v>44413</v>
      </c>
      <c r="G1361" s="6">
        <f t="shared" si="150"/>
        <v>6.5780821917808217</v>
      </c>
      <c r="H1361" s="146">
        <v>8</v>
      </c>
      <c r="I1361" s="150">
        <v>0.05</v>
      </c>
      <c r="J1361" s="151">
        <f t="shared" si="146"/>
        <v>0.11874999999999999</v>
      </c>
      <c r="K1361" s="152">
        <v>85335.8</v>
      </c>
      <c r="L1361" s="152">
        <v>65141.85</v>
      </c>
      <c r="M1361" s="64">
        <v>0</v>
      </c>
      <c r="N1361" s="153">
        <f t="shared" si="147"/>
        <v>85335.8</v>
      </c>
      <c r="O1361" s="152">
        <f t="shared" si="148"/>
        <v>66659.826373287666</v>
      </c>
      <c r="P1361" s="152">
        <f t="shared" si="149"/>
        <v>18675.973626712337</v>
      </c>
      <c r="Q1361" s="64">
        <v>0.06</v>
      </c>
      <c r="R1361" s="152">
        <f t="shared" si="151"/>
        <v>17555.415209109597</v>
      </c>
    </row>
    <row r="1362" spans="2:18" ht="30" x14ac:dyDescent="0.25">
      <c r="B1362" s="146">
        <v>1358</v>
      </c>
      <c r="C1362" s="147" t="s">
        <v>1471</v>
      </c>
      <c r="D1362" s="148">
        <v>1</v>
      </c>
      <c r="E1362" s="149">
        <v>42012</v>
      </c>
      <c r="F1362" s="149">
        <v>44413</v>
      </c>
      <c r="G1362" s="6">
        <f t="shared" si="150"/>
        <v>6.5780821917808217</v>
      </c>
      <c r="H1362" s="146">
        <v>8</v>
      </c>
      <c r="I1362" s="150">
        <v>0.05</v>
      </c>
      <c r="J1362" s="151">
        <f t="shared" si="146"/>
        <v>0.11874999999999999</v>
      </c>
      <c r="K1362" s="152">
        <v>85680</v>
      </c>
      <c r="L1362" s="152">
        <v>65404.59</v>
      </c>
      <c r="M1362" s="64">
        <v>0</v>
      </c>
      <c r="N1362" s="153">
        <f t="shared" si="147"/>
        <v>85680</v>
      </c>
      <c r="O1362" s="152">
        <f t="shared" si="148"/>
        <v>66928.69726027397</v>
      </c>
      <c r="P1362" s="152">
        <f t="shared" si="149"/>
        <v>18751.30273972603</v>
      </c>
      <c r="Q1362" s="64">
        <v>0.06</v>
      </c>
      <c r="R1362" s="152">
        <f t="shared" si="151"/>
        <v>17626.224575342469</v>
      </c>
    </row>
    <row r="1363" spans="2:18" ht="30" x14ac:dyDescent="0.25">
      <c r="B1363" s="146">
        <v>1359</v>
      </c>
      <c r="C1363" s="147" t="s">
        <v>1472</v>
      </c>
      <c r="D1363" s="148">
        <v>1</v>
      </c>
      <c r="E1363" s="149">
        <v>42090</v>
      </c>
      <c r="F1363" s="149">
        <v>44413</v>
      </c>
      <c r="G1363" s="6">
        <f t="shared" si="150"/>
        <v>6.3643835616438356</v>
      </c>
      <c r="H1363" s="146">
        <v>8</v>
      </c>
      <c r="I1363" s="150">
        <v>0.05</v>
      </c>
      <c r="J1363" s="151">
        <f t="shared" si="146"/>
        <v>0.11874999999999999</v>
      </c>
      <c r="K1363" s="152">
        <v>1302798</v>
      </c>
      <c r="L1363" s="152">
        <v>1005081.91</v>
      </c>
      <c r="M1363" s="64">
        <v>0</v>
      </c>
      <c r="N1363" s="153">
        <f t="shared" si="147"/>
        <v>1302798</v>
      </c>
      <c r="O1363" s="152">
        <f t="shared" si="148"/>
        <v>984616.35832191771</v>
      </c>
      <c r="P1363" s="152">
        <f t="shared" si="149"/>
        <v>318181.64167808229</v>
      </c>
      <c r="Q1363" s="64">
        <v>0.06</v>
      </c>
      <c r="R1363" s="152">
        <f t="shared" si="151"/>
        <v>299090.74317739735</v>
      </c>
    </row>
    <row r="1364" spans="2:18" ht="30" x14ac:dyDescent="0.25">
      <c r="B1364" s="146">
        <v>1360</v>
      </c>
      <c r="C1364" s="147" t="s">
        <v>1473</v>
      </c>
      <c r="D1364" s="148">
        <v>4</v>
      </c>
      <c r="E1364" s="149">
        <v>41848</v>
      </c>
      <c r="F1364" s="149">
        <v>44413</v>
      </c>
      <c r="G1364" s="6">
        <f t="shared" si="150"/>
        <v>7.0273972602739727</v>
      </c>
      <c r="H1364" s="146">
        <v>8</v>
      </c>
      <c r="I1364" s="150">
        <v>0.05</v>
      </c>
      <c r="J1364" s="151">
        <f t="shared" si="146"/>
        <v>0.11874999999999999</v>
      </c>
      <c r="K1364" s="152">
        <v>176459.24</v>
      </c>
      <c r="L1364" s="152">
        <v>131688.88</v>
      </c>
      <c r="M1364" s="64">
        <v>-2.3328149300154196E-3</v>
      </c>
      <c r="N1364" s="153">
        <f t="shared" si="147"/>
        <v>176047.5932503888</v>
      </c>
      <c r="O1364" s="152">
        <f t="shared" si="148"/>
        <v>146912.31947016608</v>
      </c>
      <c r="P1364" s="152">
        <f t="shared" si="149"/>
        <v>29135.27378022272</v>
      </c>
      <c r="Q1364" s="64">
        <v>0.06</v>
      </c>
      <c r="R1364" s="152">
        <f t="shared" si="151"/>
        <v>27387.157353409355</v>
      </c>
    </row>
    <row r="1365" spans="2:18" ht="30" x14ac:dyDescent="0.25">
      <c r="B1365" s="146">
        <v>1361</v>
      </c>
      <c r="C1365" s="147" t="s">
        <v>1474</v>
      </c>
      <c r="D1365" s="148">
        <v>0</v>
      </c>
      <c r="E1365" s="149">
        <v>42078</v>
      </c>
      <c r="F1365" s="149">
        <v>44413</v>
      </c>
      <c r="G1365" s="6">
        <f t="shared" si="150"/>
        <v>6.397260273972603</v>
      </c>
      <c r="H1365" s="146">
        <v>8</v>
      </c>
      <c r="I1365" s="150">
        <v>0.05</v>
      </c>
      <c r="J1365" s="151">
        <f t="shared" si="146"/>
        <v>0.11874999999999999</v>
      </c>
      <c r="K1365" s="152">
        <v>552790.89</v>
      </c>
      <c r="L1365" s="152">
        <v>425776.22</v>
      </c>
      <c r="M1365" s="64">
        <v>0</v>
      </c>
      <c r="N1365" s="153">
        <f t="shared" si="147"/>
        <v>552790.89</v>
      </c>
      <c r="O1365" s="152">
        <f t="shared" si="148"/>
        <v>419941.23004880134</v>
      </c>
      <c r="P1365" s="152">
        <f t="shared" si="149"/>
        <v>132849.65995119867</v>
      </c>
      <c r="Q1365" s="64">
        <v>0.06</v>
      </c>
      <c r="R1365" s="152">
        <f t="shared" si="151"/>
        <v>124878.68035412674</v>
      </c>
    </row>
    <row r="1366" spans="2:18" ht="30" x14ac:dyDescent="0.25">
      <c r="B1366" s="146">
        <v>1362</v>
      </c>
      <c r="C1366" s="147" t="s">
        <v>1475</v>
      </c>
      <c r="D1366" s="148">
        <v>1</v>
      </c>
      <c r="E1366" s="149">
        <v>41893</v>
      </c>
      <c r="F1366" s="149">
        <v>44413</v>
      </c>
      <c r="G1366" s="6">
        <f t="shared" si="150"/>
        <v>6.904109589041096</v>
      </c>
      <c r="H1366" s="146">
        <v>8</v>
      </c>
      <c r="I1366" s="150">
        <v>0.05</v>
      </c>
      <c r="J1366" s="151">
        <f t="shared" si="146"/>
        <v>0.11874999999999999</v>
      </c>
      <c r="K1366" s="152">
        <v>602363.04</v>
      </c>
      <c r="L1366" s="152">
        <v>452356.48</v>
      </c>
      <c r="M1366" s="64">
        <v>-2.3328149300154196E-3</v>
      </c>
      <c r="N1366" s="153">
        <f t="shared" si="147"/>
        <v>600957.83850699849</v>
      </c>
      <c r="O1366" s="152">
        <f t="shared" si="148"/>
        <v>492703.10458416247</v>
      </c>
      <c r="P1366" s="152">
        <f t="shared" si="149"/>
        <v>108254.73392283602</v>
      </c>
      <c r="Q1366" s="64">
        <v>0.06</v>
      </c>
      <c r="R1366" s="152">
        <f t="shared" si="151"/>
        <v>101759.44988746586</v>
      </c>
    </row>
    <row r="1367" spans="2:18" ht="30" x14ac:dyDescent="0.25">
      <c r="B1367" s="146">
        <v>1363</v>
      </c>
      <c r="C1367" s="147" t="s">
        <v>1476</v>
      </c>
      <c r="D1367" s="148">
        <v>1</v>
      </c>
      <c r="E1367" s="149">
        <v>41916</v>
      </c>
      <c r="F1367" s="149">
        <v>44413</v>
      </c>
      <c r="G1367" s="6">
        <f t="shared" si="150"/>
        <v>6.8410958904109593</v>
      </c>
      <c r="H1367" s="146">
        <v>8</v>
      </c>
      <c r="I1367" s="150">
        <v>0.05</v>
      </c>
      <c r="J1367" s="151">
        <f t="shared" si="146"/>
        <v>0.11874999999999999</v>
      </c>
      <c r="K1367" s="152">
        <v>500860.8</v>
      </c>
      <c r="L1367" s="152">
        <v>377330.69</v>
      </c>
      <c r="M1367" s="64">
        <v>-2.3328149300154196E-3</v>
      </c>
      <c r="N1367" s="153">
        <f t="shared" si="147"/>
        <v>499692.38444790052</v>
      </c>
      <c r="O1367" s="152">
        <f t="shared" si="148"/>
        <v>405940.16772879701</v>
      </c>
      <c r="P1367" s="152">
        <f t="shared" si="149"/>
        <v>93752.216719103511</v>
      </c>
      <c r="Q1367" s="64">
        <v>0.06</v>
      </c>
      <c r="R1367" s="152">
        <f t="shared" si="151"/>
        <v>88127.083715957298</v>
      </c>
    </row>
    <row r="1368" spans="2:18" ht="30" x14ac:dyDescent="0.25">
      <c r="B1368" s="146">
        <v>1364</v>
      </c>
      <c r="C1368" s="147" t="s">
        <v>1477</v>
      </c>
      <c r="D1368" s="148">
        <v>1</v>
      </c>
      <c r="E1368" s="149">
        <v>41916</v>
      </c>
      <c r="F1368" s="149">
        <v>44413</v>
      </c>
      <c r="G1368" s="6">
        <f t="shared" si="150"/>
        <v>6.8410958904109593</v>
      </c>
      <c r="H1368" s="146">
        <v>8</v>
      </c>
      <c r="I1368" s="150">
        <v>0.05</v>
      </c>
      <c r="J1368" s="151">
        <f t="shared" si="146"/>
        <v>0.11874999999999999</v>
      </c>
      <c r="K1368" s="152">
        <v>365685.3</v>
      </c>
      <c r="L1368" s="152">
        <v>275494.28999999998</v>
      </c>
      <c r="M1368" s="64">
        <v>-2.3328149300154196E-3</v>
      </c>
      <c r="N1368" s="153">
        <f t="shared" si="147"/>
        <v>364832.22387247282</v>
      </c>
      <c r="O1368" s="152">
        <f t="shared" si="148"/>
        <v>296382.45200653642</v>
      </c>
      <c r="P1368" s="152">
        <f t="shared" si="149"/>
        <v>68449.771865936404</v>
      </c>
      <c r="Q1368" s="64">
        <v>0.06</v>
      </c>
      <c r="R1368" s="152">
        <f t="shared" si="151"/>
        <v>64342.785553980219</v>
      </c>
    </row>
    <row r="1369" spans="2:18" ht="30" x14ac:dyDescent="0.25">
      <c r="B1369" s="146">
        <v>1365</v>
      </c>
      <c r="C1369" s="147" t="s">
        <v>1478</v>
      </c>
      <c r="D1369" s="148">
        <v>3</v>
      </c>
      <c r="E1369" s="149">
        <v>41992</v>
      </c>
      <c r="F1369" s="149">
        <v>44413</v>
      </c>
      <c r="G1369" s="6">
        <f t="shared" si="150"/>
        <v>6.6328767123287671</v>
      </c>
      <c r="H1369" s="146">
        <v>12</v>
      </c>
      <c r="I1369" s="150">
        <v>0.05</v>
      </c>
      <c r="J1369" s="151">
        <f t="shared" si="146"/>
        <v>7.9166666666666663E-2</v>
      </c>
      <c r="K1369" s="152">
        <v>2818275.3</v>
      </c>
      <c r="L1369" s="152">
        <v>2145487.36</v>
      </c>
      <c r="M1369" s="64">
        <v>5.0000000000000024E-2</v>
      </c>
      <c r="N1369" s="153">
        <f t="shared" si="147"/>
        <v>2959189.0649999999</v>
      </c>
      <c r="O1369" s="152">
        <f t="shared" si="148"/>
        <v>1553878.2853988013</v>
      </c>
      <c r="P1369" s="152">
        <f t="shared" si="149"/>
        <v>1405310.7796011986</v>
      </c>
      <c r="Q1369" s="64">
        <v>0.06</v>
      </c>
      <c r="R1369" s="152">
        <f t="shared" si="151"/>
        <v>1320992.1328251266</v>
      </c>
    </row>
    <row r="1370" spans="2:18" x14ac:dyDescent="0.25">
      <c r="B1370" s="146">
        <v>1366</v>
      </c>
      <c r="C1370" s="147" t="s">
        <v>1479</v>
      </c>
      <c r="D1370" s="148">
        <v>5</v>
      </c>
      <c r="E1370" s="149">
        <v>42094</v>
      </c>
      <c r="F1370" s="149">
        <v>44413</v>
      </c>
      <c r="G1370" s="6">
        <f t="shared" si="150"/>
        <v>6.353424657534247</v>
      </c>
      <c r="H1370" s="146">
        <v>10</v>
      </c>
      <c r="I1370" s="150">
        <v>0.05</v>
      </c>
      <c r="J1370" s="151">
        <f t="shared" si="146"/>
        <v>9.5000000000000001E-2</v>
      </c>
      <c r="K1370" s="152">
        <v>3338467.65</v>
      </c>
      <c r="L1370" s="152">
        <v>2576949.46</v>
      </c>
      <c r="M1370" s="64">
        <v>0</v>
      </c>
      <c r="N1370" s="153">
        <f t="shared" si="147"/>
        <v>3338467.65</v>
      </c>
      <c r="O1370" s="152">
        <f t="shared" si="148"/>
        <v>2015016.755159589</v>
      </c>
      <c r="P1370" s="152">
        <f t="shared" si="149"/>
        <v>1323450.8948404109</v>
      </c>
      <c r="Q1370" s="64">
        <v>0.06</v>
      </c>
      <c r="R1370" s="152">
        <f t="shared" si="151"/>
        <v>1244043.8411499863</v>
      </c>
    </row>
    <row r="1371" spans="2:18" x14ac:dyDescent="0.25">
      <c r="B1371" s="146">
        <v>1367</v>
      </c>
      <c r="C1371" s="147" t="s">
        <v>1480</v>
      </c>
      <c r="D1371" s="148">
        <v>1</v>
      </c>
      <c r="E1371" s="149">
        <v>42094</v>
      </c>
      <c r="F1371" s="149">
        <v>44413</v>
      </c>
      <c r="G1371" s="6">
        <f t="shared" si="150"/>
        <v>6.353424657534247</v>
      </c>
      <c r="H1371" s="146">
        <v>8</v>
      </c>
      <c r="I1371" s="150">
        <v>0.05</v>
      </c>
      <c r="J1371" s="151">
        <f t="shared" si="146"/>
        <v>0.11874999999999999</v>
      </c>
      <c r="K1371" s="152">
        <v>54520</v>
      </c>
      <c r="L1371" s="152">
        <v>42083.76</v>
      </c>
      <c r="M1371" s="64">
        <v>0</v>
      </c>
      <c r="N1371" s="153">
        <f t="shared" si="147"/>
        <v>54520</v>
      </c>
      <c r="O1371" s="152">
        <f t="shared" si="148"/>
        <v>41133.659589041097</v>
      </c>
      <c r="P1371" s="152">
        <f t="shared" si="149"/>
        <v>13386.340410958903</v>
      </c>
      <c r="Q1371" s="64">
        <v>0.06</v>
      </c>
      <c r="R1371" s="152">
        <f t="shared" si="151"/>
        <v>12583.159986301367</v>
      </c>
    </row>
    <row r="1372" spans="2:18" x14ac:dyDescent="0.25">
      <c r="B1372" s="146">
        <v>1368</v>
      </c>
      <c r="C1372" s="147" t="s">
        <v>1481</v>
      </c>
      <c r="D1372" s="148">
        <v>5</v>
      </c>
      <c r="E1372" s="149">
        <v>42094</v>
      </c>
      <c r="F1372" s="149">
        <v>44413</v>
      </c>
      <c r="G1372" s="6">
        <f t="shared" si="150"/>
        <v>6.353424657534247</v>
      </c>
      <c r="H1372" s="146">
        <v>8</v>
      </c>
      <c r="I1372" s="150">
        <v>0.05</v>
      </c>
      <c r="J1372" s="151">
        <f t="shared" si="146"/>
        <v>0.11874999999999999</v>
      </c>
      <c r="K1372" s="152">
        <v>535923.35</v>
      </c>
      <c r="L1372" s="152">
        <v>413677.02</v>
      </c>
      <c r="M1372" s="64">
        <v>0</v>
      </c>
      <c r="N1372" s="153">
        <f t="shared" si="147"/>
        <v>535923.35</v>
      </c>
      <c r="O1372" s="152">
        <f t="shared" si="148"/>
        <v>404337.64938955475</v>
      </c>
      <c r="P1372" s="152">
        <f t="shared" si="149"/>
        <v>131585.70061044523</v>
      </c>
      <c r="Q1372" s="64">
        <v>0.06</v>
      </c>
      <c r="R1372" s="152">
        <f t="shared" si="151"/>
        <v>123690.5585738185</v>
      </c>
    </row>
    <row r="1373" spans="2:18" x14ac:dyDescent="0.25">
      <c r="B1373" s="146">
        <v>1369</v>
      </c>
      <c r="C1373" s="147" t="s">
        <v>1482</v>
      </c>
      <c r="D1373" s="148">
        <v>0</v>
      </c>
      <c r="E1373" s="149">
        <v>42048</v>
      </c>
      <c r="F1373" s="149">
        <v>44413</v>
      </c>
      <c r="G1373" s="6">
        <f t="shared" si="150"/>
        <v>6.4794520547945202</v>
      </c>
      <c r="H1373" s="146">
        <v>25</v>
      </c>
      <c r="I1373" s="150">
        <v>0.05</v>
      </c>
      <c r="J1373" s="151">
        <f t="shared" si="146"/>
        <v>3.7999999999999999E-2</v>
      </c>
      <c r="K1373" s="152">
        <v>11287959.800000001</v>
      </c>
      <c r="L1373" s="152">
        <v>6779707.9900000002</v>
      </c>
      <c r="M1373" s="64">
        <v>0</v>
      </c>
      <c r="N1373" s="153">
        <f t="shared" si="147"/>
        <v>11287959.800000001</v>
      </c>
      <c r="O1373" s="152">
        <f t="shared" si="148"/>
        <v>2779312.1841808218</v>
      </c>
      <c r="P1373" s="152">
        <f t="shared" si="149"/>
        <v>8508647.6158191785</v>
      </c>
      <c r="Q1373" s="64">
        <v>0.06</v>
      </c>
      <c r="R1373" s="152">
        <f t="shared" si="151"/>
        <v>7998128.758870027</v>
      </c>
    </row>
    <row r="1374" spans="2:18" ht="30" x14ac:dyDescent="0.25">
      <c r="B1374" s="146">
        <v>1370</v>
      </c>
      <c r="C1374" s="147" t="s">
        <v>1483</v>
      </c>
      <c r="D1374" s="148">
        <v>0</v>
      </c>
      <c r="E1374" s="149">
        <v>42277</v>
      </c>
      <c r="F1374" s="149">
        <v>44413</v>
      </c>
      <c r="G1374" s="6">
        <f t="shared" si="150"/>
        <v>5.8520547945205479</v>
      </c>
      <c r="H1374" s="146">
        <v>8</v>
      </c>
      <c r="I1374" s="150">
        <v>0.05</v>
      </c>
      <c r="J1374" s="151">
        <f t="shared" si="146"/>
        <v>0.11874999999999999</v>
      </c>
      <c r="K1374" s="152">
        <v>1251359.8400000001</v>
      </c>
      <c r="L1374" s="152">
        <v>803145.6</v>
      </c>
      <c r="M1374" s="64">
        <v>0</v>
      </c>
      <c r="N1374" s="153">
        <f t="shared" si="147"/>
        <v>1251359.8400000001</v>
      </c>
      <c r="O1374" s="152">
        <f t="shared" si="148"/>
        <v>869609.37922191783</v>
      </c>
      <c r="P1374" s="152">
        <f t="shared" si="149"/>
        <v>381750.46077808226</v>
      </c>
      <c r="Q1374" s="64">
        <v>0.06</v>
      </c>
      <c r="R1374" s="152">
        <f t="shared" si="151"/>
        <v>358845.43313139729</v>
      </c>
    </row>
    <row r="1375" spans="2:18" ht="30" x14ac:dyDescent="0.25">
      <c r="B1375" s="146">
        <v>1371</v>
      </c>
      <c r="C1375" s="147" t="s">
        <v>1484</v>
      </c>
      <c r="D1375" s="148">
        <v>1</v>
      </c>
      <c r="E1375" s="149">
        <v>42163</v>
      </c>
      <c r="F1375" s="149">
        <v>44413</v>
      </c>
      <c r="G1375" s="6">
        <f t="shared" si="150"/>
        <v>6.1643835616438354</v>
      </c>
      <c r="H1375" s="146">
        <v>8</v>
      </c>
      <c r="I1375" s="150">
        <v>0.05</v>
      </c>
      <c r="J1375" s="151">
        <f t="shared" si="146"/>
        <v>0.11874999999999999</v>
      </c>
      <c r="K1375" s="152">
        <v>1824929.99</v>
      </c>
      <c r="L1375" s="152">
        <v>1133784.17</v>
      </c>
      <c r="M1375" s="64">
        <v>0</v>
      </c>
      <c r="N1375" s="153">
        <f t="shared" si="147"/>
        <v>1824929.99</v>
      </c>
      <c r="O1375" s="152">
        <f t="shared" si="148"/>
        <v>1335886.2512414381</v>
      </c>
      <c r="P1375" s="152">
        <f t="shared" si="149"/>
        <v>489043.7387585619</v>
      </c>
      <c r="Q1375" s="64">
        <v>0.06</v>
      </c>
      <c r="R1375" s="152">
        <f t="shared" si="151"/>
        <v>459701.11443304818</v>
      </c>
    </row>
    <row r="1376" spans="2:18" ht="30" x14ac:dyDescent="0.25">
      <c r="B1376" s="146">
        <v>1372</v>
      </c>
      <c r="C1376" s="147" t="s">
        <v>1485</v>
      </c>
      <c r="D1376" s="148">
        <v>0</v>
      </c>
      <c r="E1376" s="149">
        <v>42163</v>
      </c>
      <c r="F1376" s="149">
        <v>44413</v>
      </c>
      <c r="G1376" s="6">
        <f t="shared" si="150"/>
        <v>6.1643835616438354</v>
      </c>
      <c r="H1376" s="146">
        <v>8</v>
      </c>
      <c r="I1376" s="150">
        <v>0.05</v>
      </c>
      <c r="J1376" s="151">
        <f t="shared" si="146"/>
        <v>0.11874999999999999</v>
      </c>
      <c r="K1376" s="152">
        <v>6163815.8200000003</v>
      </c>
      <c r="L1376" s="152">
        <v>3829427.31</v>
      </c>
      <c r="M1376" s="64">
        <v>0</v>
      </c>
      <c r="N1376" s="153">
        <f t="shared" si="147"/>
        <v>6163815.8200000003</v>
      </c>
      <c r="O1376" s="152">
        <f t="shared" si="148"/>
        <v>4512039.8339897264</v>
      </c>
      <c r="P1376" s="152">
        <f t="shared" si="149"/>
        <v>1651775.9860102739</v>
      </c>
      <c r="Q1376" s="64">
        <v>0.06</v>
      </c>
      <c r="R1376" s="152">
        <f t="shared" si="151"/>
        <v>1552669.4268496574</v>
      </c>
    </row>
    <row r="1377" spans="2:18" ht="30" x14ac:dyDescent="0.25">
      <c r="B1377" s="146">
        <v>1373</v>
      </c>
      <c r="C1377" s="147" t="s">
        <v>1486</v>
      </c>
      <c r="D1377" s="148">
        <v>1</v>
      </c>
      <c r="E1377" s="149">
        <v>42222</v>
      </c>
      <c r="F1377" s="149">
        <v>44413</v>
      </c>
      <c r="G1377" s="6">
        <f t="shared" si="150"/>
        <v>6.0027397260273974</v>
      </c>
      <c r="H1377" s="146">
        <v>15</v>
      </c>
      <c r="I1377" s="150">
        <v>0.05</v>
      </c>
      <c r="J1377" s="151">
        <f t="shared" si="146"/>
        <v>6.3333333333333325E-2</v>
      </c>
      <c r="K1377" s="152">
        <v>5668650</v>
      </c>
      <c r="L1377" s="152">
        <v>3582052.21</v>
      </c>
      <c r="M1377" s="64">
        <v>0</v>
      </c>
      <c r="N1377" s="153">
        <f t="shared" si="147"/>
        <v>5668650</v>
      </c>
      <c r="O1377" s="152">
        <f t="shared" si="148"/>
        <v>2155070.6013698629</v>
      </c>
      <c r="P1377" s="152">
        <f t="shared" si="149"/>
        <v>3513579.3986301371</v>
      </c>
      <c r="Q1377" s="64">
        <v>0.06</v>
      </c>
      <c r="R1377" s="152">
        <f t="shared" si="151"/>
        <v>3302764.6347123287</v>
      </c>
    </row>
    <row r="1378" spans="2:18" x14ac:dyDescent="0.25">
      <c r="B1378" s="146">
        <v>1374</v>
      </c>
      <c r="C1378" s="147" t="s">
        <v>1487</v>
      </c>
      <c r="D1378" s="148">
        <v>1</v>
      </c>
      <c r="E1378" s="149">
        <v>42155</v>
      </c>
      <c r="F1378" s="149">
        <v>44413</v>
      </c>
      <c r="G1378" s="6">
        <f t="shared" si="150"/>
        <v>6.1863013698630134</v>
      </c>
      <c r="H1378" s="146">
        <v>25</v>
      </c>
      <c r="I1378" s="150">
        <v>0.05</v>
      </c>
      <c r="J1378" s="151">
        <f t="shared" si="146"/>
        <v>3.7999999999999999E-2</v>
      </c>
      <c r="K1378" s="152">
        <v>30223091.5</v>
      </c>
      <c r="L1378" s="152">
        <v>18733308.780000001</v>
      </c>
      <c r="M1378" s="64">
        <v>0</v>
      </c>
      <c r="N1378" s="153">
        <f t="shared" si="147"/>
        <v>30223091.5</v>
      </c>
      <c r="O1378" s="152">
        <f t="shared" si="148"/>
        <v>7104827.7892219173</v>
      </c>
      <c r="P1378" s="152">
        <f t="shared" si="149"/>
        <v>23118263.710778084</v>
      </c>
      <c r="Q1378" s="64">
        <v>0.06</v>
      </c>
      <c r="R1378" s="152">
        <f t="shared" si="151"/>
        <v>21731167.888131399</v>
      </c>
    </row>
    <row r="1379" spans="2:18" ht="30" x14ac:dyDescent="0.25">
      <c r="B1379" s="146">
        <v>1375</v>
      </c>
      <c r="C1379" s="147" t="s">
        <v>1488</v>
      </c>
      <c r="D1379" s="148">
        <v>1</v>
      </c>
      <c r="E1379" s="149">
        <v>42155</v>
      </c>
      <c r="F1379" s="149">
        <v>44413</v>
      </c>
      <c r="G1379" s="6">
        <f t="shared" si="150"/>
        <v>6.1863013698630134</v>
      </c>
      <c r="H1379" s="146">
        <v>15</v>
      </c>
      <c r="I1379" s="150">
        <v>0.05</v>
      </c>
      <c r="J1379" s="151">
        <f t="shared" si="146"/>
        <v>6.3333333333333325E-2</v>
      </c>
      <c r="K1379" s="152">
        <v>5855850</v>
      </c>
      <c r="L1379" s="152">
        <v>3629656.7</v>
      </c>
      <c r="M1379" s="64">
        <v>0</v>
      </c>
      <c r="N1379" s="153">
        <f t="shared" si="147"/>
        <v>5855850</v>
      </c>
      <c r="O1379" s="152">
        <f t="shared" si="148"/>
        <v>2294316.6821917803</v>
      </c>
      <c r="P1379" s="152">
        <f t="shared" si="149"/>
        <v>3561533.3178082197</v>
      </c>
      <c r="Q1379" s="64">
        <v>0.06</v>
      </c>
      <c r="R1379" s="152">
        <f t="shared" si="151"/>
        <v>3347841.3187397262</v>
      </c>
    </row>
    <row r="1380" spans="2:18" ht="30" x14ac:dyDescent="0.25">
      <c r="B1380" s="146">
        <v>1376</v>
      </c>
      <c r="C1380" s="147" t="s">
        <v>1489</v>
      </c>
      <c r="D1380" s="148">
        <v>2</v>
      </c>
      <c r="E1380" s="149">
        <v>42236</v>
      </c>
      <c r="F1380" s="149">
        <v>44413</v>
      </c>
      <c r="G1380" s="6">
        <f t="shared" si="150"/>
        <v>5.9643835616438352</v>
      </c>
      <c r="H1380" s="146">
        <v>8</v>
      </c>
      <c r="I1380" s="150">
        <v>0.05</v>
      </c>
      <c r="J1380" s="151">
        <f t="shared" si="146"/>
        <v>0.11874999999999999</v>
      </c>
      <c r="K1380" s="152">
        <v>681820</v>
      </c>
      <c r="L1380" s="152">
        <v>439338.78</v>
      </c>
      <c r="M1380" s="64">
        <v>0</v>
      </c>
      <c r="N1380" s="153">
        <f t="shared" si="147"/>
        <v>681820</v>
      </c>
      <c r="O1380" s="152">
        <f t="shared" si="148"/>
        <v>482913.02499999997</v>
      </c>
      <c r="P1380" s="152">
        <f t="shared" si="149"/>
        <v>198906.97500000003</v>
      </c>
      <c r="Q1380" s="64">
        <v>0.06</v>
      </c>
      <c r="R1380" s="152">
        <f t="shared" si="151"/>
        <v>186972.55650000004</v>
      </c>
    </row>
    <row r="1381" spans="2:18" x14ac:dyDescent="0.25">
      <c r="B1381" s="146">
        <v>1377</v>
      </c>
      <c r="C1381" s="147" t="s">
        <v>1490</v>
      </c>
      <c r="D1381" s="148">
        <v>1</v>
      </c>
      <c r="E1381" s="149">
        <v>42194</v>
      </c>
      <c r="F1381" s="149">
        <v>44413</v>
      </c>
      <c r="G1381" s="6">
        <f t="shared" si="150"/>
        <v>6.0794520547945208</v>
      </c>
      <c r="H1381" s="146">
        <v>8</v>
      </c>
      <c r="I1381" s="150">
        <v>0.05</v>
      </c>
      <c r="J1381" s="151">
        <f t="shared" si="146"/>
        <v>0.11874999999999999</v>
      </c>
      <c r="K1381" s="152">
        <v>175071</v>
      </c>
      <c r="L1381" s="152">
        <v>109745.07</v>
      </c>
      <c r="M1381" s="64">
        <v>0</v>
      </c>
      <c r="N1381" s="153">
        <f t="shared" si="147"/>
        <v>175071</v>
      </c>
      <c r="O1381" s="152">
        <f t="shared" si="148"/>
        <v>126389.8703938356</v>
      </c>
      <c r="P1381" s="152">
        <f t="shared" si="149"/>
        <v>48681.129606164395</v>
      </c>
      <c r="Q1381" s="64">
        <v>0.06</v>
      </c>
      <c r="R1381" s="152">
        <f t="shared" si="151"/>
        <v>45760.26182979453</v>
      </c>
    </row>
    <row r="1382" spans="2:18" x14ac:dyDescent="0.25">
      <c r="B1382" s="146">
        <v>1378</v>
      </c>
      <c r="C1382" s="147" t="s">
        <v>1491</v>
      </c>
      <c r="D1382" s="148">
        <v>2</v>
      </c>
      <c r="E1382" s="149">
        <v>42203</v>
      </c>
      <c r="F1382" s="149">
        <v>44413</v>
      </c>
      <c r="G1382" s="6">
        <f t="shared" si="150"/>
        <v>6.0547945205479454</v>
      </c>
      <c r="H1382" s="146">
        <v>8</v>
      </c>
      <c r="I1382" s="150">
        <v>0.05</v>
      </c>
      <c r="J1382" s="151">
        <f t="shared" si="146"/>
        <v>0.11874999999999999</v>
      </c>
      <c r="K1382" s="152">
        <v>1012500</v>
      </c>
      <c r="L1382" s="152">
        <v>636338.04</v>
      </c>
      <c r="M1382" s="64">
        <v>0</v>
      </c>
      <c r="N1382" s="153">
        <f t="shared" si="147"/>
        <v>1012500</v>
      </c>
      <c r="O1382" s="152">
        <f t="shared" si="148"/>
        <v>727994.43493150687</v>
      </c>
      <c r="P1382" s="152">
        <f t="shared" si="149"/>
        <v>284505.56506849313</v>
      </c>
      <c r="Q1382" s="64">
        <v>0.06</v>
      </c>
      <c r="R1382" s="152">
        <f t="shared" si="151"/>
        <v>267435.23116438353</v>
      </c>
    </row>
    <row r="1383" spans="2:18" ht="30" x14ac:dyDescent="0.25">
      <c r="B1383" s="146">
        <v>1379</v>
      </c>
      <c r="C1383" s="147" t="s">
        <v>1492</v>
      </c>
      <c r="D1383" s="148">
        <v>1</v>
      </c>
      <c r="E1383" s="149">
        <v>42416</v>
      </c>
      <c r="F1383" s="149">
        <v>44413</v>
      </c>
      <c r="G1383" s="6">
        <f t="shared" si="150"/>
        <v>5.4712328767123291</v>
      </c>
      <c r="H1383" s="146">
        <v>8</v>
      </c>
      <c r="I1383" s="150">
        <v>0.05</v>
      </c>
      <c r="J1383" s="151">
        <f t="shared" si="146"/>
        <v>0.11874999999999999</v>
      </c>
      <c r="K1383" s="152">
        <v>549064.19999999995</v>
      </c>
      <c r="L1383" s="152">
        <v>370914.45</v>
      </c>
      <c r="M1383" s="64">
        <v>3.1350482315112588E-2</v>
      </c>
      <c r="N1383" s="153">
        <f t="shared" si="147"/>
        <v>566277.62749196135</v>
      </c>
      <c r="O1383" s="152">
        <f t="shared" si="148"/>
        <v>367915.61677958025</v>
      </c>
      <c r="P1383" s="152">
        <f t="shared" si="149"/>
        <v>198362.0107123811</v>
      </c>
      <c r="Q1383" s="64">
        <v>0.06</v>
      </c>
      <c r="R1383" s="152">
        <f t="shared" si="151"/>
        <v>186460.29006963823</v>
      </c>
    </row>
    <row r="1384" spans="2:18" x14ac:dyDescent="0.25">
      <c r="B1384" s="146">
        <v>1380</v>
      </c>
      <c r="C1384" s="147" t="s">
        <v>1493</v>
      </c>
      <c r="D1384" s="148">
        <v>1</v>
      </c>
      <c r="E1384" s="149">
        <v>42107</v>
      </c>
      <c r="F1384" s="149">
        <v>44413</v>
      </c>
      <c r="G1384" s="6">
        <f t="shared" si="150"/>
        <v>6.3178082191780822</v>
      </c>
      <c r="H1384" s="146">
        <v>8</v>
      </c>
      <c r="I1384" s="150">
        <v>0.05</v>
      </c>
      <c r="J1384" s="151">
        <f t="shared" si="146"/>
        <v>0.11874999999999999</v>
      </c>
      <c r="K1384" s="152">
        <v>202269</v>
      </c>
      <c r="L1384" s="152">
        <v>125814.69</v>
      </c>
      <c r="M1384" s="64">
        <v>0</v>
      </c>
      <c r="N1384" s="153">
        <f t="shared" si="147"/>
        <v>202269</v>
      </c>
      <c r="O1384" s="152">
        <f t="shared" si="148"/>
        <v>151750.23914383561</v>
      </c>
      <c r="P1384" s="152">
        <f t="shared" si="149"/>
        <v>50518.760856164386</v>
      </c>
      <c r="Q1384" s="64">
        <v>0.06</v>
      </c>
      <c r="R1384" s="152">
        <f t="shared" si="151"/>
        <v>47487.635204794518</v>
      </c>
    </row>
    <row r="1385" spans="2:18" ht="30" x14ac:dyDescent="0.25">
      <c r="B1385" s="146">
        <v>1381</v>
      </c>
      <c r="C1385" s="147" t="s">
        <v>1494</v>
      </c>
      <c r="D1385" s="148">
        <v>1</v>
      </c>
      <c r="E1385" s="149">
        <v>42139</v>
      </c>
      <c r="F1385" s="149">
        <v>44413</v>
      </c>
      <c r="G1385" s="6">
        <f t="shared" si="150"/>
        <v>6.2301369863013702</v>
      </c>
      <c r="H1385" s="146">
        <v>8</v>
      </c>
      <c r="I1385" s="150">
        <v>0.05</v>
      </c>
      <c r="J1385" s="151">
        <f t="shared" si="146"/>
        <v>0.11874999999999999</v>
      </c>
      <c r="K1385" s="152">
        <v>959692.5</v>
      </c>
      <c r="L1385" s="152">
        <v>423507.69</v>
      </c>
      <c r="M1385" s="64">
        <v>0</v>
      </c>
      <c r="N1385" s="153">
        <f t="shared" si="147"/>
        <v>959692.5</v>
      </c>
      <c r="O1385" s="152">
        <f t="shared" si="148"/>
        <v>710008.11909246584</v>
      </c>
      <c r="P1385" s="152">
        <f t="shared" si="149"/>
        <v>249684.38090753416</v>
      </c>
      <c r="Q1385" s="64">
        <v>0.06</v>
      </c>
      <c r="R1385" s="152">
        <f t="shared" si="151"/>
        <v>234703.3180530821</v>
      </c>
    </row>
    <row r="1386" spans="2:18" ht="30" x14ac:dyDescent="0.25">
      <c r="B1386" s="146">
        <v>1382</v>
      </c>
      <c r="C1386" s="147" t="s">
        <v>1495</v>
      </c>
      <c r="D1386" s="148">
        <v>1</v>
      </c>
      <c r="E1386" s="149">
        <v>42209</v>
      </c>
      <c r="F1386" s="149">
        <v>44413</v>
      </c>
      <c r="G1386" s="6">
        <f t="shared" si="150"/>
        <v>6.0383561643835613</v>
      </c>
      <c r="H1386" s="146">
        <v>25</v>
      </c>
      <c r="I1386" s="150">
        <v>0.05</v>
      </c>
      <c r="J1386" s="151">
        <f t="shared" si="146"/>
        <v>3.7999999999999999E-2</v>
      </c>
      <c r="K1386" s="152">
        <v>12732612.75</v>
      </c>
      <c r="L1386" s="152">
        <v>9980093.3599999994</v>
      </c>
      <c r="M1386" s="64">
        <v>1.2096774193548416E-2</v>
      </c>
      <c r="N1386" s="153">
        <f t="shared" si="147"/>
        <v>12886636.291330647</v>
      </c>
      <c r="O1386" s="152">
        <f t="shared" si="148"/>
        <v>2956935.7881411621</v>
      </c>
      <c r="P1386" s="152">
        <f t="shared" si="149"/>
        <v>9929700.5031894855</v>
      </c>
      <c r="Q1386" s="64">
        <v>0.06</v>
      </c>
      <c r="R1386" s="152">
        <f t="shared" si="151"/>
        <v>9333918.4729981162</v>
      </c>
    </row>
    <row r="1387" spans="2:18" x14ac:dyDescent="0.25">
      <c r="B1387" s="146">
        <v>1383</v>
      </c>
      <c r="C1387" s="147" t="s">
        <v>1496</v>
      </c>
      <c r="D1387" s="148">
        <v>2</v>
      </c>
      <c r="E1387" s="149">
        <v>42213</v>
      </c>
      <c r="F1387" s="149">
        <v>44413</v>
      </c>
      <c r="G1387" s="6">
        <f t="shared" si="150"/>
        <v>6.0273972602739727</v>
      </c>
      <c r="H1387" s="146">
        <v>8</v>
      </c>
      <c r="I1387" s="150">
        <v>0.05</v>
      </c>
      <c r="J1387" s="151">
        <f t="shared" si="146"/>
        <v>0.11874999999999999</v>
      </c>
      <c r="K1387" s="152">
        <v>288644.67</v>
      </c>
      <c r="L1387" s="152">
        <v>226365.79</v>
      </c>
      <c r="M1387" s="64">
        <v>0</v>
      </c>
      <c r="N1387" s="153">
        <f t="shared" si="147"/>
        <v>288644.67</v>
      </c>
      <c r="O1387" s="152">
        <f t="shared" si="148"/>
        <v>206598.4110616438</v>
      </c>
      <c r="P1387" s="152">
        <f t="shared" si="149"/>
        <v>82046.258938356186</v>
      </c>
      <c r="Q1387" s="64">
        <v>0.06</v>
      </c>
      <c r="R1387" s="152">
        <f t="shared" si="151"/>
        <v>77123.483402054815</v>
      </c>
    </row>
    <row r="1388" spans="2:18" x14ac:dyDescent="0.25">
      <c r="B1388" s="146">
        <v>1384</v>
      </c>
      <c r="C1388" s="147" t="s">
        <v>1497</v>
      </c>
      <c r="D1388" s="148">
        <v>2</v>
      </c>
      <c r="E1388" s="149">
        <v>42451</v>
      </c>
      <c r="F1388" s="149">
        <v>44413</v>
      </c>
      <c r="G1388" s="6">
        <f t="shared" si="150"/>
        <v>5.375342465753425</v>
      </c>
      <c r="H1388" s="146">
        <v>8</v>
      </c>
      <c r="I1388" s="150">
        <v>0.05</v>
      </c>
      <c r="J1388" s="151">
        <f t="shared" si="146"/>
        <v>0.11874999999999999</v>
      </c>
      <c r="K1388" s="152">
        <v>561277.63</v>
      </c>
      <c r="L1388" s="152">
        <v>454051.83</v>
      </c>
      <c r="M1388" s="64">
        <v>3.1350482315112588E-2</v>
      </c>
      <c r="N1388" s="153">
        <f t="shared" si="147"/>
        <v>578873.95441318327</v>
      </c>
      <c r="O1388" s="152">
        <f t="shared" si="148"/>
        <v>369507.93275025079</v>
      </c>
      <c r="P1388" s="152">
        <f t="shared" si="149"/>
        <v>209366.02166293247</v>
      </c>
      <c r="Q1388" s="64">
        <v>0.06</v>
      </c>
      <c r="R1388" s="152">
        <f t="shared" si="151"/>
        <v>196804.06036315652</v>
      </c>
    </row>
    <row r="1389" spans="2:18" ht="30" x14ac:dyDescent="0.25">
      <c r="B1389" s="146">
        <v>1385</v>
      </c>
      <c r="C1389" s="147" t="s">
        <v>1498</v>
      </c>
      <c r="D1389" s="148">
        <v>1</v>
      </c>
      <c r="E1389" s="149">
        <v>42156</v>
      </c>
      <c r="F1389" s="149">
        <v>44413</v>
      </c>
      <c r="G1389" s="6">
        <f t="shared" si="150"/>
        <v>6.183561643835616</v>
      </c>
      <c r="H1389" s="146">
        <v>10</v>
      </c>
      <c r="I1389" s="150">
        <v>0.05</v>
      </c>
      <c r="J1389" s="151">
        <f t="shared" si="146"/>
        <v>9.5000000000000001E-2</v>
      </c>
      <c r="K1389" s="152">
        <v>2790000</v>
      </c>
      <c r="L1389" s="152">
        <v>2171499.9</v>
      </c>
      <c r="M1389" s="64">
        <v>0</v>
      </c>
      <c r="N1389" s="153">
        <f t="shared" si="147"/>
        <v>2790000</v>
      </c>
      <c r="O1389" s="152">
        <f t="shared" si="148"/>
        <v>1638953.01369863</v>
      </c>
      <c r="P1389" s="152">
        <f t="shared" si="149"/>
        <v>1151046.98630137</v>
      </c>
      <c r="Q1389" s="64">
        <v>0.06</v>
      </c>
      <c r="R1389" s="152">
        <f t="shared" si="151"/>
        <v>1081984.1671232877</v>
      </c>
    </row>
    <row r="1390" spans="2:18" ht="30" x14ac:dyDescent="0.25">
      <c r="B1390" s="146">
        <v>1386</v>
      </c>
      <c r="C1390" s="147" t="s">
        <v>1500</v>
      </c>
      <c r="D1390" s="148">
        <v>14</v>
      </c>
      <c r="E1390" s="149">
        <v>42178</v>
      </c>
      <c r="F1390" s="149">
        <v>44413</v>
      </c>
      <c r="G1390" s="6">
        <f t="shared" si="150"/>
        <v>6.1232876712328768</v>
      </c>
      <c r="H1390" s="146">
        <v>8</v>
      </c>
      <c r="I1390" s="150">
        <v>0.05</v>
      </c>
      <c r="J1390" s="151">
        <f t="shared" si="146"/>
        <v>0.11874999999999999</v>
      </c>
      <c r="K1390" s="152">
        <v>1294357.05</v>
      </c>
      <c r="L1390" s="152">
        <v>807649.95</v>
      </c>
      <c r="M1390" s="64">
        <v>0</v>
      </c>
      <c r="N1390" s="153">
        <f t="shared" si="147"/>
        <v>1294357.05</v>
      </c>
      <c r="O1390" s="152">
        <f t="shared" si="148"/>
        <v>941179.31726455479</v>
      </c>
      <c r="P1390" s="152">
        <f t="shared" si="149"/>
        <v>353177.73273544526</v>
      </c>
      <c r="Q1390" s="64">
        <v>0.06</v>
      </c>
      <c r="R1390" s="152">
        <f t="shared" si="151"/>
        <v>331987.06877131853</v>
      </c>
    </row>
    <row r="1391" spans="2:18" x14ac:dyDescent="0.25">
      <c r="B1391" s="146">
        <v>1387</v>
      </c>
      <c r="C1391" s="147" t="s">
        <v>1501</v>
      </c>
      <c r="D1391" s="148">
        <v>0</v>
      </c>
      <c r="E1391" s="149">
        <v>42165</v>
      </c>
      <c r="F1391" s="149">
        <v>44413</v>
      </c>
      <c r="G1391" s="6">
        <f t="shared" si="150"/>
        <v>6.1589041095890407</v>
      </c>
      <c r="H1391" s="146">
        <v>10</v>
      </c>
      <c r="I1391" s="150">
        <v>0.05</v>
      </c>
      <c r="J1391" s="151">
        <f t="shared" si="146"/>
        <v>9.5000000000000001E-2</v>
      </c>
      <c r="K1391" s="152">
        <v>2473200</v>
      </c>
      <c r="L1391" s="152">
        <v>1563219.4</v>
      </c>
      <c r="M1391" s="64">
        <v>0</v>
      </c>
      <c r="N1391" s="153">
        <f t="shared" si="147"/>
        <v>2473200</v>
      </c>
      <c r="O1391" s="152">
        <f t="shared" si="148"/>
        <v>1447059.1561643835</v>
      </c>
      <c r="P1391" s="152">
        <f t="shared" si="149"/>
        <v>1026140.8438356165</v>
      </c>
      <c r="Q1391" s="64">
        <v>0.06</v>
      </c>
      <c r="R1391" s="152">
        <f t="shared" si="151"/>
        <v>964572.39320547949</v>
      </c>
    </row>
    <row r="1392" spans="2:18" ht="30" x14ac:dyDescent="0.25">
      <c r="B1392" s="146">
        <v>1388</v>
      </c>
      <c r="C1392" s="147" t="s">
        <v>1502</v>
      </c>
      <c r="D1392" s="148">
        <v>62.36</v>
      </c>
      <c r="E1392" s="149">
        <v>42220</v>
      </c>
      <c r="F1392" s="149">
        <v>44413</v>
      </c>
      <c r="G1392" s="6">
        <f t="shared" si="150"/>
        <v>6.0082191780821921</v>
      </c>
      <c r="H1392" s="146">
        <v>15</v>
      </c>
      <c r="I1392" s="150">
        <v>0.05</v>
      </c>
      <c r="J1392" s="151">
        <f t="shared" si="146"/>
        <v>6.3333333333333325E-2</v>
      </c>
      <c r="K1392" s="152">
        <v>8005138.3300000001</v>
      </c>
      <c r="L1392" s="152">
        <v>6230659.1200000001</v>
      </c>
      <c r="M1392" s="64">
        <v>0</v>
      </c>
      <c r="N1392" s="153">
        <f t="shared" si="147"/>
        <v>8005138.3300000001</v>
      </c>
      <c r="O1392" s="152">
        <f t="shared" si="148"/>
        <v>3046119.6237087669</v>
      </c>
      <c r="P1392" s="152">
        <f t="shared" si="149"/>
        <v>4959018.7062912332</v>
      </c>
      <c r="Q1392" s="64">
        <v>0.06</v>
      </c>
      <c r="R1392" s="152">
        <f t="shared" si="151"/>
        <v>4661477.5839137593</v>
      </c>
    </row>
    <row r="1393" spans="2:18" ht="30" x14ac:dyDescent="0.25">
      <c r="B1393" s="146">
        <v>1389</v>
      </c>
      <c r="C1393" s="147" t="s">
        <v>1503</v>
      </c>
      <c r="D1393" s="148">
        <v>1</v>
      </c>
      <c r="E1393" s="149">
        <v>42235</v>
      </c>
      <c r="F1393" s="149">
        <v>44413</v>
      </c>
      <c r="G1393" s="6">
        <f t="shared" si="150"/>
        <v>5.9671232876712326</v>
      </c>
      <c r="H1393" s="146">
        <v>10</v>
      </c>
      <c r="I1393" s="150">
        <v>0.05</v>
      </c>
      <c r="J1393" s="151">
        <f t="shared" si="146"/>
        <v>9.5000000000000001E-2</v>
      </c>
      <c r="K1393" s="152">
        <v>4038832.24</v>
      </c>
      <c r="L1393" s="152">
        <v>3150142.77</v>
      </c>
      <c r="M1393" s="64">
        <v>0</v>
      </c>
      <c r="N1393" s="153">
        <f t="shared" si="147"/>
        <v>4038832.24</v>
      </c>
      <c r="O1393" s="152">
        <f t="shared" si="148"/>
        <v>2289519.9418586302</v>
      </c>
      <c r="P1393" s="152">
        <f t="shared" si="149"/>
        <v>1749312.2981413701</v>
      </c>
      <c r="Q1393" s="64">
        <v>0.06</v>
      </c>
      <c r="R1393" s="152">
        <f t="shared" si="151"/>
        <v>1644353.5602528877</v>
      </c>
    </row>
    <row r="1394" spans="2:18" ht="30" x14ac:dyDescent="0.25">
      <c r="B1394" s="146">
        <v>1390</v>
      </c>
      <c r="C1394" s="147" t="s">
        <v>1504</v>
      </c>
      <c r="D1394" s="148">
        <v>1</v>
      </c>
      <c r="E1394" s="149">
        <v>42156</v>
      </c>
      <c r="F1394" s="149">
        <v>44413</v>
      </c>
      <c r="G1394" s="6">
        <f t="shared" si="150"/>
        <v>6.183561643835616</v>
      </c>
      <c r="H1394" s="146">
        <v>8</v>
      </c>
      <c r="I1394" s="150">
        <v>0.05</v>
      </c>
      <c r="J1394" s="151">
        <f t="shared" si="146"/>
        <v>0.11874999999999999</v>
      </c>
      <c r="K1394" s="152">
        <v>1443168.42</v>
      </c>
      <c r="L1394" s="152">
        <v>1123240.19</v>
      </c>
      <c r="M1394" s="64">
        <v>0</v>
      </c>
      <c r="N1394" s="153">
        <f t="shared" si="147"/>
        <v>1443168.42</v>
      </c>
      <c r="O1394" s="152">
        <f t="shared" si="148"/>
        <v>1059715.6053914381</v>
      </c>
      <c r="P1394" s="152">
        <f t="shared" si="149"/>
        <v>383452.81460856181</v>
      </c>
      <c r="Q1394" s="64">
        <v>0.06</v>
      </c>
      <c r="R1394" s="152">
        <f t="shared" si="151"/>
        <v>360445.64573204808</v>
      </c>
    </row>
    <row r="1395" spans="2:18" ht="30" x14ac:dyDescent="0.25">
      <c r="B1395" s="146">
        <v>1391</v>
      </c>
      <c r="C1395" s="147" t="s">
        <v>1505</v>
      </c>
      <c r="D1395" s="148">
        <v>0</v>
      </c>
      <c r="E1395" s="149">
        <v>42270</v>
      </c>
      <c r="F1395" s="149">
        <v>44413</v>
      </c>
      <c r="G1395" s="6">
        <f t="shared" si="150"/>
        <v>5.8712328767123285</v>
      </c>
      <c r="H1395" s="146">
        <v>15</v>
      </c>
      <c r="I1395" s="150">
        <v>0.05</v>
      </c>
      <c r="J1395" s="151">
        <f t="shared" si="146"/>
        <v>6.3333333333333325E-2</v>
      </c>
      <c r="K1395" s="152">
        <v>6561284.4500000002</v>
      </c>
      <c r="L1395" s="152">
        <v>5142539.2699999996</v>
      </c>
      <c r="M1395" s="64">
        <v>0</v>
      </c>
      <c r="N1395" s="153">
        <f t="shared" si="147"/>
        <v>6561284.4500000002</v>
      </c>
      <c r="O1395" s="152">
        <f t="shared" si="148"/>
        <v>2439779.1684990865</v>
      </c>
      <c r="P1395" s="152">
        <f t="shared" si="149"/>
        <v>4121505.2815009137</v>
      </c>
      <c r="Q1395" s="64">
        <v>0.06</v>
      </c>
      <c r="R1395" s="152">
        <f t="shared" si="151"/>
        <v>3874214.9646108588</v>
      </c>
    </row>
    <row r="1396" spans="2:18" x14ac:dyDescent="0.25">
      <c r="B1396" s="146">
        <v>1392</v>
      </c>
      <c r="C1396" s="147" t="s">
        <v>1506</v>
      </c>
      <c r="D1396" s="148">
        <v>0</v>
      </c>
      <c r="E1396" s="149">
        <v>42297</v>
      </c>
      <c r="F1396" s="149">
        <v>44413</v>
      </c>
      <c r="G1396" s="6">
        <f t="shared" si="150"/>
        <v>5.7972602739726025</v>
      </c>
      <c r="H1396" s="146">
        <v>25</v>
      </c>
      <c r="I1396" s="150">
        <v>0.05</v>
      </c>
      <c r="J1396" s="151">
        <f t="shared" si="146"/>
        <v>3.7999999999999999E-2</v>
      </c>
      <c r="K1396" s="152">
        <v>2009125.09</v>
      </c>
      <c r="L1396" s="152">
        <v>1593162.22</v>
      </c>
      <c r="M1396" s="64">
        <v>0</v>
      </c>
      <c r="N1396" s="153">
        <f t="shared" si="147"/>
        <v>2009125.09</v>
      </c>
      <c r="O1396" s="152">
        <f t="shared" si="148"/>
        <v>442602.00064854795</v>
      </c>
      <c r="P1396" s="152">
        <f t="shared" si="149"/>
        <v>1566523.0893514522</v>
      </c>
      <c r="Q1396" s="64">
        <v>0.06</v>
      </c>
      <c r="R1396" s="152">
        <f t="shared" si="151"/>
        <v>1472531.7039903649</v>
      </c>
    </row>
    <row r="1397" spans="2:18" x14ac:dyDescent="0.25">
      <c r="B1397" s="146">
        <v>1393</v>
      </c>
      <c r="C1397" s="147" t="s">
        <v>1507</v>
      </c>
      <c r="D1397" s="148">
        <v>0</v>
      </c>
      <c r="E1397" s="149">
        <v>42449</v>
      </c>
      <c r="F1397" s="149">
        <v>44413</v>
      </c>
      <c r="G1397" s="6">
        <f t="shared" si="150"/>
        <v>5.3808219178082188</v>
      </c>
      <c r="H1397" s="146">
        <v>25</v>
      </c>
      <c r="I1397" s="150">
        <v>0.05</v>
      </c>
      <c r="J1397" s="151">
        <f t="shared" si="146"/>
        <v>3.7999999999999999E-2</v>
      </c>
      <c r="K1397" s="152">
        <v>4074721.2</v>
      </c>
      <c r="L1397" s="152">
        <v>3295444.7</v>
      </c>
      <c r="M1397" s="64">
        <v>3.1350482315112588E-2</v>
      </c>
      <c r="N1397" s="153">
        <f t="shared" si="147"/>
        <v>4202465.6749196146</v>
      </c>
      <c r="O1397" s="152">
        <f t="shared" si="148"/>
        <v>859283.33767287852</v>
      </c>
      <c r="P1397" s="152">
        <f t="shared" si="149"/>
        <v>3343182.337246736</v>
      </c>
      <c r="Q1397" s="64">
        <v>0.06</v>
      </c>
      <c r="R1397" s="152">
        <f t="shared" si="151"/>
        <v>3142591.3970119315</v>
      </c>
    </row>
    <row r="1398" spans="2:18" ht="30" x14ac:dyDescent="0.25">
      <c r="B1398" s="146">
        <v>1394</v>
      </c>
      <c r="C1398" s="147" t="s">
        <v>1509</v>
      </c>
      <c r="D1398" s="148">
        <v>0</v>
      </c>
      <c r="E1398" s="149">
        <v>42741</v>
      </c>
      <c r="F1398" s="149">
        <v>44413</v>
      </c>
      <c r="G1398" s="6">
        <f t="shared" si="150"/>
        <v>4.580821917808219</v>
      </c>
      <c r="H1398" s="146">
        <v>10</v>
      </c>
      <c r="I1398" s="150">
        <v>0.05</v>
      </c>
      <c r="J1398" s="151">
        <f t="shared" si="146"/>
        <v>9.5000000000000001E-2</v>
      </c>
      <c r="K1398" s="152">
        <v>2508421</v>
      </c>
      <c r="L1398" s="152">
        <v>2074937</v>
      </c>
      <c r="M1398" s="64">
        <v>1.3428120063191289E-2</v>
      </c>
      <c r="N1398" s="153">
        <f t="shared" si="147"/>
        <v>2542104.3783570305</v>
      </c>
      <c r="O1398" s="152">
        <f t="shared" si="148"/>
        <v>1106268.1081047417</v>
      </c>
      <c r="P1398" s="152">
        <f t="shared" si="149"/>
        <v>1435836.2702522888</v>
      </c>
      <c r="Q1398" s="64">
        <v>0.06</v>
      </c>
      <c r="R1398" s="152">
        <f t="shared" si="151"/>
        <v>1349686.0940371514</v>
      </c>
    </row>
    <row r="1399" spans="2:18" x14ac:dyDescent="0.25">
      <c r="B1399" s="146">
        <v>1395</v>
      </c>
      <c r="C1399" s="147" t="s">
        <v>1510</v>
      </c>
      <c r="D1399" s="148">
        <v>0</v>
      </c>
      <c r="E1399" s="149">
        <v>42447</v>
      </c>
      <c r="F1399" s="149">
        <v>44413</v>
      </c>
      <c r="G1399" s="6">
        <f t="shared" si="150"/>
        <v>5.3863013698630136</v>
      </c>
      <c r="H1399" s="146">
        <v>10</v>
      </c>
      <c r="I1399" s="150">
        <v>0.05</v>
      </c>
      <c r="J1399" s="151">
        <f t="shared" si="146"/>
        <v>9.5000000000000001E-2</v>
      </c>
      <c r="K1399" s="152">
        <v>4383922.5199999996</v>
      </c>
      <c r="L1399" s="152">
        <v>3544601.49</v>
      </c>
      <c r="M1399" s="64">
        <v>3.1350482315112588E-2</v>
      </c>
      <c r="N1399" s="153">
        <f t="shared" si="147"/>
        <v>4521360.6054340834</v>
      </c>
      <c r="O1399" s="152">
        <f t="shared" si="148"/>
        <v>2313574.0281559555</v>
      </c>
      <c r="P1399" s="152">
        <f t="shared" si="149"/>
        <v>2207786.5772781279</v>
      </c>
      <c r="Q1399" s="64">
        <v>0.06</v>
      </c>
      <c r="R1399" s="152">
        <f t="shared" si="151"/>
        <v>2075319.38264144</v>
      </c>
    </row>
    <row r="1400" spans="2:18" x14ac:dyDescent="0.25">
      <c r="B1400" s="146">
        <v>1396</v>
      </c>
      <c r="C1400" s="147" t="s">
        <v>1511</v>
      </c>
      <c r="D1400" s="148">
        <v>0</v>
      </c>
      <c r="E1400" s="149">
        <v>42452</v>
      </c>
      <c r="F1400" s="149">
        <v>44413</v>
      </c>
      <c r="G1400" s="6">
        <f t="shared" si="150"/>
        <v>5.3726027397260276</v>
      </c>
      <c r="H1400" s="146">
        <v>25</v>
      </c>
      <c r="I1400" s="150">
        <v>0.05</v>
      </c>
      <c r="J1400" s="151">
        <f t="shared" si="146"/>
        <v>3.7999999999999999E-2</v>
      </c>
      <c r="K1400" s="152">
        <v>33356161.329999998</v>
      </c>
      <c r="L1400" s="152">
        <v>26987304.710000001</v>
      </c>
      <c r="M1400" s="64">
        <v>1.6194331983805755E-2</v>
      </c>
      <c r="N1400" s="153">
        <f t="shared" si="147"/>
        <v>33896342.080283403</v>
      </c>
      <c r="O1400" s="152">
        <f t="shared" si="148"/>
        <v>6920240.0524344072</v>
      </c>
      <c r="P1400" s="152">
        <f t="shared" si="149"/>
        <v>26976102.027848996</v>
      </c>
      <c r="Q1400" s="64">
        <v>0.06</v>
      </c>
      <c r="R1400" s="152">
        <f t="shared" si="151"/>
        <v>25357535.906178053</v>
      </c>
    </row>
    <row r="1401" spans="2:18" x14ac:dyDescent="0.25">
      <c r="B1401" s="146">
        <v>1397</v>
      </c>
      <c r="C1401" s="147" t="s">
        <v>1513</v>
      </c>
      <c r="D1401" s="148">
        <v>0</v>
      </c>
      <c r="E1401" s="149">
        <v>42732</v>
      </c>
      <c r="F1401" s="149">
        <v>44413</v>
      </c>
      <c r="G1401" s="6">
        <f t="shared" si="150"/>
        <v>4.6054794520547944</v>
      </c>
      <c r="H1401" s="146">
        <v>25</v>
      </c>
      <c r="I1401" s="150">
        <v>0.05</v>
      </c>
      <c r="J1401" s="151">
        <f t="shared" si="146"/>
        <v>3.7999999999999999E-2</v>
      </c>
      <c r="K1401" s="152">
        <v>1210.1600000000001</v>
      </c>
      <c r="L1401" s="152">
        <v>1008.31</v>
      </c>
      <c r="M1401" s="64">
        <v>1.6194331983805755E-2</v>
      </c>
      <c r="N1401" s="153">
        <f t="shared" si="147"/>
        <v>1229.7577327935226</v>
      </c>
      <c r="O1401" s="152">
        <f t="shared" si="148"/>
        <v>215.21771083667022</v>
      </c>
      <c r="P1401" s="152">
        <f t="shared" si="149"/>
        <v>1014.5400219568523</v>
      </c>
      <c r="Q1401" s="64">
        <v>0.06</v>
      </c>
      <c r="R1401" s="152">
        <f t="shared" si="151"/>
        <v>953.66762063944111</v>
      </c>
    </row>
    <row r="1402" spans="2:18" ht="30" x14ac:dyDescent="0.25">
      <c r="B1402" s="146">
        <v>1398</v>
      </c>
      <c r="C1402" s="147" t="s">
        <v>1514</v>
      </c>
      <c r="D1402" s="148">
        <v>0</v>
      </c>
      <c r="E1402" s="149">
        <v>42741</v>
      </c>
      <c r="F1402" s="149">
        <v>44413</v>
      </c>
      <c r="G1402" s="6">
        <f t="shared" si="150"/>
        <v>4.580821917808219</v>
      </c>
      <c r="H1402" s="146">
        <v>15</v>
      </c>
      <c r="I1402" s="150">
        <v>0.05</v>
      </c>
      <c r="J1402" s="151">
        <f t="shared" si="146"/>
        <v>6.3333333333333325E-2</v>
      </c>
      <c r="K1402" s="152">
        <v>7335116.25</v>
      </c>
      <c r="L1402" s="152">
        <v>5985269.8200000003</v>
      </c>
      <c r="M1402" s="64">
        <v>1.3428120063191289E-2</v>
      </c>
      <c r="N1402" s="153">
        <f t="shared" si="147"/>
        <v>7433613.0716824662</v>
      </c>
      <c r="O1402" s="152">
        <f t="shared" si="148"/>
        <v>2156630.3201936851</v>
      </c>
      <c r="P1402" s="152">
        <f t="shared" si="149"/>
        <v>5276982.7514887806</v>
      </c>
      <c r="Q1402" s="64">
        <v>0.06</v>
      </c>
      <c r="R1402" s="152">
        <f t="shared" si="151"/>
        <v>4960363.7863994539</v>
      </c>
    </row>
    <row r="1403" spans="2:18" x14ac:dyDescent="0.25">
      <c r="B1403" s="146">
        <v>1399</v>
      </c>
      <c r="C1403" s="147" t="s">
        <v>1515</v>
      </c>
      <c r="D1403" s="148">
        <v>0</v>
      </c>
      <c r="E1403" s="149">
        <v>42433</v>
      </c>
      <c r="F1403" s="149">
        <v>44413</v>
      </c>
      <c r="G1403" s="6">
        <f t="shared" si="150"/>
        <v>5.4246575342465757</v>
      </c>
      <c r="H1403" s="146">
        <v>15</v>
      </c>
      <c r="I1403" s="150">
        <v>0.05</v>
      </c>
      <c r="J1403" s="151">
        <f t="shared" si="146"/>
        <v>6.3333333333333325E-2</v>
      </c>
      <c r="K1403" s="152">
        <v>1212443.3899999999</v>
      </c>
      <c r="L1403" s="152">
        <v>822623.09</v>
      </c>
      <c r="M1403" s="64">
        <v>3.1350482315112588E-2</v>
      </c>
      <c r="N1403" s="153">
        <f t="shared" si="147"/>
        <v>1250454.07505627</v>
      </c>
      <c r="O1403" s="152">
        <f t="shared" si="148"/>
        <v>429608.0575672774</v>
      </c>
      <c r="P1403" s="152">
        <f t="shared" si="149"/>
        <v>820846.01748899254</v>
      </c>
      <c r="Q1403" s="64">
        <v>0.06</v>
      </c>
      <c r="R1403" s="152">
        <f t="shared" si="151"/>
        <v>771595.25643965299</v>
      </c>
    </row>
    <row r="1404" spans="2:18" x14ac:dyDescent="0.25">
      <c r="B1404" s="146">
        <v>1400</v>
      </c>
      <c r="C1404" s="147" t="s">
        <v>1515</v>
      </c>
      <c r="D1404" s="148">
        <v>0</v>
      </c>
      <c r="E1404" s="149">
        <v>42784</v>
      </c>
      <c r="F1404" s="149">
        <v>44413</v>
      </c>
      <c r="G1404" s="6">
        <f t="shared" si="150"/>
        <v>4.463013698630137</v>
      </c>
      <c r="H1404" s="146">
        <v>15</v>
      </c>
      <c r="I1404" s="150">
        <v>0.05</v>
      </c>
      <c r="J1404" s="151">
        <f t="shared" si="146"/>
        <v>6.3333333333333325E-2</v>
      </c>
      <c r="K1404" s="152">
        <v>167797.21</v>
      </c>
      <c r="L1404" s="152">
        <v>118030.36</v>
      </c>
      <c r="M1404" s="64">
        <v>1.3428120063191289E-2</v>
      </c>
      <c r="N1404" s="153">
        <f t="shared" si="147"/>
        <v>170050.41108214852</v>
      </c>
      <c r="O1404" s="152">
        <f t="shared" si="148"/>
        <v>48066.029894096609</v>
      </c>
      <c r="P1404" s="152">
        <f t="shared" si="149"/>
        <v>121984.38118805192</v>
      </c>
      <c r="Q1404" s="64">
        <v>0.06</v>
      </c>
      <c r="R1404" s="152">
        <f t="shared" si="151"/>
        <v>114665.3183167688</v>
      </c>
    </row>
    <row r="1405" spans="2:18" x14ac:dyDescent="0.25">
      <c r="B1405" s="146">
        <v>1401</v>
      </c>
      <c r="C1405" s="147" t="s">
        <v>1517</v>
      </c>
      <c r="D1405" s="148">
        <v>1</v>
      </c>
      <c r="E1405" s="149">
        <v>42417</v>
      </c>
      <c r="F1405" s="149">
        <v>44413</v>
      </c>
      <c r="G1405" s="6">
        <f t="shared" si="150"/>
        <v>5.4684931506849317</v>
      </c>
      <c r="H1405" s="146">
        <v>10</v>
      </c>
      <c r="I1405" s="150">
        <v>0.05</v>
      </c>
      <c r="J1405" s="151">
        <f t="shared" si="146"/>
        <v>9.5000000000000001E-2</v>
      </c>
      <c r="K1405" s="152">
        <v>2597524.14</v>
      </c>
      <c r="L1405" s="152">
        <v>1755179.5</v>
      </c>
      <c r="M1405" s="64">
        <v>3.1350482315112588E-2</v>
      </c>
      <c r="N1405" s="153">
        <f t="shared" si="147"/>
        <v>2678957.7746141478</v>
      </c>
      <c r="O1405" s="152">
        <f t="shared" si="148"/>
        <v>1391736.9129379033</v>
      </c>
      <c r="P1405" s="152">
        <f t="shared" si="149"/>
        <v>1287220.8616762445</v>
      </c>
      <c r="Q1405" s="64">
        <v>0.06</v>
      </c>
      <c r="R1405" s="152">
        <f t="shared" si="151"/>
        <v>1209987.6099756698</v>
      </c>
    </row>
    <row r="1406" spans="2:18" ht="30" x14ac:dyDescent="0.25">
      <c r="B1406" s="146">
        <v>1402</v>
      </c>
      <c r="C1406" s="147" t="s">
        <v>1519</v>
      </c>
      <c r="D1406" s="148">
        <v>0</v>
      </c>
      <c r="E1406" s="149">
        <v>43008</v>
      </c>
      <c r="F1406" s="149">
        <v>44413</v>
      </c>
      <c r="G1406" s="6">
        <f t="shared" si="150"/>
        <v>3.8493150684931505</v>
      </c>
      <c r="H1406" s="146">
        <v>8</v>
      </c>
      <c r="I1406" s="150">
        <v>0.05</v>
      </c>
      <c r="J1406" s="151">
        <f t="shared" si="146"/>
        <v>0.11874999999999999</v>
      </c>
      <c r="K1406" s="152">
        <v>-5487.37</v>
      </c>
      <c r="L1406" s="152">
        <v>-4126.91</v>
      </c>
      <c r="M1406" s="64">
        <v>1.3428120063191289E-2</v>
      </c>
      <c r="N1406" s="153">
        <f t="shared" si="147"/>
        <v>-5561.0550631911547</v>
      </c>
      <c r="O1406" s="152">
        <f t="shared" si="148"/>
        <v>-2541.9925498610933</v>
      </c>
      <c r="P1406" s="152">
        <f>N1406-O1406</f>
        <v>-3019.0625133300614</v>
      </c>
      <c r="Q1406" s="64">
        <v>0.06</v>
      </c>
      <c r="R1406" s="152">
        <f>IF(P1406&gt;=N1406*I1406,N1406*I1406,P1406*(1-Q1406))</f>
        <v>-2837.9187625302575</v>
      </c>
    </row>
    <row r="1407" spans="2:18" x14ac:dyDescent="0.25">
      <c r="B1407" s="146">
        <v>1403</v>
      </c>
      <c r="C1407" s="147" t="s">
        <v>1520</v>
      </c>
      <c r="D1407" s="148">
        <v>0</v>
      </c>
      <c r="E1407" s="149">
        <v>42460</v>
      </c>
      <c r="F1407" s="149">
        <v>44413</v>
      </c>
      <c r="G1407" s="6">
        <f t="shared" si="150"/>
        <v>5.3506849315068497</v>
      </c>
      <c r="H1407" s="146">
        <v>15</v>
      </c>
      <c r="I1407" s="150">
        <v>0.05</v>
      </c>
      <c r="J1407" s="151">
        <f t="shared" si="146"/>
        <v>6.3333333333333325E-2</v>
      </c>
      <c r="K1407" s="152">
        <v>5913564.5</v>
      </c>
      <c r="L1407" s="152">
        <v>4789372.92</v>
      </c>
      <c r="M1407" s="64">
        <v>3.1350482315112588E-2</v>
      </c>
      <c r="N1407" s="153">
        <f t="shared" si="147"/>
        <v>6098957.5992765268</v>
      </c>
      <c r="O1407" s="152">
        <f t="shared" si="148"/>
        <v>2066794.6998753797</v>
      </c>
      <c r="P1407" s="152">
        <f t="shared" si="149"/>
        <v>4032162.8994011469</v>
      </c>
      <c r="Q1407" s="64">
        <v>0.06</v>
      </c>
      <c r="R1407" s="152">
        <f t="shared" si="151"/>
        <v>3790233.1254370781</v>
      </c>
    </row>
    <row r="1408" spans="2:18" x14ac:dyDescent="0.25">
      <c r="B1408" s="146">
        <v>1404</v>
      </c>
      <c r="C1408" s="147" t="s">
        <v>1522</v>
      </c>
      <c r="D1408" s="148">
        <v>0</v>
      </c>
      <c r="E1408" s="149">
        <v>42731</v>
      </c>
      <c r="F1408" s="149">
        <v>44413</v>
      </c>
      <c r="G1408" s="6">
        <f t="shared" si="150"/>
        <v>4.6082191780821917</v>
      </c>
      <c r="H1408" s="146">
        <v>8</v>
      </c>
      <c r="I1408" s="150">
        <v>0.05</v>
      </c>
      <c r="J1408" s="151">
        <f t="shared" si="146"/>
        <v>0.11874999999999999</v>
      </c>
      <c r="K1408" s="152">
        <v>535251</v>
      </c>
      <c r="L1408" s="152">
        <v>446835.53</v>
      </c>
      <c r="M1408" s="64">
        <v>3.1350482315112588E-2</v>
      </c>
      <c r="N1408" s="153">
        <f t="shared" si="147"/>
        <v>552031.37700964627</v>
      </c>
      <c r="O1408" s="152">
        <f t="shared" si="148"/>
        <v>302085.937439628</v>
      </c>
      <c r="P1408" s="152">
        <f t="shared" si="149"/>
        <v>249945.43957001826</v>
      </c>
      <c r="Q1408" s="64">
        <v>0.06</v>
      </c>
      <c r="R1408" s="152">
        <f t="shared" si="151"/>
        <v>234948.71319581717</v>
      </c>
    </row>
    <row r="1409" spans="2:18" ht="30" x14ac:dyDescent="0.25">
      <c r="B1409" s="146">
        <v>1405</v>
      </c>
      <c r="C1409" s="147" t="s">
        <v>1524</v>
      </c>
      <c r="D1409" s="148">
        <v>0</v>
      </c>
      <c r="E1409" s="149">
        <v>42933</v>
      </c>
      <c r="F1409" s="149">
        <v>44413</v>
      </c>
      <c r="G1409" s="6">
        <f t="shared" si="150"/>
        <v>4.0547945205479454</v>
      </c>
      <c r="H1409" s="146">
        <v>8</v>
      </c>
      <c r="I1409" s="150">
        <v>0.05</v>
      </c>
      <c r="J1409" s="151">
        <f t="shared" si="146"/>
        <v>0.11874999999999999</v>
      </c>
      <c r="K1409" s="152">
        <v>-4093</v>
      </c>
      <c r="L1409" s="152">
        <v>-3483.96</v>
      </c>
      <c r="M1409" s="64">
        <v>1.3428120063191289E-2</v>
      </c>
      <c r="N1409" s="153">
        <f t="shared" si="147"/>
        <v>-4147.9612954186423</v>
      </c>
      <c r="O1409" s="152">
        <f t="shared" si="148"/>
        <v>-1997.2717744378806</v>
      </c>
      <c r="P1409" s="152">
        <f>N1409-O1409</f>
        <v>-2150.6895209807617</v>
      </c>
      <c r="Q1409" s="64">
        <v>0.06</v>
      </c>
      <c r="R1409" s="152">
        <f>IF(P1409&gt;=N1409*I1409,N1409*I1409,P1409*(1-Q1409))</f>
        <v>-2021.6481497219158</v>
      </c>
    </row>
    <row r="1410" spans="2:18" x14ac:dyDescent="0.25">
      <c r="B1410" s="146">
        <v>1406</v>
      </c>
      <c r="C1410" s="147" t="s">
        <v>1525</v>
      </c>
      <c r="D1410" s="148">
        <v>0</v>
      </c>
      <c r="E1410" s="149">
        <v>42439</v>
      </c>
      <c r="F1410" s="149">
        <v>44413</v>
      </c>
      <c r="G1410" s="6">
        <f t="shared" si="150"/>
        <v>5.4082191780821915</v>
      </c>
      <c r="H1410" s="146">
        <v>8</v>
      </c>
      <c r="I1410" s="150">
        <v>0.05</v>
      </c>
      <c r="J1410" s="151">
        <f t="shared" si="146"/>
        <v>0.11874999999999999</v>
      </c>
      <c r="K1410" s="152">
        <v>699482.95</v>
      </c>
      <c r="L1410" s="152">
        <v>564982.56999999995</v>
      </c>
      <c r="M1410" s="64">
        <v>3.1350482315112588E-2</v>
      </c>
      <c r="N1410" s="153">
        <f t="shared" si="147"/>
        <v>721412.0778536977</v>
      </c>
      <c r="O1410" s="152">
        <f t="shared" si="148"/>
        <v>463309.6128763833</v>
      </c>
      <c r="P1410" s="152">
        <f t="shared" si="149"/>
        <v>258102.4649773144</v>
      </c>
      <c r="Q1410" s="64">
        <v>0.06</v>
      </c>
      <c r="R1410" s="152">
        <f t="shared" si="151"/>
        <v>242616.31707867552</v>
      </c>
    </row>
    <row r="1411" spans="2:18" ht="30" x14ac:dyDescent="0.25">
      <c r="B1411" s="146">
        <v>1407</v>
      </c>
      <c r="C1411" s="147" t="s">
        <v>1526</v>
      </c>
      <c r="D1411" s="148">
        <v>0</v>
      </c>
      <c r="E1411" s="149">
        <v>42439</v>
      </c>
      <c r="F1411" s="149">
        <v>44413</v>
      </c>
      <c r="G1411" s="6">
        <f t="shared" si="150"/>
        <v>5.4082191780821915</v>
      </c>
      <c r="H1411" s="146">
        <v>8</v>
      </c>
      <c r="I1411" s="150">
        <v>0.05</v>
      </c>
      <c r="J1411" s="151">
        <f t="shared" si="146"/>
        <v>0.11874999999999999</v>
      </c>
      <c r="K1411" s="152">
        <v>247320</v>
      </c>
      <c r="L1411" s="152">
        <v>199763.98</v>
      </c>
      <c r="M1411" s="64">
        <v>3.1350482315112588E-2</v>
      </c>
      <c r="N1411" s="153">
        <f t="shared" si="147"/>
        <v>255073.60128617362</v>
      </c>
      <c r="O1411" s="152">
        <f t="shared" si="148"/>
        <v>163814.90564793197</v>
      </c>
      <c r="P1411" s="152">
        <f t="shared" si="149"/>
        <v>91258.695638241654</v>
      </c>
      <c r="Q1411" s="64">
        <v>0.06</v>
      </c>
      <c r="R1411" s="152">
        <f t="shared" si="151"/>
        <v>85783.173899947156</v>
      </c>
    </row>
    <row r="1412" spans="2:18" x14ac:dyDescent="0.25">
      <c r="B1412" s="146">
        <v>1408</v>
      </c>
      <c r="C1412" s="147" t="s">
        <v>1527</v>
      </c>
      <c r="D1412" s="148">
        <v>0</v>
      </c>
      <c r="E1412" s="149">
        <v>42447</v>
      </c>
      <c r="F1412" s="149">
        <v>44413</v>
      </c>
      <c r="G1412" s="6">
        <f t="shared" si="150"/>
        <v>5.3863013698630136</v>
      </c>
      <c r="H1412" s="146">
        <v>8</v>
      </c>
      <c r="I1412" s="150">
        <v>0.05</v>
      </c>
      <c r="J1412" s="151">
        <f t="shared" si="146"/>
        <v>0.11874999999999999</v>
      </c>
      <c r="K1412" s="152">
        <v>272161.5</v>
      </c>
      <c r="L1412" s="152">
        <v>220055</v>
      </c>
      <c r="M1412" s="64">
        <v>3.1350482315112588E-2</v>
      </c>
      <c r="N1412" s="153">
        <f t="shared" si="147"/>
        <v>280693.89429260447</v>
      </c>
      <c r="O1412" s="152">
        <f t="shared" si="148"/>
        <v>179538.35149667715</v>
      </c>
      <c r="P1412" s="152">
        <f t="shared" si="149"/>
        <v>101155.54279592732</v>
      </c>
      <c r="Q1412" s="64">
        <v>0.06</v>
      </c>
      <c r="R1412" s="152">
        <f t="shared" si="151"/>
        <v>95086.21022817168</v>
      </c>
    </row>
    <row r="1413" spans="2:18" x14ac:dyDescent="0.25">
      <c r="B1413" s="146">
        <v>1409</v>
      </c>
      <c r="C1413" s="147" t="s">
        <v>1528</v>
      </c>
      <c r="D1413" s="148">
        <v>0</v>
      </c>
      <c r="E1413" s="149">
        <v>42409</v>
      </c>
      <c r="F1413" s="149">
        <v>44413</v>
      </c>
      <c r="G1413" s="6">
        <f t="shared" si="150"/>
        <v>5.4904109589041097</v>
      </c>
      <c r="H1413" s="146">
        <v>8</v>
      </c>
      <c r="I1413" s="150">
        <v>0.05</v>
      </c>
      <c r="J1413" s="151">
        <f t="shared" ref="J1413:J1476" si="152">(1-I1413)/H1413</f>
        <v>0.11874999999999999</v>
      </c>
      <c r="K1413" s="152">
        <v>83957.01</v>
      </c>
      <c r="L1413" s="152">
        <v>56614.45</v>
      </c>
      <c r="M1413" s="64">
        <v>3.1350482315112588E-2</v>
      </c>
      <c r="N1413" s="153">
        <f t="shared" ref="N1413:N1476" si="153">K1413*(1+M1413)</f>
        <v>86589.102757234723</v>
      </c>
      <c r="O1413" s="152">
        <f t="shared" ref="O1413:O1476" si="154">N1413*J1413*G1413</f>
        <v>56454.908845624464</v>
      </c>
      <c r="P1413" s="152">
        <f t="shared" ref="P1413:P1476" si="155">MAX(N1413-O1413,0)</f>
        <v>30134.193911610259</v>
      </c>
      <c r="Q1413" s="64">
        <v>0.06</v>
      </c>
      <c r="R1413" s="152">
        <f t="shared" si="151"/>
        <v>28326.142276913641</v>
      </c>
    </row>
    <row r="1414" spans="2:18" ht="30" x14ac:dyDescent="0.25">
      <c r="B1414" s="146">
        <v>1410</v>
      </c>
      <c r="C1414" s="147" t="s">
        <v>1529</v>
      </c>
      <c r="D1414" s="148">
        <v>0</v>
      </c>
      <c r="E1414" s="149">
        <v>42451</v>
      </c>
      <c r="F1414" s="149">
        <v>44413</v>
      </c>
      <c r="G1414" s="6">
        <f t="shared" ref="G1414:G1477" si="156">(F1414-E1414)/(EDATE(F1414,12)-F1414)</f>
        <v>5.375342465753425</v>
      </c>
      <c r="H1414" s="146">
        <v>15</v>
      </c>
      <c r="I1414" s="150">
        <v>0.05</v>
      </c>
      <c r="J1414" s="151">
        <f t="shared" si="152"/>
        <v>6.3333333333333325E-2</v>
      </c>
      <c r="K1414" s="152">
        <v>618002.21</v>
      </c>
      <c r="L1414" s="152">
        <v>499939.81</v>
      </c>
      <c r="M1414" s="64">
        <v>3.1350482315112588E-2</v>
      </c>
      <c r="N1414" s="153">
        <f t="shared" si="153"/>
        <v>637376.87735530536</v>
      </c>
      <c r="O1414" s="152">
        <f t="shared" si="154"/>
        <v>216987.53638402806</v>
      </c>
      <c r="P1414" s="152">
        <f t="shared" si="155"/>
        <v>420389.34097127733</v>
      </c>
      <c r="Q1414" s="64">
        <v>0.06</v>
      </c>
      <c r="R1414" s="152">
        <f t="shared" ref="R1414:R1477" si="157">IF(L1414&lt;=0,0,IF(P1414&lt;=I1414*N1414,I1414*N1414,P1414*(1-Q1414)))</f>
        <v>395165.98051300069</v>
      </c>
    </row>
    <row r="1415" spans="2:18" ht="30" x14ac:dyDescent="0.25">
      <c r="B1415" s="146">
        <v>1411</v>
      </c>
      <c r="C1415" s="147" t="s">
        <v>1530</v>
      </c>
      <c r="D1415" s="148">
        <v>0</v>
      </c>
      <c r="E1415" s="149">
        <v>42451</v>
      </c>
      <c r="F1415" s="149">
        <v>44413</v>
      </c>
      <c r="G1415" s="6">
        <f t="shared" si="156"/>
        <v>5.375342465753425</v>
      </c>
      <c r="H1415" s="146">
        <v>25</v>
      </c>
      <c r="I1415" s="150">
        <v>0.05</v>
      </c>
      <c r="J1415" s="151">
        <f t="shared" si="152"/>
        <v>3.7999999999999999E-2</v>
      </c>
      <c r="K1415" s="152">
        <v>85394</v>
      </c>
      <c r="L1415" s="152">
        <v>68222.33</v>
      </c>
      <c r="M1415" s="64">
        <v>3.1350482315112588E-2</v>
      </c>
      <c r="N1415" s="153">
        <f t="shared" si="153"/>
        <v>88071.143086816723</v>
      </c>
      <c r="O1415" s="152">
        <f t="shared" si="154"/>
        <v>17989.677106796458</v>
      </c>
      <c r="P1415" s="152">
        <f t="shared" si="155"/>
        <v>70081.465980020264</v>
      </c>
      <c r="Q1415" s="64">
        <v>0.06</v>
      </c>
      <c r="R1415" s="152">
        <f t="shared" si="157"/>
        <v>65876.578021219044</v>
      </c>
    </row>
    <row r="1416" spans="2:18" x14ac:dyDescent="0.25">
      <c r="B1416" s="146">
        <v>1412</v>
      </c>
      <c r="C1416" s="147" t="s">
        <v>1531</v>
      </c>
      <c r="D1416" s="148">
        <v>0</v>
      </c>
      <c r="E1416" s="149">
        <v>42460</v>
      </c>
      <c r="F1416" s="149">
        <v>44413</v>
      </c>
      <c r="G1416" s="6">
        <f t="shared" si="156"/>
        <v>5.3506849315068497</v>
      </c>
      <c r="H1416" s="146">
        <v>12</v>
      </c>
      <c r="I1416" s="150">
        <v>0.05</v>
      </c>
      <c r="J1416" s="151">
        <f t="shared" si="152"/>
        <v>7.9166666666666663E-2</v>
      </c>
      <c r="K1416" s="152">
        <v>12121305.689999999</v>
      </c>
      <c r="L1416" s="152">
        <v>9816998.4399999995</v>
      </c>
      <c r="M1416" s="64">
        <v>3.2786885245901613E-2</v>
      </c>
      <c r="N1416" s="153">
        <f t="shared" si="153"/>
        <v>12518725.548688525</v>
      </c>
      <c r="O1416" s="152">
        <f t="shared" si="154"/>
        <v>5302880.695607136</v>
      </c>
      <c r="P1416" s="152">
        <f t="shared" si="155"/>
        <v>7215844.8530813893</v>
      </c>
      <c r="Q1416" s="64">
        <v>0.06</v>
      </c>
      <c r="R1416" s="152">
        <f t="shared" si="157"/>
        <v>6782894.1618965054</v>
      </c>
    </row>
    <row r="1417" spans="2:18" x14ac:dyDescent="0.25">
      <c r="B1417" s="146">
        <v>1413</v>
      </c>
      <c r="C1417" s="147" t="s">
        <v>1532</v>
      </c>
      <c r="D1417" s="148">
        <v>0</v>
      </c>
      <c r="E1417" s="149">
        <v>42643</v>
      </c>
      <c r="F1417" s="149">
        <v>44413</v>
      </c>
      <c r="G1417" s="6">
        <f t="shared" si="156"/>
        <v>4.8493150684931505</v>
      </c>
      <c r="H1417" s="146">
        <v>12</v>
      </c>
      <c r="I1417" s="150">
        <v>0.05</v>
      </c>
      <c r="J1417" s="151">
        <f t="shared" si="152"/>
        <v>7.9166666666666663E-2</v>
      </c>
      <c r="K1417" s="152">
        <v>612554.75</v>
      </c>
      <c r="L1417" s="152">
        <v>493538.44</v>
      </c>
      <c r="M1417" s="64">
        <v>3.2786885245901613E-2</v>
      </c>
      <c r="N1417" s="153">
        <f t="shared" si="153"/>
        <v>632638.51229508198</v>
      </c>
      <c r="O1417" s="152">
        <f t="shared" si="154"/>
        <v>242872.52475437906</v>
      </c>
      <c r="P1417" s="152">
        <f t="shared" si="155"/>
        <v>389765.98754070292</v>
      </c>
      <c r="Q1417" s="64">
        <v>0.06</v>
      </c>
      <c r="R1417" s="152">
        <f t="shared" si="157"/>
        <v>366380.02828826074</v>
      </c>
    </row>
    <row r="1418" spans="2:18" x14ac:dyDescent="0.25">
      <c r="B1418" s="146">
        <v>1414</v>
      </c>
      <c r="C1418" s="147" t="s">
        <v>1533</v>
      </c>
      <c r="D1418" s="148">
        <v>0</v>
      </c>
      <c r="E1418" s="149">
        <v>42460</v>
      </c>
      <c r="F1418" s="149">
        <v>44413</v>
      </c>
      <c r="G1418" s="6">
        <f t="shared" si="156"/>
        <v>5.3506849315068497</v>
      </c>
      <c r="H1418" s="146">
        <v>15</v>
      </c>
      <c r="I1418" s="150">
        <v>0.05</v>
      </c>
      <c r="J1418" s="151">
        <f t="shared" si="152"/>
        <v>6.3333333333333325E-2</v>
      </c>
      <c r="K1418" s="152">
        <v>5855259.4199999999</v>
      </c>
      <c r="L1418" s="152">
        <v>4000079.81</v>
      </c>
      <c r="M1418" s="64">
        <v>3.1350482315112588E-2</v>
      </c>
      <c r="N1418" s="153">
        <f t="shared" si="153"/>
        <v>6038824.6268971059</v>
      </c>
      <c r="O1418" s="152">
        <f t="shared" si="154"/>
        <v>2046417.0358928849</v>
      </c>
      <c r="P1418" s="152">
        <f t="shared" si="155"/>
        <v>3992407.5910042208</v>
      </c>
      <c r="Q1418" s="64">
        <v>0.06</v>
      </c>
      <c r="R1418" s="152">
        <f t="shared" si="157"/>
        <v>3752863.1355439671</v>
      </c>
    </row>
    <row r="1419" spans="2:18" x14ac:dyDescent="0.25">
      <c r="B1419" s="146">
        <v>1415</v>
      </c>
      <c r="C1419" s="147" t="s">
        <v>1534</v>
      </c>
      <c r="D1419" s="148">
        <v>0</v>
      </c>
      <c r="E1419" s="149">
        <v>42643</v>
      </c>
      <c r="F1419" s="149">
        <v>44413</v>
      </c>
      <c r="G1419" s="6">
        <f t="shared" si="156"/>
        <v>4.8493150684931505</v>
      </c>
      <c r="H1419" s="146">
        <v>8</v>
      </c>
      <c r="I1419" s="150">
        <v>0.05</v>
      </c>
      <c r="J1419" s="151">
        <f t="shared" si="152"/>
        <v>0.11874999999999999</v>
      </c>
      <c r="K1419" s="152">
        <v>50792.51</v>
      </c>
      <c r="L1419" s="152">
        <v>36312.230000000003</v>
      </c>
      <c r="M1419" s="64">
        <v>3.1350482315112588E-2</v>
      </c>
      <c r="N1419" s="153">
        <f t="shared" si="153"/>
        <v>52384.87968649518</v>
      </c>
      <c r="O1419" s="152">
        <f t="shared" si="154"/>
        <v>30166.155887959463</v>
      </c>
      <c r="P1419" s="152">
        <f t="shared" si="155"/>
        <v>22218.723798535717</v>
      </c>
      <c r="Q1419" s="64">
        <v>0.06</v>
      </c>
      <c r="R1419" s="152">
        <f t="shared" si="157"/>
        <v>20885.600370623572</v>
      </c>
    </row>
    <row r="1420" spans="2:18" x14ac:dyDescent="0.25">
      <c r="B1420" s="146">
        <v>1416</v>
      </c>
      <c r="C1420" s="147" t="s">
        <v>1535</v>
      </c>
      <c r="D1420" s="148">
        <v>0</v>
      </c>
      <c r="E1420" s="149">
        <v>42460</v>
      </c>
      <c r="F1420" s="149">
        <v>44413</v>
      </c>
      <c r="G1420" s="6">
        <f t="shared" si="156"/>
        <v>5.3506849315068497</v>
      </c>
      <c r="H1420" s="146">
        <v>15</v>
      </c>
      <c r="I1420" s="150">
        <v>0.05</v>
      </c>
      <c r="J1420" s="151">
        <f t="shared" si="152"/>
        <v>6.3333333333333325E-2</v>
      </c>
      <c r="K1420" s="152">
        <v>6485701.0800000001</v>
      </c>
      <c r="L1420" s="152">
        <v>4430772.43</v>
      </c>
      <c r="M1420" s="64">
        <v>3.1350482315112588E-2</v>
      </c>
      <c r="N1420" s="153">
        <f t="shared" si="153"/>
        <v>6689030.9370096466</v>
      </c>
      <c r="O1420" s="152">
        <f t="shared" si="154"/>
        <v>2266756.8125992413</v>
      </c>
      <c r="P1420" s="152">
        <f t="shared" si="155"/>
        <v>4422274.1244104058</v>
      </c>
      <c r="Q1420" s="64">
        <v>0.06</v>
      </c>
      <c r="R1420" s="152">
        <f t="shared" si="157"/>
        <v>4156937.6769457813</v>
      </c>
    </row>
    <row r="1421" spans="2:18" x14ac:dyDescent="0.25">
      <c r="B1421" s="146">
        <v>1417</v>
      </c>
      <c r="C1421" s="147" t="s">
        <v>1535</v>
      </c>
      <c r="D1421" s="148">
        <v>0</v>
      </c>
      <c r="E1421" s="149">
        <v>42643</v>
      </c>
      <c r="F1421" s="149">
        <v>44413</v>
      </c>
      <c r="G1421" s="6">
        <f t="shared" si="156"/>
        <v>4.8493150684931505</v>
      </c>
      <c r="H1421" s="146">
        <v>8</v>
      </c>
      <c r="I1421" s="150">
        <v>0.05</v>
      </c>
      <c r="J1421" s="151">
        <f t="shared" si="152"/>
        <v>0.11874999999999999</v>
      </c>
      <c r="K1421" s="152">
        <v>176</v>
      </c>
      <c r="L1421" s="152">
        <v>124.1</v>
      </c>
      <c r="M1421" s="64">
        <v>3.1350482315112588E-2</v>
      </c>
      <c r="N1421" s="153">
        <f t="shared" si="153"/>
        <v>181.51768488745981</v>
      </c>
      <c r="O1421" s="152">
        <f t="shared" si="154"/>
        <v>104.5280777870766</v>
      </c>
      <c r="P1421" s="152">
        <f t="shared" si="155"/>
        <v>76.989607100383211</v>
      </c>
      <c r="Q1421" s="64">
        <v>0.06</v>
      </c>
      <c r="R1421" s="152">
        <f t="shared" si="157"/>
        <v>72.370230674360215</v>
      </c>
    </row>
    <row r="1422" spans="2:18" x14ac:dyDescent="0.25">
      <c r="B1422" s="146">
        <v>1418</v>
      </c>
      <c r="C1422" s="147" t="s">
        <v>1537</v>
      </c>
      <c r="D1422" s="148">
        <v>0</v>
      </c>
      <c r="E1422" s="149">
        <v>42095</v>
      </c>
      <c r="F1422" s="149">
        <v>44413</v>
      </c>
      <c r="G1422" s="6">
        <f t="shared" si="156"/>
        <v>6.3506849315068497</v>
      </c>
      <c r="H1422" s="146">
        <v>25</v>
      </c>
      <c r="I1422" s="150">
        <v>0.05</v>
      </c>
      <c r="J1422" s="151">
        <f t="shared" si="152"/>
        <v>3.7999999999999999E-2</v>
      </c>
      <c r="K1422" s="152">
        <v>97942443.540000007</v>
      </c>
      <c r="L1422" s="152">
        <v>68283856.390000001</v>
      </c>
      <c r="M1422" s="64">
        <v>0</v>
      </c>
      <c r="N1422" s="153">
        <f t="shared" si="153"/>
        <v>97942443.540000007</v>
      </c>
      <c r="O1422" s="152">
        <f t="shared" si="154"/>
        <v>23636060.813088659</v>
      </c>
      <c r="P1422" s="152">
        <f t="shared" si="155"/>
        <v>74306382.726911351</v>
      </c>
      <c r="Q1422" s="64">
        <v>0.06</v>
      </c>
      <c r="R1422" s="152">
        <f t="shared" si="157"/>
        <v>69847999.763296664</v>
      </c>
    </row>
    <row r="1423" spans="2:18" x14ac:dyDescent="0.25">
      <c r="B1423" s="146">
        <v>1419</v>
      </c>
      <c r="C1423" s="147" t="s">
        <v>1538</v>
      </c>
      <c r="D1423" s="148">
        <v>0</v>
      </c>
      <c r="E1423" s="149">
        <v>42095</v>
      </c>
      <c r="F1423" s="149">
        <v>44413</v>
      </c>
      <c r="G1423" s="6">
        <f t="shared" si="156"/>
        <v>6.3506849315068497</v>
      </c>
      <c r="H1423" s="146">
        <v>8</v>
      </c>
      <c r="I1423" s="150">
        <v>0.05</v>
      </c>
      <c r="J1423" s="151">
        <f t="shared" si="152"/>
        <v>0.11874999999999999</v>
      </c>
      <c r="K1423" s="152">
        <v>0</v>
      </c>
      <c r="L1423" s="152">
        <v>0</v>
      </c>
      <c r="M1423" s="64">
        <v>0</v>
      </c>
      <c r="N1423" s="153">
        <f t="shared" si="153"/>
        <v>0</v>
      </c>
      <c r="O1423" s="152">
        <f t="shared" si="154"/>
        <v>0</v>
      </c>
      <c r="P1423" s="152">
        <f t="shared" si="155"/>
        <v>0</v>
      </c>
      <c r="Q1423" s="64">
        <v>0.06</v>
      </c>
      <c r="R1423" s="152">
        <f t="shared" si="157"/>
        <v>0</v>
      </c>
    </row>
    <row r="1424" spans="2:18" x14ac:dyDescent="0.25">
      <c r="B1424" s="146">
        <v>1420</v>
      </c>
      <c r="C1424" s="147" t="s">
        <v>1539</v>
      </c>
      <c r="D1424" s="148">
        <v>2</v>
      </c>
      <c r="E1424" s="149">
        <v>42468</v>
      </c>
      <c r="F1424" s="149">
        <v>44413</v>
      </c>
      <c r="G1424" s="6">
        <f t="shared" si="156"/>
        <v>5.3287671232876717</v>
      </c>
      <c r="H1424" s="146">
        <v>8</v>
      </c>
      <c r="I1424" s="150">
        <v>0.05</v>
      </c>
      <c r="J1424" s="151">
        <f t="shared" si="152"/>
        <v>0.11874999999999999</v>
      </c>
      <c r="K1424" s="152">
        <v>228114</v>
      </c>
      <c r="L1424" s="152">
        <v>179514.15</v>
      </c>
      <c r="M1424" s="64">
        <v>3.1350482315112588E-2</v>
      </c>
      <c r="N1424" s="153">
        <f t="shared" si="153"/>
        <v>235265.48392282956</v>
      </c>
      <c r="O1424" s="152">
        <f t="shared" si="154"/>
        <v>148873.90339671518</v>
      </c>
      <c r="P1424" s="152">
        <f t="shared" si="155"/>
        <v>86391.580526114383</v>
      </c>
      <c r="Q1424" s="64">
        <v>0.06</v>
      </c>
      <c r="R1424" s="152">
        <f t="shared" si="157"/>
        <v>81208.08569454751</v>
      </c>
    </row>
    <row r="1425" spans="2:18" ht="30" x14ac:dyDescent="0.25">
      <c r="B1425" s="146">
        <v>1421</v>
      </c>
      <c r="C1425" s="147" t="s">
        <v>1540</v>
      </c>
      <c r="D1425" s="148">
        <v>1</v>
      </c>
      <c r="E1425" s="149">
        <v>42480</v>
      </c>
      <c r="F1425" s="149">
        <v>44413</v>
      </c>
      <c r="G1425" s="6">
        <f t="shared" si="156"/>
        <v>5.2958904109589042</v>
      </c>
      <c r="H1425" s="146">
        <v>8</v>
      </c>
      <c r="I1425" s="150">
        <v>0.05</v>
      </c>
      <c r="J1425" s="151">
        <f t="shared" si="152"/>
        <v>0.11874999999999999</v>
      </c>
      <c r="K1425" s="152">
        <v>26106</v>
      </c>
      <c r="L1425" s="152">
        <v>20577.689999999999</v>
      </c>
      <c r="M1425" s="64">
        <v>3.1350482315112588E-2</v>
      </c>
      <c r="N1425" s="153">
        <f t="shared" si="153"/>
        <v>26924.435691318326</v>
      </c>
      <c r="O1425" s="152">
        <f t="shared" si="154"/>
        <v>16932.427219778219</v>
      </c>
      <c r="P1425" s="152">
        <f t="shared" si="155"/>
        <v>9992.0084715401063</v>
      </c>
      <c r="Q1425" s="64">
        <v>0.06</v>
      </c>
      <c r="R1425" s="152">
        <f t="shared" si="157"/>
        <v>9392.4879632476986</v>
      </c>
    </row>
    <row r="1426" spans="2:18" ht="30" x14ac:dyDescent="0.25">
      <c r="B1426" s="146">
        <v>1422</v>
      </c>
      <c r="C1426" s="147" t="s">
        <v>1541</v>
      </c>
      <c r="D1426" s="148">
        <v>1</v>
      </c>
      <c r="E1426" s="149">
        <v>42478</v>
      </c>
      <c r="F1426" s="149">
        <v>44413</v>
      </c>
      <c r="G1426" s="6">
        <f t="shared" si="156"/>
        <v>5.3013698630136989</v>
      </c>
      <c r="H1426" s="146">
        <v>8</v>
      </c>
      <c r="I1426" s="150">
        <v>0.05</v>
      </c>
      <c r="J1426" s="151">
        <f t="shared" si="152"/>
        <v>0.11874999999999999</v>
      </c>
      <c r="K1426" s="152">
        <v>638520</v>
      </c>
      <c r="L1426" s="152">
        <v>503167.65</v>
      </c>
      <c r="M1426" s="64">
        <v>3.1350482315112588E-2</v>
      </c>
      <c r="N1426" s="153">
        <f t="shared" si="153"/>
        <v>658537.90996784566</v>
      </c>
      <c r="O1426" s="152">
        <f t="shared" si="154"/>
        <v>414574.42225972342</v>
      </c>
      <c r="P1426" s="152">
        <f t="shared" si="155"/>
        <v>243963.48770812224</v>
      </c>
      <c r="Q1426" s="64">
        <v>0.06</v>
      </c>
      <c r="R1426" s="152">
        <f t="shared" si="157"/>
        <v>229325.6784456349</v>
      </c>
    </row>
    <row r="1427" spans="2:18" ht="30" x14ac:dyDescent="0.25">
      <c r="B1427" s="146">
        <v>1423</v>
      </c>
      <c r="C1427" s="147" t="s">
        <v>1542</v>
      </c>
      <c r="D1427" s="148">
        <v>1</v>
      </c>
      <c r="E1427" s="149">
        <v>42507</v>
      </c>
      <c r="F1427" s="149">
        <v>44413</v>
      </c>
      <c r="G1427" s="6">
        <f t="shared" si="156"/>
        <v>5.2219178082191782</v>
      </c>
      <c r="H1427" s="146">
        <v>8</v>
      </c>
      <c r="I1427" s="150">
        <v>0.05</v>
      </c>
      <c r="J1427" s="151">
        <f t="shared" si="152"/>
        <v>0.11874999999999999</v>
      </c>
      <c r="K1427" s="152">
        <v>960495</v>
      </c>
      <c r="L1427" s="152">
        <v>759877.64</v>
      </c>
      <c r="M1427" s="64">
        <v>3.1350482315112588E-2</v>
      </c>
      <c r="N1427" s="153">
        <f t="shared" si="153"/>
        <v>990606.98151125398</v>
      </c>
      <c r="O1427" s="152">
        <f t="shared" si="154"/>
        <v>614278.10322685866</v>
      </c>
      <c r="P1427" s="152">
        <f t="shared" si="155"/>
        <v>376328.87828439532</v>
      </c>
      <c r="Q1427" s="64">
        <v>0.06</v>
      </c>
      <c r="R1427" s="152">
        <f t="shared" si="157"/>
        <v>353749.14558733156</v>
      </c>
    </row>
    <row r="1428" spans="2:18" ht="30" x14ac:dyDescent="0.25">
      <c r="B1428" s="146">
        <v>1424</v>
      </c>
      <c r="C1428" s="147" t="s">
        <v>1543</v>
      </c>
      <c r="D1428" s="148">
        <v>4</v>
      </c>
      <c r="E1428" s="149">
        <v>42537</v>
      </c>
      <c r="F1428" s="149">
        <v>44413</v>
      </c>
      <c r="G1428" s="6">
        <f t="shared" si="156"/>
        <v>5.13972602739726</v>
      </c>
      <c r="H1428" s="146">
        <v>8</v>
      </c>
      <c r="I1428" s="150">
        <v>0.05</v>
      </c>
      <c r="J1428" s="151">
        <f t="shared" si="152"/>
        <v>0.11874999999999999</v>
      </c>
      <c r="K1428" s="152">
        <v>1122555.28</v>
      </c>
      <c r="L1428" s="152">
        <v>886054.29</v>
      </c>
      <c r="M1428" s="64">
        <v>3.1350482315112588E-2</v>
      </c>
      <c r="N1428" s="153">
        <f t="shared" si="153"/>
        <v>1157747.9294533762</v>
      </c>
      <c r="O1428" s="152">
        <f t="shared" si="154"/>
        <v>706622.72598349547</v>
      </c>
      <c r="P1428" s="152">
        <f t="shared" si="155"/>
        <v>451125.20346988074</v>
      </c>
      <c r="Q1428" s="64">
        <v>0.06</v>
      </c>
      <c r="R1428" s="152">
        <f t="shared" si="157"/>
        <v>424057.6912616879</v>
      </c>
    </row>
    <row r="1429" spans="2:18" x14ac:dyDescent="0.25">
      <c r="B1429" s="146">
        <v>1425</v>
      </c>
      <c r="C1429" s="147" t="s">
        <v>1544</v>
      </c>
      <c r="D1429" s="148">
        <v>1</v>
      </c>
      <c r="E1429" s="149">
        <v>42488</v>
      </c>
      <c r="F1429" s="149">
        <v>44413</v>
      </c>
      <c r="G1429" s="6">
        <f t="shared" si="156"/>
        <v>5.2739726027397262</v>
      </c>
      <c r="H1429" s="146">
        <v>8</v>
      </c>
      <c r="I1429" s="150">
        <v>0.05</v>
      </c>
      <c r="J1429" s="151">
        <f t="shared" si="152"/>
        <v>0.11874999999999999</v>
      </c>
      <c r="K1429" s="152">
        <v>936000</v>
      </c>
      <c r="L1429" s="152">
        <v>738592.06</v>
      </c>
      <c r="M1429" s="64">
        <v>3.1350482315112588E-2</v>
      </c>
      <c r="N1429" s="153">
        <f t="shared" si="153"/>
        <v>965344.05144694529</v>
      </c>
      <c r="O1429" s="152">
        <f t="shared" si="154"/>
        <v>604579.7719464387</v>
      </c>
      <c r="P1429" s="152">
        <f t="shared" si="155"/>
        <v>360764.27950050659</v>
      </c>
      <c r="Q1429" s="64">
        <v>0.06</v>
      </c>
      <c r="R1429" s="152">
        <f t="shared" si="157"/>
        <v>339118.42273047619</v>
      </c>
    </row>
    <row r="1430" spans="2:18" ht="30" x14ac:dyDescent="0.25">
      <c r="B1430" s="146">
        <v>1426</v>
      </c>
      <c r="C1430" s="147" t="s">
        <v>1545</v>
      </c>
      <c r="D1430" s="148">
        <v>1</v>
      </c>
      <c r="E1430" s="149">
        <v>42472</v>
      </c>
      <c r="F1430" s="149">
        <v>44413</v>
      </c>
      <c r="G1430" s="6">
        <f t="shared" si="156"/>
        <v>5.3178082191780822</v>
      </c>
      <c r="H1430" s="146">
        <v>8</v>
      </c>
      <c r="I1430" s="150">
        <v>0.05</v>
      </c>
      <c r="J1430" s="151">
        <f t="shared" si="152"/>
        <v>0.11874999999999999</v>
      </c>
      <c r="K1430" s="152">
        <v>861270</v>
      </c>
      <c r="L1430" s="152">
        <v>678145.31</v>
      </c>
      <c r="M1430" s="64">
        <v>3.1350482315112588E-2</v>
      </c>
      <c r="N1430" s="153">
        <f t="shared" si="153"/>
        <v>888271.22990353697</v>
      </c>
      <c r="O1430" s="152">
        <f t="shared" si="154"/>
        <v>560934.15560980374</v>
      </c>
      <c r="P1430" s="152">
        <f t="shared" si="155"/>
        <v>327337.07429373323</v>
      </c>
      <c r="Q1430" s="64">
        <v>0.06</v>
      </c>
      <c r="R1430" s="152">
        <f t="shared" si="157"/>
        <v>307696.84983610921</v>
      </c>
    </row>
    <row r="1431" spans="2:18" ht="30" x14ac:dyDescent="0.25">
      <c r="B1431" s="146">
        <v>1427</v>
      </c>
      <c r="C1431" s="147" t="s">
        <v>1546</v>
      </c>
      <c r="D1431" s="148">
        <v>1</v>
      </c>
      <c r="E1431" s="149">
        <v>42593</v>
      </c>
      <c r="F1431" s="149">
        <v>44413</v>
      </c>
      <c r="G1431" s="6">
        <f t="shared" si="156"/>
        <v>4.9863013698630141</v>
      </c>
      <c r="H1431" s="146">
        <v>8</v>
      </c>
      <c r="I1431" s="150">
        <v>0.05</v>
      </c>
      <c r="J1431" s="151">
        <f t="shared" si="152"/>
        <v>0.11874999999999999</v>
      </c>
      <c r="K1431" s="152">
        <v>799807.5</v>
      </c>
      <c r="L1431" s="152">
        <v>640124.93999999994</v>
      </c>
      <c r="M1431" s="64">
        <v>3.1350482315112588E-2</v>
      </c>
      <c r="N1431" s="153">
        <f t="shared" si="153"/>
        <v>824881.85088424431</v>
      </c>
      <c r="O1431" s="152">
        <f t="shared" si="154"/>
        <v>488431.75348591042</v>
      </c>
      <c r="P1431" s="152">
        <f t="shared" si="155"/>
        <v>336450.09739833389</v>
      </c>
      <c r="Q1431" s="64">
        <v>0.06</v>
      </c>
      <c r="R1431" s="152">
        <f t="shared" si="157"/>
        <v>316263.09155443386</v>
      </c>
    </row>
    <row r="1432" spans="2:18" x14ac:dyDescent="0.25">
      <c r="B1432" s="146">
        <v>1428</v>
      </c>
      <c r="C1432" s="147" t="s">
        <v>1547</v>
      </c>
      <c r="D1432" s="148">
        <v>4</v>
      </c>
      <c r="E1432" s="149">
        <v>42658</v>
      </c>
      <c r="F1432" s="149">
        <v>44413</v>
      </c>
      <c r="G1432" s="6">
        <f t="shared" si="156"/>
        <v>4.8082191780821919</v>
      </c>
      <c r="H1432" s="146">
        <v>25</v>
      </c>
      <c r="I1432" s="150">
        <v>0.05</v>
      </c>
      <c r="J1432" s="151">
        <f t="shared" si="152"/>
        <v>3.7999999999999999E-2</v>
      </c>
      <c r="K1432" s="152">
        <v>2847840</v>
      </c>
      <c r="L1432" s="152">
        <v>2365158.4300000002</v>
      </c>
      <c r="M1432" s="64">
        <v>0.1059027777777778</v>
      </c>
      <c r="N1432" s="153">
        <f t="shared" si="153"/>
        <v>3149434.166666667</v>
      </c>
      <c r="O1432" s="152">
        <f t="shared" si="154"/>
        <v>575440.45089041104</v>
      </c>
      <c r="P1432" s="152">
        <f t="shared" si="155"/>
        <v>2573993.7157762558</v>
      </c>
      <c r="Q1432" s="64">
        <v>0.06</v>
      </c>
      <c r="R1432" s="152">
        <f t="shared" si="157"/>
        <v>2419554.0928296805</v>
      </c>
    </row>
    <row r="1433" spans="2:18" x14ac:dyDescent="0.25">
      <c r="B1433" s="146">
        <v>1429</v>
      </c>
      <c r="C1433" s="147" t="s">
        <v>1548</v>
      </c>
      <c r="D1433" s="148">
        <v>5</v>
      </c>
      <c r="E1433" s="149">
        <v>42658</v>
      </c>
      <c r="F1433" s="149">
        <v>44413</v>
      </c>
      <c r="G1433" s="6">
        <f t="shared" si="156"/>
        <v>4.8082191780821919</v>
      </c>
      <c r="H1433" s="146">
        <v>25</v>
      </c>
      <c r="I1433" s="150">
        <v>0.05</v>
      </c>
      <c r="J1433" s="151">
        <f t="shared" si="152"/>
        <v>3.7999999999999999E-2</v>
      </c>
      <c r="K1433" s="152">
        <v>3559800</v>
      </c>
      <c r="L1433" s="152">
        <v>2956448.04</v>
      </c>
      <c r="M1433" s="64">
        <v>0.1059027777777778</v>
      </c>
      <c r="N1433" s="153">
        <f t="shared" si="153"/>
        <v>3936792.708333334</v>
      </c>
      <c r="O1433" s="152">
        <f t="shared" si="154"/>
        <v>719300.56361301371</v>
      </c>
      <c r="P1433" s="152">
        <f t="shared" si="155"/>
        <v>3217492.1447203201</v>
      </c>
      <c r="Q1433" s="64">
        <v>0.06</v>
      </c>
      <c r="R1433" s="152">
        <f t="shared" si="157"/>
        <v>3024442.6160371006</v>
      </c>
    </row>
    <row r="1434" spans="2:18" x14ac:dyDescent="0.25">
      <c r="B1434" s="146">
        <v>1430</v>
      </c>
      <c r="C1434" s="147" t="s">
        <v>1549</v>
      </c>
      <c r="D1434" s="148">
        <v>1</v>
      </c>
      <c r="E1434" s="149">
        <v>42688</v>
      </c>
      <c r="F1434" s="149">
        <v>44413</v>
      </c>
      <c r="G1434" s="6">
        <f t="shared" si="156"/>
        <v>4.7260273972602738</v>
      </c>
      <c r="H1434" s="146">
        <v>8</v>
      </c>
      <c r="I1434" s="150">
        <v>0.05</v>
      </c>
      <c r="J1434" s="151">
        <f t="shared" si="152"/>
        <v>0.11874999999999999</v>
      </c>
      <c r="K1434" s="152">
        <v>267750</v>
      </c>
      <c r="L1434" s="152">
        <v>223205.2</v>
      </c>
      <c r="M1434" s="64">
        <v>3.1350482315112588E-2</v>
      </c>
      <c r="N1434" s="153">
        <f t="shared" si="153"/>
        <v>276144.09163987136</v>
      </c>
      <c r="O1434" s="152">
        <f t="shared" si="154"/>
        <v>154976.41444343806</v>
      </c>
      <c r="P1434" s="152">
        <f t="shared" si="155"/>
        <v>121167.6771964333</v>
      </c>
      <c r="Q1434" s="64">
        <v>0.06</v>
      </c>
      <c r="R1434" s="152">
        <f t="shared" si="157"/>
        <v>113897.61656464729</v>
      </c>
    </row>
    <row r="1435" spans="2:18" x14ac:dyDescent="0.25">
      <c r="B1435" s="146">
        <v>1431</v>
      </c>
      <c r="C1435" s="147" t="s">
        <v>1550</v>
      </c>
      <c r="D1435" s="148">
        <v>1</v>
      </c>
      <c r="E1435" s="149">
        <v>42688</v>
      </c>
      <c r="F1435" s="149">
        <v>44413</v>
      </c>
      <c r="G1435" s="6">
        <f t="shared" si="156"/>
        <v>4.7260273972602738</v>
      </c>
      <c r="H1435" s="146">
        <v>8</v>
      </c>
      <c r="I1435" s="150">
        <v>0.05</v>
      </c>
      <c r="J1435" s="151">
        <f t="shared" si="152"/>
        <v>0.11874999999999999</v>
      </c>
      <c r="K1435" s="152">
        <v>252450</v>
      </c>
      <c r="L1435" s="152">
        <v>210450.62</v>
      </c>
      <c r="M1435" s="64">
        <v>3.1350482315112588E-2</v>
      </c>
      <c r="N1435" s="153">
        <f t="shared" si="153"/>
        <v>260364.42926045015</v>
      </c>
      <c r="O1435" s="152">
        <f t="shared" si="154"/>
        <v>146120.61933238446</v>
      </c>
      <c r="P1435" s="152">
        <f t="shared" si="155"/>
        <v>114243.80992806569</v>
      </c>
      <c r="Q1435" s="64">
        <v>0.06</v>
      </c>
      <c r="R1435" s="152">
        <f t="shared" si="157"/>
        <v>107389.18133238175</v>
      </c>
    </row>
    <row r="1436" spans="2:18" x14ac:dyDescent="0.25">
      <c r="B1436" s="146">
        <v>1432</v>
      </c>
      <c r="C1436" s="147" t="s">
        <v>1551</v>
      </c>
      <c r="D1436" s="148">
        <v>1</v>
      </c>
      <c r="E1436" s="149">
        <v>42653</v>
      </c>
      <c r="F1436" s="149">
        <v>44413</v>
      </c>
      <c r="G1436" s="6">
        <f t="shared" si="156"/>
        <v>4.8219178082191778</v>
      </c>
      <c r="H1436" s="146">
        <v>15</v>
      </c>
      <c r="I1436" s="150">
        <v>0.05</v>
      </c>
      <c r="J1436" s="151">
        <f t="shared" si="152"/>
        <v>6.3333333333333325E-2</v>
      </c>
      <c r="K1436" s="152">
        <v>1519775.25</v>
      </c>
      <c r="L1436" s="152">
        <v>1169186.46</v>
      </c>
      <c r="M1436" s="64">
        <v>3.1350482315112588E-2</v>
      </c>
      <c r="N1436" s="153">
        <f t="shared" si="153"/>
        <v>1567420.9370980707</v>
      </c>
      <c r="O1436" s="152">
        <f t="shared" si="154"/>
        <v>478671.74553935591</v>
      </c>
      <c r="P1436" s="152">
        <f t="shared" si="155"/>
        <v>1088749.191558715</v>
      </c>
      <c r="Q1436" s="64">
        <v>0.06</v>
      </c>
      <c r="R1436" s="152">
        <f t="shared" si="157"/>
        <v>1023424.240065192</v>
      </c>
    </row>
    <row r="1437" spans="2:18" x14ac:dyDescent="0.25">
      <c r="B1437" s="146">
        <v>1433</v>
      </c>
      <c r="C1437" s="147" t="s">
        <v>1552</v>
      </c>
      <c r="D1437" s="148">
        <v>1</v>
      </c>
      <c r="E1437" s="149">
        <v>42653</v>
      </c>
      <c r="F1437" s="149">
        <v>44413</v>
      </c>
      <c r="G1437" s="6">
        <f t="shared" si="156"/>
        <v>4.8219178082191778</v>
      </c>
      <c r="H1437" s="146">
        <v>15</v>
      </c>
      <c r="I1437" s="150">
        <v>0.05</v>
      </c>
      <c r="J1437" s="151">
        <f t="shared" si="152"/>
        <v>6.3333333333333325E-2</v>
      </c>
      <c r="K1437" s="152">
        <v>756.25</v>
      </c>
      <c r="L1437" s="152">
        <v>581.79</v>
      </c>
      <c r="M1437" s="64">
        <v>3.1350482315112588E-2</v>
      </c>
      <c r="N1437" s="153">
        <f t="shared" si="153"/>
        <v>779.95880225080384</v>
      </c>
      <c r="O1437" s="152">
        <f t="shared" si="154"/>
        <v>238.19015842252853</v>
      </c>
      <c r="P1437" s="152">
        <f t="shared" si="155"/>
        <v>541.76864382827534</v>
      </c>
      <c r="Q1437" s="64">
        <v>0.06</v>
      </c>
      <c r="R1437" s="152">
        <f t="shared" si="157"/>
        <v>509.26252519857877</v>
      </c>
    </row>
    <row r="1438" spans="2:18" ht="30" x14ac:dyDescent="0.25">
      <c r="B1438" s="146">
        <v>1434</v>
      </c>
      <c r="C1438" s="147" t="s">
        <v>1553</v>
      </c>
      <c r="D1438" s="148">
        <v>1</v>
      </c>
      <c r="E1438" s="149">
        <v>42634</v>
      </c>
      <c r="F1438" s="149">
        <v>44413</v>
      </c>
      <c r="G1438" s="6">
        <f t="shared" si="156"/>
        <v>4.8739726027397259</v>
      </c>
      <c r="H1438" s="146">
        <v>12</v>
      </c>
      <c r="I1438" s="150">
        <v>0.05</v>
      </c>
      <c r="J1438" s="151">
        <f t="shared" si="152"/>
        <v>7.9166666666666663E-2</v>
      </c>
      <c r="K1438" s="152">
        <v>979200</v>
      </c>
      <c r="L1438" s="152">
        <v>810788.33</v>
      </c>
      <c r="M1438" s="64">
        <v>3.2786885245901613E-2</v>
      </c>
      <c r="N1438" s="153">
        <f t="shared" si="153"/>
        <v>1011304.9180327869</v>
      </c>
      <c r="O1438" s="152">
        <f t="shared" si="154"/>
        <v>390218.23669436335</v>
      </c>
      <c r="P1438" s="152">
        <f t="shared" si="155"/>
        <v>621086.68133842363</v>
      </c>
      <c r="Q1438" s="64">
        <v>0.06</v>
      </c>
      <c r="R1438" s="152">
        <f t="shared" si="157"/>
        <v>583821.48045811814</v>
      </c>
    </row>
    <row r="1439" spans="2:18" ht="30" x14ac:dyDescent="0.25">
      <c r="B1439" s="146">
        <v>1435</v>
      </c>
      <c r="C1439" s="147" t="s">
        <v>1554</v>
      </c>
      <c r="D1439" s="148">
        <v>1</v>
      </c>
      <c r="E1439" s="149">
        <v>42474</v>
      </c>
      <c r="F1439" s="149">
        <v>44413</v>
      </c>
      <c r="G1439" s="6">
        <f t="shared" si="156"/>
        <v>5.3123287671232875</v>
      </c>
      <c r="H1439" s="146">
        <v>8</v>
      </c>
      <c r="I1439" s="150">
        <v>0.05</v>
      </c>
      <c r="J1439" s="151">
        <f t="shared" si="152"/>
        <v>0.11874999999999999</v>
      </c>
      <c r="K1439" s="152">
        <v>77632</v>
      </c>
      <c r="L1439" s="152">
        <v>62986.97</v>
      </c>
      <c r="M1439" s="64">
        <v>3.1350482315112588E-2</v>
      </c>
      <c r="N1439" s="153">
        <f t="shared" si="153"/>
        <v>80065.800643086812</v>
      </c>
      <c r="O1439" s="152">
        <f t="shared" si="154"/>
        <v>50508.632902259611</v>
      </c>
      <c r="P1439" s="152">
        <f t="shared" si="155"/>
        <v>29557.167740827201</v>
      </c>
      <c r="Q1439" s="64">
        <v>0.06</v>
      </c>
      <c r="R1439" s="152">
        <f t="shared" si="157"/>
        <v>27783.737676377568</v>
      </c>
    </row>
    <row r="1440" spans="2:18" x14ac:dyDescent="0.25">
      <c r="B1440" s="146">
        <v>1436</v>
      </c>
      <c r="C1440" s="147" t="s">
        <v>1555</v>
      </c>
      <c r="D1440" s="148">
        <v>1</v>
      </c>
      <c r="E1440" s="149">
        <v>42696</v>
      </c>
      <c r="F1440" s="149">
        <v>44413</v>
      </c>
      <c r="G1440" s="6">
        <f t="shared" si="156"/>
        <v>4.7041095890410958</v>
      </c>
      <c r="H1440" s="146">
        <v>8</v>
      </c>
      <c r="I1440" s="150">
        <v>0.05</v>
      </c>
      <c r="J1440" s="151">
        <f t="shared" si="152"/>
        <v>0.11874999999999999</v>
      </c>
      <c r="K1440" s="152">
        <v>22892.63</v>
      </c>
      <c r="L1440" s="152">
        <v>19103.12</v>
      </c>
      <c r="M1440" s="64">
        <v>3.1350482315112588E-2</v>
      </c>
      <c r="N1440" s="153">
        <f t="shared" si="153"/>
        <v>23610.324991961414</v>
      </c>
      <c r="O1440" s="152">
        <f t="shared" si="154"/>
        <v>13189.03479816365</v>
      </c>
      <c r="P1440" s="152">
        <f t="shared" si="155"/>
        <v>10421.290193797764</v>
      </c>
      <c r="Q1440" s="64">
        <v>0.06</v>
      </c>
      <c r="R1440" s="152">
        <f t="shared" si="157"/>
        <v>9796.012782169897</v>
      </c>
    </row>
    <row r="1441" spans="2:18" ht="30" x14ac:dyDescent="0.25">
      <c r="B1441" s="146">
        <v>1437</v>
      </c>
      <c r="C1441" s="147" t="s">
        <v>1556</v>
      </c>
      <c r="D1441" s="148">
        <v>1</v>
      </c>
      <c r="E1441" s="149">
        <v>42691</v>
      </c>
      <c r="F1441" s="149">
        <v>44413</v>
      </c>
      <c r="G1441" s="6">
        <f t="shared" si="156"/>
        <v>4.7178082191780826</v>
      </c>
      <c r="H1441" s="146">
        <v>8</v>
      </c>
      <c r="I1441" s="150">
        <v>0.05</v>
      </c>
      <c r="J1441" s="151">
        <f t="shared" si="152"/>
        <v>0.11874999999999999</v>
      </c>
      <c r="K1441" s="152">
        <v>1494376.25</v>
      </c>
      <c r="L1441" s="152">
        <v>1246227.8999999999</v>
      </c>
      <c r="M1441" s="64">
        <v>3.1350482315112588E-2</v>
      </c>
      <c r="N1441" s="153">
        <f t="shared" si="153"/>
        <v>1541225.6661977491</v>
      </c>
      <c r="O1441" s="152">
        <f t="shared" si="154"/>
        <v>863455.8449770197</v>
      </c>
      <c r="P1441" s="152">
        <f t="shared" si="155"/>
        <v>677769.82122072938</v>
      </c>
      <c r="Q1441" s="64">
        <v>0.06</v>
      </c>
      <c r="R1441" s="152">
        <f t="shared" si="157"/>
        <v>637103.63194748561</v>
      </c>
    </row>
    <row r="1442" spans="2:18" x14ac:dyDescent="0.25">
      <c r="B1442" s="146">
        <v>1438</v>
      </c>
      <c r="C1442" s="147" t="s">
        <v>1557</v>
      </c>
      <c r="D1442" s="148">
        <v>0</v>
      </c>
      <c r="E1442" s="149">
        <v>42643</v>
      </c>
      <c r="F1442" s="149">
        <v>44413</v>
      </c>
      <c r="G1442" s="6">
        <f t="shared" si="156"/>
        <v>4.8493150684931505</v>
      </c>
      <c r="H1442" s="146">
        <v>10</v>
      </c>
      <c r="I1442" s="150">
        <v>0.05</v>
      </c>
      <c r="J1442" s="151">
        <f t="shared" si="152"/>
        <v>9.5000000000000001E-2</v>
      </c>
      <c r="K1442" s="152">
        <v>4983644.49</v>
      </c>
      <c r="L1442" s="152">
        <v>4131181.86</v>
      </c>
      <c r="M1442" s="64">
        <v>3.1350482315112588E-2</v>
      </c>
      <c r="N1442" s="153">
        <f t="shared" si="153"/>
        <v>5139884.1484485529</v>
      </c>
      <c r="O1442" s="152">
        <f t="shared" si="154"/>
        <v>2367867.176881162</v>
      </c>
      <c r="P1442" s="152">
        <f t="shared" si="155"/>
        <v>2772016.971567391</v>
      </c>
      <c r="Q1442" s="64">
        <v>0.06</v>
      </c>
      <c r="R1442" s="152">
        <f t="shared" si="157"/>
        <v>2605695.9532733476</v>
      </c>
    </row>
    <row r="1443" spans="2:18" ht="30" x14ac:dyDescent="0.25">
      <c r="B1443" s="146">
        <v>1439</v>
      </c>
      <c r="C1443" s="147" t="s">
        <v>1558</v>
      </c>
      <c r="D1443" s="148">
        <v>0</v>
      </c>
      <c r="E1443" s="149">
        <v>42674</v>
      </c>
      <c r="F1443" s="149">
        <v>44413</v>
      </c>
      <c r="G1443" s="6">
        <f t="shared" si="156"/>
        <v>4.7643835616438359</v>
      </c>
      <c r="H1443" s="146">
        <v>8</v>
      </c>
      <c r="I1443" s="150">
        <v>0.05</v>
      </c>
      <c r="J1443" s="151">
        <f t="shared" si="152"/>
        <v>0.11874999999999999</v>
      </c>
      <c r="K1443" s="152">
        <v>295683.08</v>
      </c>
      <c r="L1443" s="152">
        <v>245896.48</v>
      </c>
      <c r="M1443" s="64">
        <v>3.1350482315112588E-2</v>
      </c>
      <c r="N1443" s="153">
        <f t="shared" si="153"/>
        <v>304952.88717041799</v>
      </c>
      <c r="O1443" s="152">
        <f t="shared" si="154"/>
        <v>172533.36207187982</v>
      </c>
      <c r="P1443" s="152">
        <f t="shared" si="155"/>
        <v>132419.52509853817</v>
      </c>
      <c r="Q1443" s="64">
        <v>0.06</v>
      </c>
      <c r="R1443" s="152">
        <f t="shared" si="157"/>
        <v>124474.35359262588</v>
      </c>
    </row>
    <row r="1444" spans="2:18" ht="30" x14ac:dyDescent="0.25">
      <c r="B1444" s="146">
        <v>1440</v>
      </c>
      <c r="C1444" s="147" t="s">
        <v>1559</v>
      </c>
      <c r="D1444" s="148">
        <v>4</v>
      </c>
      <c r="E1444" s="149">
        <v>42735</v>
      </c>
      <c r="F1444" s="149">
        <v>44413</v>
      </c>
      <c r="G1444" s="6">
        <f t="shared" si="156"/>
        <v>4.5972602739726032</v>
      </c>
      <c r="H1444" s="146">
        <v>10</v>
      </c>
      <c r="I1444" s="150">
        <v>0.05</v>
      </c>
      <c r="J1444" s="151">
        <f t="shared" si="152"/>
        <v>9.5000000000000001E-2</v>
      </c>
      <c r="K1444" s="152">
        <v>3870300.51</v>
      </c>
      <c r="L1444" s="152">
        <v>3137553.12</v>
      </c>
      <c r="M1444" s="64">
        <v>3.1350482315112588E-2</v>
      </c>
      <c r="N1444" s="153">
        <f t="shared" si="153"/>
        <v>3991636.2976929257</v>
      </c>
      <c r="O1444" s="152">
        <f t="shared" si="154"/>
        <v>1743306.1430554229</v>
      </c>
      <c r="P1444" s="152">
        <f t="shared" si="155"/>
        <v>2248330.1546375025</v>
      </c>
      <c r="Q1444" s="64">
        <v>0.06</v>
      </c>
      <c r="R1444" s="152">
        <f t="shared" si="157"/>
        <v>2113430.3453592523</v>
      </c>
    </row>
    <row r="1445" spans="2:18" ht="30" x14ac:dyDescent="0.25">
      <c r="B1445" s="146">
        <v>1441</v>
      </c>
      <c r="C1445" s="147" t="s">
        <v>1559</v>
      </c>
      <c r="D1445" s="148">
        <v>4</v>
      </c>
      <c r="E1445" s="149">
        <v>42735</v>
      </c>
      <c r="F1445" s="149">
        <v>44413</v>
      </c>
      <c r="G1445" s="6">
        <f t="shared" si="156"/>
        <v>4.5972602739726032</v>
      </c>
      <c r="H1445" s="146">
        <v>10</v>
      </c>
      <c r="I1445" s="150">
        <v>0.05</v>
      </c>
      <c r="J1445" s="151">
        <f t="shared" si="152"/>
        <v>9.5000000000000001E-2</v>
      </c>
      <c r="K1445" s="152">
        <v>3870300.51</v>
      </c>
      <c r="L1445" s="152">
        <v>3164207.43</v>
      </c>
      <c r="M1445" s="64">
        <v>3.1350482315112588E-2</v>
      </c>
      <c r="N1445" s="153">
        <f t="shared" si="153"/>
        <v>3991636.2976929257</v>
      </c>
      <c r="O1445" s="152">
        <f t="shared" si="154"/>
        <v>1743306.1430554229</v>
      </c>
      <c r="P1445" s="152">
        <f t="shared" si="155"/>
        <v>2248330.1546375025</v>
      </c>
      <c r="Q1445" s="64">
        <v>0.06</v>
      </c>
      <c r="R1445" s="152">
        <f t="shared" si="157"/>
        <v>2113430.3453592523</v>
      </c>
    </row>
    <row r="1446" spans="2:18" ht="30" x14ac:dyDescent="0.25">
      <c r="B1446" s="146">
        <v>1442</v>
      </c>
      <c r="C1446" s="147" t="s">
        <v>1560</v>
      </c>
      <c r="D1446" s="148">
        <v>1</v>
      </c>
      <c r="E1446" s="149">
        <v>42784</v>
      </c>
      <c r="F1446" s="149">
        <v>44413</v>
      </c>
      <c r="G1446" s="6">
        <f t="shared" si="156"/>
        <v>4.463013698630137</v>
      </c>
      <c r="H1446" s="146">
        <v>12</v>
      </c>
      <c r="I1446" s="150">
        <v>0.05</v>
      </c>
      <c r="J1446" s="151">
        <f t="shared" si="152"/>
        <v>7.9166666666666663E-2</v>
      </c>
      <c r="K1446" s="152">
        <v>13337.9</v>
      </c>
      <c r="L1446" s="152">
        <v>10947.74</v>
      </c>
      <c r="M1446" s="64">
        <v>2.2203245089667024E-2</v>
      </c>
      <c r="N1446" s="153">
        <f t="shared" si="153"/>
        <v>13634.044662681468</v>
      </c>
      <c r="O1446" s="152">
        <f t="shared" si="154"/>
        <v>4817.206807701531</v>
      </c>
      <c r="P1446" s="152">
        <f t="shared" si="155"/>
        <v>8816.8378549799381</v>
      </c>
      <c r="Q1446" s="64">
        <v>0.06</v>
      </c>
      <c r="R1446" s="152">
        <f t="shared" si="157"/>
        <v>8287.8275836811408</v>
      </c>
    </row>
    <row r="1447" spans="2:18" ht="30" x14ac:dyDescent="0.25">
      <c r="B1447" s="146">
        <v>1443</v>
      </c>
      <c r="C1447" s="147" t="s">
        <v>1561</v>
      </c>
      <c r="D1447" s="148">
        <v>1</v>
      </c>
      <c r="E1447" s="149">
        <v>42784</v>
      </c>
      <c r="F1447" s="149">
        <v>44413</v>
      </c>
      <c r="G1447" s="6">
        <f t="shared" si="156"/>
        <v>4.463013698630137</v>
      </c>
      <c r="H1447" s="146">
        <v>12</v>
      </c>
      <c r="I1447" s="150">
        <v>0.05</v>
      </c>
      <c r="J1447" s="151">
        <f t="shared" si="152"/>
        <v>7.9166666666666663E-2</v>
      </c>
      <c r="K1447" s="152">
        <v>9540.89</v>
      </c>
      <c r="L1447" s="152">
        <v>7831.17</v>
      </c>
      <c r="M1447" s="64">
        <v>2.2203245089667024E-2</v>
      </c>
      <c r="N1447" s="153">
        <f t="shared" si="153"/>
        <v>9752.7287190435527</v>
      </c>
      <c r="O1447" s="152">
        <f t="shared" si="154"/>
        <v>3445.8528148757646</v>
      </c>
      <c r="P1447" s="152">
        <f t="shared" si="155"/>
        <v>6306.8759041677877</v>
      </c>
      <c r="Q1447" s="64">
        <v>0.06</v>
      </c>
      <c r="R1447" s="152">
        <f t="shared" si="157"/>
        <v>5928.4633499177198</v>
      </c>
    </row>
    <row r="1448" spans="2:18" x14ac:dyDescent="0.25">
      <c r="B1448" s="146">
        <v>1444</v>
      </c>
      <c r="C1448" s="147" t="s">
        <v>1562</v>
      </c>
      <c r="D1448" s="148">
        <v>2</v>
      </c>
      <c r="E1448" s="149">
        <v>42732</v>
      </c>
      <c r="F1448" s="149">
        <v>44413</v>
      </c>
      <c r="G1448" s="6">
        <f t="shared" si="156"/>
        <v>4.6054794520547944</v>
      </c>
      <c r="H1448" s="146">
        <v>8</v>
      </c>
      <c r="I1448" s="150">
        <v>0.05</v>
      </c>
      <c r="J1448" s="151">
        <f t="shared" si="152"/>
        <v>0.11874999999999999</v>
      </c>
      <c r="K1448" s="152">
        <v>383373.24</v>
      </c>
      <c r="L1448" s="152">
        <v>310666.89</v>
      </c>
      <c r="M1448" s="64">
        <v>3.1350482315112588E-2</v>
      </c>
      <c r="N1448" s="153">
        <f t="shared" si="153"/>
        <v>395392.1759807074</v>
      </c>
      <c r="O1448" s="152">
        <f t="shared" si="154"/>
        <v>216240.25186040776</v>
      </c>
      <c r="P1448" s="152">
        <f t="shared" si="155"/>
        <v>179151.92412029963</v>
      </c>
      <c r="Q1448" s="64">
        <v>0.06</v>
      </c>
      <c r="R1448" s="152">
        <f t="shared" si="157"/>
        <v>168402.80867308166</v>
      </c>
    </row>
    <row r="1449" spans="2:18" ht="30" x14ac:dyDescent="0.25">
      <c r="B1449" s="146">
        <v>1445</v>
      </c>
      <c r="C1449" s="147" t="s">
        <v>1563</v>
      </c>
      <c r="D1449" s="148">
        <v>2</v>
      </c>
      <c r="E1449" s="149">
        <v>42732</v>
      </c>
      <c r="F1449" s="149">
        <v>44413</v>
      </c>
      <c r="G1449" s="6">
        <f t="shared" si="156"/>
        <v>4.6054794520547944</v>
      </c>
      <c r="H1449" s="146">
        <v>8</v>
      </c>
      <c r="I1449" s="150">
        <v>0.05</v>
      </c>
      <c r="J1449" s="151">
        <f t="shared" si="152"/>
        <v>0.11874999999999999</v>
      </c>
      <c r="K1449" s="152">
        <v>334294.63</v>
      </c>
      <c r="L1449" s="152">
        <v>272528.52</v>
      </c>
      <c r="M1449" s="64">
        <v>3.1350482315112588E-2</v>
      </c>
      <c r="N1449" s="153">
        <f t="shared" si="153"/>
        <v>344774.92788585206</v>
      </c>
      <c r="O1449" s="152">
        <f t="shared" si="154"/>
        <v>188557.64420798334</v>
      </c>
      <c r="P1449" s="152">
        <f t="shared" si="155"/>
        <v>156217.28367786872</v>
      </c>
      <c r="Q1449" s="64">
        <v>0.06</v>
      </c>
      <c r="R1449" s="152">
        <f t="shared" si="157"/>
        <v>146844.24665719658</v>
      </c>
    </row>
    <row r="1450" spans="2:18" ht="30" x14ac:dyDescent="0.25">
      <c r="B1450" s="146">
        <v>1446</v>
      </c>
      <c r="C1450" s="147" t="s">
        <v>1564</v>
      </c>
      <c r="D1450" s="148">
        <v>1</v>
      </c>
      <c r="E1450" s="149">
        <v>42732</v>
      </c>
      <c r="F1450" s="149">
        <v>44413</v>
      </c>
      <c r="G1450" s="6">
        <f t="shared" si="156"/>
        <v>4.6054794520547944</v>
      </c>
      <c r="H1450" s="146">
        <v>8</v>
      </c>
      <c r="I1450" s="150">
        <v>0.05</v>
      </c>
      <c r="J1450" s="151">
        <f t="shared" si="152"/>
        <v>0.11874999999999999</v>
      </c>
      <c r="K1450" s="152">
        <v>181644.66</v>
      </c>
      <c r="L1450" s="152">
        <v>148082.99</v>
      </c>
      <c r="M1450" s="64">
        <v>3.1350482315112588E-2</v>
      </c>
      <c r="N1450" s="153">
        <f t="shared" si="153"/>
        <v>187339.30770096462</v>
      </c>
      <c r="O1450" s="152">
        <f t="shared" si="154"/>
        <v>102455.99569625186</v>
      </c>
      <c r="P1450" s="152">
        <f t="shared" si="155"/>
        <v>84883.31200471276</v>
      </c>
      <c r="Q1450" s="64">
        <v>0.06</v>
      </c>
      <c r="R1450" s="152">
        <f t="shared" si="157"/>
        <v>79790.313284429983</v>
      </c>
    </row>
    <row r="1451" spans="2:18" ht="30" x14ac:dyDescent="0.25">
      <c r="B1451" s="146">
        <v>1447</v>
      </c>
      <c r="C1451" s="147" t="s">
        <v>1565</v>
      </c>
      <c r="D1451" s="148">
        <v>2</v>
      </c>
      <c r="E1451" s="149">
        <v>42732</v>
      </c>
      <c r="F1451" s="149">
        <v>44413</v>
      </c>
      <c r="G1451" s="6">
        <f t="shared" si="156"/>
        <v>4.6054794520547944</v>
      </c>
      <c r="H1451" s="146">
        <v>8</v>
      </c>
      <c r="I1451" s="150">
        <v>0.05</v>
      </c>
      <c r="J1451" s="151">
        <f t="shared" si="152"/>
        <v>0.11874999999999999</v>
      </c>
      <c r="K1451" s="152">
        <v>337039.2</v>
      </c>
      <c r="L1451" s="152">
        <v>274765.99</v>
      </c>
      <c r="M1451" s="64">
        <v>3.1350482315112588E-2</v>
      </c>
      <c r="N1451" s="153">
        <f t="shared" si="153"/>
        <v>347605.54147909966</v>
      </c>
      <c r="O1451" s="152">
        <f t="shared" si="154"/>
        <v>190105.7087209069</v>
      </c>
      <c r="P1451" s="152">
        <f t="shared" si="155"/>
        <v>157499.83275819276</v>
      </c>
      <c r="Q1451" s="64">
        <v>0.06</v>
      </c>
      <c r="R1451" s="152">
        <f t="shared" si="157"/>
        <v>148049.84279270118</v>
      </c>
    </row>
    <row r="1452" spans="2:18" ht="30" x14ac:dyDescent="0.25">
      <c r="B1452" s="146">
        <v>1448</v>
      </c>
      <c r="C1452" s="147" t="s">
        <v>1566</v>
      </c>
      <c r="D1452" s="148">
        <v>1</v>
      </c>
      <c r="E1452" s="149">
        <v>42732</v>
      </c>
      <c r="F1452" s="149">
        <v>44413</v>
      </c>
      <c r="G1452" s="6">
        <f t="shared" si="156"/>
        <v>4.6054794520547944</v>
      </c>
      <c r="H1452" s="146">
        <v>8</v>
      </c>
      <c r="I1452" s="150">
        <v>0.05</v>
      </c>
      <c r="J1452" s="151">
        <f t="shared" si="152"/>
        <v>0.11874999999999999</v>
      </c>
      <c r="K1452" s="152">
        <v>441787.99</v>
      </c>
      <c r="L1452" s="152">
        <v>358003.36</v>
      </c>
      <c r="M1452" s="64">
        <v>3.1350482315112588E-2</v>
      </c>
      <c r="N1452" s="153">
        <f t="shared" si="153"/>
        <v>455638.25656752411</v>
      </c>
      <c r="O1452" s="152">
        <f t="shared" si="154"/>
        <v>249188.87459777656</v>
      </c>
      <c r="P1452" s="152">
        <f t="shared" si="155"/>
        <v>206449.38196974754</v>
      </c>
      <c r="Q1452" s="64">
        <v>0.06</v>
      </c>
      <c r="R1452" s="152">
        <f t="shared" si="157"/>
        <v>194062.41905156267</v>
      </c>
    </row>
    <row r="1453" spans="2:18" ht="30" x14ac:dyDescent="0.25">
      <c r="B1453" s="146">
        <v>1449</v>
      </c>
      <c r="C1453" s="147" t="s">
        <v>1567</v>
      </c>
      <c r="D1453" s="148">
        <v>4</v>
      </c>
      <c r="E1453" s="149">
        <v>42782</v>
      </c>
      <c r="F1453" s="149">
        <v>44413</v>
      </c>
      <c r="G1453" s="6">
        <f t="shared" si="156"/>
        <v>4.4684931506849317</v>
      </c>
      <c r="H1453" s="146">
        <v>8</v>
      </c>
      <c r="I1453" s="150">
        <v>0.05</v>
      </c>
      <c r="J1453" s="151">
        <f t="shared" si="152"/>
        <v>0.11874999999999999</v>
      </c>
      <c r="K1453" s="152">
        <v>405283.23</v>
      </c>
      <c r="L1453" s="152">
        <v>332569.53999999998</v>
      </c>
      <c r="M1453" s="64">
        <v>1.3428120063191289E-2</v>
      </c>
      <c r="N1453" s="153">
        <f t="shared" si="153"/>
        <v>410725.42187203799</v>
      </c>
      <c r="O1453" s="152">
        <f t="shared" si="154"/>
        <v>217944.69346562645</v>
      </c>
      <c r="P1453" s="152">
        <f t="shared" si="155"/>
        <v>192780.72840641154</v>
      </c>
      <c r="Q1453" s="64">
        <v>0.06</v>
      </c>
      <c r="R1453" s="152">
        <f t="shared" si="157"/>
        <v>181213.88470202684</v>
      </c>
    </row>
    <row r="1454" spans="2:18" x14ac:dyDescent="0.25">
      <c r="B1454" s="146">
        <v>1450</v>
      </c>
      <c r="C1454" s="147" t="s">
        <v>1568</v>
      </c>
      <c r="D1454" s="148">
        <v>5</v>
      </c>
      <c r="E1454" s="149">
        <v>42766</v>
      </c>
      <c r="F1454" s="149">
        <v>44413</v>
      </c>
      <c r="G1454" s="6">
        <f t="shared" si="156"/>
        <v>4.5123287671232877</v>
      </c>
      <c r="H1454" s="146">
        <v>25</v>
      </c>
      <c r="I1454" s="150">
        <v>0.05</v>
      </c>
      <c r="J1454" s="151">
        <f t="shared" si="152"/>
        <v>3.7999999999999999E-2</v>
      </c>
      <c r="K1454" s="152">
        <v>15303343.449999999</v>
      </c>
      <c r="L1454" s="152">
        <v>12457140.67</v>
      </c>
      <c r="M1454" s="64">
        <v>1.3428120063191289E-2</v>
      </c>
      <c r="N1454" s="153">
        <f t="shared" si="153"/>
        <v>15508838.583214853</v>
      </c>
      <c r="O1454" s="152">
        <f t="shared" si="154"/>
        <v>2659277.1823810539</v>
      </c>
      <c r="P1454" s="152">
        <f t="shared" si="155"/>
        <v>12849561.400833799</v>
      </c>
      <c r="Q1454" s="64">
        <v>0.06</v>
      </c>
      <c r="R1454" s="152">
        <f t="shared" si="157"/>
        <v>12078587.716783769</v>
      </c>
    </row>
    <row r="1455" spans="2:18" x14ac:dyDescent="0.25">
      <c r="B1455" s="146">
        <v>1451</v>
      </c>
      <c r="C1455" s="147" t="s">
        <v>1568</v>
      </c>
      <c r="D1455" s="148">
        <v>4</v>
      </c>
      <c r="E1455" s="149">
        <v>42766</v>
      </c>
      <c r="F1455" s="149">
        <v>44413</v>
      </c>
      <c r="G1455" s="6">
        <f t="shared" si="156"/>
        <v>4.5123287671232877</v>
      </c>
      <c r="H1455" s="146">
        <v>25</v>
      </c>
      <c r="I1455" s="150">
        <v>0.05</v>
      </c>
      <c r="J1455" s="151">
        <f t="shared" si="152"/>
        <v>3.7999999999999999E-2</v>
      </c>
      <c r="K1455" s="152">
        <v>12242674.76</v>
      </c>
      <c r="L1455" s="152">
        <v>10041381.130000001</v>
      </c>
      <c r="M1455" s="64">
        <v>1.3428120063191289E-2</v>
      </c>
      <c r="N1455" s="153">
        <f t="shared" si="153"/>
        <v>12407070.866571883</v>
      </c>
      <c r="O1455" s="152">
        <f t="shared" si="154"/>
        <v>2127421.7459048433</v>
      </c>
      <c r="P1455" s="152">
        <f t="shared" si="155"/>
        <v>10279649.12066704</v>
      </c>
      <c r="Q1455" s="64">
        <v>0.06</v>
      </c>
      <c r="R1455" s="152">
        <f t="shared" si="157"/>
        <v>9662870.1734270174</v>
      </c>
    </row>
    <row r="1456" spans="2:18" x14ac:dyDescent="0.25">
      <c r="B1456" s="146">
        <v>1452</v>
      </c>
      <c r="C1456" s="147" t="s">
        <v>1569</v>
      </c>
      <c r="D1456" s="148">
        <v>0</v>
      </c>
      <c r="E1456" s="149">
        <v>42937</v>
      </c>
      <c r="F1456" s="149">
        <v>44413</v>
      </c>
      <c r="G1456" s="6">
        <f t="shared" si="156"/>
        <v>4.043835616438356</v>
      </c>
      <c r="H1456" s="146">
        <v>8</v>
      </c>
      <c r="I1456" s="150">
        <v>0.05</v>
      </c>
      <c r="J1456" s="151">
        <f t="shared" si="152"/>
        <v>0.11874999999999999</v>
      </c>
      <c r="K1456" s="152">
        <v>1997064.98</v>
      </c>
      <c r="L1456" s="152">
        <v>1295876.32</v>
      </c>
      <c r="M1456" s="64">
        <v>1.3428120063191289E-2</v>
      </c>
      <c r="N1456" s="153">
        <f t="shared" si="153"/>
        <v>2023881.8083254348</v>
      </c>
      <c r="O1456" s="152">
        <f t="shared" si="154"/>
        <v>971879.13412120694</v>
      </c>
      <c r="P1456" s="152">
        <f t="shared" si="155"/>
        <v>1052002.674204228</v>
      </c>
      <c r="Q1456" s="64">
        <v>0.06</v>
      </c>
      <c r="R1456" s="152">
        <f t="shared" si="157"/>
        <v>988882.51375197421</v>
      </c>
    </row>
    <row r="1457" spans="2:18" ht="30" x14ac:dyDescent="0.25">
      <c r="B1457" s="146">
        <v>1453</v>
      </c>
      <c r="C1457" s="147" t="s">
        <v>1570</v>
      </c>
      <c r="D1457" s="148">
        <v>1</v>
      </c>
      <c r="E1457" s="149">
        <v>42793</v>
      </c>
      <c r="F1457" s="149">
        <v>44413</v>
      </c>
      <c r="G1457" s="6">
        <f t="shared" si="156"/>
        <v>4.4383561643835616</v>
      </c>
      <c r="H1457" s="146">
        <v>8</v>
      </c>
      <c r="I1457" s="150">
        <v>0.05</v>
      </c>
      <c r="J1457" s="151">
        <f t="shared" si="152"/>
        <v>0.11874999999999999</v>
      </c>
      <c r="K1457" s="152">
        <v>82256</v>
      </c>
      <c r="L1457" s="152">
        <v>69470.48</v>
      </c>
      <c r="M1457" s="64">
        <v>1.3428120063191289E-2</v>
      </c>
      <c r="N1457" s="153">
        <f t="shared" si="153"/>
        <v>83360.543443917864</v>
      </c>
      <c r="O1457" s="152">
        <f t="shared" si="154"/>
        <v>43935.574095955337</v>
      </c>
      <c r="P1457" s="152">
        <f t="shared" si="155"/>
        <v>39424.969347962528</v>
      </c>
      <c r="Q1457" s="64">
        <v>0.06</v>
      </c>
      <c r="R1457" s="152">
        <f t="shared" si="157"/>
        <v>37059.471187084775</v>
      </c>
    </row>
    <row r="1458" spans="2:18" x14ac:dyDescent="0.25">
      <c r="B1458" s="146">
        <v>1454</v>
      </c>
      <c r="C1458" s="147" t="s">
        <v>1571</v>
      </c>
      <c r="D1458" s="148">
        <v>0</v>
      </c>
      <c r="E1458" s="149">
        <v>42822</v>
      </c>
      <c r="F1458" s="149">
        <v>44413</v>
      </c>
      <c r="G1458" s="6">
        <f t="shared" si="156"/>
        <v>4.3589041095890408</v>
      </c>
      <c r="H1458" s="146">
        <v>8</v>
      </c>
      <c r="I1458" s="150">
        <v>0.05</v>
      </c>
      <c r="J1458" s="151">
        <f t="shared" si="152"/>
        <v>0.11874999999999999</v>
      </c>
      <c r="K1458" s="152">
        <v>1233890.6599999999</v>
      </c>
      <c r="L1458" s="152">
        <v>1012670.42</v>
      </c>
      <c r="M1458" s="64">
        <v>1.3428120063191289E-2</v>
      </c>
      <c r="N1458" s="153">
        <f t="shared" si="153"/>
        <v>1250459.4919273304</v>
      </c>
      <c r="O1458" s="152">
        <f t="shared" si="154"/>
        <v>647262.67091560387</v>
      </c>
      <c r="P1458" s="152">
        <f t="shared" si="155"/>
        <v>603196.82101172651</v>
      </c>
      <c r="Q1458" s="64">
        <v>0.06</v>
      </c>
      <c r="R1458" s="152">
        <f t="shared" si="157"/>
        <v>567005.01175102289</v>
      </c>
    </row>
    <row r="1459" spans="2:18" s="137" customFormat="1" x14ac:dyDescent="0.25">
      <c r="B1459" s="154">
        <v>1455</v>
      </c>
      <c r="C1459" s="155" t="s">
        <v>1572</v>
      </c>
      <c r="D1459" s="156">
        <v>0</v>
      </c>
      <c r="E1459" s="157">
        <v>42461</v>
      </c>
      <c r="F1459" s="157">
        <v>44413</v>
      </c>
      <c r="G1459" s="6">
        <f t="shared" si="156"/>
        <v>5.3479452054794523</v>
      </c>
      <c r="H1459" s="154">
        <v>22</v>
      </c>
      <c r="I1459" s="158">
        <v>0.05</v>
      </c>
      <c r="J1459" s="159">
        <f t="shared" si="152"/>
        <v>4.3181818181818182E-2</v>
      </c>
      <c r="K1459" s="160">
        <v>10246761449</v>
      </c>
      <c r="L1459" s="160">
        <v>7246076150.1899996</v>
      </c>
      <c r="M1459" s="161">
        <v>0</v>
      </c>
      <c r="N1459" s="162">
        <f t="shared" si="153"/>
        <v>10246761449</v>
      </c>
      <c r="O1459" s="160">
        <f t="shared" si="154"/>
        <v>2366325582.9421673</v>
      </c>
      <c r="P1459" s="160">
        <f t="shared" si="155"/>
        <v>7880435866.0578327</v>
      </c>
      <c r="Q1459" s="161">
        <v>0</v>
      </c>
      <c r="R1459" s="160">
        <f>P1459*(1-Q1459)</f>
        <v>7880435866.0578327</v>
      </c>
    </row>
    <row r="1460" spans="2:18" ht="30" x14ac:dyDescent="0.25">
      <c r="B1460" s="146">
        <v>1456</v>
      </c>
      <c r="C1460" s="147" t="s">
        <v>1574</v>
      </c>
      <c r="D1460" s="148">
        <v>0</v>
      </c>
      <c r="E1460" s="149">
        <v>42921</v>
      </c>
      <c r="F1460" s="149">
        <v>44413</v>
      </c>
      <c r="G1460" s="6">
        <f t="shared" si="156"/>
        <v>4.087671232876712</v>
      </c>
      <c r="H1460" s="146">
        <v>10</v>
      </c>
      <c r="I1460" s="150">
        <v>0.05</v>
      </c>
      <c r="J1460" s="151">
        <f t="shared" si="152"/>
        <v>9.5000000000000001E-2</v>
      </c>
      <c r="K1460" s="152">
        <v>4556737.63</v>
      </c>
      <c r="L1460" s="152">
        <v>3750605.36</v>
      </c>
      <c r="M1460" s="64">
        <v>1.3428120063191289E-2</v>
      </c>
      <c r="N1460" s="153">
        <f t="shared" si="153"/>
        <v>4617926.0499921022</v>
      </c>
      <c r="O1460" s="152">
        <f t="shared" si="154"/>
        <v>1793273.5296599464</v>
      </c>
      <c r="P1460" s="152">
        <f t="shared" si="155"/>
        <v>2824652.5203321557</v>
      </c>
      <c r="Q1460" s="64">
        <v>0.06</v>
      </c>
      <c r="R1460" s="152">
        <f t="shared" si="157"/>
        <v>2655173.3691122262</v>
      </c>
    </row>
    <row r="1461" spans="2:18" x14ac:dyDescent="0.25">
      <c r="B1461" s="146">
        <v>1457</v>
      </c>
      <c r="C1461" s="147" t="s">
        <v>1575</v>
      </c>
      <c r="D1461" s="148">
        <v>2</v>
      </c>
      <c r="E1461" s="149">
        <v>43092</v>
      </c>
      <c r="F1461" s="149">
        <v>44413</v>
      </c>
      <c r="G1461" s="6">
        <f t="shared" si="156"/>
        <v>3.6191780821917807</v>
      </c>
      <c r="H1461" s="146">
        <v>8</v>
      </c>
      <c r="I1461" s="150">
        <v>0.05</v>
      </c>
      <c r="J1461" s="151">
        <f t="shared" si="152"/>
        <v>0.11874999999999999</v>
      </c>
      <c r="K1461" s="152">
        <v>481666.56</v>
      </c>
      <c r="L1461" s="152">
        <v>410387.44</v>
      </c>
      <c r="M1461" s="64">
        <v>1.3428120063191289E-2</v>
      </c>
      <c r="N1461" s="153">
        <f t="shared" si="153"/>
        <v>488134.43639810436</v>
      </c>
      <c r="O1461" s="152">
        <f t="shared" si="154"/>
        <v>209789.14758828803</v>
      </c>
      <c r="P1461" s="152">
        <f t="shared" si="155"/>
        <v>278345.28880981635</v>
      </c>
      <c r="Q1461" s="64">
        <v>0.06</v>
      </c>
      <c r="R1461" s="152">
        <f t="shared" si="157"/>
        <v>261644.57148122735</v>
      </c>
    </row>
    <row r="1462" spans="2:18" x14ac:dyDescent="0.25">
      <c r="B1462" s="146">
        <v>1458</v>
      </c>
      <c r="C1462" s="147" t="s">
        <v>1577</v>
      </c>
      <c r="D1462" s="148">
        <v>1</v>
      </c>
      <c r="E1462" s="149">
        <v>43155</v>
      </c>
      <c r="F1462" s="149">
        <v>44413</v>
      </c>
      <c r="G1462" s="6">
        <f t="shared" si="156"/>
        <v>3.4465753424657533</v>
      </c>
      <c r="H1462" s="146">
        <v>10</v>
      </c>
      <c r="I1462" s="150">
        <v>0.05</v>
      </c>
      <c r="J1462" s="151">
        <f t="shared" si="152"/>
        <v>9.5000000000000001E-2</v>
      </c>
      <c r="K1462" s="152">
        <v>4991750</v>
      </c>
      <c r="L1462" s="152">
        <v>4286412.57</v>
      </c>
      <c r="M1462" s="64">
        <v>0</v>
      </c>
      <c r="N1462" s="153">
        <f t="shared" si="153"/>
        <v>4991750</v>
      </c>
      <c r="O1462" s="152">
        <f t="shared" si="154"/>
        <v>1634422.0342465753</v>
      </c>
      <c r="P1462" s="152">
        <f t="shared" si="155"/>
        <v>3357327.9657534249</v>
      </c>
      <c r="Q1462" s="64">
        <v>0.06</v>
      </c>
      <c r="R1462" s="152">
        <f t="shared" si="157"/>
        <v>3155888.2878082194</v>
      </c>
    </row>
    <row r="1463" spans="2:18" x14ac:dyDescent="0.25">
      <c r="B1463" s="146">
        <v>1459</v>
      </c>
      <c r="C1463" s="147" t="s">
        <v>1578</v>
      </c>
      <c r="D1463" s="148">
        <v>1</v>
      </c>
      <c r="E1463" s="149">
        <v>43169</v>
      </c>
      <c r="F1463" s="149">
        <v>44413</v>
      </c>
      <c r="G1463" s="6">
        <f t="shared" si="156"/>
        <v>3.408219178082192</v>
      </c>
      <c r="H1463" s="146">
        <v>10</v>
      </c>
      <c r="I1463" s="150">
        <v>0.05</v>
      </c>
      <c r="J1463" s="151">
        <f t="shared" si="152"/>
        <v>9.5000000000000001E-2</v>
      </c>
      <c r="K1463" s="152">
        <v>4279505.24</v>
      </c>
      <c r="L1463" s="152">
        <v>3679928.13</v>
      </c>
      <c r="M1463" s="64">
        <v>0</v>
      </c>
      <c r="N1463" s="153">
        <f t="shared" si="153"/>
        <v>4279505.24</v>
      </c>
      <c r="O1463" s="152">
        <f t="shared" si="154"/>
        <v>1385621.7240087672</v>
      </c>
      <c r="P1463" s="152">
        <f t="shared" si="155"/>
        <v>2893883.5159912333</v>
      </c>
      <c r="Q1463" s="64">
        <v>0.06</v>
      </c>
      <c r="R1463" s="152">
        <f t="shared" si="157"/>
        <v>2720250.5050317589</v>
      </c>
    </row>
    <row r="1464" spans="2:18" x14ac:dyDescent="0.25">
      <c r="B1464" s="146">
        <v>1460</v>
      </c>
      <c r="C1464" s="147" t="s">
        <v>1580</v>
      </c>
      <c r="D1464" s="148">
        <v>1</v>
      </c>
      <c r="E1464" s="149">
        <v>44064</v>
      </c>
      <c r="F1464" s="149">
        <v>44413</v>
      </c>
      <c r="G1464" s="6">
        <f t="shared" si="156"/>
        <v>0.95616438356164379</v>
      </c>
      <c r="H1464" s="146">
        <v>8</v>
      </c>
      <c r="I1464" s="150">
        <v>0.05</v>
      </c>
      <c r="J1464" s="151">
        <f t="shared" si="152"/>
        <v>0.11874999999999999</v>
      </c>
      <c r="K1464" s="152">
        <v>35400</v>
      </c>
      <c r="L1464" s="152">
        <v>34279.339999999997</v>
      </c>
      <c r="M1464" s="64">
        <v>0</v>
      </c>
      <c r="N1464" s="153">
        <f t="shared" si="153"/>
        <v>35400</v>
      </c>
      <c r="O1464" s="152">
        <f t="shared" si="154"/>
        <v>4019.4760273972602</v>
      </c>
      <c r="P1464" s="152">
        <f t="shared" si="155"/>
        <v>31380.523972602739</v>
      </c>
      <c r="Q1464" s="64">
        <v>0.06</v>
      </c>
      <c r="R1464" s="152">
        <f t="shared" si="157"/>
        <v>29497.692534246573</v>
      </c>
    </row>
    <row r="1465" spans="2:18" ht="30" x14ac:dyDescent="0.25">
      <c r="B1465" s="146">
        <v>1461</v>
      </c>
      <c r="C1465" s="147" t="s">
        <v>1581</v>
      </c>
      <c r="D1465" s="148">
        <v>1</v>
      </c>
      <c r="E1465" s="149">
        <v>43169</v>
      </c>
      <c r="F1465" s="149">
        <v>44413</v>
      </c>
      <c r="G1465" s="6">
        <f t="shared" si="156"/>
        <v>3.408219178082192</v>
      </c>
      <c r="H1465" s="146">
        <v>8</v>
      </c>
      <c r="I1465" s="150">
        <v>0.05</v>
      </c>
      <c r="J1465" s="151">
        <f t="shared" si="152"/>
        <v>0.11874999999999999</v>
      </c>
      <c r="K1465" s="152">
        <v>38455.019999999997</v>
      </c>
      <c r="L1465" s="152">
        <v>33067.32</v>
      </c>
      <c r="M1465" s="64">
        <v>0</v>
      </c>
      <c r="N1465" s="153">
        <f t="shared" si="153"/>
        <v>38455.019999999997</v>
      </c>
      <c r="O1465" s="152">
        <f t="shared" si="154"/>
        <v>15563.74747808219</v>
      </c>
      <c r="P1465" s="152">
        <f t="shared" si="155"/>
        <v>22891.272521917806</v>
      </c>
      <c r="Q1465" s="64">
        <v>0.06</v>
      </c>
      <c r="R1465" s="152">
        <f t="shared" si="157"/>
        <v>21517.796170602738</v>
      </c>
    </row>
    <row r="1466" spans="2:18" x14ac:dyDescent="0.25">
      <c r="B1466" s="146">
        <v>1462</v>
      </c>
      <c r="C1466" s="147" t="s">
        <v>1582</v>
      </c>
      <c r="D1466" s="148">
        <v>0</v>
      </c>
      <c r="E1466" s="149">
        <v>43181</v>
      </c>
      <c r="F1466" s="149">
        <v>44413</v>
      </c>
      <c r="G1466" s="6">
        <f t="shared" si="156"/>
        <v>3.3753424657534246</v>
      </c>
      <c r="H1466" s="146">
        <v>25</v>
      </c>
      <c r="I1466" s="150">
        <v>0.05</v>
      </c>
      <c r="J1466" s="151">
        <f t="shared" si="152"/>
        <v>3.7999999999999999E-2</v>
      </c>
      <c r="K1466" s="152">
        <v>71785084.189999998</v>
      </c>
      <c r="L1466" s="152">
        <v>51139497.299999997</v>
      </c>
      <c r="M1466" s="64">
        <v>0</v>
      </c>
      <c r="N1466" s="153">
        <f t="shared" si="153"/>
        <v>71785084.189999998</v>
      </c>
      <c r="O1466" s="152">
        <f t="shared" si="154"/>
        <v>9207371.2368192878</v>
      </c>
      <c r="P1466" s="152">
        <f t="shared" si="155"/>
        <v>62577712.953180708</v>
      </c>
      <c r="Q1466" s="64">
        <v>0.06</v>
      </c>
      <c r="R1466" s="152">
        <f t="shared" si="157"/>
        <v>58823050.175989859</v>
      </c>
    </row>
    <row r="1467" spans="2:18" x14ac:dyDescent="0.25">
      <c r="B1467" s="146">
        <v>1463</v>
      </c>
      <c r="C1467" s="147" t="s">
        <v>1583</v>
      </c>
      <c r="D1467" s="148">
        <v>25</v>
      </c>
      <c r="E1467" s="149">
        <v>43090</v>
      </c>
      <c r="F1467" s="149">
        <v>44413</v>
      </c>
      <c r="G1467" s="6">
        <f t="shared" si="156"/>
        <v>3.6246575342465754</v>
      </c>
      <c r="H1467" s="146">
        <v>25</v>
      </c>
      <c r="I1467" s="150">
        <v>0.05</v>
      </c>
      <c r="J1467" s="151">
        <f t="shared" si="152"/>
        <v>3.7999999999999999E-2</v>
      </c>
      <c r="K1467" s="152">
        <v>16651500</v>
      </c>
      <c r="L1467" s="152">
        <v>14183211.119999999</v>
      </c>
      <c r="M1467" s="64">
        <v>7.6923076923076997E-2</v>
      </c>
      <c r="N1467" s="153">
        <f t="shared" si="153"/>
        <v>17932384.61538462</v>
      </c>
      <c r="O1467" s="152">
        <f t="shared" si="154"/>
        <v>2469952.6141201267</v>
      </c>
      <c r="P1467" s="152">
        <f t="shared" si="155"/>
        <v>15462432.001264494</v>
      </c>
      <c r="Q1467" s="64">
        <v>0.06</v>
      </c>
      <c r="R1467" s="152">
        <f t="shared" si="157"/>
        <v>14534686.081188623</v>
      </c>
    </row>
    <row r="1468" spans="2:18" ht="30" x14ac:dyDescent="0.25">
      <c r="B1468" s="146">
        <v>1464</v>
      </c>
      <c r="C1468" s="147" t="s">
        <v>1585</v>
      </c>
      <c r="D1468" s="148">
        <v>2</v>
      </c>
      <c r="E1468" s="149">
        <v>43115</v>
      </c>
      <c r="F1468" s="149">
        <v>44413</v>
      </c>
      <c r="G1468" s="6">
        <f t="shared" si="156"/>
        <v>3.5561643835616437</v>
      </c>
      <c r="H1468" s="146">
        <v>25</v>
      </c>
      <c r="I1468" s="150">
        <v>0.05</v>
      </c>
      <c r="J1468" s="151">
        <f t="shared" si="152"/>
        <v>3.7999999999999999E-2</v>
      </c>
      <c r="K1468" s="152">
        <v>1038700</v>
      </c>
      <c r="L1468" s="152">
        <v>887357.26</v>
      </c>
      <c r="M1468" s="64">
        <v>3.6615134255492267E-2</v>
      </c>
      <c r="N1468" s="153">
        <f t="shared" si="153"/>
        <v>1076732.13995118</v>
      </c>
      <c r="O1468" s="152">
        <f t="shared" si="154"/>
        <v>145503.3864957589</v>
      </c>
      <c r="P1468" s="152">
        <f t="shared" si="155"/>
        <v>931228.75345542107</v>
      </c>
      <c r="Q1468" s="64">
        <v>0.06</v>
      </c>
      <c r="R1468" s="152">
        <f t="shared" si="157"/>
        <v>875355.02824809577</v>
      </c>
    </row>
    <row r="1469" spans="2:18" x14ac:dyDescent="0.25">
      <c r="B1469" s="146">
        <v>1465</v>
      </c>
      <c r="C1469" s="147" t="s">
        <v>1586</v>
      </c>
      <c r="D1469" s="148">
        <v>1</v>
      </c>
      <c r="E1469" s="149">
        <v>43186</v>
      </c>
      <c r="F1469" s="149">
        <v>44413</v>
      </c>
      <c r="G1469" s="6">
        <f t="shared" si="156"/>
        <v>3.3616438356164382</v>
      </c>
      <c r="H1469" s="146">
        <v>25</v>
      </c>
      <c r="I1469" s="150">
        <v>0.05</v>
      </c>
      <c r="J1469" s="151">
        <f t="shared" si="152"/>
        <v>3.7999999999999999E-2</v>
      </c>
      <c r="K1469" s="152">
        <v>37959081.689999998</v>
      </c>
      <c r="L1469" s="152">
        <v>32721790.920000002</v>
      </c>
      <c r="M1469" s="64">
        <v>0</v>
      </c>
      <c r="N1469" s="153">
        <f t="shared" si="153"/>
        <v>37959081.689999998</v>
      </c>
      <c r="O1469" s="152">
        <f t="shared" si="154"/>
        <v>4848986.6928162733</v>
      </c>
      <c r="P1469" s="152">
        <f t="shared" si="155"/>
        <v>33110094.997183725</v>
      </c>
      <c r="Q1469" s="64">
        <v>0.06</v>
      </c>
      <c r="R1469" s="152">
        <f t="shared" si="157"/>
        <v>31123489.297352701</v>
      </c>
    </row>
    <row r="1470" spans="2:18" ht="30" x14ac:dyDescent="0.25">
      <c r="B1470" s="146">
        <v>1466</v>
      </c>
      <c r="C1470" s="147" t="s">
        <v>1587</v>
      </c>
      <c r="D1470" s="148">
        <v>1</v>
      </c>
      <c r="E1470" s="149">
        <v>43190</v>
      </c>
      <c r="F1470" s="149">
        <v>44413</v>
      </c>
      <c r="G1470" s="6">
        <f t="shared" si="156"/>
        <v>3.3506849315068492</v>
      </c>
      <c r="H1470" s="146">
        <v>25</v>
      </c>
      <c r="I1470" s="150">
        <v>0.05</v>
      </c>
      <c r="J1470" s="151">
        <f t="shared" si="152"/>
        <v>3.7999999999999999E-2</v>
      </c>
      <c r="K1470" s="152">
        <v>166884995.56999999</v>
      </c>
      <c r="L1470" s="152">
        <v>143943266.31</v>
      </c>
      <c r="M1470" s="64">
        <v>0</v>
      </c>
      <c r="N1470" s="153">
        <f t="shared" si="153"/>
        <v>166884995.56999999</v>
      </c>
      <c r="O1470" s="152">
        <f t="shared" si="154"/>
        <v>21248803.518137477</v>
      </c>
      <c r="P1470" s="152">
        <f t="shared" si="155"/>
        <v>145636192.05186251</v>
      </c>
      <c r="Q1470" s="64">
        <v>0.06</v>
      </c>
      <c r="R1470" s="152">
        <f t="shared" si="157"/>
        <v>136898020.52875075</v>
      </c>
    </row>
    <row r="1471" spans="2:18" x14ac:dyDescent="0.25">
      <c r="B1471" s="146">
        <v>1467</v>
      </c>
      <c r="C1471" s="147" t="s">
        <v>1588</v>
      </c>
      <c r="D1471" s="148">
        <v>1</v>
      </c>
      <c r="E1471" s="149">
        <v>43190</v>
      </c>
      <c r="F1471" s="149">
        <v>44413</v>
      </c>
      <c r="G1471" s="6">
        <f t="shared" si="156"/>
        <v>3.3506849315068492</v>
      </c>
      <c r="H1471" s="146">
        <v>25</v>
      </c>
      <c r="I1471" s="150">
        <v>0.05</v>
      </c>
      <c r="J1471" s="151">
        <f t="shared" si="152"/>
        <v>3.7999999999999999E-2</v>
      </c>
      <c r="K1471" s="152">
        <v>5609383.5300000003</v>
      </c>
      <c r="L1471" s="152">
        <v>4838259.9400000004</v>
      </c>
      <c r="M1471" s="64">
        <v>0</v>
      </c>
      <c r="N1471" s="153">
        <f t="shared" si="153"/>
        <v>5609383.5300000003</v>
      </c>
      <c r="O1471" s="152">
        <f t="shared" si="154"/>
        <v>714220.52102252061</v>
      </c>
      <c r="P1471" s="152">
        <f t="shared" si="155"/>
        <v>4895163.0089774793</v>
      </c>
      <c r="Q1471" s="64">
        <v>0.06</v>
      </c>
      <c r="R1471" s="152">
        <f t="shared" si="157"/>
        <v>4601453.22843883</v>
      </c>
    </row>
    <row r="1472" spans="2:18" ht="30" x14ac:dyDescent="0.25">
      <c r="B1472" s="146">
        <v>1468</v>
      </c>
      <c r="C1472" s="147" t="s">
        <v>1589</v>
      </c>
      <c r="D1472" s="148">
        <v>1</v>
      </c>
      <c r="E1472" s="149">
        <v>43190</v>
      </c>
      <c r="F1472" s="149">
        <v>44413</v>
      </c>
      <c r="G1472" s="6">
        <f t="shared" si="156"/>
        <v>3.3506849315068492</v>
      </c>
      <c r="H1472" s="146">
        <v>10</v>
      </c>
      <c r="I1472" s="150">
        <v>0.05</v>
      </c>
      <c r="J1472" s="151">
        <f t="shared" si="152"/>
        <v>9.5000000000000001E-2</v>
      </c>
      <c r="K1472" s="152">
        <v>3014900</v>
      </c>
      <c r="L1472" s="152">
        <v>2600440.81</v>
      </c>
      <c r="M1472" s="64">
        <v>0</v>
      </c>
      <c r="N1472" s="153">
        <f t="shared" si="153"/>
        <v>3014900</v>
      </c>
      <c r="O1472" s="152">
        <f t="shared" si="154"/>
        <v>959688.1</v>
      </c>
      <c r="P1472" s="152">
        <f t="shared" si="155"/>
        <v>2055211.9</v>
      </c>
      <c r="Q1472" s="64">
        <v>0.06</v>
      </c>
      <c r="R1472" s="152">
        <f t="shared" si="157"/>
        <v>1931899.1859999998</v>
      </c>
    </row>
    <row r="1473" spans="2:18" ht="30" x14ac:dyDescent="0.25">
      <c r="B1473" s="146">
        <v>1469</v>
      </c>
      <c r="C1473" s="147" t="s">
        <v>1590</v>
      </c>
      <c r="D1473" s="148">
        <v>1</v>
      </c>
      <c r="E1473" s="149">
        <v>43190</v>
      </c>
      <c r="F1473" s="149">
        <v>44413</v>
      </c>
      <c r="G1473" s="6">
        <f t="shared" si="156"/>
        <v>3.3506849315068492</v>
      </c>
      <c r="H1473" s="146">
        <v>10</v>
      </c>
      <c r="I1473" s="150">
        <v>0.05</v>
      </c>
      <c r="J1473" s="151">
        <f t="shared" si="152"/>
        <v>9.5000000000000001E-2</v>
      </c>
      <c r="K1473" s="152">
        <v>3115200</v>
      </c>
      <c r="L1473" s="152">
        <v>2686952.53</v>
      </c>
      <c r="M1473" s="64">
        <v>0</v>
      </c>
      <c r="N1473" s="153">
        <f t="shared" si="153"/>
        <v>3115200</v>
      </c>
      <c r="O1473" s="152">
        <f t="shared" si="154"/>
        <v>991615.10136986303</v>
      </c>
      <c r="P1473" s="152">
        <f t="shared" si="155"/>
        <v>2123584.8986301371</v>
      </c>
      <c r="Q1473" s="64">
        <v>0.06</v>
      </c>
      <c r="R1473" s="152">
        <f t="shared" si="157"/>
        <v>1996169.8047123288</v>
      </c>
    </row>
    <row r="1474" spans="2:18" x14ac:dyDescent="0.25">
      <c r="B1474" s="146">
        <v>1470</v>
      </c>
      <c r="C1474" s="147" t="s">
        <v>1591</v>
      </c>
      <c r="D1474" s="148">
        <v>0</v>
      </c>
      <c r="E1474" s="149">
        <v>43251</v>
      </c>
      <c r="F1474" s="149">
        <v>44413</v>
      </c>
      <c r="G1474" s="6">
        <f t="shared" si="156"/>
        <v>3.1835616438356165</v>
      </c>
      <c r="H1474" s="146">
        <v>15</v>
      </c>
      <c r="I1474" s="150">
        <v>0.05</v>
      </c>
      <c r="J1474" s="151">
        <f t="shared" si="152"/>
        <v>6.3333333333333325E-2</v>
      </c>
      <c r="K1474" s="152">
        <v>8468500.0999999996</v>
      </c>
      <c r="L1474" s="152">
        <v>3951510.25</v>
      </c>
      <c r="M1474" s="64">
        <v>0</v>
      </c>
      <c r="N1474" s="153">
        <f t="shared" si="153"/>
        <v>8468500.0999999996</v>
      </c>
      <c r="O1474" s="152">
        <f t="shared" si="154"/>
        <v>1707466.1662812782</v>
      </c>
      <c r="P1474" s="152">
        <f t="shared" si="155"/>
        <v>6761033.9337187214</v>
      </c>
      <c r="Q1474" s="64">
        <v>0.06</v>
      </c>
      <c r="R1474" s="152">
        <f t="shared" si="157"/>
        <v>6355371.8976955982</v>
      </c>
    </row>
    <row r="1475" spans="2:18" x14ac:dyDescent="0.25">
      <c r="B1475" s="146">
        <v>1471</v>
      </c>
      <c r="C1475" s="147" t="s">
        <v>1593</v>
      </c>
      <c r="D1475" s="148">
        <v>1</v>
      </c>
      <c r="E1475" s="149">
        <v>43281</v>
      </c>
      <c r="F1475" s="149">
        <v>44413</v>
      </c>
      <c r="G1475" s="6">
        <f t="shared" si="156"/>
        <v>3.1013698630136988</v>
      </c>
      <c r="H1475" s="146">
        <v>12</v>
      </c>
      <c r="I1475" s="150">
        <v>0.05</v>
      </c>
      <c r="J1475" s="151">
        <f t="shared" si="152"/>
        <v>7.9166666666666663E-2</v>
      </c>
      <c r="K1475" s="152">
        <v>483800</v>
      </c>
      <c r="L1475" s="152">
        <v>422072.35</v>
      </c>
      <c r="M1475" s="64">
        <v>1.6736401673640405E-3</v>
      </c>
      <c r="N1475" s="153">
        <f t="shared" si="153"/>
        <v>484609.7071129707</v>
      </c>
      <c r="O1475" s="152">
        <f t="shared" si="154"/>
        <v>118983.85365965494</v>
      </c>
      <c r="P1475" s="152">
        <f t="shared" si="155"/>
        <v>365625.85345331579</v>
      </c>
      <c r="Q1475" s="64">
        <v>0.06</v>
      </c>
      <c r="R1475" s="152">
        <f t="shared" si="157"/>
        <v>343688.3022461168</v>
      </c>
    </row>
    <row r="1476" spans="2:18" ht="30" x14ac:dyDescent="0.25">
      <c r="B1476" s="146">
        <v>1472</v>
      </c>
      <c r="C1476" s="147" t="s">
        <v>1594</v>
      </c>
      <c r="D1476" s="148">
        <v>1</v>
      </c>
      <c r="E1476" s="149">
        <v>43281</v>
      </c>
      <c r="F1476" s="149">
        <v>44413</v>
      </c>
      <c r="G1476" s="6">
        <f t="shared" si="156"/>
        <v>3.1013698630136988</v>
      </c>
      <c r="H1476" s="146">
        <v>25</v>
      </c>
      <c r="I1476" s="150">
        <v>0.05</v>
      </c>
      <c r="J1476" s="151">
        <f t="shared" si="152"/>
        <v>3.7999999999999999E-2</v>
      </c>
      <c r="K1476" s="152">
        <v>29795000</v>
      </c>
      <c r="L1476" s="152">
        <v>25993479.73</v>
      </c>
      <c r="M1476" s="64">
        <v>0</v>
      </c>
      <c r="N1476" s="153">
        <f t="shared" si="153"/>
        <v>29795000</v>
      </c>
      <c r="O1476" s="152">
        <f t="shared" si="154"/>
        <v>3511401.9726027399</v>
      </c>
      <c r="P1476" s="152">
        <f t="shared" si="155"/>
        <v>26283598.02739726</v>
      </c>
      <c r="Q1476" s="64">
        <v>0.06</v>
      </c>
      <c r="R1476" s="152">
        <f t="shared" si="157"/>
        <v>24706582.145753425</v>
      </c>
    </row>
    <row r="1477" spans="2:18" x14ac:dyDescent="0.25">
      <c r="B1477" s="146">
        <v>1473</v>
      </c>
      <c r="C1477" s="147" t="s">
        <v>1596</v>
      </c>
      <c r="D1477" s="148">
        <v>1</v>
      </c>
      <c r="E1477" s="149">
        <v>43348</v>
      </c>
      <c r="F1477" s="149">
        <v>44413</v>
      </c>
      <c r="G1477" s="6">
        <f t="shared" si="156"/>
        <v>2.9178082191780823</v>
      </c>
      <c r="H1477" s="146">
        <v>8</v>
      </c>
      <c r="I1477" s="150">
        <v>0.05</v>
      </c>
      <c r="J1477" s="151">
        <f t="shared" ref="J1477:J1536" si="158">(1-I1477)/H1477</f>
        <v>0.11874999999999999</v>
      </c>
      <c r="K1477" s="152">
        <v>69030</v>
      </c>
      <c r="L1477" s="152">
        <v>60742.12</v>
      </c>
      <c r="M1477" s="64">
        <v>0</v>
      </c>
      <c r="N1477" s="153">
        <f t="shared" ref="N1477:N1536" si="159">K1477*(1+M1477)</f>
        <v>69030</v>
      </c>
      <c r="O1477" s="152">
        <f t="shared" ref="O1477:O1536" si="160">N1477*J1477*G1477</f>
        <v>23918.185787671235</v>
      </c>
      <c r="P1477" s="152">
        <f t="shared" ref="P1477:P1536" si="161">MAX(N1477-O1477,0)</f>
        <v>45111.814212328769</v>
      </c>
      <c r="Q1477" s="64">
        <v>0.06</v>
      </c>
      <c r="R1477" s="152">
        <f t="shared" si="157"/>
        <v>42405.105359589041</v>
      </c>
    </row>
    <row r="1478" spans="2:18" ht="30" x14ac:dyDescent="0.25">
      <c r="B1478" s="146">
        <v>1474</v>
      </c>
      <c r="C1478" s="147" t="s">
        <v>1597</v>
      </c>
      <c r="D1478" s="148">
        <v>1</v>
      </c>
      <c r="E1478" s="149">
        <v>43344</v>
      </c>
      <c r="F1478" s="149">
        <v>44413</v>
      </c>
      <c r="G1478" s="6">
        <f t="shared" ref="G1478:G1536" si="162">(F1478-E1478)/(EDATE(F1478,12)-F1478)</f>
        <v>2.9287671232876713</v>
      </c>
      <c r="H1478" s="146">
        <v>8</v>
      </c>
      <c r="I1478" s="150">
        <v>0.05</v>
      </c>
      <c r="J1478" s="151">
        <f t="shared" si="158"/>
        <v>0.11874999999999999</v>
      </c>
      <c r="K1478" s="152">
        <v>2942920</v>
      </c>
      <c r="L1478" s="152">
        <v>2588080.4500000002</v>
      </c>
      <c r="M1478" s="64">
        <v>0</v>
      </c>
      <c r="N1478" s="153">
        <f t="shared" si="159"/>
        <v>2942920</v>
      </c>
      <c r="O1478" s="152">
        <f t="shared" si="160"/>
        <v>1023521.3719178082</v>
      </c>
      <c r="P1478" s="152">
        <f t="shared" si="161"/>
        <v>1919398.6280821918</v>
      </c>
      <c r="Q1478" s="64">
        <v>0.06</v>
      </c>
      <c r="R1478" s="152">
        <f t="shared" ref="R1478:R1536" si="163">IF(L1478&lt;=0,0,IF(P1478&lt;=I1478*N1478,I1478*N1478,P1478*(1-Q1478)))</f>
        <v>1804234.7103972603</v>
      </c>
    </row>
    <row r="1479" spans="2:18" ht="30" x14ac:dyDescent="0.25">
      <c r="B1479" s="146">
        <v>1475</v>
      </c>
      <c r="C1479" s="147" t="s">
        <v>1598</v>
      </c>
      <c r="D1479" s="148">
        <v>1</v>
      </c>
      <c r="E1479" s="149">
        <v>43421</v>
      </c>
      <c r="F1479" s="149">
        <v>44413</v>
      </c>
      <c r="G1479" s="6">
        <f t="shared" si="162"/>
        <v>2.7178082191780821</v>
      </c>
      <c r="H1479" s="146">
        <v>8</v>
      </c>
      <c r="I1479" s="150">
        <v>0.05</v>
      </c>
      <c r="J1479" s="151">
        <f t="shared" si="158"/>
        <v>0.11874999999999999</v>
      </c>
      <c r="K1479" s="152">
        <v>672600</v>
      </c>
      <c r="L1479" s="152">
        <v>575090.73</v>
      </c>
      <c r="M1479" s="64">
        <v>0</v>
      </c>
      <c r="N1479" s="153">
        <f t="shared" si="159"/>
        <v>672600</v>
      </c>
      <c r="O1479" s="152">
        <f t="shared" si="160"/>
        <v>217074.73972602739</v>
      </c>
      <c r="P1479" s="152">
        <f t="shared" si="161"/>
        <v>455525.26027397264</v>
      </c>
      <c r="Q1479" s="64">
        <v>0.06</v>
      </c>
      <c r="R1479" s="152">
        <f t="shared" si="163"/>
        <v>428193.74465753423</v>
      </c>
    </row>
    <row r="1480" spans="2:18" x14ac:dyDescent="0.25">
      <c r="B1480" s="146">
        <v>1476</v>
      </c>
      <c r="C1480" s="147" t="s">
        <v>1599</v>
      </c>
      <c r="D1480" s="148">
        <v>2</v>
      </c>
      <c r="E1480" s="149">
        <v>41639</v>
      </c>
      <c r="F1480" s="149">
        <v>44413</v>
      </c>
      <c r="G1480" s="6">
        <f t="shared" si="162"/>
        <v>7.6</v>
      </c>
      <c r="H1480" s="146">
        <v>15</v>
      </c>
      <c r="I1480" s="150">
        <v>0.05</v>
      </c>
      <c r="J1480" s="151">
        <f t="shared" si="158"/>
        <v>6.3333333333333325E-2</v>
      </c>
      <c r="K1480" s="152">
        <v>2085850</v>
      </c>
      <c r="L1480" s="152">
        <v>1331608.46</v>
      </c>
      <c r="M1480" s="64">
        <v>8.8210347752332524E-2</v>
      </c>
      <c r="N1480" s="153">
        <f t="shared" si="159"/>
        <v>2269843.5538592031</v>
      </c>
      <c r="O1480" s="152">
        <f t="shared" si="160"/>
        <v>1092551.3639242295</v>
      </c>
      <c r="P1480" s="152">
        <f t="shared" si="161"/>
        <v>1177292.1899349736</v>
      </c>
      <c r="Q1480" s="64">
        <v>0.06</v>
      </c>
      <c r="R1480" s="152">
        <f t="shared" si="163"/>
        <v>1106654.6585388752</v>
      </c>
    </row>
    <row r="1481" spans="2:18" x14ac:dyDescent="0.25">
      <c r="B1481" s="146">
        <v>1477</v>
      </c>
      <c r="C1481" s="147" t="s">
        <v>1600</v>
      </c>
      <c r="D1481" s="148">
        <v>0</v>
      </c>
      <c r="E1481" s="149">
        <v>43404</v>
      </c>
      <c r="F1481" s="149">
        <v>44413</v>
      </c>
      <c r="G1481" s="6">
        <f t="shared" si="162"/>
        <v>2.7643835616438355</v>
      </c>
      <c r="H1481" s="146">
        <v>8</v>
      </c>
      <c r="I1481" s="150">
        <v>0.05</v>
      </c>
      <c r="J1481" s="151">
        <f t="shared" si="158"/>
        <v>0.11874999999999999</v>
      </c>
      <c r="K1481" s="152">
        <v>0</v>
      </c>
      <c r="L1481" s="152">
        <v>0</v>
      </c>
      <c r="M1481" s="64">
        <v>0</v>
      </c>
      <c r="N1481" s="153">
        <f t="shared" si="159"/>
        <v>0</v>
      </c>
      <c r="O1481" s="152">
        <f t="shared" si="160"/>
        <v>0</v>
      </c>
      <c r="P1481" s="152">
        <f t="shared" si="161"/>
        <v>0</v>
      </c>
      <c r="Q1481" s="64">
        <v>0.06</v>
      </c>
      <c r="R1481" s="152">
        <f t="shared" si="163"/>
        <v>0</v>
      </c>
    </row>
    <row r="1482" spans="2:18" x14ac:dyDescent="0.25">
      <c r="B1482" s="146">
        <v>1478</v>
      </c>
      <c r="C1482" s="147" t="s">
        <v>1601</v>
      </c>
      <c r="D1482" s="148">
        <v>0</v>
      </c>
      <c r="E1482" s="149">
        <v>43555</v>
      </c>
      <c r="F1482" s="149">
        <v>44413</v>
      </c>
      <c r="G1482" s="6">
        <f t="shared" si="162"/>
        <v>2.3506849315068492</v>
      </c>
      <c r="H1482" s="146">
        <v>8</v>
      </c>
      <c r="I1482" s="150">
        <v>0.05</v>
      </c>
      <c r="J1482" s="151">
        <f t="shared" si="158"/>
        <v>0.11874999999999999</v>
      </c>
      <c r="K1482" s="152">
        <v>0</v>
      </c>
      <c r="L1482" s="152">
        <v>0</v>
      </c>
      <c r="M1482" s="64">
        <v>0</v>
      </c>
      <c r="N1482" s="153">
        <f t="shared" si="159"/>
        <v>0</v>
      </c>
      <c r="O1482" s="152">
        <f t="shared" si="160"/>
        <v>0</v>
      </c>
      <c r="P1482" s="152">
        <f t="shared" si="161"/>
        <v>0</v>
      </c>
      <c r="Q1482" s="64">
        <v>0.06</v>
      </c>
      <c r="R1482" s="152">
        <f t="shared" si="163"/>
        <v>0</v>
      </c>
    </row>
    <row r="1483" spans="2:18" x14ac:dyDescent="0.25">
      <c r="B1483" s="146">
        <v>1479</v>
      </c>
      <c r="C1483" s="147" t="s">
        <v>1603</v>
      </c>
      <c r="D1483" s="148">
        <v>0</v>
      </c>
      <c r="E1483" s="149">
        <v>43498</v>
      </c>
      <c r="F1483" s="149">
        <v>44413</v>
      </c>
      <c r="G1483" s="6">
        <f t="shared" si="162"/>
        <v>2.506849315068493</v>
      </c>
      <c r="H1483" s="146">
        <v>25</v>
      </c>
      <c r="I1483" s="150">
        <v>0.05</v>
      </c>
      <c r="J1483" s="151">
        <f t="shared" si="158"/>
        <v>3.7999999999999999E-2</v>
      </c>
      <c r="K1483" s="152">
        <v>0</v>
      </c>
      <c r="L1483" s="152">
        <v>0</v>
      </c>
      <c r="M1483" s="64">
        <v>0</v>
      </c>
      <c r="N1483" s="153">
        <f t="shared" si="159"/>
        <v>0</v>
      </c>
      <c r="O1483" s="152">
        <f t="shared" si="160"/>
        <v>0</v>
      </c>
      <c r="P1483" s="152">
        <f t="shared" si="161"/>
        <v>0</v>
      </c>
      <c r="Q1483" s="64">
        <v>0.06</v>
      </c>
      <c r="R1483" s="152">
        <f t="shared" si="163"/>
        <v>0</v>
      </c>
    </row>
    <row r="1484" spans="2:18" x14ac:dyDescent="0.25">
      <c r="B1484" s="146">
        <v>1480</v>
      </c>
      <c r="C1484" s="147" t="s">
        <v>1604</v>
      </c>
      <c r="D1484" s="148">
        <v>1</v>
      </c>
      <c r="E1484" s="149">
        <v>43512</v>
      </c>
      <c r="F1484" s="149">
        <v>44413</v>
      </c>
      <c r="G1484" s="6">
        <f t="shared" si="162"/>
        <v>2.4684931506849317</v>
      </c>
      <c r="H1484" s="146">
        <v>8</v>
      </c>
      <c r="I1484" s="150">
        <v>0.05</v>
      </c>
      <c r="J1484" s="151">
        <f t="shared" si="158"/>
        <v>0.11874999999999999</v>
      </c>
      <c r="K1484" s="152">
        <v>654993.22</v>
      </c>
      <c r="L1484" s="152">
        <v>588746.11</v>
      </c>
      <c r="M1484" s="64">
        <v>0</v>
      </c>
      <c r="N1484" s="153">
        <f t="shared" si="159"/>
        <v>654993.22</v>
      </c>
      <c r="O1484" s="152">
        <f t="shared" si="160"/>
        <v>192000.49543116437</v>
      </c>
      <c r="P1484" s="152">
        <f t="shared" si="161"/>
        <v>462992.72456883558</v>
      </c>
      <c r="Q1484" s="64">
        <v>0.06</v>
      </c>
      <c r="R1484" s="152">
        <f t="shared" si="163"/>
        <v>435213.1610947054</v>
      </c>
    </row>
    <row r="1485" spans="2:18" x14ac:dyDescent="0.25">
      <c r="B1485" s="146">
        <v>1481</v>
      </c>
      <c r="C1485" s="147" t="s">
        <v>1605</v>
      </c>
      <c r="D1485" s="148">
        <v>1</v>
      </c>
      <c r="E1485" s="149">
        <v>43494</v>
      </c>
      <c r="F1485" s="149">
        <v>44413</v>
      </c>
      <c r="G1485" s="6">
        <f t="shared" si="162"/>
        <v>2.5178082191780824</v>
      </c>
      <c r="H1485" s="146">
        <v>8</v>
      </c>
      <c r="I1485" s="150">
        <v>0.05</v>
      </c>
      <c r="J1485" s="151">
        <f t="shared" si="158"/>
        <v>0.11874999999999999</v>
      </c>
      <c r="K1485" s="152">
        <v>1005444.91</v>
      </c>
      <c r="L1485" s="152">
        <v>901387.59</v>
      </c>
      <c r="M1485" s="64">
        <v>0</v>
      </c>
      <c r="N1485" s="153">
        <f t="shared" si="159"/>
        <v>1005444.91</v>
      </c>
      <c r="O1485" s="152">
        <f t="shared" si="160"/>
        <v>300617.69817654113</v>
      </c>
      <c r="P1485" s="152">
        <f t="shared" si="161"/>
        <v>704827.2118234589</v>
      </c>
      <c r="Q1485" s="64">
        <v>0.06</v>
      </c>
      <c r="R1485" s="152">
        <f t="shared" si="163"/>
        <v>662537.5791140513</v>
      </c>
    </row>
    <row r="1486" spans="2:18" x14ac:dyDescent="0.25">
      <c r="B1486" s="146">
        <v>1482</v>
      </c>
      <c r="C1486" s="147" t="s">
        <v>1606</v>
      </c>
      <c r="D1486" s="148">
        <v>1</v>
      </c>
      <c r="E1486" s="149">
        <v>43554</v>
      </c>
      <c r="F1486" s="149">
        <v>44413</v>
      </c>
      <c r="G1486" s="6">
        <f t="shared" si="162"/>
        <v>2.3534246575342466</v>
      </c>
      <c r="H1486" s="146">
        <v>15</v>
      </c>
      <c r="I1486" s="150">
        <v>0.05</v>
      </c>
      <c r="J1486" s="151">
        <f t="shared" si="158"/>
        <v>6.3333333333333325E-2</v>
      </c>
      <c r="K1486" s="152">
        <v>7920183.1399999997</v>
      </c>
      <c r="L1486" s="152">
        <v>7156180.46</v>
      </c>
      <c r="M1486" s="64">
        <v>0</v>
      </c>
      <c r="N1486" s="153">
        <f t="shared" si="159"/>
        <v>7920183.1399999997</v>
      </c>
      <c r="O1486" s="152">
        <f t="shared" si="160"/>
        <v>1180505.1052779907</v>
      </c>
      <c r="P1486" s="152">
        <f t="shared" si="161"/>
        <v>6739678.0347220087</v>
      </c>
      <c r="Q1486" s="64">
        <v>0.06</v>
      </c>
      <c r="R1486" s="152">
        <f t="shared" si="163"/>
        <v>6335297.3526386879</v>
      </c>
    </row>
    <row r="1487" spans="2:18" x14ac:dyDescent="0.25">
      <c r="B1487" s="146">
        <v>1483</v>
      </c>
      <c r="C1487" s="147" t="s">
        <v>1606</v>
      </c>
      <c r="D1487" s="148">
        <v>0</v>
      </c>
      <c r="E1487" s="149">
        <v>43594</v>
      </c>
      <c r="F1487" s="149">
        <v>44413</v>
      </c>
      <c r="G1487" s="6">
        <f t="shared" si="162"/>
        <v>2.2438356164383562</v>
      </c>
      <c r="H1487" s="146">
        <v>8</v>
      </c>
      <c r="I1487" s="150">
        <v>0.05</v>
      </c>
      <c r="J1487" s="151">
        <f t="shared" si="158"/>
        <v>0.11874999999999999</v>
      </c>
      <c r="K1487" s="152">
        <v>12411.2</v>
      </c>
      <c r="L1487" s="152">
        <v>11269.49</v>
      </c>
      <c r="M1487" s="64">
        <v>0</v>
      </c>
      <c r="N1487" s="153">
        <f t="shared" si="159"/>
        <v>12411.2</v>
      </c>
      <c r="O1487" s="152">
        <f t="shared" si="160"/>
        <v>3307.0322465753425</v>
      </c>
      <c r="P1487" s="152">
        <f t="shared" si="161"/>
        <v>9104.1677534246592</v>
      </c>
      <c r="Q1487" s="64">
        <v>0.06</v>
      </c>
      <c r="R1487" s="152">
        <f t="shared" si="163"/>
        <v>8557.9176882191787</v>
      </c>
    </row>
    <row r="1488" spans="2:18" x14ac:dyDescent="0.25">
      <c r="B1488" s="146">
        <v>1484</v>
      </c>
      <c r="C1488" s="147" t="s">
        <v>1608</v>
      </c>
      <c r="D1488" s="148">
        <v>0</v>
      </c>
      <c r="E1488" s="149">
        <v>43555</v>
      </c>
      <c r="F1488" s="149">
        <v>44413</v>
      </c>
      <c r="G1488" s="6">
        <f t="shared" si="162"/>
        <v>2.3506849315068492</v>
      </c>
      <c r="H1488" s="146">
        <v>8</v>
      </c>
      <c r="I1488" s="150">
        <v>0.05</v>
      </c>
      <c r="J1488" s="151">
        <f t="shared" si="158"/>
        <v>0.11874999999999999</v>
      </c>
      <c r="K1488" s="152">
        <v>0</v>
      </c>
      <c r="L1488" s="152">
        <v>0</v>
      </c>
      <c r="M1488" s="64">
        <v>0</v>
      </c>
      <c r="N1488" s="153">
        <f t="shared" si="159"/>
        <v>0</v>
      </c>
      <c r="O1488" s="152">
        <f t="shared" si="160"/>
        <v>0</v>
      </c>
      <c r="P1488" s="152">
        <f t="shared" si="161"/>
        <v>0</v>
      </c>
      <c r="Q1488" s="64">
        <v>0.06</v>
      </c>
      <c r="R1488" s="152">
        <f t="shared" si="163"/>
        <v>0</v>
      </c>
    </row>
    <row r="1489" spans="2:18" x14ac:dyDescent="0.25">
      <c r="B1489" s="146">
        <v>1485</v>
      </c>
      <c r="C1489" s="147" t="s">
        <v>1610</v>
      </c>
      <c r="D1489" s="148">
        <v>1</v>
      </c>
      <c r="E1489" s="149">
        <v>43684</v>
      </c>
      <c r="F1489" s="149">
        <v>44413</v>
      </c>
      <c r="G1489" s="6">
        <f t="shared" si="162"/>
        <v>1.9972602739726026</v>
      </c>
      <c r="H1489" s="146">
        <v>8</v>
      </c>
      <c r="I1489" s="150">
        <v>0.05</v>
      </c>
      <c r="J1489" s="151">
        <f t="shared" si="158"/>
        <v>0.11874999999999999</v>
      </c>
      <c r="K1489" s="152">
        <v>169557.57</v>
      </c>
      <c r="L1489" s="152">
        <v>155866.04</v>
      </c>
      <c r="M1489" s="64">
        <v>0</v>
      </c>
      <c r="N1489" s="153">
        <f t="shared" si="159"/>
        <v>169557.57</v>
      </c>
      <c r="O1489" s="152">
        <f t="shared" si="160"/>
        <v>40214.758597089036</v>
      </c>
      <c r="P1489" s="152">
        <f t="shared" si="161"/>
        <v>129342.81140291097</v>
      </c>
      <c r="Q1489" s="64">
        <v>0.06</v>
      </c>
      <c r="R1489" s="152">
        <f t="shared" si="163"/>
        <v>121582.24271873631</v>
      </c>
    </row>
    <row r="1490" spans="2:18" x14ac:dyDescent="0.25">
      <c r="B1490" s="146">
        <v>1486</v>
      </c>
      <c r="C1490" s="147" t="s">
        <v>1611</v>
      </c>
      <c r="D1490" s="148">
        <v>1</v>
      </c>
      <c r="E1490" s="149">
        <v>43684</v>
      </c>
      <c r="F1490" s="149">
        <v>44413</v>
      </c>
      <c r="G1490" s="6">
        <f t="shared" si="162"/>
        <v>1.9972602739726026</v>
      </c>
      <c r="H1490" s="146">
        <v>8</v>
      </c>
      <c r="I1490" s="150">
        <v>0.05</v>
      </c>
      <c r="J1490" s="151">
        <f t="shared" si="158"/>
        <v>0.11874999999999999</v>
      </c>
      <c r="K1490" s="152">
        <v>149982.18</v>
      </c>
      <c r="L1490" s="152">
        <v>137871.32999999999</v>
      </c>
      <c r="M1490" s="64">
        <v>0</v>
      </c>
      <c r="N1490" s="153">
        <f t="shared" si="159"/>
        <v>149982.18</v>
      </c>
      <c r="O1490" s="152">
        <f t="shared" si="160"/>
        <v>35571.972177739721</v>
      </c>
      <c r="P1490" s="152">
        <f t="shared" si="161"/>
        <v>114410.20782226027</v>
      </c>
      <c r="Q1490" s="64">
        <v>0.06</v>
      </c>
      <c r="R1490" s="152">
        <f t="shared" si="163"/>
        <v>107545.59535292465</v>
      </c>
    </row>
    <row r="1491" spans="2:18" x14ac:dyDescent="0.25">
      <c r="B1491" s="146">
        <v>1487</v>
      </c>
      <c r="C1491" s="147" t="s">
        <v>1613</v>
      </c>
      <c r="D1491" s="148">
        <v>1</v>
      </c>
      <c r="E1491" s="149">
        <v>43732</v>
      </c>
      <c r="F1491" s="149">
        <v>44413</v>
      </c>
      <c r="G1491" s="6">
        <f t="shared" si="162"/>
        <v>1.8657534246575342</v>
      </c>
      <c r="H1491" s="146">
        <v>8</v>
      </c>
      <c r="I1491" s="150">
        <v>0.05</v>
      </c>
      <c r="J1491" s="151">
        <f t="shared" si="158"/>
        <v>0.11874999999999999</v>
      </c>
      <c r="K1491" s="152">
        <v>158267.5</v>
      </c>
      <c r="L1491" s="152">
        <v>146401.20000000001</v>
      </c>
      <c r="M1491" s="64">
        <v>0</v>
      </c>
      <c r="N1491" s="153">
        <f t="shared" si="159"/>
        <v>158267.5</v>
      </c>
      <c r="O1491" s="152">
        <f t="shared" si="160"/>
        <v>35065.465453767123</v>
      </c>
      <c r="P1491" s="152">
        <f t="shared" si="161"/>
        <v>123202.03454623287</v>
      </c>
      <c r="Q1491" s="64">
        <v>0.06</v>
      </c>
      <c r="R1491" s="152">
        <f t="shared" si="163"/>
        <v>115809.91247345888</v>
      </c>
    </row>
    <row r="1492" spans="2:18" x14ac:dyDescent="0.25">
      <c r="B1492" s="146">
        <v>1488</v>
      </c>
      <c r="C1492" s="147" t="s">
        <v>1614</v>
      </c>
      <c r="D1492" s="148">
        <v>1</v>
      </c>
      <c r="E1492" s="149">
        <v>43556</v>
      </c>
      <c r="F1492" s="149">
        <v>44413</v>
      </c>
      <c r="G1492" s="6">
        <f t="shared" si="162"/>
        <v>2.3479452054794518</v>
      </c>
      <c r="H1492" s="146">
        <v>8</v>
      </c>
      <c r="I1492" s="150">
        <v>0.05</v>
      </c>
      <c r="J1492" s="151">
        <f t="shared" si="158"/>
        <v>0.11874999999999999</v>
      </c>
      <c r="K1492" s="152">
        <v>116100.2</v>
      </c>
      <c r="L1492" s="152">
        <v>104931.46</v>
      </c>
      <c r="M1492" s="64">
        <v>0</v>
      </c>
      <c r="N1492" s="153">
        <f t="shared" si="159"/>
        <v>116100.2</v>
      </c>
      <c r="O1492" s="152">
        <f t="shared" si="160"/>
        <v>32370.882818493144</v>
      </c>
      <c r="P1492" s="152">
        <f t="shared" si="161"/>
        <v>83729.317181506849</v>
      </c>
      <c r="Q1492" s="64">
        <v>0.06</v>
      </c>
      <c r="R1492" s="152">
        <f t="shared" si="163"/>
        <v>78705.558150616431</v>
      </c>
    </row>
    <row r="1493" spans="2:18" x14ac:dyDescent="0.25">
      <c r="B1493" s="146">
        <v>1489</v>
      </c>
      <c r="C1493" s="147" t="s">
        <v>1615</v>
      </c>
      <c r="D1493" s="148">
        <v>1</v>
      </c>
      <c r="E1493" s="149">
        <v>43556</v>
      </c>
      <c r="F1493" s="149">
        <v>44413</v>
      </c>
      <c r="G1493" s="6">
        <f t="shared" si="162"/>
        <v>2.3479452054794518</v>
      </c>
      <c r="H1493" s="146">
        <v>8</v>
      </c>
      <c r="I1493" s="150">
        <v>0.05</v>
      </c>
      <c r="J1493" s="151">
        <f t="shared" si="158"/>
        <v>0.11874999999999999</v>
      </c>
      <c r="K1493" s="152">
        <v>196340.2</v>
      </c>
      <c r="L1493" s="152">
        <v>177452.44</v>
      </c>
      <c r="M1493" s="64">
        <v>0</v>
      </c>
      <c r="N1493" s="153">
        <f t="shared" si="159"/>
        <v>196340.2</v>
      </c>
      <c r="O1493" s="152">
        <f t="shared" si="160"/>
        <v>54743.278708904108</v>
      </c>
      <c r="P1493" s="152">
        <f t="shared" si="161"/>
        <v>141596.9212910959</v>
      </c>
      <c r="Q1493" s="64">
        <v>0.06</v>
      </c>
      <c r="R1493" s="152">
        <f t="shared" si="163"/>
        <v>133101.10601363014</v>
      </c>
    </row>
    <row r="1494" spans="2:18" x14ac:dyDescent="0.25">
      <c r="B1494" s="146">
        <v>1490</v>
      </c>
      <c r="C1494" s="147" t="s">
        <v>1617</v>
      </c>
      <c r="D1494" s="148">
        <v>1</v>
      </c>
      <c r="E1494" s="149">
        <v>43718</v>
      </c>
      <c r="F1494" s="149">
        <v>44413</v>
      </c>
      <c r="G1494" s="6">
        <f t="shared" si="162"/>
        <v>1.904109589041096</v>
      </c>
      <c r="H1494" s="146">
        <v>15</v>
      </c>
      <c r="I1494" s="150">
        <v>0.05</v>
      </c>
      <c r="J1494" s="151">
        <f t="shared" si="158"/>
        <v>6.3333333333333325E-2</v>
      </c>
      <c r="K1494" s="152">
        <v>170436</v>
      </c>
      <c r="L1494" s="152">
        <v>157393.1</v>
      </c>
      <c r="M1494" s="64">
        <v>0</v>
      </c>
      <c r="N1494" s="153">
        <f t="shared" si="159"/>
        <v>170436</v>
      </c>
      <c r="O1494" s="152">
        <f t="shared" si="160"/>
        <v>20553.492054794518</v>
      </c>
      <c r="P1494" s="152">
        <f t="shared" si="161"/>
        <v>149882.50794520549</v>
      </c>
      <c r="Q1494" s="64">
        <v>0.06</v>
      </c>
      <c r="R1494" s="152">
        <f t="shared" si="163"/>
        <v>140889.55746849315</v>
      </c>
    </row>
    <row r="1495" spans="2:18" x14ac:dyDescent="0.25">
      <c r="B1495" s="146">
        <v>1491</v>
      </c>
      <c r="C1495" s="147" t="s">
        <v>1618</v>
      </c>
      <c r="D1495" s="148">
        <v>1</v>
      </c>
      <c r="E1495" s="149">
        <v>43718</v>
      </c>
      <c r="F1495" s="149">
        <v>44413</v>
      </c>
      <c r="G1495" s="6">
        <f t="shared" si="162"/>
        <v>1.904109589041096</v>
      </c>
      <c r="H1495" s="146">
        <v>15</v>
      </c>
      <c r="I1495" s="150">
        <v>0.05</v>
      </c>
      <c r="J1495" s="151">
        <f t="shared" si="158"/>
        <v>6.3333333333333325E-2</v>
      </c>
      <c r="K1495" s="152">
        <v>165591</v>
      </c>
      <c r="L1495" s="152">
        <v>152918.87</v>
      </c>
      <c r="M1495" s="64">
        <v>0</v>
      </c>
      <c r="N1495" s="153">
        <f t="shared" si="159"/>
        <v>165591</v>
      </c>
      <c r="O1495" s="152">
        <f t="shared" si="160"/>
        <v>19969.216027397259</v>
      </c>
      <c r="P1495" s="152">
        <f t="shared" si="161"/>
        <v>145621.78397260275</v>
      </c>
      <c r="Q1495" s="64">
        <v>0.06</v>
      </c>
      <c r="R1495" s="152">
        <f t="shared" si="163"/>
        <v>136884.47693424657</v>
      </c>
    </row>
    <row r="1496" spans="2:18" ht="30" x14ac:dyDescent="0.25">
      <c r="B1496" s="146">
        <v>1492</v>
      </c>
      <c r="C1496" s="147" t="s">
        <v>1619</v>
      </c>
      <c r="D1496" s="148">
        <v>1</v>
      </c>
      <c r="E1496" s="149">
        <v>43730</v>
      </c>
      <c r="F1496" s="149">
        <v>44413</v>
      </c>
      <c r="G1496" s="6">
        <f t="shared" si="162"/>
        <v>1.8712328767123287</v>
      </c>
      <c r="H1496" s="146">
        <v>8</v>
      </c>
      <c r="I1496" s="150">
        <v>0.05</v>
      </c>
      <c r="J1496" s="151">
        <f t="shared" si="158"/>
        <v>0.11874999999999999</v>
      </c>
      <c r="K1496" s="152">
        <v>1551700</v>
      </c>
      <c r="L1496" s="152">
        <v>1434940.81</v>
      </c>
      <c r="M1496" s="64">
        <v>0</v>
      </c>
      <c r="N1496" s="153">
        <f t="shared" si="159"/>
        <v>1551700</v>
      </c>
      <c r="O1496" s="152">
        <f t="shared" si="160"/>
        <v>344801.5565068493</v>
      </c>
      <c r="P1496" s="152">
        <f t="shared" si="161"/>
        <v>1206898.4434931506</v>
      </c>
      <c r="Q1496" s="64">
        <v>0.06</v>
      </c>
      <c r="R1496" s="152">
        <f t="shared" si="163"/>
        <v>1134484.5368835616</v>
      </c>
    </row>
    <row r="1497" spans="2:18" ht="30" x14ac:dyDescent="0.25">
      <c r="B1497" s="146">
        <v>1493</v>
      </c>
      <c r="C1497" s="147" t="s">
        <v>1620</v>
      </c>
      <c r="D1497" s="148">
        <v>1</v>
      </c>
      <c r="E1497" s="149">
        <v>43730</v>
      </c>
      <c r="F1497" s="149">
        <v>44413</v>
      </c>
      <c r="G1497" s="6">
        <f t="shared" si="162"/>
        <v>1.8712328767123287</v>
      </c>
      <c r="H1497" s="146">
        <v>8</v>
      </c>
      <c r="I1497" s="150">
        <v>0.05</v>
      </c>
      <c r="J1497" s="151">
        <f t="shared" si="158"/>
        <v>0.11874999999999999</v>
      </c>
      <c r="K1497" s="152">
        <v>749300</v>
      </c>
      <c r="L1497" s="152">
        <v>692918.18</v>
      </c>
      <c r="M1497" s="64">
        <v>0</v>
      </c>
      <c r="N1497" s="153">
        <f t="shared" si="159"/>
        <v>749300</v>
      </c>
      <c r="O1497" s="152">
        <f t="shared" si="160"/>
        <v>166501.13184931508</v>
      </c>
      <c r="P1497" s="152">
        <f t="shared" si="161"/>
        <v>582798.86815068498</v>
      </c>
      <c r="Q1497" s="64">
        <v>0.06</v>
      </c>
      <c r="R1497" s="152">
        <f t="shared" si="163"/>
        <v>547830.93606164388</v>
      </c>
    </row>
    <row r="1498" spans="2:18" x14ac:dyDescent="0.25">
      <c r="B1498" s="146">
        <v>1494</v>
      </c>
      <c r="C1498" s="147" t="s">
        <v>1622</v>
      </c>
      <c r="D1498" s="148">
        <v>1</v>
      </c>
      <c r="E1498" s="149">
        <v>43831</v>
      </c>
      <c r="F1498" s="149">
        <v>44413</v>
      </c>
      <c r="G1498" s="6">
        <f t="shared" si="162"/>
        <v>1.5945205479452054</v>
      </c>
      <c r="H1498" s="146">
        <v>10</v>
      </c>
      <c r="I1498" s="150">
        <v>0.05</v>
      </c>
      <c r="J1498" s="151">
        <f t="shared" si="158"/>
        <v>9.5000000000000001E-2</v>
      </c>
      <c r="K1498" s="152">
        <v>2147600</v>
      </c>
      <c r="L1498" s="152">
        <v>2013517.79</v>
      </c>
      <c r="M1498" s="64">
        <v>0</v>
      </c>
      <c r="N1498" s="153">
        <f t="shared" si="159"/>
        <v>2147600</v>
      </c>
      <c r="O1498" s="152">
        <f t="shared" si="160"/>
        <v>325317.27123287669</v>
      </c>
      <c r="P1498" s="152">
        <f t="shared" si="161"/>
        <v>1822282.7287671233</v>
      </c>
      <c r="Q1498" s="64">
        <v>0.06</v>
      </c>
      <c r="R1498" s="152">
        <f t="shared" si="163"/>
        <v>1712945.7650410959</v>
      </c>
    </row>
    <row r="1499" spans="2:18" x14ac:dyDescent="0.25">
      <c r="B1499" s="146">
        <v>1495</v>
      </c>
      <c r="C1499" s="147" t="s">
        <v>1624</v>
      </c>
      <c r="D1499" s="148">
        <v>2</v>
      </c>
      <c r="E1499" s="149">
        <v>43870</v>
      </c>
      <c r="F1499" s="149">
        <v>44413</v>
      </c>
      <c r="G1499" s="6">
        <f t="shared" si="162"/>
        <v>1.4876712328767123</v>
      </c>
      <c r="H1499" s="146">
        <v>8</v>
      </c>
      <c r="I1499" s="150">
        <v>0.05</v>
      </c>
      <c r="J1499" s="151">
        <f t="shared" si="158"/>
        <v>0.11874999999999999</v>
      </c>
      <c r="K1499" s="152">
        <v>991200</v>
      </c>
      <c r="L1499" s="152">
        <v>934351.75</v>
      </c>
      <c r="M1499" s="64">
        <v>0</v>
      </c>
      <c r="N1499" s="153">
        <f t="shared" si="159"/>
        <v>991200</v>
      </c>
      <c r="O1499" s="152">
        <f t="shared" si="160"/>
        <v>175106.34246575343</v>
      </c>
      <c r="P1499" s="152">
        <f t="shared" si="161"/>
        <v>816093.65753424657</v>
      </c>
      <c r="Q1499" s="64">
        <v>0.06</v>
      </c>
      <c r="R1499" s="152">
        <f t="shared" si="163"/>
        <v>767128.03808219172</v>
      </c>
    </row>
    <row r="1500" spans="2:18" x14ac:dyDescent="0.25">
      <c r="B1500" s="146">
        <v>1496</v>
      </c>
      <c r="C1500" s="147" t="s">
        <v>1626</v>
      </c>
      <c r="D1500" s="148">
        <v>2</v>
      </c>
      <c r="E1500" s="149">
        <v>43902</v>
      </c>
      <c r="F1500" s="149">
        <v>44413</v>
      </c>
      <c r="G1500" s="6">
        <f t="shared" si="162"/>
        <v>1.4</v>
      </c>
      <c r="H1500" s="146">
        <v>12</v>
      </c>
      <c r="I1500" s="150">
        <v>0.05</v>
      </c>
      <c r="J1500" s="151">
        <f t="shared" si="158"/>
        <v>7.9166666666666663E-2</v>
      </c>
      <c r="K1500" s="152">
        <v>1911979.96</v>
      </c>
      <c r="L1500" s="152">
        <v>1810261.5</v>
      </c>
      <c r="M1500" s="64">
        <v>0</v>
      </c>
      <c r="N1500" s="153">
        <f t="shared" si="159"/>
        <v>1911979.96</v>
      </c>
      <c r="O1500" s="152">
        <f t="shared" si="160"/>
        <v>211911.11223333329</v>
      </c>
      <c r="P1500" s="152">
        <f t="shared" si="161"/>
        <v>1700068.8477666667</v>
      </c>
      <c r="Q1500" s="64">
        <v>0.06</v>
      </c>
      <c r="R1500" s="152">
        <f t="shared" si="163"/>
        <v>1598064.7169006665</v>
      </c>
    </row>
    <row r="1501" spans="2:18" x14ac:dyDescent="0.25">
      <c r="B1501" s="146">
        <v>1497</v>
      </c>
      <c r="C1501" s="147" t="s">
        <v>1628</v>
      </c>
      <c r="D1501" s="148">
        <v>2</v>
      </c>
      <c r="E1501" s="149">
        <v>43903</v>
      </c>
      <c r="F1501" s="149">
        <v>44413</v>
      </c>
      <c r="G1501" s="6">
        <f t="shared" si="162"/>
        <v>1.3972602739726028</v>
      </c>
      <c r="H1501" s="146">
        <v>25</v>
      </c>
      <c r="I1501" s="150">
        <v>0.05</v>
      </c>
      <c r="J1501" s="151">
        <f t="shared" si="158"/>
        <v>3.7999999999999999E-2</v>
      </c>
      <c r="K1501" s="152">
        <v>1402984.76</v>
      </c>
      <c r="L1501" s="152">
        <v>1326157.94</v>
      </c>
      <c r="M1501" s="64">
        <v>0</v>
      </c>
      <c r="N1501" s="153">
        <f t="shared" si="159"/>
        <v>1402984.76</v>
      </c>
      <c r="O1501" s="152">
        <f t="shared" si="160"/>
        <v>74492.725065205479</v>
      </c>
      <c r="P1501" s="152">
        <f t="shared" si="161"/>
        <v>1328492.0349347945</v>
      </c>
      <c r="Q1501" s="64">
        <v>0.06</v>
      </c>
      <c r="R1501" s="152">
        <f t="shared" si="163"/>
        <v>1248782.5128387068</v>
      </c>
    </row>
    <row r="1502" spans="2:18" x14ac:dyDescent="0.25">
      <c r="B1502" s="146">
        <v>1498</v>
      </c>
      <c r="C1502" s="147" t="s">
        <v>1628</v>
      </c>
      <c r="D1502" s="148">
        <v>1</v>
      </c>
      <c r="E1502" s="149">
        <v>43903</v>
      </c>
      <c r="F1502" s="149">
        <v>44413</v>
      </c>
      <c r="G1502" s="6">
        <f t="shared" si="162"/>
        <v>1.3972602739726028</v>
      </c>
      <c r="H1502" s="146">
        <v>25</v>
      </c>
      <c r="I1502" s="150">
        <v>0.05</v>
      </c>
      <c r="J1502" s="151">
        <f t="shared" si="158"/>
        <v>3.7999999999999999E-2</v>
      </c>
      <c r="K1502" s="152">
        <v>701387.16</v>
      </c>
      <c r="L1502" s="152">
        <v>664169.63</v>
      </c>
      <c r="M1502" s="64">
        <v>0</v>
      </c>
      <c r="N1502" s="153">
        <f t="shared" si="159"/>
        <v>701387.16</v>
      </c>
      <c r="O1502" s="152">
        <f t="shared" si="160"/>
        <v>37240.775783013698</v>
      </c>
      <c r="P1502" s="152">
        <f t="shared" si="161"/>
        <v>664146.38421698636</v>
      </c>
      <c r="Q1502" s="64">
        <v>0.06</v>
      </c>
      <c r="R1502" s="152">
        <f t="shared" si="163"/>
        <v>624297.60116396716</v>
      </c>
    </row>
    <row r="1503" spans="2:18" ht="30" x14ac:dyDescent="0.25">
      <c r="B1503" s="146">
        <v>1499</v>
      </c>
      <c r="C1503" s="147" t="s">
        <v>1629</v>
      </c>
      <c r="D1503" s="148">
        <v>1</v>
      </c>
      <c r="E1503" s="149">
        <v>43910</v>
      </c>
      <c r="F1503" s="149">
        <v>44413</v>
      </c>
      <c r="G1503" s="6">
        <f t="shared" si="162"/>
        <v>1.3780821917808219</v>
      </c>
      <c r="H1503" s="146">
        <v>15</v>
      </c>
      <c r="I1503" s="150">
        <v>0.05</v>
      </c>
      <c r="J1503" s="151">
        <f t="shared" si="158"/>
        <v>6.3333333333333325E-2</v>
      </c>
      <c r="K1503" s="152">
        <v>438606</v>
      </c>
      <c r="L1503" s="152">
        <v>409916.68</v>
      </c>
      <c r="M1503" s="64">
        <v>0</v>
      </c>
      <c r="N1503" s="153">
        <f t="shared" si="159"/>
        <v>438606</v>
      </c>
      <c r="O1503" s="152">
        <f t="shared" si="160"/>
        <v>38280.890794520543</v>
      </c>
      <c r="P1503" s="152">
        <f t="shared" si="161"/>
        <v>400325.10920547944</v>
      </c>
      <c r="Q1503" s="64">
        <v>0.06</v>
      </c>
      <c r="R1503" s="152">
        <f t="shared" si="163"/>
        <v>376305.60265315068</v>
      </c>
    </row>
    <row r="1504" spans="2:18" x14ac:dyDescent="0.25">
      <c r="B1504" s="146">
        <v>1500</v>
      </c>
      <c r="C1504" s="147" t="s">
        <v>1630</v>
      </c>
      <c r="D1504" s="148">
        <v>1</v>
      </c>
      <c r="E1504" s="149">
        <v>43899</v>
      </c>
      <c r="F1504" s="149">
        <v>44413</v>
      </c>
      <c r="G1504" s="6">
        <f t="shared" si="162"/>
        <v>1.4082191780821918</v>
      </c>
      <c r="H1504" s="146">
        <v>8</v>
      </c>
      <c r="I1504" s="150">
        <v>0.05</v>
      </c>
      <c r="J1504" s="151">
        <f t="shared" si="158"/>
        <v>0.11874999999999999</v>
      </c>
      <c r="K1504" s="152">
        <v>584100</v>
      </c>
      <c r="L1504" s="152">
        <v>552783.99</v>
      </c>
      <c r="M1504" s="64">
        <v>0</v>
      </c>
      <c r="N1504" s="153">
        <f t="shared" si="159"/>
        <v>584100</v>
      </c>
      <c r="O1504" s="152">
        <f t="shared" si="160"/>
        <v>97676.722602739726</v>
      </c>
      <c r="P1504" s="152">
        <f t="shared" si="161"/>
        <v>486423.2773972603</v>
      </c>
      <c r="Q1504" s="64">
        <v>0.06</v>
      </c>
      <c r="R1504" s="152">
        <f t="shared" si="163"/>
        <v>457237.88075342466</v>
      </c>
    </row>
    <row r="1505" spans="2:18" x14ac:dyDescent="0.25">
      <c r="B1505" s="146">
        <v>1501</v>
      </c>
      <c r="C1505" s="147" t="s">
        <v>1631</v>
      </c>
      <c r="D1505" s="148">
        <v>1</v>
      </c>
      <c r="E1505" s="149">
        <v>43899</v>
      </c>
      <c r="F1505" s="149">
        <v>44413</v>
      </c>
      <c r="G1505" s="6">
        <f t="shared" si="162"/>
        <v>1.4082191780821918</v>
      </c>
      <c r="H1505" s="146">
        <v>8</v>
      </c>
      <c r="I1505" s="150">
        <v>0.05</v>
      </c>
      <c r="J1505" s="151">
        <f t="shared" si="158"/>
        <v>0.11874999999999999</v>
      </c>
      <c r="K1505" s="152">
        <v>914500</v>
      </c>
      <c r="L1505" s="152">
        <v>865469.88</v>
      </c>
      <c r="M1505" s="64">
        <v>0</v>
      </c>
      <c r="N1505" s="153">
        <f t="shared" si="159"/>
        <v>914500</v>
      </c>
      <c r="O1505" s="152">
        <f t="shared" si="160"/>
        <v>152928.20205479453</v>
      </c>
      <c r="P1505" s="152">
        <f t="shared" si="161"/>
        <v>761571.79794520547</v>
      </c>
      <c r="Q1505" s="64">
        <v>0.06</v>
      </c>
      <c r="R1505" s="152">
        <f t="shared" si="163"/>
        <v>715877.49006849306</v>
      </c>
    </row>
    <row r="1506" spans="2:18" x14ac:dyDescent="0.25">
      <c r="B1506" s="146">
        <v>1502</v>
      </c>
      <c r="C1506" s="147" t="s">
        <v>1632</v>
      </c>
      <c r="D1506" s="148">
        <v>1</v>
      </c>
      <c r="E1506" s="149">
        <v>43899</v>
      </c>
      <c r="F1506" s="149">
        <v>44413</v>
      </c>
      <c r="G1506" s="6">
        <f t="shared" si="162"/>
        <v>1.4082191780821918</v>
      </c>
      <c r="H1506" s="146">
        <v>10</v>
      </c>
      <c r="I1506" s="150">
        <v>0.05</v>
      </c>
      <c r="J1506" s="151">
        <f t="shared" si="158"/>
        <v>9.5000000000000001E-2</v>
      </c>
      <c r="K1506" s="152">
        <v>3009295</v>
      </c>
      <c r="L1506" s="152">
        <v>2847954.29</v>
      </c>
      <c r="M1506" s="64">
        <v>0</v>
      </c>
      <c r="N1506" s="153">
        <f t="shared" si="159"/>
        <v>3009295</v>
      </c>
      <c r="O1506" s="152">
        <f t="shared" si="160"/>
        <v>402585.95849315071</v>
      </c>
      <c r="P1506" s="152">
        <f t="shared" si="161"/>
        <v>2606709.0415068492</v>
      </c>
      <c r="Q1506" s="64">
        <v>0.06</v>
      </c>
      <c r="R1506" s="152">
        <f t="shared" si="163"/>
        <v>2450306.4990164381</v>
      </c>
    </row>
    <row r="1507" spans="2:18" ht="30" x14ac:dyDescent="0.25">
      <c r="B1507" s="146">
        <v>1503</v>
      </c>
      <c r="C1507" s="147" t="s">
        <v>1634</v>
      </c>
      <c r="D1507" s="148">
        <v>0</v>
      </c>
      <c r="E1507" s="149">
        <v>44027</v>
      </c>
      <c r="F1507" s="149">
        <v>44413</v>
      </c>
      <c r="G1507" s="6">
        <f t="shared" si="162"/>
        <v>1.0575342465753426</v>
      </c>
      <c r="H1507" s="146">
        <v>8</v>
      </c>
      <c r="I1507" s="150">
        <v>0.05</v>
      </c>
      <c r="J1507" s="151">
        <f t="shared" si="158"/>
        <v>0.11874999999999999</v>
      </c>
      <c r="K1507" s="152">
        <v>301118</v>
      </c>
      <c r="L1507" s="152">
        <v>290104.21000000002</v>
      </c>
      <c r="M1507" s="64">
        <v>0</v>
      </c>
      <c r="N1507" s="153">
        <f t="shared" si="159"/>
        <v>301118</v>
      </c>
      <c r="O1507" s="152">
        <f t="shared" si="160"/>
        <v>37815.058424657538</v>
      </c>
      <c r="P1507" s="152">
        <f t="shared" si="161"/>
        <v>263302.94157534244</v>
      </c>
      <c r="Q1507" s="64">
        <v>0.06</v>
      </c>
      <c r="R1507" s="152">
        <f t="shared" si="163"/>
        <v>247504.76508082188</v>
      </c>
    </row>
    <row r="1508" spans="2:18" x14ac:dyDescent="0.25">
      <c r="B1508" s="146">
        <v>1504</v>
      </c>
      <c r="C1508" s="147" t="s">
        <v>1635</v>
      </c>
      <c r="D1508" s="148">
        <v>1</v>
      </c>
      <c r="E1508" s="149">
        <v>43910</v>
      </c>
      <c r="F1508" s="149">
        <v>44413</v>
      </c>
      <c r="G1508" s="6">
        <f t="shared" si="162"/>
        <v>1.3780821917808219</v>
      </c>
      <c r="H1508" s="146">
        <v>10</v>
      </c>
      <c r="I1508" s="150">
        <v>0.05</v>
      </c>
      <c r="J1508" s="151">
        <f t="shared" si="158"/>
        <v>9.5000000000000001E-2</v>
      </c>
      <c r="K1508" s="152">
        <v>500000</v>
      </c>
      <c r="L1508" s="152">
        <v>473951.08</v>
      </c>
      <c r="M1508" s="64">
        <v>0</v>
      </c>
      <c r="N1508" s="153">
        <f t="shared" si="159"/>
        <v>500000</v>
      </c>
      <c r="O1508" s="152">
        <f t="shared" si="160"/>
        <v>65458.904109589042</v>
      </c>
      <c r="P1508" s="152">
        <f t="shared" si="161"/>
        <v>434541.09589041094</v>
      </c>
      <c r="Q1508" s="64">
        <v>0.06</v>
      </c>
      <c r="R1508" s="152">
        <f t="shared" si="163"/>
        <v>408468.63013698626</v>
      </c>
    </row>
    <row r="1509" spans="2:18" x14ac:dyDescent="0.25">
      <c r="B1509" s="146">
        <v>1505</v>
      </c>
      <c r="C1509" s="147" t="s">
        <v>1636</v>
      </c>
      <c r="D1509" s="148">
        <v>2</v>
      </c>
      <c r="E1509" s="149">
        <v>43899</v>
      </c>
      <c r="F1509" s="149">
        <v>44413</v>
      </c>
      <c r="G1509" s="6">
        <f t="shared" si="162"/>
        <v>1.4082191780821918</v>
      </c>
      <c r="H1509" s="146">
        <v>10</v>
      </c>
      <c r="I1509" s="150">
        <v>0.05</v>
      </c>
      <c r="J1509" s="151">
        <f t="shared" si="158"/>
        <v>9.5000000000000001E-2</v>
      </c>
      <c r="K1509" s="152">
        <v>2489800</v>
      </c>
      <c r="L1509" s="152">
        <v>2356311.56</v>
      </c>
      <c r="M1509" s="64">
        <v>0</v>
      </c>
      <c r="N1509" s="153">
        <f t="shared" si="159"/>
        <v>2489800</v>
      </c>
      <c r="O1509" s="152">
        <f t="shared" si="160"/>
        <v>333087.49041095888</v>
      </c>
      <c r="P1509" s="152">
        <f t="shared" si="161"/>
        <v>2156712.5095890411</v>
      </c>
      <c r="Q1509" s="64">
        <v>0.06</v>
      </c>
      <c r="R1509" s="152">
        <f t="shared" si="163"/>
        <v>2027309.7590136984</v>
      </c>
    </row>
    <row r="1510" spans="2:18" ht="30" x14ac:dyDescent="0.25">
      <c r="B1510" s="146">
        <v>1506</v>
      </c>
      <c r="C1510" s="147" t="s">
        <v>1638</v>
      </c>
      <c r="D1510" s="148">
        <v>2</v>
      </c>
      <c r="E1510" s="149">
        <v>44256</v>
      </c>
      <c r="F1510" s="149">
        <v>44413</v>
      </c>
      <c r="G1510" s="6">
        <f t="shared" si="162"/>
        <v>0.43013698630136987</v>
      </c>
      <c r="H1510" s="146">
        <v>8</v>
      </c>
      <c r="I1510" s="150">
        <v>0.05</v>
      </c>
      <c r="J1510" s="151">
        <f t="shared" si="158"/>
        <v>0.11874999999999999</v>
      </c>
      <c r="K1510" s="152">
        <v>236000</v>
      </c>
      <c r="L1510" s="152">
        <v>234932.22</v>
      </c>
      <c r="M1510" s="64">
        <v>0</v>
      </c>
      <c r="N1510" s="153">
        <f t="shared" si="159"/>
        <v>236000</v>
      </c>
      <c r="O1510" s="152">
        <f t="shared" si="160"/>
        <v>12054.589041095891</v>
      </c>
      <c r="P1510" s="152">
        <f t="shared" si="161"/>
        <v>223945.4109589041</v>
      </c>
      <c r="Q1510" s="64">
        <v>0.06</v>
      </c>
      <c r="R1510" s="152">
        <f t="shared" si="163"/>
        <v>210508.68630136983</v>
      </c>
    </row>
    <row r="1511" spans="2:18" x14ac:dyDescent="0.25">
      <c r="B1511" s="146">
        <v>1507</v>
      </c>
      <c r="C1511" s="147" t="s">
        <v>1639</v>
      </c>
      <c r="D1511" s="148">
        <v>1</v>
      </c>
      <c r="E1511" s="149">
        <v>43914</v>
      </c>
      <c r="F1511" s="149">
        <v>44413</v>
      </c>
      <c r="G1511" s="6">
        <f t="shared" si="162"/>
        <v>1.3671232876712329</v>
      </c>
      <c r="H1511" s="146">
        <v>8</v>
      </c>
      <c r="I1511" s="150">
        <v>0.05</v>
      </c>
      <c r="J1511" s="151">
        <f t="shared" si="158"/>
        <v>0.11874999999999999</v>
      </c>
      <c r="K1511" s="152">
        <v>1416000</v>
      </c>
      <c r="L1511" s="152">
        <v>1343010.22</v>
      </c>
      <c r="M1511" s="64">
        <v>0</v>
      </c>
      <c r="N1511" s="153">
        <f t="shared" si="159"/>
        <v>1416000</v>
      </c>
      <c r="O1511" s="152">
        <f t="shared" si="160"/>
        <v>229881.78082191781</v>
      </c>
      <c r="P1511" s="152">
        <f t="shared" si="161"/>
        <v>1186118.2191780822</v>
      </c>
      <c r="Q1511" s="64">
        <v>0.06</v>
      </c>
      <c r="R1511" s="152">
        <f t="shared" si="163"/>
        <v>1114951.1260273971</v>
      </c>
    </row>
    <row r="1512" spans="2:18" x14ac:dyDescent="0.25">
      <c r="B1512" s="146">
        <v>1508</v>
      </c>
      <c r="C1512" s="147" t="s">
        <v>1641</v>
      </c>
      <c r="D1512" s="148">
        <v>1</v>
      </c>
      <c r="E1512" s="149">
        <v>43916</v>
      </c>
      <c r="F1512" s="149">
        <v>44413</v>
      </c>
      <c r="G1512" s="6">
        <f t="shared" si="162"/>
        <v>1.3616438356164384</v>
      </c>
      <c r="H1512" s="146">
        <v>8</v>
      </c>
      <c r="I1512" s="150">
        <v>0.05</v>
      </c>
      <c r="J1512" s="151">
        <f t="shared" si="158"/>
        <v>0.11874999999999999</v>
      </c>
      <c r="K1512" s="152">
        <v>715670</v>
      </c>
      <c r="L1512" s="152">
        <v>678977.05</v>
      </c>
      <c r="M1512" s="64">
        <v>0</v>
      </c>
      <c r="N1512" s="153">
        <f t="shared" si="159"/>
        <v>715670</v>
      </c>
      <c r="O1512" s="152">
        <f t="shared" si="160"/>
        <v>115720.40770547946</v>
      </c>
      <c r="P1512" s="152">
        <f t="shared" si="161"/>
        <v>599949.59229452058</v>
      </c>
      <c r="Q1512" s="64">
        <v>0.06</v>
      </c>
      <c r="R1512" s="152">
        <f t="shared" si="163"/>
        <v>563952.61675684934</v>
      </c>
    </row>
    <row r="1513" spans="2:18" x14ac:dyDescent="0.25">
      <c r="B1513" s="146">
        <v>1509</v>
      </c>
      <c r="C1513" s="147" t="s">
        <v>1643</v>
      </c>
      <c r="D1513" s="148">
        <v>1</v>
      </c>
      <c r="E1513" s="149">
        <v>43986</v>
      </c>
      <c r="F1513" s="149">
        <v>44413</v>
      </c>
      <c r="G1513" s="6">
        <f t="shared" si="162"/>
        <v>1.1698630136986301</v>
      </c>
      <c r="H1513" s="146">
        <v>8</v>
      </c>
      <c r="I1513" s="150">
        <v>0.05</v>
      </c>
      <c r="J1513" s="151">
        <f t="shared" si="158"/>
        <v>0.11874999999999999</v>
      </c>
      <c r="K1513" s="152">
        <v>134378.4</v>
      </c>
      <c r="L1513" s="152">
        <v>128713.43</v>
      </c>
      <c r="M1513" s="64">
        <v>0</v>
      </c>
      <c r="N1513" s="153">
        <f t="shared" si="159"/>
        <v>134378.4</v>
      </c>
      <c r="O1513" s="152">
        <f t="shared" si="160"/>
        <v>18668.012999999995</v>
      </c>
      <c r="P1513" s="152">
        <f t="shared" si="161"/>
        <v>115710.387</v>
      </c>
      <c r="Q1513" s="64">
        <v>0.06</v>
      </c>
      <c r="R1513" s="152">
        <f t="shared" si="163"/>
        <v>108767.76377999999</v>
      </c>
    </row>
    <row r="1514" spans="2:18" x14ac:dyDescent="0.25">
      <c r="B1514" s="146">
        <v>1510</v>
      </c>
      <c r="C1514" s="147" t="s">
        <v>1644</v>
      </c>
      <c r="D1514" s="148">
        <v>1</v>
      </c>
      <c r="E1514" s="149">
        <v>43986</v>
      </c>
      <c r="F1514" s="149">
        <v>44413</v>
      </c>
      <c r="G1514" s="6">
        <f t="shared" si="162"/>
        <v>1.1698630136986301</v>
      </c>
      <c r="H1514" s="146">
        <v>8</v>
      </c>
      <c r="I1514" s="150">
        <v>0.05</v>
      </c>
      <c r="J1514" s="151">
        <f t="shared" si="158"/>
        <v>0.11874999999999999</v>
      </c>
      <c r="K1514" s="152">
        <v>365800</v>
      </c>
      <c r="L1514" s="152">
        <v>350379.02</v>
      </c>
      <c r="M1514" s="64">
        <v>0</v>
      </c>
      <c r="N1514" s="153">
        <f t="shared" si="159"/>
        <v>365800</v>
      </c>
      <c r="O1514" s="152">
        <f t="shared" si="160"/>
        <v>50817.386986301368</v>
      </c>
      <c r="P1514" s="152">
        <f t="shared" si="161"/>
        <v>314982.6130136986</v>
      </c>
      <c r="Q1514" s="64">
        <v>0.06</v>
      </c>
      <c r="R1514" s="152">
        <f t="shared" si="163"/>
        <v>296083.65623287664</v>
      </c>
    </row>
    <row r="1515" spans="2:18" x14ac:dyDescent="0.25">
      <c r="B1515" s="146">
        <v>1511</v>
      </c>
      <c r="C1515" s="147" t="s">
        <v>1645</v>
      </c>
      <c r="D1515" s="148">
        <v>1</v>
      </c>
      <c r="E1515" s="149">
        <v>43986</v>
      </c>
      <c r="F1515" s="149">
        <v>44413</v>
      </c>
      <c r="G1515" s="6">
        <f t="shared" si="162"/>
        <v>1.1698630136986301</v>
      </c>
      <c r="H1515" s="146">
        <v>8</v>
      </c>
      <c r="I1515" s="150">
        <v>0.05</v>
      </c>
      <c r="J1515" s="151">
        <f t="shared" si="158"/>
        <v>0.11874999999999999</v>
      </c>
      <c r="K1515" s="152">
        <v>307272</v>
      </c>
      <c r="L1515" s="152">
        <v>294318.38</v>
      </c>
      <c r="M1515" s="64">
        <v>0</v>
      </c>
      <c r="N1515" s="153">
        <f t="shared" si="159"/>
        <v>307272</v>
      </c>
      <c r="O1515" s="152">
        <f t="shared" si="160"/>
        <v>42686.605068493147</v>
      </c>
      <c r="P1515" s="152">
        <f t="shared" si="161"/>
        <v>264585.39493150683</v>
      </c>
      <c r="Q1515" s="64">
        <v>0.06</v>
      </c>
      <c r="R1515" s="152">
        <f t="shared" si="163"/>
        <v>248710.27123561641</v>
      </c>
    </row>
    <row r="1516" spans="2:18" x14ac:dyDescent="0.25">
      <c r="B1516" s="146">
        <v>1512</v>
      </c>
      <c r="C1516" s="147" t="s">
        <v>1646</v>
      </c>
      <c r="D1516" s="148">
        <v>3</v>
      </c>
      <c r="E1516" s="149">
        <v>44009</v>
      </c>
      <c r="F1516" s="149">
        <v>44413</v>
      </c>
      <c r="G1516" s="6">
        <f t="shared" si="162"/>
        <v>1.106849315068493</v>
      </c>
      <c r="H1516" s="146">
        <v>8</v>
      </c>
      <c r="I1516" s="150">
        <v>0.05</v>
      </c>
      <c r="J1516" s="151">
        <f t="shared" si="158"/>
        <v>0.11874999999999999</v>
      </c>
      <c r="K1516" s="152">
        <v>339840</v>
      </c>
      <c r="L1516" s="152">
        <v>326608.13</v>
      </c>
      <c r="M1516" s="64">
        <v>0</v>
      </c>
      <c r="N1516" s="153">
        <f t="shared" si="159"/>
        <v>339840</v>
      </c>
      <c r="O1516" s="152">
        <f t="shared" si="160"/>
        <v>44668.010958904102</v>
      </c>
      <c r="P1516" s="152">
        <f t="shared" si="161"/>
        <v>295171.98904109589</v>
      </c>
      <c r="Q1516" s="64">
        <v>0.06</v>
      </c>
      <c r="R1516" s="152">
        <f t="shared" si="163"/>
        <v>277461.66969863011</v>
      </c>
    </row>
    <row r="1517" spans="2:18" x14ac:dyDescent="0.25">
      <c r="B1517" s="146">
        <v>1513</v>
      </c>
      <c r="C1517" s="147" t="s">
        <v>1647</v>
      </c>
      <c r="D1517" s="148">
        <v>1</v>
      </c>
      <c r="E1517" s="149">
        <v>44030</v>
      </c>
      <c r="F1517" s="149">
        <v>44413</v>
      </c>
      <c r="G1517" s="6">
        <f t="shared" si="162"/>
        <v>1.0493150684931507</v>
      </c>
      <c r="H1517" s="146">
        <v>8</v>
      </c>
      <c r="I1517" s="150">
        <v>0.05</v>
      </c>
      <c r="J1517" s="151">
        <f t="shared" si="158"/>
        <v>0.11874999999999999</v>
      </c>
      <c r="K1517" s="152">
        <v>536900</v>
      </c>
      <c r="L1517" s="152">
        <v>517488.76</v>
      </c>
      <c r="M1517" s="64">
        <v>0</v>
      </c>
      <c r="N1517" s="153">
        <f t="shared" si="159"/>
        <v>536900</v>
      </c>
      <c r="O1517" s="152">
        <f t="shared" si="160"/>
        <v>66901.049657534255</v>
      </c>
      <c r="P1517" s="152">
        <f t="shared" si="161"/>
        <v>469998.95034246577</v>
      </c>
      <c r="Q1517" s="64">
        <v>0.06</v>
      </c>
      <c r="R1517" s="152">
        <f t="shared" si="163"/>
        <v>441799.0133219178</v>
      </c>
    </row>
    <row r="1518" spans="2:18" x14ac:dyDescent="0.25">
      <c r="B1518" s="146">
        <v>1514</v>
      </c>
      <c r="C1518" s="147" t="s">
        <v>1648</v>
      </c>
      <c r="D1518" s="148">
        <v>1</v>
      </c>
      <c r="E1518" s="149">
        <v>44053</v>
      </c>
      <c r="F1518" s="149">
        <v>44413</v>
      </c>
      <c r="G1518" s="6">
        <f t="shared" si="162"/>
        <v>0.98630136986301364</v>
      </c>
      <c r="H1518" s="146">
        <v>15</v>
      </c>
      <c r="I1518" s="150">
        <v>0.05</v>
      </c>
      <c r="J1518" s="151">
        <f t="shared" si="158"/>
        <v>6.3333333333333325E-2</v>
      </c>
      <c r="K1518" s="152">
        <v>262314</v>
      </c>
      <c r="L1518" s="152">
        <v>251663.33</v>
      </c>
      <c r="M1518" s="64">
        <v>0</v>
      </c>
      <c r="N1518" s="153">
        <f t="shared" si="159"/>
        <v>262314</v>
      </c>
      <c r="O1518" s="152">
        <f t="shared" si="160"/>
        <v>16385.641643835614</v>
      </c>
      <c r="P1518" s="152">
        <f t="shared" si="161"/>
        <v>245928.35835616439</v>
      </c>
      <c r="Q1518" s="64">
        <v>0.06</v>
      </c>
      <c r="R1518" s="152">
        <f t="shared" si="163"/>
        <v>231172.65685479451</v>
      </c>
    </row>
    <row r="1519" spans="2:18" x14ac:dyDescent="0.25">
      <c r="B1519" s="146">
        <v>1515</v>
      </c>
      <c r="C1519" s="147" t="s">
        <v>1649</v>
      </c>
      <c r="D1519" s="148">
        <v>1</v>
      </c>
      <c r="E1519" s="149">
        <v>44053</v>
      </c>
      <c r="F1519" s="149">
        <v>44413</v>
      </c>
      <c r="G1519" s="6">
        <f t="shared" si="162"/>
        <v>0.98630136986301364</v>
      </c>
      <c r="H1519" s="146">
        <v>15</v>
      </c>
      <c r="I1519" s="150">
        <v>0.05</v>
      </c>
      <c r="J1519" s="151">
        <f t="shared" si="158"/>
        <v>6.3333333333333325E-2</v>
      </c>
      <c r="K1519" s="152">
        <v>236826</v>
      </c>
      <c r="L1519" s="152">
        <v>227210.22</v>
      </c>
      <c r="M1519" s="64">
        <v>0</v>
      </c>
      <c r="N1519" s="153">
        <f t="shared" si="159"/>
        <v>236826</v>
      </c>
      <c r="O1519" s="152">
        <f t="shared" si="160"/>
        <v>14793.514520547942</v>
      </c>
      <c r="P1519" s="152">
        <f t="shared" si="161"/>
        <v>222032.48547945207</v>
      </c>
      <c r="Q1519" s="64">
        <v>0.06</v>
      </c>
      <c r="R1519" s="152">
        <f t="shared" si="163"/>
        <v>208710.53635068494</v>
      </c>
    </row>
    <row r="1520" spans="2:18" x14ac:dyDescent="0.25">
      <c r="B1520" s="146">
        <v>1516</v>
      </c>
      <c r="C1520" s="155" t="s">
        <v>1651</v>
      </c>
      <c r="D1520" s="156">
        <v>1</v>
      </c>
      <c r="E1520" s="157">
        <v>44286</v>
      </c>
      <c r="F1520" s="149">
        <v>44413</v>
      </c>
      <c r="G1520" s="6">
        <f t="shared" si="162"/>
        <v>0.34794520547945207</v>
      </c>
      <c r="H1520" s="146">
        <v>25</v>
      </c>
      <c r="I1520" s="150">
        <v>0.05</v>
      </c>
      <c r="J1520" s="151">
        <f t="shared" si="158"/>
        <v>3.7999999999999999E-2</v>
      </c>
      <c r="K1520" s="160">
        <v>69974336.599999994</v>
      </c>
      <c r="L1520" s="160">
        <v>57756545.200000003</v>
      </c>
      <c r="M1520" s="64">
        <v>0</v>
      </c>
      <c r="N1520" s="153">
        <f t="shared" si="159"/>
        <v>69974336.599999994</v>
      </c>
      <c r="O1520" s="152">
        <f t="shared" si="160"/>
        <v>925194.92720986286</v>
      </c>
      <c r="P1520" s="152">
        <f t="shared" si="161"/>
        <v>69049141.672790125</v>
      </c>
      <c r="Q1520" s="64">
        <v>0.06</v>
      </c>
      <c r="R1520" s="152">
        <f t="shared" si="163"/>
        <v>64906193.172422715</v>
      </c>
    </row>
    <row r="1521" spans="2:18" x14ac:dyDescent="0.25">
      <c r="B1521" s="146">
        <v>1517</v>
      </c>
      <c r="C1521" s="147" t="s">
        <v>1652</v>
      </c>
      <c r="D1521" s="148">
        <v>1</v>
      </c>
      <c r="E1521" s="149">
        <v>44085</v>
      </c>
      <c r="F1521" s="149">
        <v>44413</v>
      </c>
      <c r="G1521" s="6">
        <f t="shared" si="162"/>
        <v>0.89863013698630134</v>
      </c>
      <c r="H1521" s="146">
        <v>8</v>
      </c>
      <c r="I1521" s="150">
        <v>0.05</v>
      </c>
      <c r="J1521" s="151">
        <f t="shared" si="158"/>
        <v>0.11874999999999999</v>
      </c>
      <c r="K1521" s="152">
        <v>100300</v>
      </c>
      <c r="L1521" s="152">
        <v>97423.79</v>
      </c>
      <c r="M1521" s="64">
        <v>0</v>
      </c>
      <c r="N1521" s="153">
        <f t="shared" si="159"/>
        <v>100300</v>
      </c>
      <c r="O1521" s="152">
        <f t="shared" si="160"/>
        <v>10703.246575342466</v>
      </c>
      <c r="P1521" s="152">
        <f t="shared" si="161"/>
        <v>89596.753424657538</v>
      </c>
      <c r="Q1521" s="64">
        <v>0.06</v>
      </c>
      <c r="R1521" s="152">
        <f t="shared" si="163"/>
        <v>84220.948219178084</v>
      </c>
    </row>
    <row r="1522" spans="2:18" x14ac:dyDescent="0.25">
      <c r="B1522" s="146">
        <v>1518</v>
      </c>
      <c r="C1522" s="147" t="s">
        <v>1653</v>
      </c>
      <c r="D1522" s="148">
        <v>1</v>
      </c>
      <c r="E1522" s="149">
        <v>44123</v>
      </c>
      <c r="F1522" s="149">
        <v>44413</v>
      </c>
      <c r="G1522" s="6">
        <f t="shared" si="162"/>
        <v>0.79452054794520544</v>
      </c>
      <c r="H1522" s="146">
        <v>8</v>
      </c>
      <c r="I1522" s="150">
        <v>0.05</v>
      </c>
      <c r="J1522" s="151">
        <f t="shared" si="158"/>
        <v>0.11874999999999999</v>
      </c>
      <c r="K1522" s="152">
        <v>280840</v>
      </c>
      <c r="L1522" s="152">
        <v>274271.19</v>
      </c>
      <c r="M1522" s="64">
        <v>0</v>
      </c>
      <c r="N1522" s="153">
        <f t="shared" si="159"/>
        <v>280840</v>
      </c>
      <c r="O1522" s="152">
        <f t="shared" si="160"/>
        <v>26497.061643835616</v>
      </c>
      <c r="P1522" s="152">
        <f t="shared" si="161"/>
        <v>254342.93835616438</v>
      </c>
      <c r="Q1522" s="64">
        <v>0.06</v>
      </c>
      <c r="R1522" s="152">
        <f t="shared" si="163"/>
        <v>239082.3620547945</v>
      </c>
    </row>
    <row r="1523" spans="2:18" x14ac:dyDescent="0.25">
      <c r="B1523" s="146">
        <v>1519</v>
      </c>
      <c r="C1523" s="147" t="s">
        <v>1654</v>
      </c>
      <c r="D1523" s="148">
        <v>1</v>
      </c>
      <c r="E1523" s="149">
        <v>44123</v>
      </c>
      <c r="F1523" s="149">
        <v>44413</v>
      </c>
      <c r="G1523" s="6">
        <f t="shared" si="162"/>
        <v>0.79452054794520544</v>
      </c>
      <c r="H1523" s="146">
        <v>8</v>
      </c>
      <c r="I1523" s="150">
        <v>0.05</v>
      </c>
      <c r="J1523" s="151">
        <f t="shared" si="158"/>
        <v>0.11874999999999999</v>
      </c>
      <c r="K1523" s="152">
        <v>141600</v>
      </c>
      <c r="L1523" s="152">
        <v>138287.99</v>
      </c>
      <c r="M1523" s="64">
        <v>0</v>
      </c>
      <c r="N1523" s="153">
        <f t="shared" si="159"/>
        <v>141600</v>
      </c>
      <c r="O1523" s="152">
        <f t="shared" si="160"/>
        <v>13359.863013698628</v>
      </c>
      <c r="P1523" s="152">
        <f t="shared" si="161"/>
        <v>128240.13698630137</v>
      </c>
      <c r="Q1523" s="64">
        <v>0.06</v>
      </c>
      <c r="R1523" s="152">
        <f t="shared" si="163"/>
        <v>120545.72876712328</v>
      </c>
    </row>
    <row r="1524" spans="2:18" x14ac:dyDescent="0.25">
      <c r="B1524" s="146">
        <v>1520</v>
      </c>
      <c r="C1524" s="147" t="s">
        <v>1655</v>
      </c>
      <c r="D1524" s="148">
        <v>1</v>
      </c>
      <c r="E1524" s="149">
        <v>44184</v>
      </c>
      <c r="F1524" s="149">
        <v>44413</v>
      </c>
      <c r="G1524" s="6">
        <f t="shared" si="162"/>
        <v>0.62739726027397258</v>
      </c>
      <c r="H1524" s="146">
        <v>8</v>
      </c>
      <c r="I1524" s="150">
        <v>0.05</v>
      </c>
      <c r="J1524" s="151">
        <f t="shared" si="158"/>
        <v>0.11874999999999999</v>
      </c>
      <c r="K1524" s="152">
        <v>660547.01</v>
      </c>
      <c r="L1524" s="152">
        <v>625130.82999999996</v>
      </c>
      <c r="M1524" s="64">
        <v>0</v>
      </c>
      <c r="N1524" s="153">
        <f t="shared" si="159"/>
        <v>660547.01</v>
      </c>
      <c r="O1524" s="152">
        <f t="shared" si="160"/>
        <v>49213.014392294514</v>
      </c>
      <c r="P1524" s="152">
        <f t="shared" si="161"/>
        <v>611333.99560770555</v>
      </c>
      <c r="Q1524" s="64">
        <v>0.06</v>
      </c>
      <c r="R1524" s="152">
        <f t="shared" si="163"/>
        <v>574653.95587124315</v>
      </c>
    </row>
    <row r="1525" spans="2:18" x14ac:dyDescent="0.25">
      <c r="B1525" s="146">
        <v>1521</v>
      </c>
      <c r="C1525" s="147" t="s">
        <v>1656</v>
      </c>
      <c r="D1525" s="148">
        <v>1</v>
      </c>
      <c r="E1525" s="149">
        <v>44184</v>
      </c>
      <c r="F1525" s="149">
        <v>44413</v>
      </c>
      <c r="G1525" s="6">
        <f t="shared" si="162"/>
        <v>0.62739726027397258</v>
      </c>
      <c r="H1525" s="146">
        <v>8</v>
      </c>
      <c r="I1525" s="150">
        <v>0.05</v>
      </c>
      <c r="J1525" s="151">
        <f t="shared" si="158"/>
        <v>0.11874999999999999</v>
      </c>
      <c r="K1525" s="152">
        <v>482274.38</v>
      </c>
      <c r="L1525" s="152">
        <v>456416.55</v>
      </c>
      <c r="M1525" s="64">
        <v>0</v>
      </c>
      <c r="N1525" s="153">
        <f t="shared" si="159"/>
        <v>482274.38</v>
      </c>
      <c r="O1525" s="152">
        <f t="shared" si="160"/>
        <v>35931.09293458904</v>
      </c>
      <c r="P1525" s="152">
        <f t="shared" si="161"/>
        <v>446343.28706541099</v>
      </c>
      <c r="Q1525" s="64">
        <v>0.06</v>
      </c>
      <c r="R1525" s="152">
        <f t="shared" si="163"/>
        <v>419562.68984148628</v>
      </c>
    </row>
    <row r="1526" spans="2:18" ht="30" x14ac:dyDescent="0.25">
      <c r="B1526" s="146">
        <v>1522</v>
      </c>
      <c r="C1526" s="147" t="s">
        <v>1657</v>
      </c>
      <c r="D1526" s="148">
        <v>1</v>
      </c>
      <c r="E1526" s="149">
        <v>44184</v>
      </c>
      <c r="F1526" s="149">
        <v>44413</v>
      </c>
      <c r="G1526" s="6">
        <f t="shared" si="162"/>
        <v>0.62739726027397258</v>
      </c>
      <c r="H1526" s="146">
        <v>8</v>
      </c>
      <c r="I1526" s="150">
        <v>0.05</v>
      </c>
      <c r="J1526" s="151">
        <f t="shared" si="158"/>
        <v>0.11874999999999999</v>
      </c>
      <c r="K1526" s="152">
        <v>354000</v>
      </c>
      <c r="L1526" s="152">
        <v>335019.78000000003</v>
      </c>
      <c r="M1526" s="64">
        <v>0</v>
      </c>
      <c r="N1526" s="153">
        <f t="shared" si="159"/>
        <v>354000</v>
      </c>
      <c r="O1526" s="152">
        <f t="shared" si="160"/>
        <v>26374.212328767124</v>
      </c>
      <c r="P1526" s="152">
        <f t="shared" si="161"/>
        <v>327625.78767123289</v>
      </c>
      <c r="Q1526" s="64">
        <v>0.06</v>
      </c>
      <c r="R1526" s="152">
        <f t="shared" si="163"/>
        <v>307968.24041095888</v>
      </c>
    </row>
    <row r="1527" spans="2:18" x14ac:dyDescent="0.25">
      <c r="B1527" s="146">
        <v>1523</v>
      </c>
      <c r="C1527" s="147" t="s">
        <v>1628</v>
      </c>
      <c r="D1527" s="148">
        <v>10</v>
      </c>
      <c r="E1527" s="149">
        <v>44267</v>
      </c>
      <c r="F1527" s="149">
        <v>44413</v>
      </c>
      <c r="G1527" s="6">
        <f t="shared" si="162"/>
        <v>0.4</v>
      </c>
      <c r="H1527" s="146">
        <v>25</v>
      </c>
      <c r="I1527" s="150">
        <v>0.05</v>
      </c>
      <c r="J1527" s="151">
        <f t="shared" si="158"/>
        <v>3.7999999999999999E-2</v>
      </c>
      <c r="K1527" s="152">
        <v>7535850</v>
      </c>
      <c r="L1527" s="152">
        <v>7457394.5800000001</v>
      </c>
      <c r="M1527" s="64">
        <v>0</v>
      </c>
      <c r="N1527" s="153">
        <f t="shared" si="159"/>
        <v>7535850</v>
      </c>
      <c r="O1527" s="152">
        <f t="shared" si="160"/>
        <v>114544.92</v>
      </c>
      <c r="P1527" s="152">
        <f t="shared" si="161"/>
        <v>7421305.0800000001</v>
      </c>
      <c r="Q1527" s="64">
        <v>0.06</v>
      </c>
      <c r="R1527" s="152">
        <f t="shared" si="163"/>
        <v>6976026.7752</v>
      </c>
    </row>
    <row r="1528" spans="2:18" x14ac:dyDescent="0.25">
      <c r="B1528" s="146">
        <v>1524</v>
      </c>
      <c r="C1528" s="147" t="s">
        <v>1659</v>
      </c>
      <c r="D1528" s="148">
        <v>550</v>
      </c>
      <c r="E1528" s="149">
        <v>44267</v>
      </c>
      <c r="F1528" s="149">
        <v>44413</v>
      </c>
      <c r="G1528" s="6">
        <f t="shared" si="162"/>
        <v>0.4</v>
      </c>
      <c r="H1528" s="146">
        <v>25</v>
      </c>
      <c r="I1528" s="150">
        <v>0.05</v>
      </c>
      <c r="J1528" s="151">
        <f t="shared" si="158"/>
        <v>3.7999999999999999E-2</v>
      </c>
      <c r="K1528" s="152">
        <v>996864</v>
      </c>
      <c r="L1528" s="152">
        <v>986485.69</v>
      </c>
      <c r="M1528" s="64">
        <v>0</v>
      </c>
      <c r="N1528" s="153">
        <f t="shared" si="159"/>
        <v>996864</v>
      </c>
      <c r="O1528" s="152">
        <f t="shared" si="160"/>
        <v>15152.332800000002</v>
      </c>
      <c r="P1528" s="152">
        <f t="shared" si="161"/>
        <v>981711.66720000003</v>
      </c>
      <c r="Q1528" s="64">
        <v>0.06</v>
      </c>
      <c r="R1528" s="152">
        <f t="shared" si="163"/>
        <v>922808.96716799994</v>
      </c>
    </row>
    <row r="1529" spans="2:18" x14ac:dyDescent="0.25">
      <c r="B1529" s="146">
        <v>1525</v>
      </c>
      <c r="C1529" s="147" t="s">
        <v>1660</v>
      </c>
      <c r="D1529" s="148">
        <v>1</v>
      </c>
      <c r="E1529" s="149">
        <v>44267</v>
      </c>
      <c r="F1529" s="149">
        <v>44413</v>
      </c>
      <c r="G1529" s="6">
        <f t="shared" si="162"/>
        <v>0.4</v>
      </c>
      <c r="H1529" s="146">
        <v>25</v>
      </c>
      <c r="I1529" s="150">
        <v>0.05</v>
      </c>
      <c r="J1529" s="151">
        <f t="shared" si="158"/>
        <v>3.7999999999999999E-2</v>
      </c>
      <c r="K1529" s="152">
        <v>14548996.760000002</v>
      </c>
      <c r="L1529" s="152">
        <v>14473262.26</v>
      </c>
      <c r="M1529" s="64">
        <v>0</v>
      </c>
      <c r="N1529" s="153">
        <f t="shared" si="159"/>
        <v>14548996.760000002</v>
      </c>
      <c r="O1529" s="152">
        <f t="shared" si="160"/>
        <v>221144.75075200002</v>
      </c>
      <c r="P1529" s="152">
        <f t="shared" si="161"/>
        <v>14327852.009248002</v>
      </c>
      <c r="Q1529" s="64">
        <v>0.06</v>
      </c>
      <c r="R1529" s="152">
        <f t="shared" si="163"/>
        <v>13468180.88869312</v>
      </c>
    </row>
    <row r="1530" spans="2:18" x14ac:dyDescent="0.25">
      <c r="B1530" s="146">
        <v>1526</v>
      </c>
      <c r="C1530" s="147" t="s">
        <v>1661</v>
      </c>
      <c r="D1530" s="148">
        <v>1</v>
      </c>
      <c r="E1530" s="149">
        <v>44267</v>
      </c>
      <c r="F1530" s="149">
        <v>44413</v>
      </c>
      <c r="G1530" s="6">
        <f t="shared" si="162"/>
        <v>0.4</v>
      </c>
      <c r="H1530" s="146">
        <v>8</v>
      </c>
      <c r="I1530" s="150">
        <v>0.05</v>
      </c>
      <c r="J1530" s="151">
        <f t="shared" si="158"/>
        <v>0.11874999999999999</v>
      </c>
      <c r="K1530" s="152">
        <v>1387730.74</v>
      </c>
      <c r="L1530" s="152">
        <v>1373283.13</v>
      </c>
      <c r="M1530" s="64">
        <v>0</v>
      </c>
      <c r="N1530" s="153">
        <f t="shared" si="159"/>
        <v>1387730.74</v>
      </c>
      <c r="O1530" s="152">
        <f t="shared" si="160"/>
        <v>65917.210149999999</v>
      </c>
      <c r="P1530" s="152">
        <f t="shared" si="161"/>
        <v>1321813.52985</v>
      </c>
      <c r="Q1530" s="64">
        <v>0.06</v>
      </c>
      <c r="R1530" s="152">
        <f t="shared" si="163"/>
        <v>1242504.7180589999</v>
      </c>
    </row>
    <row r="1531" spans="2:18" x14ac:dyDescent="0.25">
      <c r="B1531" s="146">
        <v>1527</v>
      </c>
      <c r="C1531" s="147" t="s">
        <v>1662</v>
      </c>
      <c r="D1531" s="148">
        <v>3</v>
      </c>
      <c r="E1531" s="149">
        <v>44258</v>
      </c>
      <c r="F1531" s="149">
        <v>44413</v>
      </c>
      <c r="G1531" s="6">
        <f t="shared" si="162"/>
        <v>0.42465753424657532</v>
      </c>
      <c r="H1531" s="146">
        <v>8</v>
      </c>
      <c r="I1531" s="150">
        <v>0.05</v>
      </c>
      <c r="J1531" s="151">
        <f t="shared" si="158"/>
        <v>0.11874999999999999</v>
      </c>
      <c r="K1531" s="152">
        <v>696200.01</v>
      </c>
      <c r="L1531" s="152">
        <v>692696.76</v>
      </c>
      <c r="M1531" s="64">
        <v>0</v>
      </c>
      <c r="N1531" s="153">
        <f t="shared" si="159"/>
        <v>696200.01</v>
      </c>
      <c r="O1531" s="152">
        <f t="shared" si="160"/>
        <v>35108.031326198623</v>
      </c>
      <c r="P1531" s="152">
        <f t="shared" si="161"/>
        <v>661091.97867380141</v>
      </c>
      <c r="Q1531" s="64">
        <v>0.06</v>
      </c>
      <c r="R1531" s="152">
        <f t="shared" si="163"/>
        <v>621426.4599533733</v>
      </c>
    </row>
    <row r="1532" spans="2:18" x14ac:dyDescent="0.25">
      <c r="B1532" s="146">
        <v>1528</v>
      </c>
      <c r="C1532" s="147" t="s">
        <v>1664</v>
      </c>
      <c r="D1532" s="148">
        <v>2</v>
      </c>
      <c r="E1532" s="149">
        <v>44278</v>
      </c>
      <c r="F1532" s="149">
        <v>44413</v>
      </c>
      <c r="G1532" s="6">
        <f t="shared" si="162"/>
        <v>0.36986301369863012</v>
      </c>
      <c r="H1532" s="146">
        <v>8</v>
      </c>
      <c r="I1532" s="150">
        <v>0.05</v>
      </c>
      <c r="J1532" s="151">
        <f t="shared" si="158"/>
        <v>0.11874999999999999</v>
      </c>
      <c r="K1532" s="152">
        <v>1274400</v>
      </c>
      <c r="L1532" s="152">
        <v>1270135.3700000001</v>
      </c>
      <c r="M1532" s="64">
        <v>0</v>
      </c>
      <c r="N1532" s="153">
        <f t="shared" si="159"/>
        <v>1274400</v>
      </c>
      <c r="O1532" s="152">
        <f t="shared" si="160"/>
        <v>55973.219178082189</v>
      </c>
      <c r="P1532" s="152">
        <f t="shared" si="161"/>
        <v>1218426.7808219178</v>
      </c>
      <c r="Q1532" s="64">
        <v>0.06</v>
      </c>
      <c r="R1532" s="152">
        <f t="shared" si="163"/>
        <v>1145321.1739726027</v>
      </c>
    </row>
    <row r="1533" spans="2:18" x14ac:dyDescent="0.25">
      <c r="B1533" s="146">
        <v>1529</v>
      </c>
      <c r="C1533" s="147" t="s">
        <v>1665</v>
      </c>
      <c r="D1533" s="148">
        <v>1</v>
      </c>
      <c r="E1533" s="149">
        <v>44282</v>
      </c>
      <c r="F1533" s="149">
        <v>44413</v>
      </c>
      <c r="G1533" s="6">
        <f t="shared" si="162"/>
        <v>0.35890410958904112</v>
      </c>
      <c r="H1533" s="146">
        <v>25</v>
      </c>
      <c r="I1533" s="150">
        <v>0.05</v>
      </c>
      <c r="J1533" s="151">
        <f t="shared" si="158"/>
        <v>3.7999999999999999E-2</v>
      </c>
      <c r="K1533" s="152">
        <v>7599747.0999999996</v>
      </c>
      <c r="L1533" s="152">
        <v>7589857.0199999996</v>
      </c>
      <c r="M1533" s="64">
        <v>0</v>
      </c>
      <c r="N1533" s="153">
        <f t="shared" si="159"/>
        <v>7599747.0999999996</v>
      </c>
      <c r="O1533" s="152">
        <f t="shared" si="160"/>
        <v>103648.05770904111</v>
      </c>
      <c r="P1533" s="152">
        <f t="shared" si="161"/>
        <v>7496099.0422909586</v>
      </c>
      <c r="Q1533" s="64">
        <v>0.06</v>
      </c>
      <c r="R1533" s="152">
        <f t="shared" si="163"/>
        <v>7046333.0997535009</v>
      </c>
    </row>
    <row r="1534" spans="2:18" x14ac:dyDescent="0.25">
      <c r="B1534" s="146">
        <v>1530</v>
      </c>
      <c r="C1534" s="147" t="s">
        <v>1666</v>
      </c>
      <c r="D1534" s="148">
        <v>6</v>
      </c>
      <c r="E1534" s="149">
        <v>44270</v>
      </c>
      <c r="F1534" s="149">
        <v>44413</v>
      </c>
      <c r="G1534" s="6">
        <f t="shared" si="162"/>
        <v>0.39178082191780822</v>
      </c>
      <c r="H1534" s="146">
        <v>10</v>
      </c>
      <c r="I1534" s="150">
        <v>0.05</v>
      </c>
      <c r="J1534" s="151">
        <f t="shared" si="158"/>
        <v>9.5000000000000001E-2</v>
      </c>
      <c r="K1534" s="152">
        <v>2322240</v>
      </c>
      <c r="L1534" s="152">
        <v>2307561.2599999998</v>
      </c>
      <c r="M1534" s="64">
        <v>0</v>
      </c>
      <c r="N1534" s="153">
        <f t="shared" si="159"/>
        <v>2322240</v>
      </c>
      <c r="O1534" s="152">
        <f t="shared" si="160"/>
        <v>86431.864109589034</v>
      </c>
      <c r="P1534" s="152">
        <f t="shared" si="161"/>
        <v>2235808.1358904107</v>
      </c>
      <c r="Q1534" s="64">
        <v>0.06</v>
      </c>
      <c r="R1534" s="152">
        <f t="shared" si="163"/>
        <v>2101659.6477369862</v>
      </c>
    </row>
    <row r="1535" spans="2:18" x14ac:dyDescent="0.25">
      <c r="B1535" s="146">
        <v>1531</v>
      </c>
      <c r="C1535" s="147" t="s">
        <v>1667</v>
      </c>
      <c r="D1535" s="148">
        <v>6</v>
      </c>
      <c r="E1535" s="149">
        <v>44270</v>
      </c>
      <c r="F1535" s="149">
        <v>44413</v>
      </c>
      <c r="G1535" s="6">
        <f t="shared" si="162"/>
        <v>0.39178082191780822</v>
      </c>
      <c r="H1535" s="146">
        <v>10</v>
      </c>
      <c r="I1535" s="150">
        <v>0.05</v>
      </c>
      <c r="J1535" s="151">
        <f t="shared" si="158"/>
        <v>9.5000000000000001E-2</v>
      </c>
      <c r="K1535" s="152">
        <v>2429932.44</v>
      </c>
      <c r="L1535" s="152">
        <v>2414572.98</v>
      </c>
      <c r="M1535" s="64">
        <v>0</v>
      </c>
      <c r="N1535" s="153">
        <f t="shared" si="159"/>
        <v>2429932.44</v>
      </c>
      <c r="O1535" s="152">
        <f t="shared" si="160"/>
        <v>90440.08821205479</v>
      </c>
      <c r="P1535" s="152">
        <f t="shared" si="161"/>
        <v>2339492.3517879453</v>
      </c>
      <c r="Q1535" s="64">
        <v>0.06</v>
      </c>
      <c r="R1535" s="152">
        <f t="shared" si="163"/>
        <v>2199122.8106806683</v>
      </c>
    </row>
    <row r="1536" spans="2:18" x14ac:dyDescent="0.25">
      <c r="B1536" s="146">
        <v>1532</v>
      </c>
      <c r="C1536" s="147" t="s">
        <v>1659</v>
      </c>
      <c r="D1536" s="148">
        <v>440.21899999999999</v>
      </c>
      <c r="E1536" s="149">
        <v>44278</v>
      </c>
      <c r="F1536" s="149">
        <v>44413</v>
      </c>
      <c r="G1536" s="6">
        <f t="shared" si="162"/>
        <v>0.36986301369863012</v>
      </c>
      <c r="H1536" s="146">
        <v>25</v>
      </c>
      <c r="I1536" s="150">
        <v>0.05</v>
      </c>
      <c r="J1536" s="151">
        <f t="shared" si="158"/>
        <v>3.7999999999999999E-2</v>
      </c>
      <c r="K1536" s="152">
        <v>797888.14</v>
      </c>
      <c r="L1536" s="152">
        <v>794150.09</v>
      </c>
      <c r="M1536" s="64">
        <v>0</v>
      </c>
      <c r="N1536" s="153">
        <f t="shared" si="159"/>
        <v>797888.14</v>
      </c>
      <c r="O1536" s="152">
        <f t="shared" si="160"/>
        <v>11214.153858082191</v>
      </c>
      <c r="P1536" s="152">
        <f t="shared" si="161"/>
        <v>786673.98614191788</v>
      </c>
      <c r="Q1536" s="64">
        <v>0.06</v>
      </c>
      <c r="R1536" s="152">
        <f t="shared" si="163"/>
        <v>739473.54697340273</v>
      </c>
    </row>
    <row r="1537" spans="2:18" s="48" customFormat="1" x14ac:dyDescent="0.25">
      <c r="B1537" s="179" t="s">
        <v>2269</v>
      </c>
      <c r="C1537" s="180"/>
      <c r="D1537" s="180"/>
      <c r="E1537" s="180"/>
      <c r="F1537" s="180"/>
      <c r="G1537" s="180"/>
      <c r="H1537" s="180"/>
      <c r="I1537" s="180"/>
      <c r="J1537" s="181"/>
      <c r="K1537" s="68">
        <f>SUM(K5:K1536)</f>
        <v>90563252853.820145</v>
      </c>
      <c r="L1537" s="68">
        <f>SUM(L5:L1536)</f>
        <v>64218923059.899979</v>
      </c>
      <c r="M1537" s="46"/>
      <c r="N1537" s="68">
        <f>SUM(N5:N1536)</f>
        <v>94058802392.826828</v>
      </c>
      <c r="O1537" s="46"/>
      <c r="P1537" s="46"/>
      <c r="Q1537" s="46"/>
      <c r="R1537" s="68">
        <f>SUM(R5:R1536)</f>
        <v>63441298401.771927</v>
      </c>
    </row>
    <row r="1539" spans="2:18" x14ac:dyDescent="0.25">
      <c r="K1539" s="132">
        <f>K1537/1320</f>
        <v>68608524.889257684</v>
      </c>
      <c r="L1539" s="132">
        <f t="shared" ref="L1539:R1539" si="164">L1537/1320</f>
        <v>48650699.287803017</v>
      </c>
      <c r="M1539" s="132"/>
      <c r="N1539" s="132">
        <f t="shared" si="164"/>
        <v>71256668.479414269</v>
      </c>
      <c r="O1539" s="132">
        <f t="shared" si="164"/>
        <v>0</v>
      </c>
      <c r="P1539" s="132">
        <f t="shared" si="164"/>
        <v>0</v>
      </c>
      <c r="Q1539" s="132">
        <f t="shared" si="164"/>
        <v>0</v>
      </c>
      <c r="R1539" s="132">
        <f t="shared" si="164"/>
        <v>48061589.698312066</v>
      </c>
    </row>
  </sheetData>
  <mergeCells count="2">
    <mergeCell ref="B3:R3"/>
    <mergeCell ref="B1537:J1537"/>
  </mergeCells>
  <pageMargins left="0.23622047244094491" right="0.23622047244094491" top="0.48" bottom="0.32" header="0.31496062992125984" footer="0.31496062992125984"/>
  <pageSetup paperSize="9" scale="6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Q32"/>
  <sheetViews>
    <sheetView topLeftCell="A13" workbookViewId="0">
      <selection activeCell="L25" sqref="L25"/>
    </sheetView>
  </sheetViews>
  <sheetFormatPr defaultRowHeight="15" x14ac:dyDescent="0.25"/>
  <sheetData>
    <row r="6" spans="6:17" x14ac:dyDescent="0.25">
      <c r="F6" t="s">
        <v>64</v>
      </c>
    </row>
    <row r="8" spans="6:17" x14ac:dyDescent="0.25">
      <c r="F8">
        <v>2010</v>
      </c>
      <c r="G8">
        <v>2011</v>
      </c>
      <c r="H8">
        <v>2012</v>
      </c>
      <c r="I8">
        <v>2013</v>
      </c>
      <c r="J8">
        <v>2014</v>
      </c>
      <c r="K8">
        <v>2015</v>
      </c>
      <c r="L8">
        <v>2016</v>
      </c>
      <c r="M8">
        <v>2017</v>
      </c>
      <c r="N8">
        <v>2018</v>
      </c>
      <c r="O8">
        <v>2019</v>
      </c>
    </row>
    <row r="9" spans="6:17" x14ac:dyDescent="0.25">
      <c r="F9">
        <v>100.2</v>
      </c>
      <c r="G9">
        <v>101.5</v>
      </c>
      <c r="H9">
        <v>100.4</v>
      </c>
      <c r="I9">
        <v>100.2</v>
      </c>
      <c r="J9">
        <v>99.8</v>
      </c>
      <c r="K9">
        <v>99.2</v>
      </c>
      <c r="L9">
        <v>98.8</v>
      </c>
      <c r="M9">
        <v>100.4</v>
      </c>
      <c r="N9">
        <v>101.1</v>
      </c>
      <c r="O9">
        <v>100.4</v>
      </c>
      <c r="Q9" s="58"/>
    </row>
    <row r="11" spans="6:17" x14ac:dyDescent="0.25">
      <c r="F11" s="58">
        <f>($O$9-F9)/F9</f>
        <v>1.9960079840319646E-3</v>
      </c>
      <c r="G11" s="58">
        <f t="shared" ref="G11:O11" si="0">($O$9-G9)/G9</f>
        <v>-1.0837438423645264E-2</v>
      </c>
      <c r="H11" s="58">
        <f t="shared" si="0"/>
        <v>0</v>
      </c>
      <c r="I11" s="58">
        <f t="shared" si="0"/>
        <v>1.9960079840319646E-3</v>
      </c>
      <c r="J11" s="58">
        <f t="shared" si="0"/>
        <v>6.0120240480962782E-3</v>
      </c>
      <c r="K11" s="58">
        <f t="shared" si="0"/>
        <v>1.2096774193548416E-2</v>
      </c>
      <c r="L11" s="58">
        <f t="shared" si="0"/>
        <v>1.6194331983805755E-2</v>
      </c>
      <c r="M11" s="58">
        <f t="shared" si="0"/>
        <v>0</v>
      </c>
      <c r="N11" s="58">
        <f t="shared" si="0"/>
        <v>-6.9238377843717971E-3</v>
      </c>
      <c r="O11" s="58">
        <f t="shared" si="0"/>
        <v>0</v>
      </c>
    </row>
    <row r="13" spans="6:17" ht="15.75" thickBot="1" x14ac:dyDescent="0.3">
      <c r="F13" t="s">
        <v>2231</v>
      </c>
      <c r="J13" s="113" t="s">
        <v>2232</v>
      </c>
      <c r="K13" s="113"/>
      <c r="N13" t="s">
        <v>2233</v>
      </c>
    </row>
    <row r="14" spans="6:17" ht="15.75" thickBot="1" x14ac:dyDescent="0.3">
      <c r="F14" s="107">
        <v>2020</v>
      </c>
      <c r="G14" s="108">
        <v>127.4</v>
      </c>
      <c r="H14" s="58">
        <f>($G$14-G14)/G14</f>
        <v>0</v>
      </c>
      <c r="J14" s="107">
        <v>2020</v>
      </c>
      <c r="K14" s="108">
        <v>119.7</v>
      </c>
      <c r="L14" s="58">
        <f>($K$14-K14)/K14</f>
        <v>0</v>
      </c>
      <c r="N14" s="107">
        <v>2020</v>
      </c>
      <c r="O14" s="108">
        <v>128.30000000000001</v>
      </c>
      <c r="P14" s="58">
        <f>($O$14-O14)/O14</f>
        <v>0</v>
      </c>
    </row>
    <row r="15" spans="6:17" ht="15.75" thickBot="1" x14ac:dyDescent="0.3">
      <c r="F15" s="107">
        <v>2019</v>
      </c>
      <c r="G15" s="108">
        <v>126</v>
      </c>
      <c r="H15" s="58">
        <f t="shared" ref="H15:H21" si="1">($G$14-G15)/G15</f>
        <v>1.1111111111111157E-2</v>
      </c>
      <c r="J15" s="107">
        <v>2019</v>
      </c>
      <c r="K15" s="108">
        <v>121.8</v>
      </c>
      <c r="L15" s="58">
        <f t="shared" ref="L15:L21" si="2">($K$14-K15)/K15</f>
        <v>-1.7241379310344782E-2</v>
      </c>
      <c r="N15" s="107">
        <v>2019</v>
      </c>
      <c r="O15" s="108">
        <v>131</v>
      </c>
      <c r="P15" s="58">
        <f t="shared" ref="P15:P21" si="3">($O$14-O15)/O15</f>
        <v>-2.0610687022900677E-2</v>
      </c>
    </row>
    <row r="16" spans="6:17" ht="15.75" thickBot="1" x14ac:dyDescent="0.3">
      <c r="F16" s="107">
        <v>2018</v>
      </c>
      <c r="G16" s="108">
        <v>122.9</v>
      </c>
      <c r="H16" s="58">
        <f t="shared" si="1"/>
        <v>3.6615134255492267E-2</v>
      </c>
      <c r="J16" s="107">
        <v>2018</v>
      </c>
      <c r="K16" s="108">
        <v>119.5</v>
      </c>
      <c r="L16" s="58">
        <f t="shared" si="2"/>
        <v>1.6736401673640405E-3</v>
      </c>
      <c r="N16" s="107">
        <v>2018</v>
      </c>
      <c r="O16" s="108">
        <v>129.6</v>
      </c>
      <c r="P16" s="58">
        <f t="shared" si="3"/>
        <v>-1.0030864197530734E-2</v>
      </c>
    </row>
    <row r="17" spans="6:16" ht="15.75" thickBot="1" x14ac:dyDescent="0.3">
      <c r="F17" s="107">
        <v>2017</v>
      </c>
      <c r="G17" s="108">
        <v>118.3</v>
      </c>
      <c r="H17" s="58">
        <f t="shared" si="1"/>
        <v>7.6923076923076997E-2</v>
      </c>
      <c r="J17" s="107">
        <v>2017</v>
      </c>
      <c r="K17" s="108">
        <v>117.1</v>
      </c>
      <c r="L17" s="58">
        <f t="shared" si="2"/>
        <v>2.2203245089667024E-2</v>
      </c>
      <c r="N17" s="107">
        <v>2017</v>
      </c>
      <c r="O17" s="108">
        <v>126.6</v>
      </c>
      <c r="P17" s="58">
        <f t="shared" si="3"/>
        <v>1.3428120063191289E-2</v>
      </c>
    </row>
    <row r="18" spans="6:16" ht="15.75" thickBot="1" x14ac:dyDescent="0.3">
      <c r="F18" s="107">
        <v>2016</v>
      </c>
      <c r="G18" s="108">
        <v>115.2</v>
      </c>
      <c r="H18" s="58">
        <f t="shared" si="1"/>
        <v>0.1059027777777778</v>
      </c>
      <c r="J18" s="107">
        <v>2016</v>
      </c>
      <c r="K18" s="108">
        <v>115.9</v>
      </c>
      <c r="L18" s="58">
        <f t="shared" si="2"/>
        <v>3.2786885245901613E-2</v>
      </c>
      <c r="N18" s="107">
        <v>2016</v>
      </c>
      <c r="O18" s="108">
        <v>124.4</v>
      </c>
      <c r="P18" s="58">
        <f t="shared" si="3"/>
        <v>3.1350482315112588E-2</v>
      </c>
    </row>
    <row r="19" spans="6:16" ht="15.75" thickBot="1" x14ac:dyDescent="0.3">
      <c r="F19" s="107">
        <v>2015</v>
      </c>
      <c r="G19" s="108">
        <v>111.7</v>
      </c>
      <c r="H19" s="58">
        <f t="shared" si="1"/>
        <v>0.14055505819158462</v>
      </c>
      <c r="J19" s="107">
        <v>2015</v>
      </c>
      <c r="K19" s="108">
        <v>118.1</v>
      </c>
      <c r="L19" s="58">
        <f t="shared" si="2"/>
        <v>1.3547840812870521E-2</v>
      </c>
      <c r="N19" s="107">
        <v>2015</v>
      </c>
      <c r="O19" s="108">
        <v>129</v>
      </c>
      <c r="P19" s="58">
        <f t="shared" si="3"/>
        <v>-5.4263565891471983E-3</v>
      </c>
    </row>
    <row r="20" spans="6:16" ht="15.75" thickBot="1" x14ac:dyDescent="0.3">
      <c r="F20" s="107">
        <v>2014</v>
      </c>
      <c r="G20" s="108">
        <v>107.5</v>
      </c>
      <c r="H20" s="58">
        <f t="shared" si="1"/>
        <v>0.18511627906976749</v>
      </c>
      <c r="J20" s="107">
        <v>2014</v>
      </c>
      <c r="K20" s="108">
        <v>114</v>
      </c>
      <c r="L20" s="58">
        <f t="shared" si="2"/>
        <v>5.0000000000000024E-2</v>
      </c>
      <c r="N20" s="107">
        <v>2014</v>
      </c>
      <c r="O20" s="108">
        <v>128.6</v>
      </c>
      <c r="P20" s="58">
        <f t="shared" si="3"/>
        <v>-2.3328149300154196E-3</v>
      </c>
    </row>
    <row r="21" spans="6:16" ht="15.75" thickBot="1" x14ac:dyDescent="0.3">
      <c r="F21" s="107">
        <v>2013</v>
      </c>
      <c r="G21" s="108">
        <v>106.6</v>
      </c>
      <c r="H21" s="58">
        <f t="shared" si="1"/>
        <v>0.19512195121951231</v>
      </c>
      <c r="J21" s="107">
        <v>2013</v>
      </c>
      <c r="K21" s="108">
        <v>109.4</v>
      </c>
      <c r="L21" s="58">
        <f t="shared" si="2"/>
        <v>9.4149908592321724E-2</v>
      </c>
      <c r="N21" s="107">
        <v>2013</v>
      </c>
      <c r="O21" s="108">
        <v>117.9</v>
      </c>
      <c r="P21" s="58">
        <f t="shared" si="3"/>
        <v>8.8210347752332524E-2</v>
      </c>
    </row>
    <row r="22" spans="6:16" ht="15.75" thickBot="1" x14ac:dyDescent="0.3"/>
    <row r="23" spans="6:16" ht="15.75" thickBot="1" x14ac:dyDescent="0.3">
      <c r="J23" s="107"/>
      <c r="K23" s="113"/>
    </row>
    <row r="24" spans="6:16" x14ac:dyDescent="0.25">
      <c r="F24" s="119" t="s">
        <v>2258</v>
      </c>
      <c r="G24" s="120">
        <v>317</v>
      </c>
      <c r="I24" s="58">
        <f>(G24-G32)/G32</f>
        <v>0.44090909090909092</v>
      </c>
    </row>
    <row r="25" spans="6:16" x14ac:dyDescent="0.25">
      <c r="F25" t="s">
        <v>2259</v>
      </c>
      <c r="G25" s="120">
        <v>301</v>
      </c>
    </row>
    <row r="26" spans="6:16" x14ac:dyDescent="0.25">
      <c r="F26" s="119" t="s">
        <v>2260</v>
      </c>
      <c r="G26" s="120">
        <v>289</v>
      </c>
    </row>
    <row r="27" spans="6:16" x14ac:dyDescent="0.25">
      <c r="F27" t="s">
        <v>2261</v>
      </c>
      <c r="G27" s="120">
        <v>280</v>
      </c>
    </row>
    <row r="28" spans="6:16" x14ac:dyDescent="0.25">
      <c r="F28" s="119" t="s">
        <v>2262</v>
      </c>
      <c r="G28" s="120">
        <v>272</v>
      </c>
    </row>
    <row r="29" spans="6:16" x14ac:dyDescent="0.25">
      <c r="F29" t="s">
        <v>2263</v>
      </c>
      <c r="G29" s="120">
        <v>264</v>
      </c>
    </row>
    <row r="30" spans="6:16" x14ac:dyDescent="0.25">
      <c r="F30" s="119" t="s">
        <v>2264</v>
      </c>
      <c r="G30" s="120">
        <v>254</v>
      </c>
    </row>
    <row r="31" spans="6:16" x14ac:dyDescent="0.25">
      <c r="F31" t="s">
        <v>2265</v>
      </c>
      <c r="G31" s="120">
        <v>240</v>
      </c>
    </row>
    <row r="32" spans="6:16" x14ac:dyDescent="0.25">
      <c r="F32" s="119" t="s">
        <v>2266</v>
      </c>
      <c r="G32" s="120">
        <v>220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581"/>
  <sheetViews>
    <sheetView workbookViewId="0">
      <pane ySplit="4" topLeftCell="A567" activePane="bottomLeft" state="frozen"/>
      <selection pane="bottomLeft" activeCell="B3" sqref="B3:Q581"/>
    </sheetView>
  </sheetViews>
  <sheetFormatPr defaultRowHeight="15" x14ac:dyDescent="0.25"/>
  <cols>
    <col min="3" max="3" width="46.42578125" customWidth="1"/>
    <col min="4" max="4" width="13.28515625" hidden="1" customWidth="1"/>
    <col min="5" max="5" width="10.28515625" hidden="1" customWidth="1"/>
    <col min="6" max="6" width="15" customWidth="1"/>
    <col min="7" max="7" width="10.42578125" customWidth="1"/>
    <col min="8" max="8" width="11.5703125" bestFit="1" customWidth="1"/>
    <col min="9" max="9" width="12.5703125" customWidth="1"/>
    <col min="11" max="11" width="13.42578125" customWidth="1"/>
    <col min="12" max="12" width="14.140625" customWidth="1"/>
    <col min="13" max="13" width="14.42578125" bestFit="1" customWidth="1"/>
    <col min="14" max="14" width="13.28515625" customWidth="1"/>
    <col min="15" max="15" width="13.5703125" customWidth="1"/>
    <col min="16" max="16" width="11.85546875" hidden="1" customWidth="1"/>
    <col min="17" max="17" width="17.7109375" bestFit="1" customWidth="1"/>
  </cols>
  <sheetData>
    <row r="3" spans="2:17" s="4" customFormat="1" ht="34.5" customHeight="1" x14ac:dyDescent="0.25">
      <c r="B3" s="199" t="s">
        <v>2279</v>
      </c>
      <c r="C3" s="200"/>
      <c r="D3" s="200"/>
      <c r="E3" s="200"/>
      <c r="F3" s="200"/>
      <c r="G3" s="200"/>
      <c r="H3" s="200"/>
      <c r="I3" s="200"/>
      <c r="J3" s="200"/>
      <c r="K3" s="200"/>
      <c r="L3" s="200"/>
      <c r="M3" s="200"/>
      <c r="N3" s="200"/>
      <c r="O3" s="200"/>
      <c r="P3" s="200"/>
      <c r="Q3" s="201"/>
    </row>
    <row r="4" spans="2:17" s="4" customFormat="1" ht="60" x14ac:dyDescent="0.25">
      <c r="B4" s="18" t="s">
        <v>5</v>
      </c>
      <c r="C4" s="18" t="s">
        <v>6</v>
      </c>
      <c r="D4" s="18" t="s">
        <v>72</v>
      </c>
      <c r="E4" s="18" t="s">
        <v>2223</v>
      </c>
      <c r="F4" s="18" t="s">
        <v>7</v>
      </c>
      <c r="G4" s="18" t="s">
        <v>8</v>
      </c>
      <c r="H4" s="18" t="s">
        <v>9</v>
      </c>
      <c r="I4" s="18" t="s">
        <v>16</v>
      </c>
      <c r="J4" s="18" t="s">
        <v>32</v>
      </c>
      <c r="K4" s="18" t="s">
        <v>10</v>
      </c>
      <c r="L4" s="18" t="s">
        <v>11</v>
      </c>
      <c r="M4" s="18" t="s">
        <v>57</v>
      </c>
      <c r="N4" s="18" t="s">
        <v>13</v>
      </c>
      <c r="O4" s="18" t="s">
        <v>33</v>
      </c>
      <c r="P4" s="18" t="s">
        <v>59</v>
      </c>
      <c r="Q4" s="18" t="s">
        <v>14</v>
      </c>
    </row>
    <row r="5" spans="2:17" x14ac:dyDescent="0.25">
      <c r="B5" s="75">
        <v>1</v>
      </c>
      <c r="C5" s="96" t="s">
        <v>1684</v>
      </c>
      <c r="D5" s="97">
        <v>2</v>
      </c>
      <c r="E5" s="75" t="s">
        <v>158</v>
      </c>
      <c r="F5" s="98">
        <v>40200</v>
      </c>
      <c r="G5" s="98">
        <v>44413</v>
      </c>
      <c r="H5" s="6">
        <f>(G5-F5)/365</f>
        <v>11.542465753424658</v>
      </c>
      <c r="I5" s="50">
        <v>8</v>
      </c>
      <c r="J5" s="70">
        <v>0.03</v>
      </c>
      <c r="K5" s="71">
        <f>(1-J5)/I5</f>
        <v>0.12125</v>
      </c>
      <c r="L5" s="51">
        <v>4686</v>
      </c>
      <c r="M5" s="51">
        <v>1</v>
      </c>
      <c r="N5" s="66">
        <f t="shared" ref="N5:N68" si="0">L5*K5*H5</f>
        <v>6558.1693356164387</v>
      </c>
      <c r="O5" s="66">
        <f t="shared" ref="O5:O68" si="1">MAX(L5-N5,0)</f>
        <v>0</v>
      </c>
      <c r="P5" s="167">
        <v>0.05</v>
      </c>
      <c r="Q5" s="66">
        <f t="shared" ref="Q5:Q68" si="2">IF(M5&lt;=0,0,IF(O5&lt;=J5*L5,J5*L5,O5*(1-P5)))</f>
        <v>140.57999999999998</v>
      </c>
    </row>
    <row r="6" spans="2:17" x14ac:dyDescent="0.25">
      <c r="B6" s="75">
        <v>2</v>
      </c>
      <c r="C6" s="96" t="s">
        <v>1684</v>
      </c>
      <c r="D6" s="97">
        <v>2</v>
      </c>
      <c r="E6" s="75" t="s">
        <v>158</v>
      </c>
      <c r="F6" s="98">
        <v>40200</v>
      </c>
      <c r="G6" s="98">
        <v>44413</v>
      </c>
      <c r="H6" s="6">
        <f t="shared" ref="H6:H69" si="3">(G6-F6)/365</f>
        <v>11.542465753424658</v>
      </c>
      <c r="I6" s="50">
        <v>8</v>
      </c>
      <c r="J6" s="70">
        <v>0.03</v>
      </c>
      <c r="K6" s="71">
        <f t="shared" ref="K6:K69" si="4">(1-J6)/I6</f>
        <v>0.12125</v>
      </c>
      <c r="L6" s="51">
        <v>4686</v>
      </c>
      <c r="M6" s="51">
        <v>0</v>
      </c>
      <c r="N6" s="66">
        <f t="shared" si="0"/>
        <v>6558.1693356164387</v>
      </c>
      <c r="O6" s="66">
        <f t="shared" si="1"/>
        <v>0</v>
      </c>
      <c r="P6" s="167">
        <v>0.05</v>
      </c>
      <c r="Q6" s="66">
        <f t="shared" si="2"/>
        <v>0</v>
      </c>
    </row>
    <row r="7" spans="2:17" x14ac:dyDescent="0.25">
      <c r="B7" s="75">
        <v>3</v>
      </c>
      <c r="C7" s="96" t="s">
        <v>1684</v>
      </c>
      <c r="D7" s="97">
        <v>2</v>
      </c>
      <c r="E7" s="75" t="s">
        <v>158</v>
      </c>
      <c r="F7" s="98">
        <v>40200</v>
      </c>
      <c r="G7" s="98">
        <v>44413</v>
      </c>
      <c r="H7" s="6">
        <f t="shared" si="3"/>
        <v>11.542465753424658</v>
      </c>
      <c r="I7" s="50">
        <v>8</v>
      </c>
      <c r="J7" s="70">
        <v>0.03</v>
      </c>
      <c r="K7" s="71">
        <f t="shared" si="4"/>
        <v>0.12125</v>
      </c>
      <c r="L7" s="51">
        <v>4686</v>
      </c>
      <c r="M7" s="51">
        <v>0</v>
      </c>
      <c r="N7" s="66">
        <f t="shared" si="0"/>
        <v>6558.1693356164387</v>
      </c>
      <c r="O7" s="66">
        <f t="shared" si="1"/>
        <v>0</v>
      </c>
      <c r="P7" s="167">
        <v>0.05</v>
      </c>
      <c r="Q7" s="66">
        <f t="shared" si="2"/>
        <v>0</v>
      </c>
    </row>
    <row r="8" spans="2:17" x14ac:dyDescent="0.25">
      <c r="B8" s="75">
        <v>4</v>
      </c>
      <c r="C8" s="96" t="s">
        <v>1684</v>
      </c>
      <c r="D8" s="97">
        <v>2</v>
      </c>
      <c r="E8" s="75" t="s">
        <v>158</v>
      </c>
      <c r="F8" s="98">
        <v>40200</v>
      </c>
      <c r="G8" s="98">
        <v>44413</v>
      </c>
      <c r="H8" s="6">
        <f t="shared" si="3"/>
        <v>11.542465753424658</v>
      </c>
      <c r="I8" s="50">
        <v>8</v>
      </c>
      <c r="J8" s="70">
        <v>0.03</v>
      </c>
      <c r="K8" s="71">
        <f t="shared" si="4"/>
        <v>0.12125</v>
      </c>
      <c r="L8" s="51">
        <v>4686</v>
      </c>
      <c r="M8" s="51">
        <v>0</v>
      </c>
      <c r="N8" s="66">
        <f t="shared" si="0"/>
        <v>6558.1693356164387</v>
      </c>
      <c r="O8" s="66">
        <f t="shared" si="1"/>
        <v>0</v>
      </c>
      <c r="P8" s="167">
        <v>0.05</v>
      </c>
      <c r="Q8" s="66">
        <f t="shared" si="2"/>
        <v>0</v>
      </c>
    </row>
    <row r="9" spans="2:17" x14ac:dyDescent="0.25">
      <c r="B9" s="75">
        <v>5</v>
      </c>
      <c r="C9" s="96" t="s">
        <v>1685</v>
      </c>
      <c r="D9" s="97">
        <v>2</v>
      </c>
      <c r="E9" s="75" t="s">
        <v>158</v>
      </c>
      <c r="F9" s="98">
        <v>40200</v>
      </c>
      <c r="G9" s="98">
        <v>44413</v>
      </c>
      <c r="H9" s="6">
        <f t="shared" si="3"/>
        <v>11.542465753424658</v>
      </c>
      <c r="I9" s="50">
        <v>6</v>
      </c>
      <c r="J9" s="70">
        <v>0.03</v>
      </c>
      <c r="K9" s="71">
        <f t="shared" si="4"/>
        <v>0.16166666666666665</v>
      </c>
      <c r="L9" s="51">
        <v>5919</v>
      </c>
      <c r="M9" s="51">
        <v>0</v>
      </c>
      <c r="N9" s="66">
        <f t="shared" si="0"/>
        <v>11045.043191780822</v>
      </c>
      <c r="O9" s="66">
        <f t="shared" si="1"/>
        <v>0</v>
      </c>
      <c r="P9" s="167">
        <v>0.05</v>
      </c>
      <c r="Q9" s="66">
        <f t="shared" si="2"/>
        <v>0</v>
      </c>
    </row>
    <row r="10" spans="2:17" x14ac:dyDescent="0.25">
      <c r="B10" s="75">
        <v>6</v>
      </c>
      <c r="C10" s="96" t="s">
        <v>1686</v>
      </c>
      <c r="D10" s="97">
        <v>2</v>
      </c>
      <c r="E10" s="75" t="s">
        <v>158</v>
      </c>
      <c r="F10" s="98">
        <v>40206</v>
      </c>
      <c r="G10" s="98">
        <v>44413</v>
      </c>
      <c r="H10" s="6">
        <f t="shared" si="3"/>
        <v>11.526027397260274</v>
      </c>
      <c r="I10" s="50">
        <v>6</v>
      </c>
      <c r="J10" s="70">
        <v>0.03</v>
      </c>
      <c r="K10" s="71">
        <f t="shared" si="4"/>
        <v>0.16166666666666665</v>
      </c>
      <c r="L10" s="51">
        <v>14344</v>
      </c>
      <c r="M10" s="51">
        <v>717.2</v>
      </c>
      <c r="N10" s="66">
        <f t="shared" si="0"/>
        <v>26728.242812785382</v>
      </c>
      <c r="O10" s="66">
        <f t="shared" si="1"/>
        <v>0</v>
      </c>
      <c r="P10" s="167">
        <v>0.05</v>
      </c>
      <c r="Q10" s="66">
        <f t="shared" si="2"/>
        <v>430.32</v>
      </c>
    </row>
    <row r="11" spans="2:17" x14ac:dyDescent="0.25">
      <c r="B11" s="75">
        <v>7</v>
      </c>
      <c r="C11" s="96" t="s">
        <v>1686</v>
      </c>
      <c r="D11" s="97">
        <v>2</v>
      </c>
      <c r="E11" s="75" t="s">
        <v>158</v>
      </c>
      <c r="F11" s="98">
        <v>40206</v>
      </c>
      <c r="G11" s="98">
        <v>44413</v>
      </c>
      <c r="H11" s="6">
        <f t="shared" si="3"/>
        <v>11.526027397260274</v>
      </c>
      <c r="I11" s="50">
        <v>6</v>
      </c>
      <c r="J11" s="70">
        <v>0.03</v>
      </c>
      <c r="K11" s="71">
        <f t="shared" si="4"/>
        <v>0.16166666666666665</v>
      </c>
      <c r="L11" s="51">
        <v>14345</v>
      </c>
      <c r="M11" s="51">
        <v>717.25</v>
      </c>
      <c r="N11" s="66">
        <f t="shared" si="0"/>
        <v>26730.106187214609</v>
      </c>
      <c r="O11" s="66">
        <f t="shared" si="1"/>
        <v>0</v>
      </c>
      <c r="P11" s="167">
        <v>0.05</v>
      </c>
      <c r="Q11" s="66">
        <f t="shared" si="2"/>
        <v>430.34999999999997</v>
      </c>
    </row>
    <row r="12" spans="2:17" x14ac:dyDescent="0.25">
      <c r="B12" s="75">
        <v>8</v>
      </c>
      <c r="C12" s="96" t="s">
        <v>1686</v>
      </c>
      <c r="D12" s="97">
        <v>2</v>
      </c>
      <c r="E12" s="75" t="s">
        <v>158</v>
      </c>
      <c r="F12" s="98">
        <v>40206</v>
      </c>
      <c r="G12" s="98">
        <v>44413</v>
      </c>
      <c r="H12" s="6">
        <f t="shared" si="3"/>
        <v>11.526027397260274</v>
      </c>
      <c r="I12" s="50">
        <v>6</v>
      </c>
      <c r="J12" s="70">
        <v>0.03</v>
      </c>
      <c r="K12" s="71">
        <f t="shared" si="4"/>
        <v>0.16166666666666665</v>
      </c>
      <c r="L12" s="51">
        <v>14345</v>
      </c>
      <c r="M12" s="51">
        <v>717.25</v>
      </c>
      <c r="N12" s="66">
        <f t="shared" si="0"/>
        <v>26730.106187214609</v>
      </c>
      <c r="O12" s="66">
        <f t="shared" si="1"/>
        <v>0</v>
      </c>
      <c r="P12" s="167">
        <v>0.05</v>
      </c>
      <c r="Q12" s="66">
        <f t="shared" si="2"/>
        <v>430.34999999999997</v>
      </c>
    </row>
    <row r="13" spans="2:17" x14ac:dyDescent="0.25">
      <c r="B13" s="75">
        <v>9</v>
      </c>
      <c r="C13" s="96" t="s">
        <v>1686</v>
      </c>
      <c r="D13" s="97">
        <v>2</v>
      </c>
      <c r="E13" s="75" t="s">
        <v>158</v>
      </c>
      <c r="F13" s="98">
        <v>40206</v>
      </c>
      <c r="G13" s="98">
        <v>44413</v>
      </c>
      <c r="H13" s="6">
        <f t="shared" si="3"/>
        <v>11.526027397260274</v>
      </c>
      <c r="I13" s="50">
        <v>6</v>
      </c>
      <c r="J13" s="70">
        <v>0.03</v>
      </c>
      <c r="K13" s="71">
        <f t="shared" si="4"/>
        <v>0.16166666666666665</v>
      </c>
      <c r="L13" s="51">
        <v>14345</v>
      </c>
      <c r="M13" s="51">
        <v>717.25</v>
      </c>
      <c r="N13" s="66">
        <f t="shared" si="0"/>
        <v>26730.106187214609</v>
      </c>
      <c r="O13" s="66">
        <f t="shared" si="1"/>
        <v>0</v>
      </c>
      <c r="P13" s="167">
        <v>0.05</v>
      </c>
      <c r="Q13" s="66">
        <f t="shared" si="2"/>
        <v>430.34999999999997</v>
      </c>
    </row>
    <row r="14" spans="2:17" x14ac:dyDescent="0.25">
      <c r="B14" s="75">
        <v>10</v>
      </c>
      <c r="C14" s="96" t="s">
        <v>1687</v>
      </c>
      <c r="D14" s="97">
        <v>2</v>
      </c>
      <c r="E14" s="75" t="s">
        <v>158</v>
      </c>
      <c r="F14" s="98">
        <v>40206</v>
      </c>
      <c r="G14" s="98">
        <v>44413</v>
      </c>
      <c r="H14" s="6">
        <f t="shared" si="3"/>
        <v>11.526027397260274</v>
      </c>
      <c r="I14" s="50">
        <v>6</v>
      </c>
      <c r="J14" s="70">
        <v>0.03</v>
      </c>
      <c r="K14" s="71">
        <f t="shared" si="4"/>
        <v>0.16166666666666665</v>
      </c>
      <c r="L14" s="51">
        <v>7459</v>
      </c>
      <c r="M14" s="51">
        <v>372.95</v>
      </c>
      <c r="N14" s="66">
        <f t="shared" si="0"/>
        <v>13898.909867579909</v>
      </c>
      <c r="O14" s="66">
        <f t="shared" si="1"/>
        <v>0</v>
      </c>
      <c r="P14" s="167">
        <v>0.05</v>
      </c>
      <c r="Q14" s="66">
        <f t="shared" si="2"/>
        <v>223.76999999999998</v>
      </c>
    </row>
    <row r="15" spans="2:17" x14ac:dyDescent="0.25">
      <c r="B15" s="75">
        <v>11</v>
      </c>
      <c r="C15" s="96" t="s">
        <v>1688</v>
      </c>
      <c r="D15" s="97">
        <v>2</v>
      </c>
      <c r="E15" s="75" t="s">
        <v>158</v>
      </c>
      <c r="F15" s="98">
        <v>40206</v>
      </c>
      <c r="G15" s="98">
        <v>44413</v>
      </c>
      <c r="H15" s="6">
        <f t="shared" si="3"/>
        <v>11.526027397260274</v>
      </c>
      <c r="I15" s="50">
        <v>6</v>
      </c>
      <c r="J15" s="70">
        <v>0.03</v>
      </c>
      <c r="K15" s="71">
        <f t="shared" si="4"/>
        <v>0.16166666666666665</v>
      </c>
      <c r="L15" s="51">
        <v>6311</v>
      </c>
      <c r="M15" s="51">
        <v>315.55</v>
      </c>
      <c r="N15" s="66">
        <f t="shared" si="0"/>
        <v>11759.756022831049</v>
      </c>
      <c r="O15" s="66">
        <f t="shared" si="1"/>
        <v>0</v>
      </c>
      <c r="P15" s="167">
        <v>0.05</v>
      </c>
      <c r="Q15" s="66">
        <f t="shared" si="2"/>
        <v>189.32999999999998</v>
      </c>
    </row>
    <row r="16" spans="2:17" x14ac:dyDescent="0.25">
      <c r="B16" s="75">
        <v>12</v>
      </c>
      <c r="C16" s="96" t="s">
        <v>1689</v>
      </c>
      <c r="D16" s="97">
        <v>2</v>
      </c>
      <c r="E16" s="75" t="s">
        <v>158</v>
      </c>
      <c r="F16" s="98">
        <v>40206</v>
      </c>
      <c r="G16" s="98">
        <v>44413</v>
      </c>
      <c r="H16" s="6">
        <f t="shared" si="3"/>
        <v>11.526027397260274</v>
      </c>
      <c r="I16" s="50">
        <v>6</v>
      </c>
      <c r="J16" s="70">
        <v>0.03</v>
      </c>
      <c r="K16" s="71">
        <f t="shared" si="4"/>
        <v>0.16166666666666665</v>
      </c>
      <c r="L16" s="51">
        <v>1492</v>
      </c>
      <c r="M16" s="51">
        <v>1</v>
      </c>
      <c r="N16" s="66">
        <f t="shared" si="0"/>
        <v>2780.1546484018263</v>
      </c>
      <c r="O16" s="66">
        <f t="shared" si="1"/>
        <v>0</v>
      </c>
      <c r="P16" s="167">
        <v>0.05</v>
      </c>
      <c r="Q16" s="66">
        <f t="shared" si="2"/>
        <v>44.76</v>
      </c>
    </row>
    <row r="17" spans="2:17" x14ac:dyDescent="0.25">
      <c r="B17" s="75">
        <v>13</v>
      </c>
      <c r="C17" s="96" t="s">
        <v>1690</v>
      </c>
      <c r="D17" s="97">
        <v>2</v>
      </c>
      <c r="E17" s="75" t="s">
        <v>158</v>
      </c>
      <c r="F17" s="98">
        <v>40220</v>
      </c>
      <c r="G17" s="98">
        <v>44413</v>
      </c>
      <c r="H17" s="6">
        <f t="shared" si="3"/>
        <v>11.487671232876712</v>
      </c>
      <c r="I17" s="50">
        <v>8</v>
      </c>
      <c r="J17" s="70">
        <v>0.03</v>
      </c>
      <c r="K17" s="71">
        <f t="shared" si="4"/>
        <v>0.12125</v>
      </c>
      <c r="L17" s="51">
        <v>8228</v>
      </c>
      <c r="M17" s="51">
        <v>411.4</v>
      </c>
      <c r="N17" s="66">
        <f t="shared" si="0"/>
        <v>11460.617767123287</v>
      </c>
      <c r="O17" s="66">
        <f t="shared" si="1"/>
        <v>0</v>
      </c>
      <c r="P17" s="167">
        <v>0.05</v>
      </c>
      <c r="Q17" s="66">
        <f t="shared" si="2"/>
        <v>246.84</v>
      </c>
    </row>
    <row r="18" spans="2:17" x14ac:dyDescent="0.25">
      <c r="B18" s="75">
        <v>14</v>
      </c>
      <c r="C18" s="96" t="s">
        <v>1684</v>
      </c>
      <c r="D18" s="97">
        <v>2</v>
      </c>
      <c r="E18" s="75" t="s">
        <v>158</v>
      </c>
      <c r="F18" s="98">
        <v>40219</v>
      </c>
      <c r="G18" s="98">
        <v>44413</v>
      </c>
      <c r="H18" s="6">
        <f t="shared" si="3"/>
        <v>11.490410958904109</v>
      </c>
      <c r="I18" s="50">
        <v>8</v>
      </c>
      <c r="J18" s="70">
        <v>0.03</v>
      </c>
      <c r="K18" s="71">
        <f t="shared" si="4"/>
        <v>0.12125</v>
      </c>
      <c r="L18" s="51">
        <v>4392</v>
      </c>
      <c r="M18" s="51">
        <v>1</v>
      </c>
      <c r="N18" s="66">
        <f t="shared" si="0"/>
        <v>6118.988547945205</v>
      </c>
      <c r="O18" s="66">
        <f t="shared" si="1"/>
        <v>0</v>
      </c>
      <c r="P18" s="167">
        <v>0.05</v>
      </c>
      <c r="Q18" s="66">
        <f t="shared" si="2"/>
        <v>131.76</v>
      </c>
    </row>
    <row r="19" spans="2:17" x14ac:dyDescent="0.25">
      <c r="B19" s="75">
        <v>15</v>
      </c>
      <c r="C19" s="96" t="s">
        <v>1684</v>
      </c>
      <c r="D19" s="97">
        <v>2</v>
      </c>
      <c r="E19" s="75" t="s">
        <v>158</v>
      </c>
      <c r="F19" s="98">
        <v>40219</v>
      </c>
      <c r="G19" s="98">
        <v>44413</v>
      </c>
      <c r="H19" s="6">
        <f t="shared" si="3"/>
        <v>11.490410958904109</v>
      </c>
      <c r="I19" s="50">
        <v>8</v>
      </c>
      <c r="J19" s="70">
        <v>0.03</v>
      </c>
      <c r="K19" s="71">
        <f t="shared" si="4"/>
        <v>0.12125</v>
      </c>
      <c r="L19" s="51">
        <v>4392</v>
      </c>
      <c r="M19" s="51">
        <v>1</v>
      </c>
      <c r="N19" s="66">
        <f t="shared" si="0"/>
        <v>6118.988547945205</v>
      </c>
      <c r="O19" s="66">
        <f t="shared" si="1"/>
        <v>0</v>
      </c>
      <c r="P19" s="167">
        <v>0.05</v>
      </c>
      <c r="Q19" s="66">
        <f t="shared" si="2"/>
        <v>131.76</v>
      </c>
    </row>
    <row r="20" spans="2:17" x14ac:dyDescent="0.25">
      <c r="B20" s="75">
        <v>16</v>
      </c>
      <c r="C20" s="96" t="s">
        <v>1691</v>
      </c>
      <c r="D20" s="97">
        <v>2</v>
      </c>
      <c r="E20" s="75" t="s">
        <v>158</v>
      </c>
      <c r="F20" s="98">
        <v>40231</v>
      </c>
      <c r="G20" s="98">
        <v>44413</v>
      </c>
      <c r="H20" s="6">
        <f t="shared" si="3"/>
        <v>11.457534246575342</v>
      </c>
      <c r="I20" s="50">
        <v>6</v>
      </c>
      <c r="J20" s="70">
        <v>0.03</v>
      </c>
      <c r="K20" s="71">
        <f t="shared" si="4"/>
        <v>0.16166666666666665</v>
      </c>
      <c r="L20" s="51">
        <v>8214</v>
      </c>
      <c r="M20" s="51">
        <v>410.7</v>
      </c>
      <c r="N20" s="66">
        <f t="shared" si="0"/>
        <v>15214.803452054792</v>
      </c>
      <c r="O20" s="66">
        <f t="shared" si="1"/>
        <v>0</v>
      </c>
      <c r="P20" s="167">
        <v>0.05</v>
      </c>
      <c r="Q20" s="66">
        <f t="shared" si="2"/>
        <v>246.42</v>
      </c>
    </row>
    <row r="21" spans="2:17" x14ac:dyDescent="0.25">
      <c r="B21" s="75">
        <v>17</v>
      </c>
      <c r="C21" s="96" t="s">
        <v>1692</v>
      </c>
      <c r="D21" s="97">
        <v>2</v>
      </c>
      <c r="E21" s="75" t="s">
        <v>158</v>
      </c>
      <c r="F21" s="98">
        <v>40200</v>
      </c>
      <c r="G21" s="98">
        <v>44413</v>
      </c>
      <c r="H21" s="6">
        <f t="shared" si="3"/>
        <v>11.542465753424658</v>
      </c>
      <c r="I21" s="50">
        <v>8</v>
      </c>
      <c r="J21" s="70">
        <v>0.03</v>
      </c>
      <c r="K21" s="71">
        <f t="shared" si="4"/>
        <v>0.12125</v>
      </c>
      <c r="L21" s="51">
        <v>1726</v>
      </c>
      <c r="M21" s="51">
        <v>86.3</v>
      </c>
      <c r="N21" s="66">
        <f t="shared" si="0"/>
        <v>2415.5783767123289</v>
      </c>
      <c r="O21" s="66">
        <f t="shared" si="1"/>
        <v>0</v>
      </c>
      <c r="P21" s="167">
        <v>0.05</v>
      </c>
      <c r="Q21" s="66">
        <f t="shared" si="2"/>
        <v>51.78</v>
      </c>
    </row>
    <row r="22" spans="2:17" x14ac:dyDescent="0.25">
      <c r="B22" s="75">
        <v>18</v>
      </c>
      <c r="C22" s="96" t="s">
        <v>1692</v>
      </c>
      <c r="D22" s="97">
        <v>2</v>
      </c>
      <c r="E22" s="75" t="s">
        <v>158</v>
      </c>
      <c r="F22" s="98">
        <v>40200</v>
      </c>
      <c r="G22" s="98">
        <v>44413</v>
      </c>
      <c r="H22" s="6">
        <f t="shared" si="3"/>
        <v>11.542465753424658</v>
      </c>
      <c r="I22" s="50">
        <v>8</v>
      </c>
      <c r="J22" s="70">
        <v>0.03</v>
      </c>
      <c r="K22" s="71">
        <f t="shared" si="4"/>
        <v>0.12125</v>
      </c>
      <c r="L22" s="51">
        <v>1726</v>
      </c>
      <c r="M22" s="51">
        <v>86.3</v>
      </c>
      <c r="N22" s="66">
        <f t="shared" si="0"/>
        <v>2415.5783767123289</v>
      </c>
      <c r="O22" s="66">
        <f t="shared" si="1"/>
        <v>0</v>
      </c>
      <c r="P22" s="167">
        <v>0.05</v>
      </c>
      <c r="Q22" s="66">
        <f t="shared" si="2"/>
        <v>51.78</v>
      </c>
    </row>
    <row r="23" spans="2:17" x14ac:dyDescent="0.25">
      <c r="B23" s="75">
        <v>19</v>
      </c>
      <c r="C23" s="96" t="s">
        <v>1692</v>
      </c>
      <c r="D23" s="97">
        <v>2</v>
      </c>
      <c r="E23" s="75" t="s">
        <v>158</v>
      </c>
      <c r="F23" s="98">
        <v>40200</v>
      </c>
      <c r="G23" s="98">
        <v>44413</v>
      </c>
      <c r="H23" s="6">
        <f t="shared" si="3"/>
        <v>11.542465753424658</v>
      </c>
      <c r="I23" s="50">
        <v>8</v>
      </c>
      <c r="J23" s="70">
        <v>0.03</v>
      </c>
      <c r="K23" s="71">
        <f t="shared" si="4"/>
        <v>0.12125</v>
      </c>
      <c r="L23" s="51">
        <v>1726</v>
      </c>
      <c r="M23" s="51">
        <v>86.3</v>
      </c>
      <c r="N23" s="66">
        <f t="shared" si="0"/>
        <v>2415.5783767123289</v>
      </c>
      <c r="O23" s="66">
        <f t="shared" si="1"/>
        <v>0</v>
      </c>
      <c r="P23" s="167">
        <v>0.05</v>
      </c>
      <c r="Q23" s="66">
        <f t="shared" si="2"/>
        <v>51.78</v>
      </c>
    </row>
    <row r="24" spans="2:17" x14ac:dyDescent="0.25">
      <c r="B24" s="75">
        <v>20</v>
      </c>
      <c r="C24" s="96" t="s">
        <v>1692</v>
      </c>
      <c r="D24" s="97">
        <v>2</v>
      </c>
      <c r="E24" s="75" t="s">
        <v>158</v>
      </c>
      <c r="F24" s="98">
        <v>40200</v>
      </c>
      <c r="G24" s="98">
        <v>44413</v>
      </c>
      <c r="H24" s="6">
        <f t="shared" si="3"/>
        <v>11.542465753424658</v>
      </c>
      <c r="I24" s="50">
        <v>8</v>
      </c>
      <c r="J24" s="70">
        <v>0.03</v>
      </c>
      <c r="K24" s="71">
        <f t="shared" si="4"/>
        <v>0.12125</v>
      </c>
      <c r="L24" s="51">
        <v>1726</v>
      </c>
      <c r="M24" s="51">
        <v>86.3</v>
      </c>
      <c r="N24" s="66">
        <f t="shared" si="0"/>
        <v>2415.5783767123289</v>
      </c>
      <c r="O24" s="66">
        <f t="shared" si="1"/>
        <v>0</v>
      </c>
      <c r="P24" s="167">
        <v>0.05</v>
      </c>
      <c r="Q24" s="66">
        <f t="shared" si="2"/>
        <v>51.78</v>
      </c>
    </row>
    <row r="25" spans="2:17" x14ac:dyDescent="0.25">
      <c r="B25" s="75">
        <v>21</v>
      </c>
      <c r="C25" s="96" t="s">
        <v>1692</v>
      </c>
      <c r="D25" s="97">
        <v>2</v>
      </c>
      <c r="E25" s="75" t="s">
        <v>158</v>
      </c>
      <c r="F25" s="98">
        <v>40200</v>
      </c>
      <c r="G25" s="98">
        <v>44413</v>
      </c>
      <c r="H25" s="6">
        <f t="shared" si="3"/>
        <v>11.542465753424658</v>
      </c>
      <c r="I25" s="50">
        <v>8</v>
      </c>
      <c r="J25" s="70">
        <v>0.03</v>
      </c>
      <c r="K25" s="71">
        <f t="shared" si="4"/>
        <v>0.12125</v>
      </c>
      <c r="L25" s="51">
        <v>1726</v>
      </c>
      <c r="M25" s="51">
        <v>86.3</v>
      </c>
      <c r="N25" s="66">
        <f t="shared" si="0"/>
        <v>2415.5783767123289</v>
      </c>
      <c r="O25" s="66">
        <f t="shared" si="1"/>
        <v>0</v>
      </c>
      <c r="P25" s="167">
        <v>0.05</v>
      </c>
      <c r="Q25" s="66">
        <f t="shared" si="2"/>
        <v>51.78</v>
      </c>
    </row>
    <row r="26" spans="2:17" x14ac:dyDescent="0.25">
      <c r="B26" s="75">
        <v>22</v>
      </c>
      <c r="C26" s="96" t="s">
        <v>1692</v>
      </c>
      <c r="D26" s="97">
        <v>2</v>
      </c>
      <c r="E26" s="75" t="s">
        <v>158</v>
      </c>
      <c r="F26" s="98">
        <v>40200</v>
      </c>
      <c r="G26" s="98">
        <v>44413</v>
      </c>
      <c r="H26" s="6">
        <f t="shared" si="3"/>
        <v>11.542465753424658</v>
      </c>
      <c r="I26" s="50">
        <v>8</v>
      </c>
      <c r="J26" s="70">
        <v>0.03</v>
      </c>
      <c r="K26" s="71">
        <f t="shared" si="4"/>
        <v>0.12125</v>
      </c>
      <c r="L26" s="51">
        <v>1726</v>
      </c>
      <c r="M26" s="51">
        <v>86.3</v>
      </c>
      <c r="N26" s="66">
        <f t="shared" si="0"/>
        <v>2415.5783767123289</v>
      </c>
      <c r="O26" s="66">
        <f t="shared" si="1"/>
        <v>0</v>
      </c>
      <c r="P26" s="167">
        <v>0.05</v>
      </c>
      <c r="Q26" s="66">
        <f t="shared" si="2"/>
        <v>51.78</v>
      </c>
    </row>
    <row r="27" spans="2:17" x14ac:dyDescent="0.25">
      <c r="B27" s="75">
        <v>23</v>
      </c>
      <c r="C27" s="96" t="s">
        <v>1692</v>
      </c>
      <c r="D27" s="97">
        <v>2</v>
      </c>
      <c r="E27" s="75" t="s">
        <v>158</v>
      </c>
      <c r="F27" s="98">
        <v>40200</v>
      </c>
      <c r="G27" s="98">
        <v>44413</v>
      </c>
      <c r="H27" s="6">
        <f t="shared" si="3"/>
        <v>11.542465753424658</v>
      </c>
      <c r="I27" s="50">
        <v>8</v>
      </c>
      <c r="J27" s="70">
        <v>0.03</v>
      </c>
      <c r="K27" s="71">
        <f t="shared" si="4"/>
        <v>0.12125</v>
      </c>
      <c r="L27" s="51">
        <v>1726</v>
      </c>
      <c r="M27" s="51">
        <v>86.3</v>
      </c>
      <c r="N27" s="66">
        <f t="shared" si="0"/>
        <v>2415.5783767123289</v>
      </c>
      <c r="O27" s="66">
        <f t="shared" si="1"/>
        <v>0</v>
      </c>
      <c r="P27" s="167">
        <v>0.05</v>
      </c>
      <c r="Q27" s="66">
        <f t="shared" si="2"/>
        <v>51.78</v>
      </c>
    </row>
    <row r="28" spans="2:17" x14ac:dyDescent="0.25">
      <c r="B28" s="75">
        <v>24</v>
      </c>
      <c r="C28" s="96" t="s">
        <v>1692</v>
      </c>
      <c r="D28" s="97">
        <v>2</v>
      </c>
      <c r="E28" s="75" t="s">
        <v>158</v>
      </c>
      <c r="F28" s="98">
        <v>40200</v>
      </c>
      <c r="G28" s="98">
        <v>44413</v>
      </c>
      <c r="H28" s="6">
        <f t="shared" si="3"/>
        <v>11.542465753424658</v>
      </c>
      <c r="I28" s="50">
        <v>8</v>
      </c>
      <c r="J28" s="70">
        <v>0.03</v>
      </c>
      <c r="K28" s="71">
        <f t="shared" si="4"/>
        <v>0.12125</v>
      </c>
      <c r="L28" s="51">
        <v>1726</v>
      </c>
      <c r="M28" s="51">
        <v>86.3</v>
      </c>
      <c r="N28" s="66">
        <f t="shared" si="0"/>
        <v>2415.5783767123289</v>
      </c>
      <c r="O28" s="66">
        <f t="shared" si="1"/>
        <v>0</v>
      </c>
      <c r="P28" s="167">
        <v>0.05</v>
      </c>
      <c r="Q28" s="66">
        <f t="shared" si="2"/>
        <v>51.78</v>
      </c>
    </row>
    <row r="29" spans="2:17" x14ac:dyDescent="0.25">
      <c r="B29" s="75">
        <v>25</v>
      </c>
      <c r="C29" s="96" t="s">
        <v>1692</v>
      </c>
      <c r="D29" s="97">
        <v>2</v>
      </c>
      <c r="E29" s="75" t="s">
        <v>158</v>
      </c>
      <c r="F29" s="98">
        <v>40200</v>
      </c>
      <c r="G29" s="98">
        <v>44413</v>
      </c>
      <c r="H29" s="6">
        <f t="shared" si="3"/>
        <v>11.542465753424658</v>
      </c>
      <c r="I29" s="50">
        <v>8</v>
      </c>
      <c r="J29" s="70">
        <v>0.03</v>
      </c>
      <c r="K29" s="71">
        <f t="shared" si="4"/>
        <v>0.12125</v>
      </c>
      <c r="L29" s="51">
        <v>1726</v>
      </c>
      <c r="M29" s="51">
        <v>86.3</v>
      </c>
      <c r="N29" s="66">
        <f t="shared" si="0"/>
        <v>2415.5783767123289</v>
      </c>
      <c r="O29" s="66">
        <f t="shared" si="1"/>
        <v>0</v>
      </c>
      <c r="P29" s="167">
        <v>0.05</v>
      </c>
      <c r="Q29" s="66">
        <f t="shared" si="2"/>
        <v>51.78</v>
      </c>
    </row>
    <row r="30" spans="2:17" x14ac:dyDescent="0.25">
      <c r="B30" s="75">
        <v>26</v>
      </c>
      <c r="C30" s="96" t="s">
        <v>1692</v>
      </c>
      <c r="D30" s="97">
        <v>2</v>
      </c>
      <c r="E30" s="75" t="s">
        <v>158</v>
      </c>
      <c r="F30" s="98">
        <v>40200</v>
      </c>
      <c r="G30" s="98">
        <v>44413</v>
      </c>
      <c r="H30" s="6">
        <f t="shared" si="3"/>
        <v>11.542465753424658</v>
      </c>
      <c r="I30" s="50">
        <v>8</v>
      </c>
      <c r="J30" s="70">
        <v>0.03</v>
      </c>
      <c r="K30" s="71">
        <f t="shared" si="4"/>
        <v>0.12125</v>
      </c>
      <c r="L30" s="51">
        <v>1726</v>
      </c>
      <c r="M30" s="51">
        <v>86.3</v>
      </c>
      <c r="N30" s="66">
        <f t="shared" si="0"/>
        <v>2415.5783767123289</v>
      </c>
      <c r="O30" s="66">
        <f t="shared" si="1"/>
        <v>0</v>
      </c>
      <c r="P30" s="167">
        <v>0.05</v>
      </c>
      <c r="Q30" s="66">
        <f t="shared" si="2"/>
        <v>51.78</v>
      </c>
    </row>
    <row r="31" spans="2:17" x14ac:dyDescent="0.25">
      <c r="B31" s="75">
        <v>27</v>
      </c>
      <c r="C31" s="96" t="s">
        <v>1692</v>
      </c>
      <c r="D31" s="97">
        <v>2</v>
      </c>
      <c r="E31" s="75" t="s">
        <v>158</v>
      </c>
      <c r="F31" s="98">
        <v>40200</v>
      </c>
      <c r="G31" s="98">
        <v>44413</v>
      </c>
      <c r="H31" s="6">
        <f t="shared" si="3"/>
        <v>11.542465753424658</v>
      </c>
      <c r="I31" s="50">
        <v>8</v>
      </c>
      <c r="J31" s="70">
        <v>0.03</v>
      </c>
      <c r="K31" s="71">
        <f t="shared" si="4"/>
        <v>0.12125</v>
      </c>
      <c r="L31" s="51">
        <v>1726</v>
      </c>
      <c r="M31" s="51">
        <v>86.3</v>
      </c>
      <c r="N31" s="66">
        <f t="shared" si="0"/>
        <v>2415.5783767123289</v>
      </c>
      <c r="O31" s="66">
        <f t="shared" si="1"/>
        <v>0</v>
      </c>
      <c r="P31" s="167">
        <v>0.05</v>
      </c>
      <c r="Q31" s="66">
        <f t="shared" si="2"/>
        <v>51.78</v>
      </c>
    </row>
    <row r="32" spans="2:17" x14ac:dyDescent="0.25">
      <c r="B32" s="75">
        <v>28</v>
      </c>
      <c r="C32" s="96" t="s">
        <v>1692</v>
      </c>
      <c r="D32" s="97">
        <v>2</v>
      </c>
      <c r="E32" s="75" t="s">
        <v>158</v>
      </c>
      <c r="F32" s="98">
        <v>40200</v>
      </c>
      <c r="G32" s="98">
        <v>44413</v>
      </c>
      <c r="H32" s="6">
        <f t="shared" si="3"/>
        <v>11.542465753424658</v>
      </c>
      <c r="I32" s="50">
        <v>8</v>
      </c>
      <c r="J32" s="70">
        <v>0.03</v>
      </c>
      <c r="K32" s="71">
        <f t="shared" si="4"/>
        <v>0.12125</v>
      </c>
      <c r="L32" s="51">
        <v>1726</v>
      </c>
      <c r="M32" s="51">
        <v>86.3</v>
      </c>
      <c r="N32" s="66">
        <f t="shared" si="0"/>
        <v>2415.5783767123289</v>
      </c>
      <c r="O32" s="66">
        <f t="shared" si="1"/>
        <v>0</v>
      </c>
      <c r="P32" s="167">
        <v>0.05</v>
      </c>
      <c r="Q32" s="66">
        <f t="shared" si="2"/>
        <v>51.78</v>
      </c>
    </row>
    <row r="33" spans="2:17" x14ac:dyDescent="0.25">
      <c r="B33" s="75">
        <v>29</v>
      </c>
      <c r="C33" s="96" t="s">
        <v>1693</v>
      </c>
      <c r="D33" s="97">
        <v>2</v>
      </c>
      <c r="E33" s="75" t="s">
        <v>158</v>
      </c>
      <c r="F33" s="98">
        <v>40206</v>
      </c>
      <c r="G33" s="98">
        <v>44413</v>
      </c>
      <c r="H33" s="6">
        <f t="shared" si="3"/>
        <v>11.526027397260274</v>
      </c>
      <c r="I33" s="50">
        <v>5</v>
      </c>
      <c r="J33" s="70">
        <v>0.03</v>
      </c>
      <c r="K33" s="71">
        <f t="shared" si="4"/>
        <v>0.19400000000000001</v>
      </c>
      <c r="L33" s="51">
        <v>7803</v>
      </c>
      <c r="M33" s="51">
        <v>390.15</v>
      </c>
      <c r="N33" s="66">
        <f t="shared" si="0"/>
        <v>17447.892805479452</v>
      </c>
      <c r="O33" s="66">
        <f t="shared" si="1"/>
        <v>0</v>
      </c>
      <c r="P33" s="167">
        <v>0.05</v>
      </c>
      <c r="Q33" s="66">
        <f t="shared" si="2"/>
        <v>234.09</v>
      </c>
    </row>
    <row r="34" spans="2:17" x14ac:dyDescent="0.25">
      <c r="B34" s="75">
        <v>30</v>
      </c>
      <c r="C34" s="96" t="s">
        <v>1693</v>
      </c>
      <c r="D34" s="97">
        <v>2</v>
      </c>
      <c r="E34" s="75" t="s">
        <v>158</v>
      </c>
      <c r="F34" s="98">
        <v>40206</v>
      </c>
      <c r="G34" s="98">
        <v>44413</v>
      </c>
      <c r="H34" s="6">
        <f t="shared" si="3"/>
        <v>11.526027397260274</v>
      </c>
      <c r="I34" s="50">
        <v>5</v>
      </c>
      <c r="J34" s="70">
        <v>0.03</v>
      </c>
      <c r="K34" s="71">
        <f t="shared" si="4"/>
        <v>0.19400000000000001</v>
      </c>
      <c r="L34" s="51">
        <v>7803</v>
      </c>
      <c r="M34" s="51">
        <v>390.15</v>
      </c>
      <c r="N34" s="66">
        <f t="shared" si="0"/>
        <v>17447.892805479452</v>
      </c>
      <c r="O34" s="66">
        <f t="shared" si="1"/>
        <v>0</v>
      </c>
      <c r="P34" s="167">
        <v>0.05</v>
      </c>
      <c r="Q34" s="66">
        <f t="shared" si="2"/>
        <v>234.09</v>
      </c>
    </row>
    <row r="35" spans="2:17" x14ac:dyDescent="0.25">
      <c r="B35" s="75">
        <v>31</v>
      </c>
      <c r="C35" s="96" t="s">
        <v>1693</v>
      </c>
      <c r="D35" s="97">
        <v>2</v>
      </c>
      <c r="E35" s="75" t="s">
        <v>158</v>
      </c>
      <c r="F35" s="98">
        <v>40206</v>
      </c>
      <c r="G35" s="98">
        <v>44413</v>
      </c>
      <c r="H35" s="6">
        <f t="shared" si="3"/>
        <v>11.526027397260274</v>
      </c>
      <c r="I35" s="50">
        <v>5</v>
      </c>
      <c r="J35" s="70">
        <v>0.03</v>
      </c>
      <c r="K35" s="71">
        <f t="shared" si="4"/>
        <v>0.19400000000000001</v>
      </c>
      <c r="L35" s="51">
        <v>7803</v>
      </c>
      <c r="M35" s="51">
        <v>390.15</v>
      </c>
      <c r="N35" s="66">
        <f t="shared" si="0"/>
        <v>17447.892805479452</v>
      </c>
      <c r="O35" s="66">
        <f t="shared" si="1"/>
        <v>0</v>
      </c>
      <c r="P35" s="167">
        <v>0.05</v>
      </c>
      <c r="Q35" s="66">
        <f t="shared" si="2"/>
        <v>234.09</v>
      </c>
    </row>
    <row r="36" spans="2:17" x14ac:dyDescent="0.25">
      <c r="B36" s="75">
        <v>32</v>
      </c>
      <c r="C36" s="96" t="s">
        <v>1694</v>
      </c>
      <c r="D36" s="97">
        <v>2</v>
      </c>
      <c r="E36" s="75" t="s">
        <v>158</v>
      </c>
      <c r="F36" s="98">
        <v>40206</v>
      </c>
      <c r="G36" s="98">
        <v>44413</v>
      </c>
      <c r="H36" s="6">
        <f t="shared" si="3"/>
        <v>11.526027397260274</v>
      </c>
      <c r="I36" s="50">
        <v>5</v>
      </c>
      <c r="J36" s="70">
        <v>0.03</v>
      </c>
      <c r="K36" s="71">
        <f t="shared" si="4"/>
        <v>0.19400000000000001</v>
      </c>
      <c r="L36" s="51">
        <v>4243</v>
      </c>
      <c r="M36" s="51">
        <v>1</v>
      </c>
      <c r="N36" s="66">
        <f t="shared" si="0"/>
        <v>9487.5572438356176</v>
      </c>
      <c r="O36" s="66">
        <f t="shared" si="1"/>
        <v>0</v>
      </c>
      <c r="P36" s="167">
        <v>0.05</v>
      </c>
      <c r="Q36" s="66">
        <f t="shared" si="2"/>
        <v>127.28999999999999</v>
      </c>
    </row>
    <row r="37" spans="2:17" x14ac:dyDescent="0.25">
      <c r="B37" s="75">
        <v>33</v>
      </c>
      <c r="C37" s="96" t="s">
        <v>1694</v>
      </c>
      <c r="D37" s="97">
        <v>2</v>
      </c>
      <c r="E37" s="75" t="s">
        <v>158</v>
      </c>
      <c r="F37" s="98">
        <v>40206</v>
      </c>
      <c r="G37" s="98">
        <v>44413</v>
      </c>
      <c r="H37" s="6">
        <f t="shared" si="3"/>
        <v>11.526027397260274</v>
      </c>
      <c r="I37" s="50">
        <v>5</v>
      </c>
      <c r="J37" s="70">
        <v>0.03</v>
      </c>
      <c r="K37" s="71">
        <f t="shared" si="4"/>
        <v>0.19400000000000001</v>
      </c>
      <c r="L37" s="51">
        <v>4243</v>
      </c>
      <c r="M37" s="51">
        <v>0</v>
      </c>
      <c r="N37" s="66">
        <f t="shared" si="0"/>
        <v>9487.5572438356176</v>
      </c>
      <c r="O37" s="66">
        <f t="shared" si="1"/>
        <v>0</v>
      </c>
      <c r="P37" s="167">
        <v>0.05</v>
      </c>
      <c r="Q37" s="66">
        <f t="shared" si="2"/>
        <v>0</v>
      </c>
    </row>
    <row r="38" spans="2:17" x14ac:dyDescent="0.25">
      <c r="B38" s="75">
        <v>34</v>
      </c>
      <c r="C38" s="96" t="s">
        <v>1694</v>
      </c>
      <c r="D38" s="97">
        <v>2</v>
      </c>
      <c r="E38" s="75" t="s">
        <v>158</v>
      </c>
      <c r="F38" s="98">
        <v>40206</v>
      </c>
      <c r="G38" s="98">
        <v>44413</v>
      </c>
      <c r="H38" s="6">
        <f t="shared" si="3"/>
        <v>11.526027397260274</v>
      </c>
      <c r="I38" s="50">
        <v>5</v>
      </c>
      <c r="J38" s="70">
        <v>0.03</v>
      </c>
      <c r="K38" s="71">
        <f t="shared" si="4"/>
        <v>0.19400000000000001</v>
      </c>
      <c r="L38" s="51">
        <v>4243</v>
      </c>
      <c r="M38" s="51">
        <v>1</v>
      </c>
      <c r="N38" s="66">
        <f t="shared" si="0"/>
        <v>9487.5572438356176</v>
      </c>
      <c r="O38" s="66">
        <f t="shared" si="1"/>
        <v>0</v>
      </c>
      <c r="P38" s="167">
        <v>0.05</v>
      </c>
      <c r="Q38" s="66">
        <f t="shared" si="2"/>
        <v>127.28999999999999</v>
      </c>
    </row>
    <row r="39" spans="2:17" x14ac:dyDescent="0.25">
      <c r="B39" s="75">
        <v>35</v>
      </c>
      <c r="C39" s="96" t="s">
        <v>1694</v>
      </c>
      <c r="D39" s="97">
        <v>2</v>
      </c>
      <c r="E39" s="75" t="s">
        <v>158</v>
      </c>
      <c r="F39" s="98">
        <v>40206</v>
      </c>
      <c r="G39" s="98">
        <v>44413</v>
      </c>
      <c r="H39" s="6">
        <f t="shared" si="3"/>
        <v>11.526027397260274</v>
      </c>
      <c r="I39" s="50">
        <v>5</v>
      </c>
      <c r="J39" s="70">
        <v>0.03</v>
      </c>
      <c r="K39" s="71">
        <f t="shared" si="4"/>
        <v>0.19400000000000001</v>
      </c>
      <c r="L39" s="51">
        <v>4243</v>
      </c>
      <c r="M39" s="51">
        <v>1</v>
      </c>
      <c r="N39" s="66">
        <f t="shared" si="0"/>
        <v>9487.5572438356176</v>
      </c>
      <c r="O39" s="66">
        <f t="shared" si="1"/>
        <v>0</v>
      </c>
      <c r="P39" s="167">
        <v>0.05</v>
      </c>
      <c r="Q39" s="66">
        <f t="shared" si="2"/>
        <v>127.28999999999999</v>
      </c>
    </row>
    <row r="40" spans="2:17" x14ac:dyDescent="0.25">
      <c r="B40" s="75">
        <v>36</v>
      </c>
      <c r="C40" s="96" t="s">
        <v>1694</v>
      </c>
      <c r="D40" s="97">
        <v>2</v>
      </c>
      <c r="E40" s="75" t="s">
        <v>158</v>
      </c>
      <c r="F40" s="98">
        <v>40206</v>
      </c>
      <c r="G40" s="98">
        <v>44413</v>
      </c>
      <c r="H40" s="6">
        <f t="shared" si="3"/>
        <v>11.526027397260274</v>
      </c>
      <c r="I40" s="50">
        <v>5</v>
      </c>
      <c r="J40" s="70">
        <v>0.03</v>
      </c>
      <c r="K40" s="71">
        <f t="shared" si="4"/>
        <v>0.19400000000000001</v>
      </c>
      <c r="L40" s="51">
        <v>4243</v>
      </c>
      <c r="M40" s="51">
        <v>1</v>
      </c>
      <c r="N40" s="66">
        <f t="shared" si="0"/>
        <v>9487.5572438356176</v>
      </c>
      <c r="O40" s="66">
        <f t="shared" si="1"/>
        <v>0</v>
      </c>
      <c r="P40" s="167">
        <v>0.05</v>
      </c>
      <c r="Q40" s="66">
        <f t="shared" si="2"/>
        <v>127.28999999999999</v>
      </c>
    </row>
    <row r="41" spans="2:17" x14ac:dyDescent="0.25">
      <c r="B41" s="75">
        <v>37</v>
      </c>
      <c r="C41" s="96" t="s">
        <v>1694</v>
      </c>
      <c r="D41" s="97">
        <v>2</v>
      </c>
      <c r="E41" s="75" t="s">
        <v>158</v>
      </c>
      <c r="F41" s="98">
        <v>40206</v>
      </c>
      <c r="G41" s="98">
        <v>44413</v>
      </c>
      <c r="H41" s="6">
        <f t="shared" si="3"/>
        <v>11.526027397260274</v>
      </c>
      <c r="I41" s="50">
        <v>5</v>
      </c>
      <c r="J41" s="70">
        <v>0.03</v>
      </c>
      <c r="K41" s="71">
        <f t="shared" si="4"/>
        <v>0.19400000000000001</v>
      </c>
      <c r="L41" s="51">
        <v>4243</v>
      </c>
      <c r="M41" s="51">
        <v>1</v>
      </c>
      <c r="N41" s="66">
        <f t="shared" si="0"/>
        <v>9487.5572438356176</v>
      </c>
      <c r="O41" s="66">
        <f t="shared" si="1"/>
        <v>0</v>
      </c>
      <c r="P41" s="167">
        <v>0.05</v>
      </c>
      <c r="Q41" s="66">
        <f t="shared" si="2"/>
        <v>127.28999999999999</v>
      </c>
    </row>
    <row r="42" spans="2:17" x14ac:dyDescent="0.25">
      <c r="B42" s="75">
        <v>38</v>
      </c>
      <c r="C42" s="96" t="s">
        <v>1694</v>
      </c>
      <c r="D42" s="97">
        <v>2</v>
      </c>
      <c r="E42" s="75" t="s">
        <v>158</v>
      </c>
      <c r="F42" s="98">
        <v>40206</v>
      </c>
      <c r="G42" s="98">
        <v>44413</v>
      </c>
      <c r="H42" s="6">
        <f t="shared" si="3"/>
        <v>11.526027397260274</v>
      </c>
      <c r="I42" s="50">
        <v>5</v>
      </c>
      <c r="J42" s="70">
        <v>0.03</v>
      </c>
      <c r="K42" s="71">
        <f t="shared" si="4"/>
        <v>0.19400000000000001</v>
      </c>
      <c r="L42" s="51">
        <v>4243</v>
      </c>
      <c r="M42" s="51">
        <v>1</v>
      </c>
      <c r="N42" s="66">
        <f t="shared" si="0"/>
        <v>9487.5572438356176</v>
      </c>
      <c r="O42" s="66">
        <f t="shared" si="1"/>
        <v>0</v>
      </c>
      <c r="P42" s="167">
        <v>0.05</v>
      </c>
      <c r="Q42" s="66">
        <f t="shared" si="2"/>
        <v>127.28999999999999</v>
      </c>
    </row>
    <row r="43" spans="2:17" x14ac:dyDescent="0.25">
      <c r="B43" s="75">
        <v>39</v>
      </c>
      <c r="C43" s="96" t="s">
        <v>1694</v>
      </c>
      <c r="D43" s="97">
        <v>2</v>
      </c>
      <c r="E43" s="75" t="s">
        <v>158</v>
      </c>
      <c r="F43" s="98">
        <v>40206</v>
      </c>
      <c r="G43" s="98">
        <v>44413</v>
      </c>
      <c r="H43" s="6">
        <f t="shared" si="3"/>
        <v>11.526027397260274</v>
      </c>
      <c r="I43" s="50">
        <v>5</v>
      </c>
      <c r="J43" s="70">
        <v>0.03</v>
      </c>
      <c r="K43" s="71">
        <f t="shared" si="4"/>
        <v>0.19400000000000001</v>
      </c>
      <c r="L43" s="51">
        <v>4243</v>
      </c>
      <c r="M43" s="51">
        <v>1</v>
      </c>
      <c r="N43" s="66">
        <f t="shared" si="0"/>
        <v>9487.5572438356176</v>
      </c>
      <c r="O43" s="66">
        <f t="shared" si="1"/>
        <v>0</v>
      </c>
      <c r="P43" s="167">
        <v>0.05</v>
      </c>
      <c r="Q43" s="66">
        <f t="shared" si="2"/>
        <v>127.28999999999999</v>
      </c>
    </row>
    <row r="44" spans="2:17" x14ac:dyDescent="0.25">
      <c r="B44" s="75">
        <v>40</v>
      </c>
      <c r="C44" s="96" t="s">
        <v>1694</v>
      </c>
      <c r="D44" s="97">
        <v>2</v>
      </c>
      <c r="E44" s="75" t="s">
        <v>158</v>
      </c>
      <c r="F44" s="98">
        <v>40206</v>
      </c>
      <c r="G44" s="98">
        <v>44413</v>
      </c>
      <c r="H44" s="6">
        <f t="shared" si="3"/>
        <v>11.526027397260274</v>
      </c>
      <c r="I44" s="50">
        <v>5</v>
      </c>
      <c r="J44" s="70">
        <v>0.03</v>
      </c>
      <c r="K44" s="71">
        <f t="shared" si="4"/>
        <v>0.19400000000000001</v>
      </c>
      <c r="L44" s="51">
        <v>4243</v>
      </c>
      <c r="M44" s="51">
        <v>1</v>
      </c>
      <c r="N44" s="66">
        <f t="shared" si="0"/>
        <v>9487.5572438356176</v>
      </c>
      <c r="O44" s="66">
        <f t="shared" si="1"/>
        <v>0</v>
      </c>
      <c r="P44" s="167">
        <v>0.05</v>
      </c>
      <c r="Q44" s="66">
        <f t="shared" si="2"/>
        <v>127.28999999999999</v>
      </c>
    </row>
    <row r="45" spans="2:17" x14ac:dyDescent="0.25">
      <c r="B45" s="75">
        <v>41</v>
      </c>
      <c r="C45" s="96" t="s">
        <v>1694</v>
      </c>
      <c r="D45" s="97">
        <v>2</v>
      </c>
      <c r="E45" s="75" t="s">
        <v>158</v>
      </c>
      <c r="F45" s="98">
        <v>40206</v>
      </c>
      <c r="G45" s="98">
        <v>44413</v>
      </c>
      <c r="H45" s="6">
        <f t="shared" si="3"/>
        <v>11.526027397260274</v>
      </c>
      <c r="I45" s="50">
        <v>5</v>
      </c>
      <c r="J45" s="70">
        <v>0.03</v>
      </c>
      <c r="K45" s="71">
        <f t="shared" si="4"/>
        <v>0.19400000000000001</v>
      </c>
      <c r="L45" s="51">
        <v>4243</v>
      </c>
      <c r="M45" s="51">
        <v>1</v>
      </c>
      <c r="N45" s="66">
        <f t="shared" si="0"/>
        <v>9487.5572438356176</v>
      </c>
      <c r="O45" s="66">
        <f t="shared" si="1"/>
        <v>0</v>
      </c>
      <c r="P45" s="167">
        <v>0.05</v>
      </c>
      <c r="Q45" s="66">
        <f t="shared" si="2"/>
        <v>127.28999999999999</v>
      </c>
    </row>
    <row r="46" spans="2:17" x14ac:dyDescent="0.25">
      <c r="B46" s="75">
        <v>42</v>
      </c>
      <c r="C46" s="96" t="s">
        <v>1694</v>
      </c>
      <c r="D46" s="97">
        <v>2</v>
      </c>
      <c r="E46" s="75" t="s">
        <v>158</v>
      </c>
      <c r="F46" s="98">
        <v>40206</v>
      </c>
      <c r="G46" s="98">
        <v>44413</v>
      </c>
      <c r="H46" s="6">
        <f t="shared" si="3"/>
        <v>11.526027397260274</v>
      </c>
      <c r="I46" s="50">
        <v>5</v>
      </c>
      <c r="J46" s="70">
        <v>0.03</v>
      </c>
      <c r="K46" s="71">
        <f t="shared" si="4"/>
        <v>0.19400000000000001</v>
      </c>
      <c r="L46" s="51">
        <v>4243</v>
      </c>
      <c r="M46" s="51">
        <v>1</v>
      </c>
      <c r="N46" s="66">
        <f t="shared" si="0"/>
        <v>9487.5572438356176</v>
      </c>
      <c r="O46" s="66">
        <f t="shared" si="1"/>
        <v>0</v>
      </c>
      <c r="P46" s="167">
        <v>0.05</v>
      </c>
      <c r="Q46" s="66">
        <f t="shared" si="2"/>
        <v>127.28999999999999</v>
      </c>
    </row>
    <row r="47" spans="2:17" x14ac:dyDescent="0.25">
      <c r="B47" s="75">
        <v>43</v>
      </c>
      <c r="C47" s="96" t="s">
        <v>1694</v>
      </c>
      <c r="D47" s="97">
        <v>2</v>
      </c>
      <c r="E47" s="75" t="s">
        <v>158</v>
      </c>
      <c r="F47" s="98">
        <v>40206</v>
      </c>
      <c r="G47" s="98">
        <v>44413</v>
      </c>
      <c r="H47" s="6">
        <f t="shared" si="3"/>
        <v>11.526027397260274</v>
      </c>
      <c r="I47" s="50">
        <v>5</v>
      </c>
      <c r="J47" s="70">
        <v>0.03</v>
      </c>
      <c r="K47" s="71">
        <f t="shared" si="4"/>
        <v>0.19400000000000001</v>
      </c>
      <c r="L47" s="51">
        <v>4243</v>
      </c>
      <c r="M47" s="51">
        <v>1</v>
      </c>
      <c r="N47" s="66">
        <f t="shared" si="0"/>
        <v>9487.5572438356176</v>
      </c>
      <c r="O47" s="66">
        <f t="shared" si="1"/>
        <v>0</v>
      </c>
      <c r="P47" s="167">
        <v>0.05</v>
      </c>
      <c r="Q47" s="66">
        <f t="shared" si="2"/>
        <v>127.28999999999999</v>
      </c>
    </row>
    <row r="48" spans="2:17" x14ac:dyDescent="0.25">
      <c r="B48" s="75">
        <v>44</v>
      </c>
      <c r="C48" s="96" t="s">
        <v>1694</v>
      </c>
      <c r="D48" s="97">
        <v>2</v>
      </c>
      <c r="E48" s="75" t="s">
        <v>158</v>
      </c>
      <c r="F48" s="98">
        <v>40206</v>
      </c>
      <c r="G48" s="98">
        <v>44413</v>
      </c>
      <c r="H48" s="6">
        <f t="shared" si="3"/>
        <v>11.526027397260274</v>
      </c>
      <c r="I48" s="50">
        <v>5</v>
      </c>
      <c r="J48" s="70">
        <v>0.03</v>
      </c>
      <c r="K48" s="71">
        <f t="shared" si="4"/>
        <v>0.19400000000000001</v>
      </c>
      <c r="L48" s="51">
        <v>4243</v>
      </c>
      <c r="M48" s="51">
        <v>1</v>
      </c>
      <c r="N48" s="66">
        <f t="shared" si="0"/>
        <v>9487.5572438356176</v>
      </c>
      <c r="O48" s="66">
        <f t="shared" si="1"/>
        <v>0</v>
      </c>
      <c r="P48" s="167">
        <v>0.05</v>
      </c>
      <c r="Q48" s="66">
        <f t="shared" si="2"/>
        <v>127.28999999999999</v>
      </c>
    </row>
    <row r="49" spans="2:17" x14ac:dyDescent="0.25">
      <c r="B49" s="75">
        <v>45</v>
      </c>
      <c r="C49" s="96" t="s">
        <v>1694</v>
      </c>
      <c r="D49" s="97">
        <v>2</v>
      </c>
      <c r="E49" s="75" t="s">
        <v>158</v>
      </c>
      <c r="F49" s="98">
        <v>40206</v>
      </c>
      <c r="G49" s="98">
        <v>44413</v>
      </c>
      <c r="H49" s="6">
        <f t="shared" si="3"/>
        <v>11.526027397260274</v>
      </c>
      <c r="I49" s="50">
        <v>5</v>
      </c>
      <c r="J49" s="70">
        <v>0.03</v>
      </c>
      <c r="K49" s="71">
        <f t="shared" si="4"/>
        <v>0.19400000000000001</v>
      </c>
      <c r="L49" s="51">
        <v>4243</v>
      </c>
      <c r="M49" s="51">
        <v>1</v>
      </c>
      <c r="N49" s="66">
        <f t="shared" si="0"/>
        <v>9487.5572438356176</v>
      </c>
      <c r="O49" s="66">
        <f t="shared" si="1"/>
        <v>0</v>
      </c>
      <c r="P49" s="167">
        <v>0.05</v>
      </c>
      <c r="Q49" s="66">
        <f t="shared" si="2"/>
        <v>127.28999999999999</v>
      </c>
    </row>
    <row r="50" spans="2:17" x14ac:dyDescent="0.25">
      <c r="B50" s="75">
        <v>46</v>
      </c>
      <c r="C50" s="96" t="s">
        <v>1694</v>
      </c>
      <c r="D50" s="97">
        <v>2</v>
      </c>
      <c r="E50" s="75" t="s">
        <v>158</v>
      </c>
      <c r="F50" s="98">
        <v>40206</v>
      </c>
      <c r="G50" s="98">
        <v>44413</v>
      </c>
      <c r="H50" s="6">
        <f t="shared" si="3"/>
        <v>11.526027397260274</v>
      </c>
      <c r="I50" s="50">
        <v>5</v>
      </c>
      <c r="J50" s="70">
        <v>0.03</v>
      </c>
      <c r="K50" s="71">
        <f t="shared" si="4"/>
        <v>0.19400000000000001</v>
      </c>
      <c r="L50" s="51">
        <v>4243</v>
      </c>
      <c r="M50" s="51">
        <v>1</v>
      </c>
      <c r="N50" s="66">
        <f t="shared" si="0"/>
        <v>9487.5572438356176</v>
      </c>
      <c r="O50" s="66">
        <f t="shared" si="1"/>
        <v>0</v>
      </c>
      <c r="P50" s="167">
        <v>0.05</v>
      </c>
      <c r="Q50" s="66">
        <f t="shared" si="2"/>
        <v>127.28999999999999</v>
      </c>
    </row>
    <row r="51" spans="2:17" x14ac:dyDescent="0.25">
      <c r="B51" s="75">
        <v>47</v>
      </c>
      <c r="C51" s="96" t="s">
        <v>1694</v>
      </c>
      <c r="D51" s="97">
        <v>2</v>
      </c>
      <c r="E51" s="75" t="s">
        <v>158</v>
      </c>
      <c r="F51" s="98">
        <v>40206</v>
      </c>
      <c r="G51" s="98">
        <v>44413</v>
      </c>
      <c r="H51" s="6">
        <f t="shared" si="3"/>
        <v>11.526027397260274</v>
      </c>
      <c r="I51" s="50">
        <v>5</v>
      </c>
      <c r="J51" s="70">
        <v>0.03</v>
      </c>
      <c r="K51" s="71">
        <f t="shared" si="4"/>
        <v>0.19400000000000001</v>
      </c>
      <c r="L51" s="51">
        <v>4243</v>
      </c>
      <c r="M51" s="51">
        <v>1</v>
      </c>
      <c r="N51" s="66">
        <f t="shared" si="0"/>
        <v>9487.5572438356176</v>
      </c>
      <c r="O51" s="66">
        <f t="shared" si="1"/>
        <v>0</v>
      </c>
      <c r="P51" s="167">
        <v>0.05</v>
      </c>
      <c r="Q51" s="66">
        <f t="shared" si="2"/>
        <v>127.28999999999999</v>
      </c>
    </row>
    <row r="52" spans="2:17" x14ac:dyDescent="0.25">
      <c r="B52" s="75">
        <v>48</v>
      </c>
      <c r="C52" s="96" t="s">
        <v>1692</v>
      </c>
      <c r="D52" s="97">
        <v>2</v>
      </c>
      <c r="E52" s="75" t="s">
        <v>158</v>
      </c>
      <c r="F52" s="98">
        <v>40220</v>
      </c>
      <c r="G52" s="98">
        <v>44413</v>
      </c>
      <c r="H52" s="6">
        <f t="shared" si="3"/>
        <v>11.487671232876712</v>
      </c>
      <c r="I52" s="50">
        <v>8</v>
      </c>
      <c r="J52" s="70">
        <v>0.03</v>
      </c>
      <c r="K52" s="71">
        <f t="shared" si="4"/>
        <v>0.12125</v>
      </c>
      <c r="L52" s="51">
        <v>1622</v>
      </c>
      <c r="M52" s="51">
        <v>1</v>
      </c>
      <c r="N52" s="66">
        <f t="shared" si="0"/>
        <v>2259.2515821917809</v>
      </c>
      <c r="O52" s="66">
        <f t="shared" si="1"/>
        <v>0</v>
      </c>
      <c r="P52" s="167">
        <v>0.05</v>
      </c>
      <c r="Q52" s="66">
        <f t="shared" si="2"/>
        <v>48.66</v>
      </c>
    </row>
    <row r="53" spans="2:17" x14ac:dyDescent="0.25">
      <c r="B53" s="75">
        <v>49</v>
      </c>
      <c r="C53" s="96" t="s">
        <v>1692</v>
      </c>
      <c r="D53" s="97">
        <v>2</v>
      </c>
      <c r="E53" s="75" t="s">
        <v>158</v>
      </c>
      <c r="F53" s="98">
        <v>40220</v>
      </c>
      <c r="G53" s="98">
        <v>44413</v>
      </c>
      <c r="H53" s="6">
        <f t="shared" si="3"/>
        <v>11.487671232876712</v>
      </c>
      <c r="I53" s="50">
        <v>8</v>
      </c>
      <c r="J53" s="70">
        <v>0.03</v>
      </c>
      <c r="K53" s="71">
        <f t="shared" si="4"/>
        <v>0.12125</v>
      </c>
      <c r="L53" s="51">
        <v>1622</v>
      </c>
      <c r="M53" s="51">
        <v>1</v>
      </c>
      <c r="N53" s="66">
        <f t="shared" si="0"/>
        <v>2259.2515821917809</v>
      </c>
      <c r="O53" s="66">
        <f t="shared" si="1"/>
        <v>0</v>
      </c>
      <c r="P53" s="167">
        <v>0.05</v>
      </c>
      <c r="Q53" s="66">
        <f t="shared" si="2"/>
        <v>48.66</v>
      </c>
    </row>
    <row r="54" spans="2:17" x14ac:dyDescent="0.25">
      <c r="B54" s="75">
        <v>50</v>
      </c>
      <c r="C54" s="96" t="s">
        <v>1692</v>
      </c>
      <c r="D54" s="97">
        <v>2</v>
      </c>
      <c r="E54" s="75" t="s">
        <v>158</v>
      </c>
      <c r="F54" s="98">
        <v>40220</v>
      </c>
      <c r="G54" s="98">
        <v>44413</v>
      </c>
      <c r="H54" s="6">
        <f t="shared" si="3"/>
        <v>11.487671232876712</v>
      </c>
      <c r="I54" s="50">
        <v>8</v>
      </c>
      <c r="J54" s="70">
        <v>0.03</v>
      </c>
      <c r="K54" s="71">
        <f t="shared" si="4"/>
        <v>0.12125</v>
      </c>
      <c r="L54" s="51">
        <v>1623</v>
      </c>
      <c r="M54" s="51">
        <v>1</v>
      </c>
      <c r="N54" s="66">
        <f t="shared" si="0"/>
        <v>2260.6444623287671</v>
      </c>
      <c r="O54" s="66">
        <f t="shared" si="1"/>
        <v>0</v>
      </c>
      <c r="P54" s="167">
        <v>0.05</v>
      </c>
      <c r="Q54" s="66">
        <f t="shared" si="2"/>
        <v>48.69</v>
      </c>
    </row>
    <row r="55" spans="2:17" x14ac:dyDescent="0.25">
      <c r="B55" s="75">
        <v>51</v>
      </c>
      <c r="C55" s="96" t="s">
        <v>1692</v>
      </c>
      <c r="D55" s="97">
        <v>2</v>
      </c>
      <c r="E55" s="75" t="s">
        <v>158</v>
      </c>
      <c r="F55" s="98">
        <v>40220</v>
      </c>
      <c r="G55" s="98">
        <v>44413</v>
      </c>
      <c r="H55" s="6">
        <f t="shared" si="3"/>
        <v>11.487671232876712</v>
      </c>
      <c r="I55" s="50">
        <v>8</v>
      </c>
      <c r="J55" s="70">
        <v>0.03</v>
      </c>
      <c r="K55" s="71">
        <f t="shared" si="4"/>
        <v>0.12125</v>
      </c>
      <c r="L55" s="51">
        <v>1623</v>
      </c>
      <c r="M55" s="51">
        <v>1</v>
      </c>
      <c r="N55" s="66">
        <f t="shared" si="0"/>
        <v>2260.6444623287671</v>
      </c>
      <c r="O55" s="66">
        <f t="shared" si="1"/>
        <v>0</v>
      </c>
      <c r="P55" s="167">
        <v>0.05</v>
      </c>
      <c r="Q55" s="66">
        <f t="shared" si="2"/>
        <v>48.69</v>
      </c>
    </row>
    <row r="56" spans="2:17" x14ac:dyDescent="0.25">
      <c r="B56" s="75">
        <v>52</v>
      </c>
      <c r="C56" s="96" t="s">
        <v>1695</v>
      </c>
      <c r="D56" s="97">
        <v>2</v>
      </c>
      <c r="E56" s="75" t="s">
        <v>158</v>
      </c>
      <c r="F56" s="98">
        <v>40200</v>
      </c>
      <c r="G56" s="98">
        <v>44413</v>
      </c>
      <c r="H56" s="6">
        <f t="shared" si="3"/>
        <v>11.542465753424658</v>
      </c>
      <c r="I56" s="50">
        <v>8</v>
      </c>
      <c r="J56" s="70">
        <v>0.03</v>
      </c>
      <c r="K56" s="71">
        <f t="shared" si="4"/>
        <v>0.12125</v>
      </c>
      <c r="L56" s="51">
        <v>9249</v>
      </c>
      <c r="M56" s="51">
        <v>462.45</v>
      </c>
      <c r="N56" s="66">
        <f t="shared" si="0"/>
        <v>12944.197222602741</v>
      </c>
      <c r="O56" s="66">
        <f t="shared" si="1"/>
        <v>0</v>
      </c>
      <c r="P56" s="167">
        <v>0.05</v>
      </c>
      <c r="Q56" s="66">
        <f t="shared" si="2"/>
        <v>277.46999999999997</v>
      </c>
    </row>
    <row r="57" spans="2:17" x14ac:dyDescent="0.25">
      <c r="B57" s="75">
        <v>53</v>
      </c>
      <c r="C57" s="96" t="s">
        <v>1696</v>
      </c>
      <c r="D57" s="97">
        <v>2</v>
      </c>
      <c r="E57" s="75" t="s">
        <v>158</v>
      </c>
      <c r="F57" s="98">
        <v>40200</v>
      </c>
      <c r="G57" s="98">
        <v>44413</v>
      </c>
      <c r="H57" s="6">
        <f t="shared" si="3"/>
        <v>11.542465753424658</v>
      </c>
      <c r="I57" s="50">
        <v>6</v>
      </c>
      <c r="J57" s="70">
        <v>0.03</v>
      </c>
      <c r="K57" s="71">
        <f t="shared" si="4"/>
        <v>0.16166666666666665</v>
      </c>
      <c r="L57" s="51">
        <v>14188</v>
      </c>
      <c r="M57" s="51">
        <v>709.4</v>
      </c>
      <c r="N57" s="66">
        <f t="shared" si="0"/>
        <v>26475.261497716892</v>
      </c>
      <c r="O57" s="66">
        <f t="shared" si="1"/>
        <v>0</v>
      </c>
      <c r="P57" s="167">
        <v>0.05</v>
      </c>
      <c r="Q57" s="66">
        <f t="shared" si="2"/>
        <v>425.64</v>
      </c>
    </row>
    <row r="58" spans="2:17" x14ac:dyDescent="0.25">
      <c r="B58" s="75">
        <v>54</v>
      </c>
      <c r="C58" s="96" t="s">
        <v>1696</v>
      </c>
      <c r="D58" s="97">
        <v>2</v>
      </c>
      <c r="E58" s="75" t="s">
        <v>158</v>
      </c>
      <c r="F58" s="98">
        <v>40206</v>
      </c>
      <c r="G58" s="98">
        <v>44413</v>
      </c>
      <c r="H58" s="6">
        <f t="shared" si="3"/>
        <v>11.526027397260274</v>
      </c>
      <c r="I58" s="50">
        <v>6</v>
      </c>
      <c r="J58" s="70">
        <v>0.03</v>
      </c>
      <c r="K58" s="71">
        <f t="shared" si="4"/>
        <v>0.16166666666666665</v>
      </c>
      <c r="L58" s="51">
        <v>13196</v>
      </c>
      <c r="M58" s="51">
        <v>659.8</v>
      </c>
      <c r="N58" s="66">
        <f t="shared" si="0"/>
        <v>24589.088968036525</v>
      </c>
      <c r="O58" s="66">
        <f t="shared" si="1"/>
        <v>0</v>
      </c>
      <c r="P58" s="167">
        <v>0.05</v>
      </c>
      <c r="Q58" s="66">
        <f t="shared" si="2"/>
        <v>395.88</v>
      </c>
    </row>
    <row r="59" spans="2:17" x14ac:dyDescent="0.25">
      <c r="B59" s="75">
        <v>55</v>
      </c>
      <c r="C59" s="96" t="s">
        <v>1696</v>
      </c>
      <c r="D59" s="97">
        <v>2</v>
      </c>
      <c r="E59" s="75" t="s">
        <v>158</v>
      </c>
      <c r="F59" s="98">
        <v>40206</v>
      </c>
      <c r="G59" s="98">
        <v>44413</v>
      </c>
      <c r="H59" s="6">
        <f t="shared" si="3"/>
        <v>11.526027397260274</v>
      </c>
      <c r="I59" s="50">
        <v>6</v>
      </c>
      <c r="J59" s="70">
        <v>0.03</v>
      </c>
      <c r="K59" s="71">
        <f t="shared" si="4"/>
        <v>0.16166666666666665</v>
      </c>
      <c r="L59" s="51">
        <v>13196</v>
      </c>
      <c r="M59" s="51">
        <v>659.8</v>
      </c>
      <c r="N59" s="66">
        <f t="shared" si="0"/>
        <v>24589.088968036525</v>
      </c>
      <c r="O59" s="66">
        <f t="shared" si="1"/>
        <v>0</v>
      </c>
      <c r="P59" s="167">
        <v>0.05</v>
      </c>
      <c r="Q59" s="66">
        <f t="shared" si="2"/>
        <v>395.88</v>
      </c>
    </row>
    <row r="60" spans="2:17" x14ac:dyDescent="0.25">
      <c r="B60" s="75">
        <v>56</v>
      </c>
      <c r="C60" s="96" t="s">
        <v>1696</v>
      </c>
      <c r="D60" s="97">
        <v>2</v>
      </c>
      <c r="E60" s="75" t="s">
        <v>158</v>
      </c>
      <c r="F60" s="98">
        <v>40206</v>
      </c>
      <c r="G60" s="98">
        <v>44413</v>
      </c>
      <c r="H60" s="6">
        <f t="shared" si="3"/>
        <v>11.526027397260274</v>
      </c>
      <c r="I60" s="50">
        <v>6</v>
      </c>
      <c r="J60" s="70">
        <v>0.03</v>
      </c>
      <c r="K60" s="71">
        <f t="shared" si="4"/>
        <v>0.16166666666666665</v>
      </c>
      <c r="L60" s="51">
        <v>13196</v>
      </c>
      <c r="M60" s="51">
        <v>659.8</v>
      </c>
      <c r="N60" s="66">
        <f t="shared" si="0"/>
        <v>24589.088968036525</v>
      </c>
      <c r="O60" s="66">
        <f t="shared" si="1"/>
        <v>0</v>
      </c>
      <c r="P60" s="167">
        <v>0.05</v>
      </c>
      <c r="Q60" s="66">
        <f t="shared" si="2"/>
        <v>395.88</v>
      </c>
    </row>
    <row r="61" spans="2:17" x14ac:dyDescent="0.25">
      <c r="B61" s="75">
        <v>57</v>
      </c>
      <c r="C61" s="96" t="s">
        <v>1697</v>
      </c>
      <c r="D61" s="97">
        <v>3</v>
      </c>
      <c r="E61" s="75" t="s">
        <v>158</v>
      </c>
      <c r="F61" s="98">
        <v>40206</v>
      </c>
      <c r="G61" s="98">
        <v>44413</v>
      </c>
      <c r="H61" s="6">
        <f t="shared" si="3"/>
        <v>11.526027397260274</v>
      </c>
      <c r="I61" s="50">
        <v>8</v>
      </c>
      <c r="J61" s="70">
        <v>0.03</v>
      </c>
      <c r="K61" s="71">
        <f t="shared" si="4"/>
        <v>0.12125</v>
      </c>
      <c r="L61" s="51">
        <v>24097</v>
      </c>
      <c r="M61" s="51">
        <v>1204.8499999999999</v>
      </c>
      <c r="N61" s="66">
        <f t="shared" si="0"/>
        <v>33676.300215753421</v>
      </c>
      <c r="O61" s="66">
        <f t="shared" si="1"/>
        <v>0</v>
      </c>
      <c r="P61" s="167">
        <v>0.05</v>
      </c>
      <c r="Q61" s="66">
        <f t="shared" si="2"/>
        <v>722.91</v>
      </c>
    </row>
    <row r="62" spans="2:17" x14ac:dyDescent="0.25">
      <c r="B62" s="75">
        <v>58</v>
      </c>
      <c r="C62" s="96" t="s">
        <v>1698</v>
      </c>
      <c r="D62" s="97">
        <v>1</v>
      </c>
      <c r="E62" s="75" t="s">
        <v>161</v>
      </c>
      <c r="F62" s="98">
        <v>40407</v>
      </c>
      <c r="G62" s="98">
        <v>44413</v>
      </c>
      <c r="H62" s="6">
        <f t="shared" si="3"/>
        <v>10.975342465753425</v>
      </c>
      <c r="I62" s="50">
        <v>8</v>
      </c>
      <c r="J62" s="70">
        <v>0.03</v>
      </c>
      <c r="K62" s="71">
        <f t="shared" si="4"/>
        <v>0.12125</v>
      </c>
      <c r="L62" s="51">
        <v>10485.39</v>
      </c>
      <c r="M62" s="51">
        <v>524.27</v>
      </c>
      <c r="N62" s="66">
        <f t="shared" si="0"/>
        <v>13953.540469109588</v>
      </c>
      <c r="O62" s="66">
        <f t="shared" si="1"/>
        <v>0</v>
      </c>
      <c r="P62" s="167">
        <v>0.05</v>
      </c>
      <c r="Q62" s="66">
        <f t="shared" si="2"/>
        <v>314.56169999999997</v>
      </c>
    </row>
    <row r="63" spans="2:17" x14ac:dyDescent="0.25">
      <c r="B63" s="75">
        <v>59</v>
      </c>
      <c r="C63" s="96" t="s">
        <v>1699</v>
      </c>
      <c r="D63" s="97">
        <v>2</v>
      </c>
      <c r="E63" s="75" t="s">
        <v>158</v>
      </c>
      <c r="F63" s="98">
        <v>40206</v>
      </c>
      <c r="G63" s="98">
        <v>44413</v>
      </c>
      <c r="H63" s="6">
        <f t="shared" si="3"/>
        <v>11.526027397260274</v>
      </c>
      <c r="I63" s="50">
        <v>6</v>
      </c>
      <c r="J63" s="70">
        <v>0.03</v>
      </c>
      <c r="K63" s="71">
        <f t="shared" si="4"/>
        <v>0.16166666666666665</v>
      </c>
      <c r="L63" s="51">
        <v>29836</v>
      </c>
      <c r="M63" s="51">
        <v>1491.8</v>
      </c>
      <c r="N63" s="66">
        <f t="shared" si="0"/>
        <v>55595.639470319635</v>
      </c>
      <c r="O63" s="66">
        <f t="shared" si="1"/>
        <v>0</v>
      </c>
      <c r="P63" s="167">
        <v>0.05</v>
      </c>
      <c r="Q63" s="66">
        <f t="shared" si="2"/>
        <v>895.07999999999993</v>
      </c>
    </row>
    <row r="64" spans="2:17" x14ac:dyDescent="0.25">
      <c r="B64" s="75">
        <v>60</v>
      </c>
      <c r="C64" s="96" t="s">
        <v>1700</v>
      </c>
      <c r="D64" s="97">
        <v>8</v>
      </c>
      <c r="E64" s="75" t="s">
        <v>158</v>
      </c>
      <c r="F64" s="98">
        <v>40534</v>
      </c>
      <c r="G64" s="98">
        <v>44413</v>
      </c>
      <c r="H64" s="6">
        <f t="shared" si="3"/>
        <v>10.627397260273973</v>
      </c>
      <c r="I64" s="50">
        <v>8</v>
      </c>
      <c r="J64" s="70">
        <v>0.03</v>
      </c>
      <c r="K64" s="71">
        <f t="shared" si="4"/>
        <v>0.12125</v>
      </c>
      <c r="L64" s="51">
        <v>70958.09</v>
      </c>
      <c r="M64" s="51">
        <v>3547.9</v>
      </c>
      <c r="N64" s="66">
        <f t="shared" si="0"/>
        <v>91434.602115308211</v>
      </c>
      <c r="O64" s="66">
        <f t="shared" si="1"/>
        <v>0</v>
      </c>
      <c r="P64" s="167">
        <v>0.05</v>
      </c>
      <c r="Q64" s="66">
        <f t="shared" si="2"/>
        <v>2128.7426999999998</v>
      </c>
    </row>
    <row r="65" spans="2:17" x14ac:dyDescent="0.25">
      <c r="B65" s="75">
        <v>61</v>
      </c>
      <c r="C65" s="96" t="s">
        <v>1701</v>
      </c>
      <c r="D65" s="97">
        <v>1</v>
      </c>
      <c r="E65" s="75" t="s">
        <v>158</v>
      </c>
      <c r="F65" s="98">
        <v>40534</v>
      </c>
      <c r="G65" s="98">
        <v>44413</v>
      </c>
      <c r="H65" s="6">
        <f t="shared" si="3"/>
        <v>10.627397260273973</v>
      </c>
      <c r="I65" s="50">
        <v>6</v>
      </c>
      <c r="J65" s="70">
        <v>0.03</v>
      </c>
      <c r="K65" s="71">
        <f t="shared" si="4"/>
        <v>0.16166666666666665</v>
      </c>
      <c r="L65" s="51">
        <v>4327.67</v>
      </c>
      <c r="M65" s="51">
        <v>0</v>
      </c>
      <c r="N65" s="66">
        <f t="shared" si="0"/>
        <v>7435.3520420547939</v>
      </c>
      <c r="O65" s="66">
        <f t="shared" si="1"/>
        <v>0</v>
      </c>
      <c r="P65" s="167">
        <v>0.05</v>
      </c>
      <c r="Q65" s="66">
        <f t="shared" si="2"/>
        <v>0</v>
      </c>
    </row>
    <row r="66" spans="2:17" x14ac:dyDescent="0.25">
      <c r="B66" s="75">
        <v>62</v>
      </c>
      <c r="C66" s="96" t="s">
        <v>1702</v>
      </c>
      <c r="D66" s="97">
        <v>6</v>
      </c>
      <c r="E66" s="75" t="s">
        <v>158</v>
      </c>
      <c r="F66" s="98">
        <v>40534</v>
      </c>
      <c r="G66" s="98">
        <v>44413</v>
      </c>
      <c r="H66" s="6">
        <f t="shared" si="3"/>
        <v>10.627397260273973</v>
      </c>
      <c r="I66" s="50">
        <v>8</v>
      </c>
      <c r="J66" s="70">
        <v>0.03</v>
      </c>
      <c r="K66" s="71">
        <f t="shared" si="4"/>
        <v>0.12125</v>
      </c>
      <c r="L66" s="51">
        <v>53218.57</v>
      </c>
      <c r="M66" s="51">
        <v>2660.93</v>
      </c>
      <c r="N66" s="66">
        <f t="shared" si="0"/>
        <v>68575.954807910966</v>
      </c>
      <c r="O66" s="66">
        <f t="shared" si="1"/>
        <v>0</v>
      </c>
      <c r="P66" s="167">
        <v>0.05</v>
      </c>
      <c r="Q66" s="66">
        <f t="shared" si="2"/>
        <v>1596.5571</v>
      </c>
    </row>
    <row r="67" spans="2:17" x14ac:dyDescent="0.25">
      <c r="B67" s="75">
        <v>63</v>
      </c>
      <c r="C67" s="96" t="s">
        <v>1701</v>
      </c>
      <c r="D67" s="97">
        <v>1</v>
      </c>
      <c r="E67" s="75" t="s">
        <v>158</v>
      </c>
      <c r="F67" s="98">
        <v>40534</v>
      </c>
      <c r="G67" s="98">
        <v>44413</v>
      </c>
      <c r="H67" s="6">
        <f t="shared" si="3"/>
        <v>10.627397260273973</v>
      </c>
      <c r="I67" s="50">
        <v>6</v>
      </c>
      <c r="J67" s="70">
        <v>0.03</v>
      </c>
      <c r="K67" s="71">
        <f t="shared" si="4"/>
        <v>0.16166666666666665</v>
      </c>
      <c r="L67" s="51">
        <v>4327.67</v>
      </c>
      <c r="M67" s="51">
        <v>0</v>
      </c>
      <c r="N67" s="66">
        <f t="shared" si="0"/>
        <v>7435.3520420547939</v>
      </c>
      <c r="O67" s="66">
        <f t="shared" si="1"/>
        <v>0</v>
      </c>
      <c r="P67" s="167">
        <v>0.05</v>
      </c>
      <c r="Q67" s="66">
        <f t="shared" si="2"/>
        <v>0</v>
      </c>
    </row>
    <row r="68" spans="2:17" x14ac:dyDescent="0.25">
      <c r="B68" s="75">
        <v>64</v>
      </c>
      <c r="C68" s="96" t="s">
        <v>1703</v>
      </c>
      <c r="D68" s="97">
        <v>4</v>
      </c>
      <c r="E68" s="75" t="s">
        <v>158</v>
      </c>
      <c r="F68" s="98">
        <v>40539</v>
      </c>
      <c r="G68" s="98">
        <v>44413</v>
      </c>
      <c r="H68" s="6">
        <f t="shared" si="3"/>
        <v>10.613698630136986</v>
      </c>
      <c r="I68" s="50">
        <v>6</v>
      </c>
      <c r="J68" s="70">
        <v>0.03</v>
      </c>
      <c r="K68" s="71">
        <f t="shared" si="4"/>
        <v>0.16166666666666665</v>
      </c>
      <c r="L68" s="51">
        <v>13968</v>
      </c>
      <c r="M68" s="51">
        <v>0</v>
      </c>
      <c r="N68" s="66">
        <f t="shared" si="0"/>
        <v>23967.429698630134</v>
      </c>
      <c r="O68" s="66">
        <f t="shared" si="1"/>
        <v>0</v>
      </c>
      <c r="P68" s="167">
        <v>0.05</v>
      </c>
      <c r="Q68" s="66">
        <f t="shared" si="2"/>
        <v>0</v>
      </c>
    </row>
    <row r="69" spans="2:17" x14ac:dyDescent="0.25">
      <c r="B69" s="75">
        <v>65</v>
      </c>
      <c r="C69" s="96" t="s">
        <v>1704</v>
      </c>
      <c r="D69" s="97">
        <v>8</v>
      </c>
      <c r="E69" s="75" t="s">
        <v>158</v>
      </c>
      <c r="F69" s="98">
        <v>40539</v>
      </c>
      <c r="G69" s="98">
        <v>44413</v>
      </c>
      <c r="H69" s="6">
        <f t="shared" si="3"/>
        <v>10.613698630136986</v>
      </c>
      <c r="I69" s="50">
        <v>8</v>
      </c>
      <c r="J69" s="70">
        <v>0.03</v>
      </c>
      <c r="K69" s="71">
        <f t="shared" si="4"/>
        <v>0.12125</v>
      </c>
      <c r="L69" s="51">
        <v>53544</v>
      </c>
      <c r="M69" s="51">
        <v>2677.2</v>
      </c>
      <c r="N69" s="66">
        <f t="shared" ref="N69:N132" si="5">L69*K69*H69</f>
        <v>68906.360383561638</v>
      </c>
      <c r="O69" s="66">
        <f t="shared" ref="O69:O132" si="6">MAX(L69-N69,0)</f>
        <v>0</v>
      </c>
      <c r="P69" s="167">
        <v>0.05</v>
      </c>
      <c r="Q69" s="66">
        <f t="shared" ref="Q69:Q132" si="7">IF(M69&lt;=0,0,IF(O69&lt;=J69*L69,J69*L69,O69*(1-P69)))</f>
        <v>1606.32</v>
      </c>
    </row>
    <row r="70" spans="2:17" x14ac:dyDescent="0.25">
      <c r="B70" s="75">
        <v>66</v>
      </c>
      <c r="C70" s="96" t="s">
        <v>1705</v>
      </c>
      <c r="D70" s="97">
        <v>1</v>
      </c>
      <c r="E70" s="75" t="s">
        <v>158</v>
      </c>
      <c r="F70" s="98">
        <v>40539</v>
      </c>
      <c r="G70" s="98">
        <v>44413</v>
      </c>
      <c r="H70" s="6">
        <f t="shared" ref="H70:H133" si="8">(G70-F70)/365</f>
        <v>10.613698630136986</v>
      </c>
      <c r="I70" s="50">
        <v>6</v>
      </c>
      <c r="J70" s="70">
        <v>0.03</v>
      </c>
      <c r="K70" s="71">
        <f t="shared" ref="K70:K133" si="9">(1-J70)/I70</f>
        <v>0.16166666666666665</v>
      </c>
      <c r="L70" s="51">
        <v>14550</v>
      </c>
      <c r="M70" s="51">
        <v>727.5</v>
      </c>
      <c r="N70" s="66">
        <f t="shared" si="5"/>
        <v>24966.072602739725</v>
      </c>
      <c r="O70" s="66">
        <f t="shared" si="6"/>
        <v>0</v>
      </c>
      <c r="P70" s="167">
        <v>0.05</v>
      </c>
      <c r="Q70" s="66">
        <f t="shared" si="7"/>
        <v>436.5</v>
      </c>
    </row>
    <row r="71" spans="2:17" x14ac:dyDescent="0.25">
      <c r="B71" s="75">
        <v>67</v>
      </c>
      <c r="C71" s="96" t="s">
        <v>1706</v>
      </c>
      <c r="D71" s="97">
        <v>1</v>
      </c>
      <c r="E71" s="75" t="s">
        <v>158</v>
      </c>
      <c r="F71" s="98">
        <v>40539</v>
      </c>
      <c r="G71" s="98">
        <v>44413</v>
      </c>
      <c r="H71" s="6">
        <f t="shared" si="8"/>
        <v>10.613698630136986</v>
      </c>
      <c r="I71" s="50">
        <v>6</v>
      </c>
      <c r="J71" s="70">
        <v>0.03</v>
      </c>
      <c r="K71" s="71">
        <f t="shared" si="9"/>
        <v>0.16166666666666665</v>
      </c>
      <c r="L71" s="51">
        <v>3395</v>
      </c>
      <c r="M71" s="51">
        <v>0</v>
      </c>
      <c r="N71" s="66">
        <f t="shared" si="5"/>
        <v>5825.4169406392675</v>
      </c>
      <c r="O71" s="66">
        <f t="shared" si="6"/>
        <v>0</v>
      </c>
      <c r="P71" s="167">
        <v>0.05</v>
      </c>
      <c r="Q71" s="66">
        <f t="shared" si="7"/>
        <v>0</v>
      </c>
    </row>
    <row r="72" spans="2:17" x14ac:dyDescent="0.25">
      <c r="B72" s="75">
        <v>68</v>
      </c>
      <c r="C72" s="96" t="s">
        <v>1707</v>
      </c>
      <c r="D72" s="97">
        <v>5</v>
      </c>
      <c r="E72" s="75" t="s">
        <v>158</v>
      </c>
      <c r="F72" s="98">
        <v>40539</v>
      </c>
      <c r="G72" s="98">
        <v>44413</v>
      </c>
      <c r="H72" s="6">
        <f t="shared" si="8"/>
        <v>10.613698630136986</v>
      </c>
      <c r="I72" s="50">
        <v>6</v>
      </c>
      <c r="J72" s="70">
        <v>0.03</v>
      </c>
      <c r="K72" s="71">
        <f t="shared" si="9"/>
        <v>0.16166666666666665</v>
      </c>
      <c r="L72" s="51">
        <v>4365</v>
      </c>
      <c r="M72" s="51">
        <v>0</v>
      </c>
      <c r="N72" s="66">
        <f t="shared" si="5"/>
        <v>7489.8217808219169</v>
      </c>
      <c r="O72" s="66">
        <f t="shared" si="6"/>
        <v>0</v>
      </c>
      <c r="P72" s="167">
        <v>0.05</v>
      </c>
      <c r="Q72" s="66">
        <f t="shared" si="7"/>
        <v>0</v>
      </c>
    </row>
    <row r="73" spans="2:17" x14ac:dyDescent="0.25">
      <c r="B73" s="75">
        <v>69</v>
      </c>
      <c r="C73" s="96" t="s">
        <v>1708</v>
      </c>
      <c r="D73" s="97">
        <v>8</v>
      </c>
      <c r="E73" s="75" t="s">
        <v>158</v>
      </c>
      <c r="F73" s="98">
        <v>40539</v>
      </c>
      <c r="G73" s="98">
        <v>44413</v>
      </c>
      <c r="H73" s="6">
        <f t="shared" si="8"/>
        <v>10.613698630136986</v>
      </c>
      <c r="I73" s="50">
        <v>6</v>
      </c>
      <c r="J73" s="70">
        <v>0.03</v>
      </c>
      <c r="K73" s="71">
        <f t="shared" si="9"/>
        <v>0.16166666666666665</v>
      </c>
      <c r="L73" s="51">
        <v>7372</v>
      </c>
      <c r="M73" s="51">
        <v>0</v>
      </c>
      <c r="N73" s="66">
        <f t="shared" si="5"/>
        <v>12649.476785388126</v>
      </c>
      <c r="O73" s="66">
        <f t="shared" si="6"/>
        <v>0</v>
      </c>
      <c r="P73" s="167">
        <v>0.05</v>
      </c>
      <c r="Q73" s="66">
        <f t="shared" si="7"/>
        <v>0</v>
      </c>
    </row>
    <row r="74" spans="2:17" x14ac:dyDescent="0.25">
      <c r="B74" s="75">
        <v>70</v>
      </c>
      <c r="C74" s="96" t="s">
        <v>1709</v>
      </c>
      <c r="D74" s="97">
        <v>3</v>
      </c>
      <c r="E74" s="75" t="s">
        <v>158</v>
      </c>
      <c r="F74" s="98">
        <v>40539</v>
      </c>
      <c r="G74" s="98">
        <v>44413</v>
      </c>
      <c r="H74" s="6">
        <f t="shared" si="8"/>
        <v>10.613698630136986</v>
      </c>
      <c r="I74" s="50">
        <v>6</v>
      </c>
      <c r="J74" s="70">
        <v>0.03</v>
      </c>
      <c r="K74" s="71">
        <f t="shared" si="9"/>
        <v>0.16166666666666665</v>
      </c>
      <c r="L74" s="51">
        <v>10476</v>
      </c>
      <c r="M74" s="51">
        <v>0</v>
      </c>
      <c r="N74" s="66">
        <f t="shared" si="5"/>
        <v>17975.572273972601</v>
      </c>
      <c r="O74" s="66">
        <f t="shared" si="6"/>
        <v>0</v>
      </c>
      <c r="P74" s="167">
        <v>0.05</v>
      </c>
      <c r="Q74" s="66">
        <f t="shared" si="7"/>
        <v>0</v>
      </c>
    </row>
    <row r="75" spans="2:17" x14ac:dyDescent="0.25">
      <c r="B75" s="75">
        <v>71</v>
      </c>
      <c r="C75" s="96" t="s">
        <v>1710</v>
      </c>
      <c r="D75" s="97">
        <v>6</v>
      </c>
      <c r="E75" s="75" t="s">
        <v>158</v>
      </c>
      <c r="F75" s="98">
        <v>40539</v>
      </c>
      <c r="G75" s="98">
        <v>44413</v>
      </c>
      <c r="H75" s="6">
        <f t="shared" si="8"/>
        <v>10.613698630136986</v>
      </c>
      <c r="I75" s="50">
        <v>8</v>
      </c>
      <c r="J75" s="70">
        <v>0.03</v>
      </c>
      <c r="K75" s="71">
        <f t="shared" si="9"/>
        <v>0.12125</v>
      </c>
      <c r="L75" s="51">
        <v>40158</v>
      </c>
      <c r="M75" s="51">
        <v>2007.9</v>
      </c>
      <c r="N75" s="66">
        <f t="shared" si="5"/>
        <v>51679.770287671236</v>
      </c>
      <c r="O75" s="66">
        <f t="shared" si="6"/>
        <v>0</v>
      </c>
      <c r="P75" s="167">
        <v>0.05</v>
      </c>
      <c r="Q75" s="66">
        <f t="shared" si="7"/>
        <v>1204.74</v>
      </c>
    </row>
    <row r="76" spans="2:17" x14ac:dyDescent="0.25">
      <c r="B76" s="75">
        <v>72</v>
      </c>
      <c r="C76" s="96" t="s">
        <v>1706</v>
      </c>
      <c r="D76" s="97">
        <v>1</v>
      </c>
      <c r="E76" s="75" t="s">
        <v>158</v>
      </c>
      <c r="F76" s="98">
        <v>40539</v>
      </c>
      <c r="G76" s="98">
        <v>44413</v>
      </c>
      <c r="H76" s="6">
        <f t="shared" si="8"/>
        <v>10.613698630136986</v>
      </c>
      <c r="I76" s="50">
        <v>6</v>
      </c>
      <c r="J76" s="70">
        <v>0.03</v>
      </c>
      <c r="K76" s="71">
        <f t="shared" si="9"/>
        <v>0.16166666666666665</v>
      </c>
      <c r="L76" s="51">
        <v>3395</v>
      </c>
      <c r="M76" s="51">
        <v>0</v>
      </c>
      <c r="N76" s="66">
        <f t="shared" si="5"/>
        <v>5825.4169406392675</v>
      </c>
      <c r="O76" s="66">
        <f t="shared" si="6"/>
        <v>0</v>
      </c>
      <c r="P76" s="167">
        <v>0.05</v>
      </c>
      <c r="Q76" s="66">
        <f t="shared" si="7"/>
        <v>0</v>
      </c>
    </row>
    <row r="77" spans="2:17" x14ac:dyDescent="0.25">
      <c r="B77" s="75">
        <v>73</v>
      </c>
      <c r="C77" s="96" t="s">
        <v>1711</v>
      </c>
      <c r="D77" s="97">
        <v>3</v>
      </c>
      <c r="E77" s="75" t="s">
        <v>158</v>
      </c>
      <c r="F77" s="98">
        <v>40539</v>
      </c>
      <c r="G77" s="98">
        <v>44413</v>
      </c>
      <c r="H77" s="6">
        <f t="shared" si="8"/>
        <v>10.613698630136986</v>
      </c>
      <c r="I77" s="50">
        <v>6</v>
      </c>
      <c r="J77" s="70">
        <v>0.03</v>
      </c>
      <c r="K77" s="71">
        <f t="shared" si="9"/>
        <v>0.16166666666666665</v>
      </c>
      <c r="L77" s="51">
        <v>2619</v>
      </c>
      <c r="M77" s="51">
        <v>0</v>
      </c>
      <c r="N77" s="66">
        <f t="shared" si="5"/>
        <v>4493.8930684931502</v>
      </c>
      <c r="O77" s="66">
        <f t="shared" si="6"/>
        <v>0</v>
      </c>
      <c r="P77" s="167">
        <v>0.05</v>
      </c>
      <c r="Q77" s="66">
        <f t="shared" si="7"/>
        <v>0</v>
      </c>
    </row>
    <row r="78" spans="2:17" x14ac:dyDescent="0.25">
      <c r="B78" s="75">
        <v>74</v>
      </c>
      <c r="C78" s="96" t="s">
        <v>1712</v>
      </c>
      <c r="D78" s="97">
        <v>4</v>
      </c>
      <c r="E78" s="75" t="s">
        <v>158</v>
      </c>
      <c r="F78" s="98">
        <v>40539</v>
      </c>
      <c r="G78" s="98">
        <v>44413</v>
      </c>
      <c r="H78" s="6">
        <f t="shared" si="8"/>
        <v>10.613698630136986</v>
      </c>
      <c r="I78" s="50">
        <v>6</v>
      </c>
      <c r="J78" s="70">
        <v>0.03</v>
      </c>
      <c r="K78" s="71">
        <f t="shared" si="9"/>
        <v>0.16166666666666665</v>
      </c>
      <c r="L78" s="51">
        <v>3686</v>
      </c>
      <c r="M78" s="51">
        <v>0</v>
      </c>
      <c r="N78" s="66">
        <f t="shared" si="5"/>
        <v>6324.7383926940629</v>
      </c>
      <c r="O78" s="66">
        <f t="shared" si="6"/>
        <v>0</v>
      </c>
      <c r="P78" s="167">
        <v>0.05</v>
      </c>
      <c r="Q78" s="66">
        <f t="shared" si="7"/>
        <v>0</v>
      </c>
    </row>
    <row r="79" spans="2:17" x14ac:dyDescent="0.25">
      <c r="B79" s="75">
        <v>75</v>
      </c>
      <c r="C79" s="96" t="s">
        <v>1713</v>
      </c>
      <c r="D79" s="97">
        <v>8</v>
      </c>
      <c r="E79" s="75" t="s">
        <v>158</v>
      </c>
      <c r="F79" s="98">
        <v>40554</v>
      </c>
      <c r="G79" s="98">
        <v>44413</v>
      </c>
      <c r="H79" s="6">
        <f t="shared" si="8"/>
        <v>10.572602739726028</v>
      </c>
      <c r="I79" s="50">
        <v>5</v>
      </c>
      <c r="J79" s="70">
        <v>0.03</v>
      </c>
      <c r="K79" s="71">
        <f t="shared" si="9"/>
        <v>0.19400000000000001</v>
      </c>
      <c r="L79" s="51">
        <v>13224</v>
      </c>
      <c r="M79" s="51">
        <v>0</v>
      </c>
      <c r="N79" s="66">
        <f t="shared" si="5"/>
        <v>27123.547134246579</v>
      </c>
      <c r="O79" s="66">
        <f t="shared" si="6"/>
        <v>0</v>
      </c>
      <c r="P79" s="167">
        <v>0.05</v>
      </c>
      <c r="Q79" s="66">
        <f t="shared" si="7"/>
        <v>0</v>
      </c>
    </row>
    <row r="80" spans="2:17" x14ac:dyDescent="0.25">
      <c r="B80" s="75">
        <v>76</v>
      </c>
      <c r="C80" s="96" t="s">
        <v>1714</v>
      </c>
      <c r="D80" s="97">
        <v>2</v>
      </c>
      <c r="E80" s="75" t="s">
        <v>158</v>
      </c>
      <c r="F80" s="98">
        <v>40554</v>
      </c>
      <c r="G80" s="98">
        <v>44413</v>
      </c>
      <c r="H80" s="6">
        <f t="shared" si="8"/>
        <v>10.572602739726028</v>
      </c>
      <c r="I80" s="50">
        <v>6</v>
      </c>
      <c r="J80" s="70">
        <v>0.03</v>
      </c>
      <c r="K80" s="71">
        <f t="shared" si="9"/>
        <v>0.16166666666666665</v>
      </c>
      <c r="L80" s="51">
        <v>12768</v>
      </c>
      <c r="M80" s="51">
        <v>638.4</v>
      </c>
      <c r="N80" s="66">
        <f t="shared" si="5"/>
        <v>21823.543671232877</v>
      </c>
      <c r="O80" s="66">
        <f t="shared" si="6"/>
        <v>0</v>
      </c>
      <c r="P80" s="167">
        <v>0.05</v>
      </c>
      <c r="Q80" s="66">
        <f t="shared" si="7"/>
        <v>383.03999999999996</v>
      </c>
    </row>
    <row r="81" spans="2:17" x14ac:dyDescent="0.25">
      <c r="B81" s="75">
        <v>77</v>
      </c>
      <c r="C81" s="96" t="s">
        <v>1715</v>
      </c>
      <c r="D81" s="97">
        <v>1</v>
      </c>
      <c r="E81" s="75" t="s">
        <v>158</v>
      </c>
      <c r="F81" s="98">
        <v>40554</v>
      </c>
      <c r="G81" s="98">
        <v>44413</v>
      </c>
      <c r="H81" s="6">
        <f t="shared" si="8"/>
        <v>10.572602739726028</v>
      </c>
      <c r="I81" s="50">
        <v>5</v>
      </c>
      <c r="J81" s="70">
        <v>0.03</v>
      </c>
      <c r="K81" s="71">
        <f t="shared" si="9"/>
        <v>0.19400000000000001</v>
      </c>
      <c r="L81" s="51">
        <v>5016</v>
      </c>
      <c r="M81" s="51">
        <v>250.8</v>
      </c>
      <c r="N81" s="66">
        <f t="shared" si="5"/>
        <v>10288.242016438357</v>
      </c>
      <c r="O81" s="66">
        <f t="shared" si="6"/>
        <v>0</v>
      </c>
      <c r="P81" s="167">
        <v>0.05</v>
      </c>
      <c r="Q81" s="66">
        <f t="shared" si="7"/>
        <v>150.47999999999999</v>
      </c>
    </row>
    <row r="82" spans="2:17" x14ac:dyDescent="0.25">
      <c r="B82" s="75">
        <v>78</v>
      </c>
      <c r="C82" s="96" t="s">
        <v>1716</v>
      </c>
      <c r="D82" s="97">
        <v>3</v>
      </c>
      <c r="E82" s="75" t="s">
        <v>158</v>
      </c>
      <c r="F82" s="98">
        <v>40554</v>
      </c>
      <c r="G82" s="98">
        <v>44413</v>
      </c>
      <c r="H82" s="6">
        <f t="shared" si="8"/>
        <v>10.572602739726028</v>
      </c>
      <c r="I82" s="50">
        <v>8</v>
      </c>
      <c r="J82" s="70">
        <v>0.03</v>
      </c>
      <c r="K82" s="71">
        <f t="shared" si="9"/>
        <v>0.12125</v>
      </c>
      <c r="L82" s="51">
        <v>5472</v>
      </c>
      <c r="M82" s="51">
        <v>0</v>
      </c>
      <c r="N82" s="66">
        <f t="shared" si="5"/>
        <v>7014.7104657534255</v>
      </c>
      <c r="O82" s="66">
        <f t="shared" si="6"/>
        <v>0</v>
      </c>
      <c r="P82" s="167">
        <v>0.05</v>
      </c>
      <c r="Q82" s="66">
        <f t="shared" si="7"/>
        <v>0</v>
      </c>
    </row>
    <row r="83" spans="2:17" x14ac:dyDescent="0.25">
      <c r="B83" s="75">
        <v>79</v>
      </c>
      <c r="C83" s="96" t="s">
        <v>1717</v>
      </c>
      <c r="D83" s="97">
        <v>3</v>
      </c>
      <c r="E83" s="75" t="s">
        <v>158</v>
      </c>
      <c r="F83" s="98">
        <v>40554</v>
      </c>
      <c r="G83" s="98">
        <v>44413</v>
      </c>
      <c r="H83" s="6">
        <f t="shared" si="8"/>
        <v>10.572602739726028</v>
      </c>
      <c r="I83" s="50">
        <v>8</v>
      </c>
      <c r="J83" s="70">
        <v>0.03</v>
      </c>
      <c r="K83" s="71">
        <f t="shared" si="9"/>
        <v>0.12125</v>
      </c>
      <c r="L83" s="51">
        <v>11628</v>
      </c>
      <c r="M83" s="51">
        <v>0</v>
      </c>
      <c r="N83" s="66">
        <f t="shared" si="5"/>
        <v>14906.259739726027</v>
      </c>
      <c r="O83" s="66">
        <f t="shared" si="6"/>
        <v>0</v>
      </c>
      <c r="P83" s="167">
        <v>0.05</v>
      </c>
      <c r="Q83" s="66">
        <f t="shared" si="7"/>
        <v>0</v>
      </c>
    </row>
    <row r="84" spans="2:17" x14ac:dyDescent="0.25">
      <c r="B84" s="75">
        <v>80</v>
      </c>
      <c r="C84" s="96" t="s">
        <v>1713</v>
      </c>
      <c r="D84" s="97">
        <v>8</v>
      </c>
      <c r="E84" s="75" t="s">
        <v>158</v>
      </c>
      <c r="F84" s="98">
        <v>40554</v>
      </c>
      <c r="G84" s="98">
        <v>44413</v>
      </c>
      <c r="H84" s="6">
        <f t="shared" si="8"/>
        <v>10.572602739726028</v>
      </c>
      <c r="I84" s="50">
        <v>5</v>
      </c>
      <c r="J84" s="70">
        <v>0.03</v>
      </c>
      <c r="K84" s="71">
        <f t="shared" si="9"/>
        <v>0.19400000000000001</v>
      </c>
      <c r="L84" s="51">
        <v>13224</v>
      </c>
      <c r="M84" s="51">
        <v>0</v>
      </c>
      <c r="N84" s="66">
        <f t="shared" si="5"/>
        <v>27123.547134246579</v>
      </c>
      <c r="O84" s="66">
        <f t="shared" si="6"/>
        <v>0</v>
      </c>
      <c r="P84" s="167">
        <v>0.05</v>
      </c>
      <c r="Q84" s="66">
        <f t="shared" si="7"/>
        <v>0</v>
      </c>
    </row>
    <row r="85" spans="2:17" x14ac:dyDescent="0.25">
      <c r="B85" s="75">
        <v>81</v>
      </c>
      <c r="C85" s="96" t="s">
        <v>1714</v>
      </c>
      <c r="D85" s="97">
        <v>2</v>
      </c>
      <c r="E85" s="75" t="s">
        <v>158</v>
      </c>
      <c r="F85" s="98">
        <v>40554</v>
      </c>
      <c r="G85" s="98">
        <v>44413</v>
      </c>
      <c r="H85" s="6">
        <f t="shared" si="8"/>
        <v>10.572602739726028</v>
      </c>
      <c r="I85" s="50">
        <v>6</v>
      </c>
      <c r="J85" s="70">
        <v>0.03</v>
      </c>
      <c r="K85" s="71">
        <f t="shared" si="9"/>
        <v>0.16166666666666665</v>
      </c>
      <c r="L85" s="51">
        <v>12768</v>
      </c>
      <c r="M85" s="51">
        <v>638.4</v>
      </c>
      <c r="N85" s="66">
        <f t="shared" si="5"/>
        <v>21823.543671232877</v>
      </c>
      <c r="O85" s="66">
        <f t="shared" si="6"/>
        <v>0</v>
      </c>
      <c r="P85" s="167">
        <v>0.05</v>
      </c>
      <c r="Q85" s="66">
        <f t="shared" si="7"/>
        <v>383.03999999999996</v>
      </c>
    </row>
    <row r="86" spans="2:17" x14ac:dyDescent="0.25">
      <c r="B86" s="75">
        <v>82</v>
      </c>
      <c r="C86" s="96" t="s">
        <v>1715</v>
      </c>
      <c r="D86" s="97">
        <v>1</v>
      </c>
      <c r="E86" s="75" t="s">
        <v>158</v>
      </c>
      <c r="F86" s="98">
        <v>40554</v>
      </c>
      <c r="G86" s="98">
        <v>44413</v>
      </c>
      <c r="H86" s="6">
        <f t="shared" si="8"/>
        <v>10.572602739726028</v>
      </c>
      <c r="I86" s="50">
        <v>5</v>
      </c>
      <c r="J86" s="70">
        <v>0.03</v>
      </c>
      <c r="K86" s="71">
        <f t="shared" si="9"/>
        <v>0.19400000000000001</v>
      </c>
      <c r="L86" s="51">
        <v>5016</v>
      </c>
      <c r="M86" s="51">
        <v>250.8</v>
      </c>
      <c r="N86" s="66">
        <f t="shared" si="5"/>
        <v>10288.242016438357</v>
      </c>
      <c r="O86" s="66">
        <f t="shared" si="6"/>
        <v>0</v>
      </c>
      <c r="P86" s="167">
        <v>0.05</v>
      </c>
      <c r="Q86" s="66">
        <f t="shared" si="7"/>
        <v>150.47999999999999</v>
      </c>
    </row>
    <row r="87" spans="2:17" x14ac:dyDescent="0.25">
      <c r="B87" s="75">
        <v>83</v>
      </c>
      <c r="C87" s="96" t="s">
        <v>1716</v>
      </c>
      <c r="D87" s="97">
        <v>3</v>
      </c>
      <c r="E87" s="75" t="s">
        <v>158</v>
      </c>
      <c r="F87" s="98">
        <v>40554</v>
      </c>
      <c r="G87" s="98">
        <v>44413</v>
      </c>
      <c r="H87" s="6">
        <f t="shared" si="8"/>
        <v>10.572602739726028</v>
      </c>
      <c r="I87" s="50">
        <v>8</v>
      </c>
      <c r="J87" s="70">
        <v>0.03</v>
      </c>
      <c r="K87" s="71">
        <f t="shared" si="9"/>
        <v>0.12125</v>
      </c>
      <c r="L87" s="51">
        <v>5472</v>
      </c>
      <c r="M87" s="51">
        <v>0</v>
      </c>
      <c r="N87" s="66">
        <f t="shared" si="5"/>
        <v>7014.7104657534255</v>
      </c>
      <c r="O87" s="66">
        <f t="shared" si="6"/>
        <v>0</v>
      </c>
      <c r="P87" s="167">
        <v>0.05</v>
      </c>
      <c r="Q87" s="66">
        <f t="shared" si="7"/>
        <v>0</v>
      </c>
    </row>
    <row r="88" spans="2:17" x14ac:dyDescent="0.25">
      <c r="B88" s="75">
        <v>84</v>
      </c>
      <c r="C88" s="96" t="s">
        <v>1718</v>
      </c>
      <c r="D88" s="97">
        <v>4</v>
      </c>
      <c r="E88" s="75" t="s">
        <v>158</v>
      </c>
      <c r="F88" s="98">
        <v>40554</v>
      </c>
      <c r="G88" s="98">
        <v>44413</v>
      </c>
      <c r="H88" s="6">
        <f t="shared" si="8"/>
        <v>10.572602739726028</v>
      </c>
      <c r="I88" s="50">
        <v>8</v>
      </c>
      <c r="J88" s="70">
        <v>0.03</v>
      </c>
      <c r="K88" s="71">
        <f t="shared" si="9"/>
        <v>0.12125</v>
      </c>
      <c r="L88" s="51">
        <v>15504</v>
      </c>
      <c r="M88" s="51">
        <v>0</v>
      </c>
      <c r="N88" s="66">
        <f t="shared" si="5"/>
        <v>19875.012986301368</v>
      </c>
      <c r="O88" s="66">
        <f t="shared" si="6"/>
        <v>0</v>
      </c>
      <c r="P88" s="167">
        <v>0.05</v>
      </c>
      <c r="Q88" s="66">
        <f t="shared" si="7"/>
        <v>0</v>
      </c>
    </row>
    <row r="89" spans="2:17" x14ac:dyDescent="0.25">
      <c r="B89" s="75">
        <v>85</v>
      </c>
      <c r="C89" s="96" t="s">
        <v>1719</v>
      </c>
      <c r="D89" s="97">
        <v>2</v>
      </c>
      <c r="E89" s="75" t="s">
        <v>158</v>
      </c>
      <c r="F89" s="98">
        <v>40589</v>
      </c>
      <c r="G89" s="98">
        <v>44413</v>
      </c>
      <c r="H89" s="6">
        <f t="shared" si="8"/>
        <v>10.476712328767123</v>
      </c>
      <c r="I89" s="50">
        <v>8</v>
      </c>
      <c r="J89" s="70">
        <v>0.03</v>
      </c>
      <c r="K89" s="71">
        <f t="shared" si="9"/>
        <v>0.12125</v>
      </c>
      <c r="L89" s="51">
        <v>12756.6</v>
      </c>
      <c r="M89" s="51">
        <v>637.83000000000004</v>
      </c>
      <c r="N89" s="66">
        <f t="shared" si="5"/>
        <v>16204.72645479452</v>
      </c>
      <c r="O89" s="66">
        <f t="shared" si="6"/>
        <v>0</v>
      </c>
      <c r="P89" s="167">
        <v>0.05</v>
      </c>
      <c r="Q89" s="66">
        <f t="shared" si="7"/>
        <v>382.69799999999998</v>
      </c>
    </row>
    <row r="90" spans="2:17" x14ac:dyDescent="0.25">
      <c r="B90" s="75">
        <v>86</v>
      </c>
      <c r="C90" s="96" t="s">
        <v>1720</v>
      </c>
      <c r="D90" s="97">
        <v>3</v>
      </c>
      <c r="E90" s="75" t="s">
        <v>158</v>
      </c>
      <c r="F90" s="98">
        <v>40609</v>
      </c>
      <c r="G90" s="98">
        <v>44413</v>
      </c>
      <c r="H90" s="6">
        <f t="shared" si="8"/>
        <v>10.421917808219177</v>
      </c>
      <c r="I90" s="50">
        <v>6</v>
      </c>
      <c r="J90" s="70">
        <v>0.03</v>
      </c>
      <c r="K90" s="71">
        <f t="shared" si="9"/>
        <v>0.16166666666666665</v>
      </c>
      <c r="L90" s="51">
        <v>3828</v>
      </c>
      <c r="M90" s="51">
        <v>0</v>
      </c>
      <c r="N90" s="66">
        <f t="shared" si="5"/>
        <v>6449.7080547945188</v>
      </c>
      <c r="O90" s="66">
        <f t="shared" si="6"/>
        <v>0</v>
      </c>
      <c r="P90" s="167">
        <v>0.05</v>
      </c>
      <c r="Q90" s="66">
        <f t="shared" si="7"/>
        <v>0</v>
      </c>
    </row>
    <row r="91" spans="2:17" x14ac:dyDescent="0.25">
      <c r="B91" s="75">
        <v>87</v>
      </c>
      <c r="C91" s="96" t="s">
        <v>1721</v>
      </c>
      <c r="D91" s="97">
        <v>5</v>
      </c>
      <c r="E91" s="75" t="s">
        <v>158</v>
      </c>
      <c r="F91" s="98">
        <v>40609</v>
      </c>
      <c r="G91" s="98">
        <v>44413</v>
      </c>
      <c r="H91" s="6">
        <f t="shared" si="8"/>
        <v>10.421917808219177</v>
      </c>
      <c r="I91" s="50">
        <v>6</v>
      </c>
      <c r="J91" s="70">
        <v>0.03</v>
      </c>
      <c r="K91" s="71">
        <f t="shared" si="9"/>
        <v>0.16166666666666665</v>
      </c>
      <c r="L91" s="51">
        <v>22909.97</v>
      </c>
      <c r="M91" s="51">
        <v>0</v>
      </c>
      <c r="N91" s="66">
        <f t="shared" si="5"/>
        <v>38600.474933150683</v>
      </c>
      <c r="O91" s="66">
        <f t="shared" si="6"/>
        <v>0</v>
      </c>
      <c r="P91" s="167">
        <v>0.05</v>
      </c>
      <c r="Q91" s="66">
        <f t="shared" si="7"/>
        <v>0</v>
      </c>
    </row>
    <row r="92" spans="2:17" x14ac:dyDescent="0.25">
      <c r="B92" s="75">
        <v>88</v>
      </c>
      <c r="C92" s="96" t="s">
        <v>1720</v>
      </c>
      <c r="D92" s="97">
        <v>3</v>
      </c>
      <c r="E92" s="75" t="s">
        <v>158</v>
      </c>
      <c r="F92" s="98">
        <v>40609</v>
      </c>
      <c r="G92" s="98">
        <v>44413</v>
      </c>
      <c r="H92" s="6">
        <f t="shared" si="8"/>
        <v>10.421917808219177</v>
      </c>
      <c r="I92" s="50">
        <v>6</v>
      </c>
      <c r="J92" s="70">
        <v>0.03</v>
      </c>
      <c r="K92" s="71">
        <f t="shared" si="9"/>
        <v>0.16166666666666665</v>
      </c>
      <c r="L92" s="51">
        <v>57419.93</v>
      </c>
      <c r="M92" s="51">
        <v>2871</v>
      </c>
      <c r="N92" s="66">
        <f t="shared" si="5"/>
        <v>96745.502880547938</v>
      </c>
      <c r="O92" s="66">
        <f t="shared" si="6"/>
        <v>0</v>
      </c>
      <c r="P92" s="167">
        <v>0.05</v>
      </c>
      <c r="Q92" s="66">
        <f t="shared" si="7"/>
        <v>1722.5979</v>
      </c>
    </row>
    <row r="93" spans="2:17" x14ac:dyDescent="0.25">
      <c r="B93" s="75">
        <v>89</v>
      </c>
      <c r="C93" s="96" t="s">
        <v>1722</v>
      </c>
      <c r="D93" s="97">
        <v>17</v>
      </c>
      <c r="E93" s="75" t="s">
        <v>158</v>
      </c>
      <c r="F93" s="98">
        <v>40609</v>
      </c>
      <c r="G93" s="98">
        <v>44413</v>
      </c>
      <c r="H93" s="6">
        <f t="shared" si="8"/>
        <v>10.421917808219177</v>
      </c>
      <c r="I93" s="50">
        <v>5</v>
      </c>
      <c r="J93" s="70">
        <v>0.03</v>
      </c>
      <c r="K93" s="71">
        <f t="shared" si="9"/>
        <v>0.19400000000000001</v>
      </c>
      <c r="L93" s="51">
        <v>77128.179999999993</v>
      </c>
      <c r="M93" s="51">
        <v>0</v>
      </c>
      <c r="N93" s="66">
        <f t="shared" si="5"/>
        <v>155941.76921556162</v>
      </c>
      <c r="O93" s="66">
        <f t="shared" si="6"/>
        <v>0</v>
      </c>
      <c r="P93" s="167">
        <v>0.05</v>
      </c>
      <c r="Q93" s="66">
        <f t="shared" si="7"/>
        <v>0</v>
      </c>
    </row>
    <row r="94" spans="2:17" x14ac:dyDescent="0.25">
      <c r="B94" s="75">
        <v>90</v>
      </c>
      <c r="C94" s="96" t="s">
        <v>1723</v>
      </c>
      <c r="D94" s="97">
        <v>1</v>
      </c>
      <c r="E94" s="75" t="s">
        <v>158</v>
      </c>
      <c r="F94" s="98">
        <v>40609</v>
      </c>
      <c r="G94" s="98">
        <v>44413</v>
      </c>
      <c r="H94" s="6">
        <f t="shared" si="8"/>
        <v>10.421917808219177</v>
      </c>
      <c r="I94" s="50">
        <v>8</v>
      </c>
      <c r="J94" s="70">
        <v>0.03</v>
      </c>
      <c r="K94" s="71">
        <f t="shared" si="9"/>
        <v>0.12125</v>
      </c>
      <c r="L94" s="51">
        <v>9859.99</v>
      </c>
      <c r="M94" s="51">
        <v>493</v>
      </c>
      <c r="N94" s="66">
        <f t="shared" si="5"/>
        <v>12459.65065109589</v>
      </c>
      <c r="O94" s="66">
        <f t="shared" si="6"/>
        <v>0</v>
      </c>
      <c r="P94" s="167">
        <v>0.05</v>
      </c>
      <c r="Q94" s="66">
        <f t="shared" si="7"/>
        <v>295.79969999999997</v>
      </c>
    </row>
    <row r="95" spans="2:17" x14ac:dyDescent="0.25">
      <c r="B95" s="75">
        <v>91</v>
      </c>
      <c r="C95" s="96" t="s">
        <v>1724</v>
      </c>
      <c r="D95" s="97">
        <v>3</v>
      </c>
      <c r="E95" s="75" t="s">
        <v>158</v>
      </c>
      <c r="F95" s="98">
        <v>40609</v>
      </c>
      <c r="G95" s="98">
        <v>44413</v>
      </c>
      <c r="H95" s="6">
        <f t="shared" si="8"/>
        <v>10.421917808219177</v>
      </c>
      <c r="I95" s="50">
        <v>6</v>
      </c>
      <c r="J95" s="70">
        <v>0.03</v>
      </c>
      <c r="K95" s="71">
        <f t="shared" si="9"/>
        <v>0.16166666666666665</v>
      </c>
      <c r="L95" s="51">
        <v>4639.99</v>
      </c>
      <c r="M95" s="51">
        <v>0</v>
      </c>
      <c r="N95" s="66">
        <f t="shared" si="5"/>
        <v>7817.8110964383541</v>
      </c>
      <c r="O95" s="66">
        <f t="shared" si="6"/>
        <v>0</v>
      </c>
      <c r="P95" s="167">
        <v>0.05</v>
      </c>
      <c r="Q95" s="66">
        <f t="shared" si="7"/>
        <v>0</v>
      </c>
    </row>
    <row r="96" spans="2:17" x14ac:dyDescent="0.25">
      <c r="B96" s="75">
        <v>92</v>
      </c>
      <c r="C96" s="96" t="s">
        <v>1725</v>
      </c>
      <c r="D96" s="97">
        <v>4</v>
      </c>
      <c r="E96" s="75" t="s">
        <v>158</v>
      </c>
      <c r="F96" s="98">
        <v>40609</v>
      </c>
      <c r="G96" s="98">
        <v>44413</v>
      </c>
      <c r="H96" s="6">
        <f t="shared" si="8"/>
        <v>10.421917808219177</v>
      </c>
      <c r="I96" s="50">
        <v>8</v>
      </c>
      <c r="J96" s="70">
        <v>0.03</v>
      </c>
      <c r="K96" s="71">
        <f t="shared" si="9"/>
        <v>0.12125</v>
      </c>
      <c r="L96" s="51">
        <v>15775.98</v>
      </c>
      <c r="M96" s="51">
        <v>0</v>
      </c>
      <c r="N96" s="66">
        <f t="shared" si="5"/>
        <v>19935.435987123285</v>
      </c>
      <c r="O96" s="66">
        <f t="shared" si="6"/>
        <v>0</v>
      </c>
      <c r="P96" s="167">
        <v>0.05</v>
      </c>
      <c r="Q96" s="66">
        <f t="shared" si="7"/>
        <v>0</v>
      </c>
    </row>
    <row r="97" spans="2:17" x14ac:dyDescent="0.25">
      <c r="B97" s="75">
        <v>93</v>
      </c>
      <c r="C97" s="96" t="s">
        <v>1726</v>
      </c>
      <c r="D97" s="97">
        <v>1</v>
      </c>
      <c r="E97" s="75" t="s">
        <v>158</v>
      </c>
      <c r="F97" s="98">
        <v>40609</v>
      </c>
      <c r="G97" s="98">
        <v>44413</v>
      </c>
      <c r="H97" s="6">
        <f t="shared" si="8"/>
        <v>10.421917808219177</v>
      </c>
      <c r="I97" s="50">
        <v>8</v>
      </c>
      <c r="J97" s="70">
        <v>0.03</v>
      </c>
      <c r="K97" s="71">
        <f t="shared" si="9"/>
        <v>0.12125</v>
      </c>
      <c r="L97" s="51">
        <v>16703.98</v>
      </c>
      <c r="M97" s="51">
        <v>835.2</v>
      </c>
      <c r="N97" s="66">
        <f t="shared" si="5"/>
        <v>21108.110178904109</v>
      </c>
      <c r="O97" s="66">
        <f t="shared" si="6"/>
        <v>0</v>
      </c>
      <c r="P97" s="167">
        <v>0.05</v>
      </c>
      <c r="Q97" s="66">
        <f t="shared" si="7"/>
        <v>501.11939999999998</v>
      </c>
    </row>
    <row r="98" spans="2:17" x14ac:dyDescent="0.25">
      <c r="B98" s="75">
        <v>94</v>
      </c>
      <c r="C98" s="96" t="s">
        <v>1727</v>
      </c>
      <c r="D98" s="97">
        <v>4</v>
      </c>
      <c r="E98" s="75" t="s">
        <v>158</v>
      </c>
      <c r="F98" s="98">
        <v>40609</v>
      </c>
      <c r="G98" s="98">
        <v>44413</v>
      </c>
      <c r="H98" s="6">
        <f t="shared" si="8"/>
        <v>10.421917808219177</v>
      </c>
      <c r="I98" s="50">
        <v>8</v>
      </c>
      <c r="J98" s="70">
        <v>0.03</v>
      </c>
      <c r="K98" s="71">
        <f t="shared" si="9"/>
        <v>0.12125</v>
      </c>
      <c r="L98" s="51">
        <v>9048.31</v>
      </c>
      <c r="M98" s="51">
        <v>0</v>
      </c>
      <c r="N98" s="66">
        <f t="shared" si="5"/>
        <v>11433.965103698629</v>
      </c>
      <c r="O98" s="66">
        <f t="shared" si="6"/>
        <v>0</v>
      </c>
      <c r="P98" s="167">
        <v>0.05</v>
      </c>
      <c r="Q98" s="66">
        <f t="shared" si="7"/>
        <v>0</v>
      </c>
    </row>
    <row r="99" spans="2:17" x14ac:dyDescent="0.25">
      <c r="B99" s="75">
        <v>95</v>
      </c>
      <c r="C99" s="96" t="s">
        <v>1728</v>
      </c>
      <c r="D99" s="97">
        <v>3</v>
      </c>
      <c r="E99" s="75" t="s">
        <v>158</v>
      </c>
      <c r="F99" s="98">
        <v>40609</v>
      </c>
      <c r="G99" s="98">
        <v>44413</v>
      </c>
      <c r="H99" s="6">
        <f t="shared" si="8"/>
        <v>10.421917808219177</v>
      </c>
      <c r="I99" s="50">
        <v>6</v>
      </c>
      <c r="J99" s="70">
        <v>0.03</v>
      </c>
      <c r="K99" s="71">
        <f t="shared" si="9"/>
        <v>0.16166666666666665</v>
      </c>
      <c r="L99" s="51">
        <v>86129.89</v>
      </c>
      <c r="M99" s="51">
        <v>4306.49</v>
      </c>
      <c r="N99" s="66">
        <f t="shared" si="5"/>
        <v>145118.24589643834</v>
      </c>
      <c r="O99" s="66">
        <f t="shared" si="6"/>
        <v>0</v>
      </c>
      <c r="P99" s="167">
        <v>0.05</v>
      </c>
      <c r="Q99" s="66">
        <f t="shared" si="7"/>
        <v>2583.8966999999998</v>
      </c>
    </row>
    <row r="100" spans="2:17" x14ac:dyDescent="0.25">
      <c r="B100" s="75">
        <v>96</v>
      </c>
      <c r="C100" s="96" t="s">
        <v>1729</v>
      </c>
      <c r="D100" s="97">
        <v>1</v>
      </c>
      <c r="E100" s="75" t="s">
        <v>158</v>
      </c>
      <c r="F100" s="98">
        <v>40448</v>
      </c>
      <c r="G100" s="98">
        <v>44413</v>
      </c>
      <c r="H100" s="6">
        <f t="shared" si="8"/>
        <v>10.863013698630137</v>
      </c>
      <c r="I100" s="50">
        <v>6</v>
      </c>
      <c r="J100" s="70">
        <v>0.03</v>
      </c>
      <c r="K100" s="71">
        <f t="shared" si="9"/>
        <v>0.16166666666666665</v>
      </c>
      <c r="L100" s="51">
        <v>18433.8</v>
      </c>
      <c r="M100" s="51">
        <v>921.69</v>
      </c>
      <c r="N100" s="66">
        <f t="shared" si="5"/>
        <v>32373.203876712323</v>
      </c>
      <c r="O100" s="66">
        <f t="shared" si="6"/>
        <v>0</v>
      </c>
      <c r="P100" s="167">
        <v>0.05</v>
      </c>
      <c r="Q100" s="66">
        <f t="shared" si="7"/>
        <v>553.01400000000001</v>
      </c>
    </row>
    <row r="101" spans="2:17" x14ac:dyDescent="0.25">
      <c r="B101" s="75">
        <v>97</v>
      </c>
      <c r="C101" s="96" t="s">
        <v>1719</v>
      </c>
      <c r="D101" s="97">
        <v>2</v>
      </c>
      <c r="E101" s="75" t="s">
        <v>158</v>
      </c>
      <c r="F101" s="98">
        <v>40448</v>
      </c>
      <c r="G101" s="98">
        <v>44413</v>
      </c>
      <c r="H101" s="6">
        <f t="shared" si="8"/>
        <v>10.863013698630137</v>
      </c>
      <c r="I101" s="50">
        <v>8</v>
      </c>
      <c r="J101" s="70">
        <v>0.03</v>
      </c>
      <c r="K101" s="71">
        <f t="shared" si="9"/>
        <v>0.12125</v>
      </c>
      <c r="L101" s="51">
        <v>16758</v>
      </c>
      <c r="M101" s="51">
        <v>837.9</v>
      </c>
      <c r="N101" s="66">
        <f t="shared" si="5"/>
        <v>22072.639006849317</v>
      </c>
      <c r="O101" s="66">
        <f t="shared" si="6"/>
        <v>0</v>
      </c>
      <c r="P101" s="167">
        <v>0.05</v>
      </c>
      <c r="Q101" s="66">
        <f t="shared" si="7"/>
        <v>502.74</v>
      </c>
    </row>
    <row r="102" spans="2:17" x14ac:dyDescent="0.25">
      <c r="B102" s="75">
        <v>98</v>
      </c>
      <c r="C102" s="96" t="s">
        <v>1730</v>
      </c>
      <c r="D102" s="97">
        <v>4</v>
      </c>
      <c r="E102" s="75" t="s">
        <v>158</v>
      </c>
      <c r="F102" s="98">
        <v>40448</v>
      </c>
      <c r="G102" s="98">
        <v>44413</v>
      </c>
      <c r="H102" s="6">
        <f t="shared" si="8"/>
        <v>10.863013698630137</v>
      </c>
      <c r="I102" s="50">
        <v>6</v>
      </c>
      <c r="J102" s="70">
        <v>0.03</v>
      </c>
      <c r="K102" s="71">
        <f t="shared" si="9"/>
        <v>0.16166666666666665</v>
      </c>
      <c r="L102" s="51">
        <v>32175.360000000001</v>
      </c>
      <c r="M102" s="51">
        <v>1608.77</v>
      </c>
      <c r="N102" s="66">
        <f t="shared" si="5"/>
        <v>56505.955857534245</v>
      </c>
      <c r="O102" s="66">
        <f t="shared" si="6"/>
        <v>0</v>
      </c>
      <c r="P102" s="167">
        <v>0.05</v>
      </c>
      <c r="Q102" s="66">
        <f t="shared" si="7"/>
        <v>965.26080000000002</v>
      </c>
    </row>
    <row r="103" spans="2:17" x14ac:dyDescent="0.25">
      <c r="B103" s="75">
        <v>99</v>
      </c>
      <c r="C103" s="96" t="s">
        <v>1731</v>
      </c>
      <c r="D103" s="97">
        <v>13</v>
      </c>
      <c r="E103" s="75" t="s">
        <v>158</v>
      </c>
      <c r="F103" s="98">
        <v>40448</v>
      </c>
      <c r="G103" s="98">
        <v>44413</v>
      </c>
      <c r="H103" s="6">
        <f t="shared" si="8"/>
        <v>10.863013698630137</v>
      </c>
      <c r="I103" s="50">
        <v>6</v>
      </c>
      <c r="J103" s="70">
        <v>0.03</v>
      </c>
      <c r="K103" s="71">
        <f t="shared" si="9"/>
        <v>0.16166666666666665</v>
      </c>
      <c r="L103" s="51">
        <v>158307.24</v>
      </c>
      <c r="M103" s="51">
        <v>7915.36</v>
      </c>
      <c r="N103" s="66">
        <f t="shared" si="5"/>
        <v>278017.15086849313</v>
      </c>
      <c r="O103" s="66">
        <f t="shared" si="6"/>
        <v>0</v>
      </c>
      <c r="P103" s="167">
        <v>0.05</v>
      </c>
      <c r="Q103" s="66">
        <f t="shared" si="7"/>
        <v>4749.2171999999991</v>
      </c>
    </row>
    <row r="104" spans="2:17" x14ac:dyDescent="0.25">
      <c r="B104" s="75">
        <v>100</v>
      </c>
      <c r="C104" s="96" t="s">
        <v>1732</v>
      </c>
      <c r="D104" s="100">
        <v>0</v>
      </c>
      <c r="E104" s="75" t="s">
        <v>145</v>
      </c>
      <c r="F104" s="98">
        <v>40448</v>
      </c>
      <c r="G104" s="98">
        <v>44413</v>
      </c>
      <c r="H104" s="6">
        <f t="shared" si="8"/>
        <v>10.863013698630137</v>
      </c>
      <c r="I104" s="50">
        <v>5</v>
      </c>
      <c r="J104" s="70">
        <v>0.03</v>
      </c>
      <c r="K104" s="71">
        <f t="shared" si="9"/>
        <v>0.19400000000000001</v>
      </c>
      <c r="L104" s="51">
        <v>7596.96</v>
      </c>
      <c r="M104" s="51">
        <v>379.85</v>
      </c>
      <c r="N104" s="66">
        <f t="shared" si="5"/>
        <v>16010.02082630137</v>
      </c>
      <c r="O104" s="66">
        <f t="shared" si="6"/>
        <v>0</v>
      </c>
      <c r="P104" s="167">
        <v>0.05</v>
      </c>
      <c r="Q104" s="66">
        <f t="shared" si="7"/>
        <v>227.90879999999999</v>
      </c>
    </row>
    <row r="105" spans="2:17" x14ac:dyDescent="0.25">
      <c r="B105" s="75">
        <v>101</v>
      </c>
      <c r="C105" s="96" t="s">
        <v>1733</v>
      </c>
      <c r="D105" s="97">
        <v>1</v>
      </c>
      <c r="E105" s="75" t="s">
        <v>158</v>
      </c>
      <c r="F105" s="98">
        <v>40448</v>
      </c>
      <c r="G105" s="98">
        <v>44413</v>
      </c>
      <c r="H105" s="6">
        <f t="shared" si="8"/>
        <v>10.863013698630137</v>
      </c>
      <c r="I105" s="50">
        <v>6</v>
      </c>
      <c r="J105" s="70">
        <v>0.03</v>
      </c>
      <c r="K105" s="71">
        <f t="shared" si="9"/>
        <v>0.16166666666666665</v>
      </c>
      <c r="L105" s="51">
        <v>13965</v>
      </c>
      <c r="M105" s="51">
        <v>698.25</v>
      </c>
      <c r="N105" s="66">
        <f t="shared" si="5"/>
        <v>24525.154452054794</v>
      </c>
      <c r="O105" s="66">
        <f t="shared" si="6"/>
        <v>0</v>
      </c>
      <c r="P105" s="167">
        <v>0.05</v>
      </c>
      <c r="Q105" s="66">
        <f t="shared" si="7"/>
        <v>418.95</v>
      </c>
    </row>
    <row r="106" spans="2:17" x14ac:dyDescent="0.25">
      <c r="B106" s="75">
        <v>102</v>
      </c>
      <c r="C106" s="96" t="s">
        <v>1734</v>
      </c>
      <c r="D106" s="97">
        <v>1</v>
      </c>
      <c r="E106" s="75" t="s">
        <v>158</v>
      </c>
      <c r="F106" s="98">
        <v>40448</v>
      </c>
      <c r="G106" s="98">
        <v>44413</v>
      </c>
      <c r="H106" s="6">
        <f t="shared" si="8"/>
        <v>10.863013698630137</v>
      </c>
      <c r="I106" s="50">
        <v>6</v>
      </c>
      <c r="J106" s="70">
        <v>0.03</v>
      </c>
      <c r="K106" s="71">
        <f t="shared" si="9"/>
        <v>0.16166666666666665</v>
      </c>
      <c r="L106" s="51">
        <v>7932.12</v>
      </c>
      <c r="M106" s="51">
        <v>396.61</v>
      </c>
      <c r="N106" s="66">
        <f t="shared" si="5"/>
        <v>13930.287728767122</v>
      </c>
      <c r="O106" s="66">
        <f t="shared" si="6"/>
        <v>0</v>
      </c>
      <c r="P106" s="167">
        <v>0.05</v>
      </c>
      <c r="Q106" s="66">
        <f t="shared" si="7"/>
        <v>237.96359999999999</v>
      </c>
    </row>
    <row r="107" spans="2:17" x14ac:dyDescent="0.25">
      <c r="B107" s="75">
        <v>103</v>
      </c>
      <c r="C107" s="96" t="s">
        <v>1735</v>
      </c>
      <c r="D107" s="97">
        <v>2</v>
      </c>
      <c r="E107" s="75" t="s">
        <v>158</v>
      </c>
      <c r="F107" s="98">
        <v>40448</v>
      </c>
      <c r="G107" s="98">
        <v>44413</v>
      </c>
      <c r="H107" s="6">
        <f t="shared" si="8"/>
        <v>10.863013698630137</v>
      </c>
      <c r="I107" s="50">
        <v>8</v>
      </c>
      <c r="J107" s="70">
        <v>0.03</v>
      </c>
      <c r="K107" s="71">
        <f t="shared" si="9"/>
        <v>0.12125</v>
      </c>
      <c r="L107" s="51">
        <v>12494.4</v>
      </c>
      <c r="M107" s="51">
        <v>624.72</v>
      </c>
      <c r="N107" s="66">
        <f t="shared" si="5"/>
        <v>16456.87915068493</v>
      </c>
      <c r="O107" s="66">
        <f t="shared" si="6"/>
        <v>0</v>
      </c>
      <c r="P107" s="167">
        <v>0.05</v>
      </c>
      <c r="Q107" s="66">
        <f t="shared" si="7"/>
        <v>374.83199999999999</v>
      </c>
    </row>
    <row r="108" spans="2:17" x14ac:dyDescent="0.25">
      <c r="B108" s="75">
        <v>104</v>
      </c>
      <c r="C108" s="96" t="s">
        <v>1736</v>
      </c>
      <c r="D108" s="97">
        <v>15</v>
      </c>
      <c r="E108" s="75" t="s">
        <v>158</v>
      </c>
      <c r="F108" s="98">
        <v>40596</v>
      </c>
      <c r="G108" s="98">
        <v>44413</v>
      </c>
      <c r="H108" s="6">
        <f t="shared" si="8"/>
        <v>10.457534246575342</v>
      </c>
      <c r="I108" s="50">
        <v>6</v>
      </c>
      <c r="J108" s="70">
        <v>0.03</v>
      </c>
      <c r="K108" s="71">
        <f t="shared" si="9"/>
        <v>0.16166666666666665</v>
      </c>
      <c r="L108" s="51">
        <v>41040</v>
      </c>
      <c r="M108" s="51">
        <v>0</v>
      </c>
      <c r="N108" s="66">
        <f t="shared" si="5"/>
        <v>69383.648219178067</v>
      </c>
      <c r="O108" s="66">
        <f t="shared" si="6"/>
        <v>0</v>
      </c>
      <c r="P108" s="167">
        <v>0.05</v>
      </c>
      <c r="Q108" s="66">
        <f t="shared" si="7"/>
        <v>0</v>
      </c>
    </row>
    <row r="109" spans="2:17" x14ac:dyDescent="0.25">
      <c r="B109" s="75">
        <v>105</v>
      </c>
      <c r="C109" s="96" t="s">
        <v>1737</v>
      </c>
      <c r="D109" s="97">
        <v>6</v>
      </c>
      <c r="E109" s="75" t="s">
        <v>158</v>
      </c>
      <c r="F109" s="98">
        <v>40596</v>
      </c>
      <c r="G109" s="98">
        <v>44413</v>
      </c>
      <c r="H109" s="6">
        <f t="shared" si="8"/>
        <v>10.457534246575342</v>
      </c>
      <c r="I109" s="50">
        <v>8</v>
      </c>
      <c r="J109" s="70">
        <v>0.03</v>
      </c>
      <c r="K109" s="71">
        <f t="shared" si="9"/>
        <v>0.12125</v>
      </c>
      <c r="L109" s="51">
        <v>36252</v>
      </c>
      <c r="M109" s="51">
        <v>1812.6</v>
      </c>
      <c r="N109" s="66">
        <f t="shared" si="5"/>
        <v>45966.666945205485</v>
      </c>
      <c r="O109" s="66">
        <f t="shared" si="6"/>
        <v>0</v>
      </c>
      <c r="P109" s="167">
        <v>0.05</v>
      </c>
      <c r="Q109" s="66">
        <f t="shared" si="7"/>
        <v>1087.56</v>
      </c>
    </row>
    <row r="110" spans="2:17" x14ac:dyDescent="0.25">
      <c r="B110" s="75">
        <v>106</v>
      </c>
      <c r="C110" s="96" t="s">
        <v>1738</v>
      </c>
      <c r="D110" s="97">
        <v>10</v>
      </c>
      <c r="E110" s="75" t="s">
        <v>158</v>
      </c>
      <c r="F110" s="98">
        <v>40596</v>
      </c>
      <c r="G110" s="98">
        <v>44413</v>
      </c>
      <c r="H110" s="6">
        <f t="shared" si="8"/>
        <v>10.457534246575342</v>
      </c>
      <c r="I110" s="50">
        <v>8</v>
      </c>
      <c r="J110" s="70">
        <v>0.03</v>
      </c>
      <c r="K110" s="71">
        <f t="shared" si="9"/>
        <v>0.12125</v>
      </c>
      <c r="L110" s="51">
        <v>83220</v>
      </c>
      <c r="M110" s="51">
        <v>4161</v>
      </c>
      <c r="N110" s="66">
        <f t="shared" si="5"/>
        <v>105520.965</v>
      </c>
      <c r="O110" s="66">
        <f t="shared" si="6"/>
        <v>0</v>
      </c>
      <c r="P110" s="167">
        <v>0.05</v>
      </c>
      <c r="Q110" s="66">
        <f t="shared" si="7"/>
        <v>2496.6</v>
      </c>
    </row>
    <row r="111" spans="2:17" x14ac:dyDescent="0.25">
      <c r="B111" s="75">
        <v>107</v>
      </c>
      <c r="C111" s="96" t="s">
        <v>1739</v>
      </c>
      <c r="D111" s="97">
        <v>2</v>
      </c>
      <c r="E111" s="75" t="s">
        <v>158</v>
      </c>
      <c r="F111" s="98">
        <v>40596</v>
      </c>
      <c r="G111" s="98">
        <v>44413</v>
      </c>
      <c r="H111" s="6">
        <f t="shared" si="8"/>
        <v>10.457534246575342</v>
      </c>
      <c r="I111" s="50">
        <v>8</v>
      </c>
      <c r="J111" s="70">
        <v>0.03</v>
      </c>
      <c r="K111" s="71">
        <f t="shared" si="9"/>
        <v>0.12125</v>
      </c>
      <c r="L111" s="51">
        <v>9918</v>
      </c>
      <c r="M111" s="51">
        <v>0</v>
      </c>
      <c r="N111" s="66">
        <f t="shared" si="5"/>
        <v>12575.786239726027</v>
      </c>
      <c r="O111" s="66">
        <f t="shared" si="6"/>
        <v>0</v>
      </c>
      <c r="P111" s="167">
        <v>0.05</v>
      </c>
      <c r="Q111" s="66">
        <f t="shared" si="7"/>
        <v>0</v>
      </c>
    </row>
    <row r="112" spans="2:17" x14ac:dyDescent="0.25">
      <c r="B112" s="75">
        <v>108</v>
      </c>
      <c r="C112" s="96" t="s">
        <v>1740</v>
      </c>
      <c r="D112" s="97">
        <v>5</v>
      </c>
      <c r="E112" s="75" t="s">
        <v>158</v>
      </c>
      <c r="F112" s="98">
        <v>40625</v>
      </c>
      <c r="G112" s="98">
        <v>44413</v>
      </c>
      <c r="H112" s="6">
        <f t="shared" si="8"/>
        <v>10.378082191780821</v>
      </c>
      <c r="I112" s="50">
        <v>6</v>
      </c>
      <c r="J112" s="70">
        <v>0.03</v>
      </c>
      <c r="K112" s="71">
        <f t="shared" si="9"/>
        <v>0.16166666666666665</v>
      </c>
      <c r="L112" s="51">
        <v>25491.68</v>
      </c>
      <c r="M112" s="51">
        <v>1274.58</v>
      </c>
      <c r="N112" s="66">
        <f t="shared" si="5"/>
        <v>42769.684623196343</v>
      </c>
      <c r="O112" s="66">
        <f t="shared" si="6"/>
        <v>0</v>
      </c>
      <c r="P112" s="167">
        <v>0.05</v>
      </c>
      <c r="Q112" s="66">
        <f t="shared" si="7"/>
        <v>764.75040000000001</v>
      </c>
    </row>
    <row r="113" spans="2:17" x14ac:dyDescent="0.25">
      <c r="B113" s="75">
        <v>109</v>
      </c>
      <c r="C113" s="96" t="s">
        <v>1719</v>
      </c>
      <c r="D113" s="97">
        <v>2</v>
      </c>
      <c r="E113" s="75" t="s">
        <v>158</v>
      </c>
      <c r="F113" s="98">
        <v>40625</v>
      </c>
      <c r="G113" s="98">
        <v>44413</v>
      </c>
      <c r="H113" s="6">
        <f t="shared" si="8"/>
        <v>10.378082191780821</v>
      </c>
      <c r="I113" s="50">
        <v>8</v>
      </c>
      <c r="J113" s="70">
        <v>0.03</v>
      </c>
      <c r="K113" s="71">
        <f t="shared" si="9"/>
        <v>0.12125</v>
      </c>
      <c r="L113" s="51">
        <v>13387.23</v>
      </c>
      <c r="M113" s="51">
        <v>669.36</v>
      </c>
      <c r="N113" s="66">
        <f t="shared" si="5"/>
        <v>16845.720007808217</v>
      </c>
      <c r="O113" s="66">
        <f t="shared" si="6"/>
        <v>0</v>
      </c>
      <c r="P113" s="167">
        <v>0.05</v>
      </c>
      <c r="Q113" s="66">
        <f t="shared" si="7"/>
        <v>401.61689999999999</v>
      </c>
    </row>
    <row r="114" spans="2:17" x14ac:dyDescent="0.25">
      <c r="B114" s="75">
        <v>110</v>
      </c>
      <c r="C114" s="96" t="s">
        <v>1741</v>
      </c>
      <c r="D114" s="97">
        <v>2</v>
      </c>
      <c r="E114" s="75" t="s">
        <v>158</v>
      </c>
      <c r="F114" s="98">
        <v>40625</v>
      </c>
      <c r="G114" s="98">
        <v>44413</v>
      </c>
      <c r="H114" s="6">
        <f t="shared" si="8"/>
        <v>10.378082191780821</v>
      </c>
      <c r="I114" s="50">
        <v>6</v>
      </c>
      <c r="J114" s="70">
        <v>0.03</v>
      </c>
      <c r="K114" s="71">
        <f t="shared" si="9"/>
        <v>0.16166666666666665</v>
      </c>
      <c r="L114" s="51">
        <v>10196.67</v>
      </c>
      <c r="M114" s="51">
        <v>509.83</v>
      </c>
      <c r="N114" s="66">
        <f t="shared" si="5"/>
        <v>17107.870493698629</v>
      </c>
      <c r="O114" s="66">
        <f t="shared" si="6"/>
        <v>0</v>
      </c>
      <c r="P114" s="167">
        <v>0.05</v>
      </c>
      <c r="Q114" s="66">
        <f t="shared" si="7"/>
        <v>305.90010000000001</v>
      </c>
    </row>
    <row r="115" spans="2:17" x14ac:dyDescent="0.25">
      <c r="B115" s="75">
        <v>111</v>
      </c>
      <c r="C115" s="96" t="s">
        <v>1742</v>
      </c>
      <c r="D115" s="97">
        <v>15</v>
      </c>
      <c r="E115" s="75" t="s">
        <v>158</v>
      </c>
      <c r="F115" s="98">
        <v>40625</v>
      </c>
      <c r="G115" s="98">
        <v>44413</v>
      </c>
      <c r="H115" s="6">
        <f t="shared" si="8"/>
        <v>10.378082191780821</v>
      </c>
      <c r="I115" s="50">
        <v>5</v>
      </c>
      <c r="J115" s="70">
        <v>0.03</v>
      </c>
      <c r="K115" s="71">
        <f t="shared" si="9"/>
        <v>0.19400000000000001</v>
      </c>
      <c r="L115" s="51">
        <v>66362.62</v>
      </c>
      <c r="M115" s="51">
        <v>0</v>
      </c>
      <c r="N115" s="66">
        <f t="shared" si="5"/>
        <v>133611.04461545206</v>
      </c>
      <c r="O115" s="66">
        <f t="shared" si="6"/>
        <v>0</v>
      </c>
      <c r="P115" s="167">
        <v>0.05</v>
      </c>
      <c r="Q115" s="66">
        <f t="shared" si="7"/>
        <v>0</v>
      </c>
    </row>
    <row r="116" spans="2:17" x14ac:dyDescent="0.25">
      <c r="B116" s="75">
        <v>112</v>
      </c>
      <c r="C116" s="96" t="s">
        <v>1743</v>
      </c>
      <c r="D116" s="97">
        <v>12</v>
      </c>
      <c r="E116" s="75" t="s">
        <v>158</v>
      </c>
      <c r="F116" s="98">
        <v>40634</v>
      </c>
      <c r="G116" s="98">
        <v>44413</v>
      </c>
      <c r="H116" s="6">
        <f t="shared" si="8"/>
        <v>10.353424657534246</v>
      </c>
      <c r="I116" s="50">
        <v>8</v>
      </c>
      <c r="J116" s="70">
        <v>0.03</v>
      </c>
      <c r="K116" s="71">
        <f t="shared" si="9"/>
        <v>0.12125</v>
      </c>
      <c r="L116" s="51">
        <v>105291.36</v>
      </c>
      <c r="M116" s="51">
        <v>5264.57</v>
      </c>
      <c r="N116" s="66">
        <f t="shared" si="5"/>
        <v>132177.79724547945</v>
      </c>
      <c r="O116" s="66">
        <f t="shared" si="6"/>
        <v>0</v>
      </c>
      <c r="P116" s="167">
        <v>0.05</v>
      </c>
      <c r="Q116" s="66">
        <f t="shared" si="7"/>
        <v>3158.7408</v>
      </c>
    </row>
    <row r="117" spans="2:17" x14ac:dyDescent="0.25">
      <c r="B117" s="75">
        <v>113</v>
      </c>
      <c r="C117" s="96" t="s">
        <v>1744</v>
      </c>
      <c r="D117" s="97">
        <v>10</v>
      </c>
      <c r="E117" s="75" t="s">
        <v>158</v>
      </c>
      <c r="F117" s="98">
        <v>40634</v>
      </c>
      <c r="G117" s="98">
        <v>44413</v>
      </c>
      <c r="H117" s="6">
        <f t="shared" si="8"/>
        <v>10.353424657534246</v>
      </c>
      <c r="I117" s="50">
        <v>8</v>
      </c>
      <c r="J117" s="70">
        <v>0.03</v>
      </c>
      <c r="K117" s="71">
        <f t="shared" si="9"/>
        <v>0.12125</v>
      </c>
      <c r="L117" s="51">
        <v>84493.61</v>
      </c>
      <c r="M117" s="51">
        <v>4224.68</v>
      </c>
      <c r="N117" s="66">
        <f t="shared" si="5"/>
        <v>106069.28480284246</v>
      </c>
      <c r="O117" s="66">
        <f t="shared" si="6"/>
        <v>0</v>
      </c>
      <c r="P117" s="167">
        <v>0.05</v>
      </c>
      <c r="Q117" s="66">
        <f t="shared" si="7"/>
        <v>2534.8083000000001</v>
      </c>
    </row>
    <row r="118" spans="2:17" x14ac:dyDescent="0.25">
      <c r="B118" s="75">
        <v>114</v>
      </c>
      <c r="C118" s="96" t="s">
        <v>1745</v>
      </c>
      <c r="D118" s="97">
        <v>4</v>
      </c>
      <c r="E118" s="75" t="s">
        <v>158</v>
      </c>
      <c r="F118" s="98">
        <v>40634</v>
      </c>
      <c r="G118" s="98">
        <v>44413</v>
      </c>
      <c r="H118" s="6">
        <f t="shared" si="8"/>
        <v>10.353424657534246</v>
      </c>
      <c r="I118" s="50">
        <v>8</v>
      </c>
      <c r="J118" s="70">
        <v>0.03</v>
      </c>
      <c r="K118" s="71">
        <f t="shared" si="9"/>
        <v>0.12125</v>
      </c>
      <c r="L118" s="51">
        <v>13518.87</v>
      </c>
      <c r="M118" s="51">
        <v>0</v>
      </c>
      <c r="N118" s="66">
        <f t="shared" si="5"/>
        <v>16970.9504925</v>
      </c>
      <c r="O118" s="66">
        <f t="shared" si="6"/>
        <v>0</v>
      </c>
      <c r="P118" s="167">
        <v>0.05</v>
      </c>
      <c r="Q118" s="66">
        <f t="shared" si="7"/>
        <v>0</v>
      </c>
    </row>
    <row r="119" spans="2:17" x14ac:dyDescent="0.25">
      <c r="B119" s="75">
        <v>115</v>
      </c>
      <c r="C119" s="96" t="s">
        <v>1746</v>
      </c>
      <c r="D119" s="97">
        <v>2</v>
      </c>
      <c r="E119" s="75" t="s">
        <v>158</v>
      </c>
      <c r="F119" s="98">
        <v>40634</v>
      </c>
      <c r="G119" s="98">
        <v>44413</v>
      </c>
      <c r="H119" s="6">
        <f t="shared" si="8"/>
        <v>10.353424657534246</v>
      </c>
      <c r="I119" s="50">
        <v>6</v>
      </c>
      <c r="J119" s="70">
        <v>0.03</v>
      </c>
      <c r="K119" s="71">
        <f t="shared" si="9"/>
        <v>0.16166666666666665</v>
      </c>
      <c r="L119" s="51">
        <v>54995.839999999997</v>
      </c>
      <c r="M119" s="51">
        <v>2749.79</v>
      </c>
      <c r="N119" s="66">
        <f t="shared" si="5"/>
        <v>92052.237890045639</v>
      </c>
      <c r="O119" s="66">
        <f t="shared" si="6"/>
        <v>0</v>
      </c>
      <c r="P119" s="167">
        <v>0.05</v>
      </c>
      <c r="Q119" s="66">
        <f t="shared" si="7"/>
        <v>1649.8751999999997</v>
      </c>
    </row>
    <row r="120" spans="2:17" x14ac:dyDescent="0.25">
      <c r="B120" s="75">
        <v>116</v>
      </c>
      <c r="C120" s="96" t="s">
        <v>1747</v>
      </c>
      <c r="D120" s="97">
        <v>4</v>
      </c>
      <c r="E120" s="75" t="s">
        <v>158</v>
      </c>
      <c r="F120" s="98">
        <v>40634</v>
      </c>
      <c r="G120" s="98">
        <v>44413</v>
      </c>
      <c r="H120" s="6">
        <f t="shared" si="8"/>
        <v>10.353424657534246</v>
      </c>
      <c r="I120" s="50">
        <v>6</v>
      </c>
      <c r="J120" s="70">
        <v>0.03</v>
      </c>
      <c r="K120" s="71">
        <f t="shared" si="9"/>
        <v>0.16166666666666665</v>
      </c>
      <c r="L120" s="51">
        <v>45496.57</v>
      </c>
      <c r="M120" s="51">
        <v>2274.83</v>
      </c>
      <c r="N120" s="66">
        <f t="shared" si="5"/>
        <v>76152.325063515978</v>
      </c>
      <c r="O120" s="66">
        <f t="shared" si="6"/>
        <v>0</v>
      </c>
      <c r="P120" s="167">
        <v>0.05</v>
      </c>
      <c r="Q120" s="66">
        <f t="shared" si="7"/>
        <v>1364.8970999999999</v>
      </c>
    </row>
    <row r="121" spans="2:17" x14ac:dyDescent="0.25">
      <c r="B121" s="75">
        <v>117</v>
      </c>
      <c r="C121" s="96" t="s">
        <v>1748</v>
      </c>
      <c r="D121" s="97">
        <v>8</v>
      </c>
      <c r="E121" s="75" t="s">
        <v>158</v>
      </c>
      <c r="F121" s="98">
        <v>40634</v>
      </c>
      <c r="G121" s="98">
        <v>44413</v>
      </c>
      <c r="H121" s="6">
        <f t="shared" si="8"/>
        <v>10.353424657534246</v>
      </c>
      <c r="I121" s="50">
        <v>6</v>
      </c>
      <c r="J121" s="70">
        <v>0.03</v>
      </c>
      <c r="K121" s="71">
        <f t="shared" si="9"/>
        <v>0.16166666666666665</v>
      </c>
      <c r="L121" s="51">
        <v>27637.89</v>
      </c>
      <c r="M121" s="51">
        <v>0</v>
      </c>
      <c r="N121" s="66">
        <f t="shared" si="5"/>
        <v>46260.401242328764</v>
      </c>
      <c r="O121" s="66">
        <f t="shared" si="6"/>
        <v>0</v>
      </c>
      <c r="P121" s="167">
        <v>0.05</v>
      </c>
      <c r="Q121" s="66">
        <f t="shared" si="7"/>
        <v>0</v>
      </c>
    </row>
    <row r="122" spans="2:17" x14ac:dyDescent="0.25">
      <c r="B122" s="75">
        <v>118</v>
      </c>
      <c r="C122" s="96" t="s">
        <v>1749</v>
      </c>
      <c r="D122" s="97">
        <v>2</v>
      </c>
      <c r="E122" s="75" t="s">
        <v>158</v>
      </c>
      <c r="F122" s="98">
        <v>40634</v>
      </c>
      <c r="G122" s="98">
        <v>44413</v>
      </c>
      <c r="H122" s="6">
        <f t="shared" si="8"/>
        <v>10.353424657534246</v>
      </c>
      <c r="I122" s="50">
        <v>6</v>
      </c>
      <c r="J122" s="70">
        <v>0.03</v>
      </c>
      <c r="K122" s="71">
        <f t="shared" si="9"/>
        <v>0.16166666666666665</v>
      </c>
      <c r="L122" s="51">
        <v>7229.57</v>
      </c>
      <c r="M122" s="51">
        <v>0</v>
      </c>
      <c r="N122" s="66">
        <f t="shared" si="5"/>
        <v>12100.880675388125</v>
      </c>
      <c r="O122" s="66">
        <f t="shared" si="6"/>
        <v>0</v>
      </c>
      <c r="P122" s="167">
        <v>0.05</v>
      </c>
      <c r="Q122" s="66">
        <f t="shared" si="7"/>
        <v>0</v>
      </c>
    </row>
    <row r="123" spans="2:17" x14ac:dyDescent="0.25">
      <c r="B123" s="75">
        <v>119</v>
      </c>
      <c r="C123" s="96" t="s">
        <v>1750</v>
      </c>
      <c r="D123" s="97">
        <v>60</v>
      </c>
      <c r="E123" s="75" t="s">
        <v>158</v>
      </c>
      <c r="F123" s="98">
        <v>40634</v>
      </c>
      <c r="G123" s="98">
        <v>44413</v>
      </c>
      <c r="H123" s="6">
        <f t="shared" si="8"/>
        <v>10.353424657534246</v>
      </c>
      <c r="I123" s="50">
        <v>6</v>
      </c>
      <c r="J123" s="70">
        <v>0.03</v>
      </c>
      <c r="K123" s="71">
        <f t="shared" si="9"/>
        <v>0.16166666666666665</v>
      </c>
      <c r="L123" s="51">
        <v>1233687.57</v>
      </c>
      <c r="M123" s="51">
        <v>61684.38</v>
      </c>
      <c r="N123" s="66">
        <f t="shared" si="5"/>
        <v>2064950.7612872601</v>
      </c>
      <c r="O123" s="66">
        <f t="shared" si="6"/>
        <v>0</v>
      </c>
      <c r="P123" s="167">
        <v>0.05</v>
      </c>
      <c r="Q123" s="66">
        <f t="shared" si="7"/>
        <v>37010.627099999998</v>
      </c>
    </row>
    <row r="124" spans="2:17" x14ac:dyDescent="0.25">
      <c r="B124" s="75">
        <v>120</v>
      </c>
      <c r="C124" s="96" t="s">
        <v>1751</v>
      </c>
      <c r="D124" s="97">
        <v>2</v>
      </c>
      <c r="E124" s="75" t="s">
        <v>158</v>
      </c>
      <c r="F124" s="98">
        <v>40634</v>
      </c>
      <c r="G124" s="98">
        <v>44413</v>
      </c>
      <c r="H124" s="6">
        <f t="shared" si="8"/>
        <v>10.353424657534246</v>
      </c>
      <c r="I124" s="50">
        <v>6</v>
      </c>
      <c r="J124" s="70">
        <v>0.03</v>
      </c>
      <c r="K124" s="71">
        <f t="shared" si="9"/>
        <v>0.16166666666666665</v>
      </c>
      <c r="L124" s="51">
        <v>86693.52</v>
      </c>
      <c r="M124" s="51">
        <v>4334.68</v>
      </c>
      <c r="N124" s="66">
        <f t="shared" si="5"/>
        <v>145107.93046465752</v>
      </c>
      <c r="O124" s="66">
        <f t="shared" si="6"/>
        <v>0</v>
      </c>
      <c r="P124" s="167">
        <v>0.05</v>
      </c>
      <c r="Q124" s="66">
        <f t="shared" si="7"/>
        <v>2600.8056000000001</v>
      </c>
    </row>
    <row r="125" spans="2:17" x14ac:dyDescent="0.25">
      <c r="B125" s="75">
        <v>121</v>
      </c>
      <c r="C125" s="96" t="s">
        <v>1752</v>
      </c>
      <c r="D125" s="97">
        <v>6</v>
      </c>
      <c r="E125" s="75" t="s">
        <v>158</v>
      </c>
      <c r="F125" s="98">
        <v>40634</v>
      </c>
      <c r="G125" s="98">
        <v>44413</v>
      </c>
      <c r="H125" s="6">
        <f t="shared" si="8"/>
        <v>10.353424657534246</v>
      </c>
      <c r="I125" s="50">
        <v>6</v>
      </c>
      <c r="J125" s="70">
        <v>0.03</v>
      </c>
      <c r="K125" s="71">
        <f t="shared" si="9"/>
        <v>0.16166666666666665</v>
      </c>
      <c r="L125" s="51">
        <v>193485.55</v>
      </c>
      <c r="M125" s="51">
        <v>9674.2800000000007</v>
      </c>
      <c r="N125" s="66">
        <f t="shared" si="5"/>
        <v>323856.82038652961</v>
      </c>
      <c r="O125" s="66">
        <f t="shared" si="6"/>
        <v>0</v>
      </c>
      <c r="P125" s="167">
        <v>0.05</v>
      </c>
      <c r="Q125" s="66">
        <f t="shared" si="7"/>
        <v>5804.566499999999</v>
      </c>
    </row>
    <row r="126" spans="2:17" x14ac:dyDescent="0.25">
      <c r="B126" s="75">
        <v>122</v>
      </c>
      <c r="C126" s="96" t="s">
        <v>1753</v>
      </c>
      <c r="D126" s="97">
        <v>2</v>
      </c>
      <c r="E126" s="75" t="s">
        <v>158</v>
      </c>
      <c r="F126" s="98">
        <v>40634</v>
      </c>
      <c r="G126" s="98">
        <v>44413</v>
      </c>
      <c r="H126" s="6">
        <f t="shared" si="8"/>
        <v>10.353424657534246</v>
      </c>
      <c r="I126" s="50">
        <v>6</v>
      </c>
      <c r="J126" s="70">
        <v>0.03</v>
      </c>
      <c r="K126" s="71">
        <f t="shared" si="9"/>
        <v>0.16166666666666665</v>
      </c>
      <c r="L126" s="51">
        <v>73594.53</v>
      </c>
      <c r="M126" s="51">
        <v>3679.73</v>
      </c>
      <c r="N126" s="66">
        <f t="shared" si="5"/>
        <v>123182.79315246575</v>
      </c>
      <c r="O126" s="66">
        <f t="shared" si="6"/>
        <v>0</v>
      </c>
      <c r="P126" s="167">
        <v>0.05</v>
      </c>
      <c r="Q126" s="66">
        <f t="shared" si="7"/>
        <v>2207.8359</v>
      </c>
    </row>
    <row r="127" spans="2:17" x14ac:dyDescent="0.25">
      <c r="B127" s="75">
        <v>123</v>
      </c>
      <c r="C127" s="96" t="s">
        <v>1754</v>
      </c>
      <c r="D127" s="97">
        <v>2</v>
      </c>
      <c r="E127" s="75" t="s">
        <v>158</v>
      </c>
      <c r="F127" s="98">
        <v>40634</v>
      </c>
      <c r="G127" s="98">
        <v>44413</v>
      </c>
      <c r="H127" s="6">
        <f t="shared" si="8"/>
        <v>10.353424657534246</v>
      </c>
      <c r="I127" s="50">
        <v>6</v>
      </c>
      <c r="J127" s="70">
        <v>0.03</v>
      </c>
      <c r="K127" s="71">
        <f t="shared" si="9"/>
        <v>0.16166666666666665</v>
      </c>
      <c r="L127" s="51">
        <v>36997.26</v>
      </c>
      <c r="M127" s="51">
        <v>1849.86</v>
      </c>
      <c r="N127" s="66">
        <f t="shared" si="5"/>
        <v>61926.148937808211</v>
      </c>
      <c r="O127" s="66">
        <f t="shared" si="6"/>
        <v>0</v>
      </c>
      <c r="P127" s="167">
        <v>0.05</v>
      </c>
      <c r="Q127" s="66">
        <f t="shared" si="7"/>
        <v>1109.9177999999999</v>
      </c>
    </row>
    <row r="128" spans="2:17" x14ac:dyDescent="0.25">
      <c r="B128" s="75">
        <v>124</v>
      </c>
      <c r="C128" s="96" t="s">
        <v>1755</v>
      </c>
      <c r="D128" s="97">
        <v>8</v>
      </c>
      <c r="E128" s="75" t="s">
        <v>158</v>
      </c>
      <c r="F128" s="98">
        <v>40634</v>
      </c>
      <c r="G128" s="98">
        <v>44413</v>
      </c>
      <c r="H128" s="6">
        <f t="shared" si="8"/>
        <v>10.353424657534246</v>
      </c>
      <c r="I128" s="50">
        <v>6</v>
      </c>
      <c r="J128" s="70">
        <v>0.03</v>
      </c>
      <c r="K128" s="71">
        <f t="shared" si="9"/>
        <v>0.16166666666666665</v>
      </c>
      <c r="L128" s="51">
        <v>68882.86</v>
      </c>
      <c r="M128" s="51">
        <v>3444.14</v>
      </c>
      <c r="N128" s="66">
        <f t="shared" si="5"/>
        <v>115296.38269488582</v>
      </c>
      <c r="O128" s="66">
        <f t="shared" si="6"/>
        <v>0</v>
      </c>
      <c r="P128" s="167">
        <v>0.05</v>
      </c>
      <c r="Q128" s="66">
        <f t="shared" si="7"/>
        <v>2066.4857999999999</v>
      </c>
    </row>
    <row r="129" spans="2:17" x14ac:dyDescent="0.25">
      <c r="B129" s="75">
        <v>125</v>
      </c>
      <c r="C129" s="96" t="s">
        <v>1756</v>
      </c>
      <c r="D129" s="97">
        <v>10</v>
      </c>
      <c r="E129" s="75" t="s">
        <v>158</v>
      </c>
      <c r="F129" s="98">
        <v>40653</v>
      </c>
      <c r="G129" s="98">
        <v>44413</v>
      </c>
      <c r="H129" s="6">
        <f t="shared" si="8"/>
        <v>10.301369863013699</v>
      </c>
      <c r="I129" s="50">
        <v>8</v>
      </c>
      <c r="J129" s="70">
        <v>0.03</v>
      </c>
      <c r="K129" s="71">
        <f t="shared" si="9"/>
        <v>0.12125</v>
      </c>
      <c r="L129" s="51">
        <v>48000</v>
      </c>
      <c r="M129" s="51">
        <v>0</v>
      </c>
      <c r="N129" s="66">
        <f t="shared" si="5"/>
        <v>59953.972602739726</v>
      </c>
      <c r="O129" s="66">
        <f t="shared" si="6"/>
        <v>0</v>
      </c>
      <c r="P129" s="167">
        <v>0.05</v>
      </c>
      <c r="Q129" s="66">
        <f t="shared" si="7"/>
        <v>0</v>
      </c>
    </row>
    <row r="130" spans="2:17" x14ac:dyDescent="0.25">
      <c r="B130" s="75">
        <v>126</v>
      </c>
      <c r="C130" s="96" t="s">
        <v>1757</v>
      </c>
      <c r="D130" s="97">
        <v>4</v>
      </c>
      <c r="E130" s="75" t="s">
        <v>158</v>
      </c>
      <c r="F130" s="98">
        <v>40653</v>
      </c>
      <c r="G130" s="98">
        <v>44413</v>
      </c>
      <c r="H130" s="6">
        <f t="shared" si="8"/>
        <v>10.301369863013699</v>
      </c>
      <c r="I130" s="50">
        <v>8</v>
      </c>
      <c r="J130" s="70">
        <v>0.03</v>
      </c>
      <c r="K130" s="71">
        <f t="shared" si="9"/>
        <v>0.12125</v>
      </c>
      <c r="L130" s="51">
        <v>12000</v>
      </c>
      <c r="M130" s="51">
        <v>0</v>
      </c>
      <c r="N130" s="66">
        <f t="shared" si="5"/>
        <v>14988.493150684932</v>
      </c>
      <c r="O130" s="66">
        <f t="shared" si="6"/>
        <v>0</v>
      </c>
      <c r="P130" s="167">
        <v>0.05</v>
      </c>
      <c r="Q130" s="66">
        <f t="shared" si="7"/>
        <v>0</v>
      </c>
    </row>
    <row r="131" spans="2:17" x14ac:dyDescent="0.25">
      <c r="B131" s="75">
        <v>127</v>
      </c>
      <c r="C131" s="96" t="s">
        <v>1758</v>
      </c>
      <c r="D131" s="97">
        <v>5</v>
      </c>
      <c r="E131" s="75" t="s">
        <v>158</v>
      </c>
      <c r="F131" s="98">
        <v>40653</v>
      </c>
      <c r="G131" s="98">
        <v>44413</v>
      </c>
      <c r="H131" s="6">
        <f t="shared" si="8"/>
        <v>10.301369863013699</v>
      </c>
      <c r="I131" s="50">
        <v>6</v>
      </c>
      <c r="J131" s="70">
        <v>0.03</v>
      </c>
      <c r="K131" s="71">
        <f t="shared" si="9"/>
        <v>0.16166666666666665</v>
      </c>
      <c r="L131" s="51">
        <v>9000</v>
      </c>
      <c r="M131" s="51">
        <v>0</v>
      </c>
      <c r="N131" s="66">
        <f t="shared" si="5"/>
        <v>14988.49315068493</v>
      </c>
      <c r="O131" s="66">
        <f t="shared" si="6"/>
        <v>0</v>
      </c>
      <c r="P131" s="167">
        <v>0.05</v>
      </c>
      <c r="Q131" s="66">
        <f t="shared" si="7"/>
        <v>0</v>
      </c>
    </row>
    <row r="132" spans="2:17" x14ac:dyDescent="0.25">
      <c r="B132" s="75">
        <v>128</v>
      </c>
      <c r="C132" s="96" t="s">
        <v>1759</v>
      </c>
      <c r="D132" s="97">
        <v>1</v>
      </c>
      <c r="E132" s="75" t="s">
        <v>158</v>
      </c>
      <c r="F132" s="98">
        <v>40653</v>
      </c>
      <c r="G132" s="98">
        <v>44413</v>
      </c>
      <c r="H132" s="6">
        <f t="shared" si="8"/>
        <v>10.301369863013699</v>
      </c>
      <c r="I132" s="50">
        <v>6</v>
      </c>
      <c r="J132" s="70">
        <v>0.03</v>
      </c>
      <c r="K132" s="71">
        <f t="shared" si="9"/>
        <v>0.16166666666666665</v>
      </c>
      <c r="L132" s="51">
        <v>26000</v>
      </c>
      <c r="M132" s="51">
        <v>1438.85</v>
      </c>
      <c r="N132" s="66">
        <f t="shared" si="5"/>
        <v>43300.091324200912</v>
      </c>
      <c r="O132" s="66">
        <f t="shared" si="6"/>
        <v>0</v>
      </c>
      <c r="P132" s="167">
        <v>0.05</v>
      </c>
      <c r="Q132" s="66">
        <f t="shared" si="7"/>
        <v>780</v>
      </c>
    </row>
    <row r="133" spans="2:17" x14ac:dyDescent="0.25">
      <c r="B133" s="75">
        <v>129</v>
      </c>
      <c r="C133" s="96" t="s">
        <v>1760</v>
      </c>
      <c r="D133" s="97">
        <v>5</v>
      </c>
      <c r="E133" s="75" t="s">
        <v>158</v>
      </c>
      <c r="F133" s="98">
        <v>40653</v>
      </c>
      <c r="G133" s="98">
        <v>44413</v>
      </c>
      <c r="H133" s="6">
        <f t="shared" si="8"/>
        <v>10.301369863013699</v>
      </c>
      <c r="I133" s="50">
        <v>6</v>
      </c>
      <c r="J133" s="70">
        <v>0.03</v>
      </c>
      <c r="K133" s="71">
        <f t="shared" si="9"/>
        <v>0.16166666666666665</v>
      </c>
      <c r="L133" s="51">
        <v>20000</v>
      </c>
      <c r="M133" s="51">
        <v>0</v>
      </c>
      <c r="N133" s="66">
        <f t="shared" ref="N133:N196" si="10">L133*K133*H133</f>
        <v>33307.762557077622</v>
      </c>
      <c r="O133" s="66">
        <f t="shared" ref="O133:O196" si="11">MAX(L133-N133,0)</f>
        <v>0</v>
      </c>
      <c r="P133" s="167">
        <v>0.05</v>
      </c>
      <c r="Q133" s="66">
        <f t="shared" ref="Q133:Q196" si="12">IF(M133&lt;=0,0,IF(O133&lt;=J133*L133,J133*L133,O133*(1-P133)))</f>
        <v>0</v>
      </c>
    </row>
    <row r="134" spans="2:17" x14ac:dyDescent="0.25">
      <c r="B134" s="75">
        <v>130</v>
      </c>
      <c r="C134" s="96" t="s">
        <v>1761</v>
      </c>
      <c r="D134" s="97">
        <v>1</v>
      </c>
      <c r="E134" s="75" t="s">
        <v>158</v>
      </c>
      <c r="F134" s="98">
        <v>40730</v>
      </c>
      <c r="G134" s="98">
        <v>44413</v>
      </c>
      <c r="H134" s="6">
        <f t="shared" ref="H134:H197" si="13">(G134-F134)/365</f>
        <v>10.09041095890411</v>
      </c>
      <c r="I134" s="50">
        <v>6</v>
      </c>
      <c r="J134" s="70">
        <v>0.03</v>
      </c>
      <c r="K134" s="71">
        <f t="shared" ref="K134:K197" si="14">(1-J134)/I134</f>
        <v>0.16166666666666665</v>
      </c>
      <c r="L134" s="51">
        <v>113280</v>
      </c>
      <c r="M134" s="51">
        <v>8818.18</v>
      </c>
      <c r="N134" s="66">
        <f t="shared" si="10"/>
        <v>184791.75013698629</v>
      </c>
      <c r="O134" s="66">
        <f t="shared" si="11"/>
        <v>0</v>
      </c>
      <c r="P134" s="167">
        <v>0.05</v>
      </c>
      <c r="Q134" s="66">
        <f t="shared" si="12"/>
        <v>3398.4</v>
      </c>
    </row>
    <row r="135" spans="2:17" x14ac:dyDescent="0.25">
      <c r="B135" s="75">
        <v>131</v>
      </c>
      <c r="C135" s="96" t="s">
        <v>1762</v>
      </c>
      <c r="D135" s="97">
        <v>8</v>
      </c>
      <c r="E135" s="75" t="s">
        <v>158</v>
      </c>
      <c r="F135" s="98">
        <v>40653</v>
      </c>
      <c r="G135" s="98">
        <v>44413</v>
      </c>
      <c r="H135" s="6">
        <f t="shared" si="13"/>
        <v>10.301369863013699</v>
      </c>
      <c r="I135" s="50">
        <v>8</v>
      </c>
      <c r="J135" s="70">
        <v>0.03</v>
      </c>
      <c r="K135" s="71">
        <f t="shared" si="14"/>
        <v>0.12125</v>
      </c>
      <c r="L135" s="51">
        <v>24000</v>
      </c>
      <c r="M135" s="51">
        <v>0</v>
      </c>
      <c r="N135" s="66">
        <f t="shared" si="10"/>
        <v>29976.986301369863</v>
      </c>
      <c r="O135" s="66">
        <f t="shared" si="11"/>
        <v>0</v>
      </c>
      <c r="P135" s="167">
        <v>0.05</v>
      </c>
      <c r="Q135" s="66">
        <f t="shared" si="12"/>
        <v>0</v>
      </c>
    </row>
    <row r="136" spans="2:17" x14ac:dyDescent="0.25">
      <c r="B136" s="75">
        <v>132</v>
      </c>
      <c r="C136" s="96" t="s">
        <v>1763</v>
      </c>
      <c r="D136" s="97">
        <v>8</v>
      </c>
      <c r="E136" s="75" t="s">
        <v>158</v>
      </c>
      <c r="F136" s="98">
        <v>40653</v>
      </c>
      <c r="G136" s="98">
        <v>44413</v>
      </c>
      <c r="H136" s="6">
        <f t="shared" si="13"/>
        <v>10.301369863013699</v>
      </c>
      <c r="I136" s="50">
        <v>8</v>
      </c>
      <c r="J136" s="70">
        <v>0.03</v>
      </c>
      <c r="K136" s="71">
        <f t="shared" si="14"/>
        <v>0.12125</v>
      </c>
      <c r="L136" s="51">
        <v>38400</v>
      </c>
      <c r="M136" s="51">
        <v>0</v>
      </c>
      <c r="N136" s="66">
        <f t="shared" si="10"/>
        <v>47963.178082191786</v>
      </c>
      <c r="O136" s="66">
        <f t="shared" si="11"/>
        <v>0</v>
      </c>
      <c r="P136" s="167">
        <v>0.05</v>
      </c>
      <c r="Q136" s="66">
        <f t="shared" si="12"/>
        <v>0</v>
      </c>
    </row>
    <row r="137" spans="2:17" x14ac:dyDescent="0.25">
      <c r="B137" s="75">
        <v>133</v>
      </c>
      <c r="C137" s="96" t="s">
        <v>1764</v>
      </c>
      <c r="D137" s="97">
        <v>5</v>
      </c>
      <c r="E137" s="75" t="s">
        <v>158</v>
      </c>
      <c r="F137" s="98">
        <v>40653</v>
      </c>
      <c r="G137" s="98">
        <v>44413</v>
      </c>
      <c r="H137" s="6">
        <f t="shared" si="13"/>
        <v>10.301369863013699</v>
      </c>
      <c r="I137" s="50">
        <v>6</v>
      </c>
      <c r="J137" s="70">
        <v>0.03</v>
      </c>
      <c r="K137" s="71">
        <f t="shared" si="14"/>
        <v>0.16166666666666665</v>
      </c>
      <c r="L137" s="51">
        <v>9000</v>
      </c>
      <c r="M137" s="51">
        <v>0</v>
      </c>
      <c r="N137" s="66">
        <f t="shared" si="10"/>
        <v>14988.49315068493</v>
      </c>
      <c r="O137" s="66">
        <f t="shared" si="11"/>
        <v>0</v>
      </c>
      <c r="P137" s="167">
        <v>0.05</v>
      </c>
      <c r="Q137" s="66">
        <f t="shared" si="12"/>
        <v>0</v>
      </c>
    </row>
    <row r="138" spans="2:17" x14ac:dyDescent="0.25">
      <c r="B138" s="75">
        <v>134</v>
      </c>
      <c r="C138" s="96" t="s">
        <v>1765</v>
      </c>
      <c r="D138" s="97">
        <v>5</v>
      </c>
      <c r="E138" s="75" t="s">
        <v>158</v>
      </c>
      <c r="F138" s="98">
        <v>40653</v>
      </c>
      <c r="G138" s="98">
        <v>44413</v>
      </c>
      <c r="H138" s="6">
        <f t="shared" si="13"/>
        <v>10.301369863013699</v>
      </c>
      <c r="I138" s="50">
        <v>6</v>
      </c>
      <c r="J138" s="70">
        <v>0.03</v>
      </c>
      <c r="K138" s="71">
        <f t="shared" si="14"/>
        <v>0.16166666666666665</v>
      </c>
      <c r="L138" s="51">
        <v>20000</v>
      </c>
      <c r="M138" s="51">
        <v>0</v>
      </c>
      <c r="N138" s="66">
        <f t="shared" si="10"/>
        <v>33307.762557077622</v>
      </c>
      <c r="O138" s="66">
        <f t="shared" si="11"/>
        <v>0</v>
      </c>
      <c r="P138" s="167">
        <v>0.05</v>
      </c>
      <c r="Q138" s="66">
        <f t="shared" si="12"/>
        <v>0</v>
      </c>
    </row>
    <row r="139" spans="2:17" x14ac:dyDescent="0.25">
      <c r="B139" s="75">
        <v>135</v>
      </c>
      <c r="C139" s="96" t="s">
        <v>1766</v>
      </c>
      <c r="D139" s="97">
        <v>1</v>
      </c>
      <c r="E139" s="75" t="s">
        <v>158</v>
      </c>
      <c r="F139" s="98">
        <v>40653</v>
      </c>
      <c r="G139" s="98">
        <v>44413</v>
      </c>
      <c r="H139" s="6">
        <f t="shared" si="13"/>
        <v>10.301369863013699</v>
      </c>
      <c r="I139" s="50">
        <v>6</v>
      </c>
      <c r="J139" s="70">
        <v>0.03</v>
      </c>
      <c r="K139" s="71">
        <f t="shared" si="14"/>
        <v>0.16166666666666665</v>
      </c>
      <c r="L139" s="51">
        <v>20000</v>
      </c>
      <c r="M139" s="51">
        <v>1106.81</v>
      </c>
      <c r="N139" s="66">
        <f t="shared" si="10"/>
        <v>33307.762557077622</v>
      </c>
      <c r="O139" s="66">
        <f t="shared" si="11"/>
        <v>0</v>
      </c>
      <c r="P139" s="167">
        <v>0.05</v>
      </c>
      <c r="Q139" s="66">
        <f t="shared" si="12"/>
        <v>600</v>
      </c>
    </row>
    <row r="140" spans="2:17" x14ac:dyDescent="0.25">
      <c r="B140" s="75">
        <v>136</v>
      </c>
      <c r="C140" s="96" t="s">
        <v>1767</v>
      </c>
      <c r="D140" s="97">
        <v>1</v>
      </c>
      <c r="E140" s="75" t="s">
        <v>158</v>
      </c>
      <c r="F140" s="98">
        <v>40653</v>
      </c>
      <c r="G140" s="98">
        <v>44413</v>
      </c>
      <c r="H140" s="6">
        <f t="shared" si="13"/>
        <v>10.301369863013699</v>
      </c>
      <c r="I140" s="50">
        <v>6</v>
      </c>
      <c r="J140" s="70">
        <v>0.03</v>
      </c>
      <c r="K140" s="71">
        <f t="shared" si="14"/>
        <v>0.16166666666666665</v>
      </c>
      <c r="L140" s="51">
        <v>4500</v>
      </c>
      <c r="M140" s="51">
        <v>0</v>
      </c>
      <c r="N140" s="66">
        <f t="shared" si="10"/>
        <v>7494.2465753424649</v>
      </c>
      <c r="O140" s="66">
        <f t="shared" si="11"/>
        <v>0</v>
      </c>
      <c r="P140" s="167">
        <v>0.05</v>
      </c>
      <c r="Q140" s="66">
        <f t="shared" si="12"/>
        <v>0</v>
      </c>
    </row>
    <row r="141" spans="2:17" x14ac:dyDescent="0.25">
      <c r="B141" s="75">
        <v>137</v>
      </c>
      <c r="C141" s="96" t="s">
        <v>1768</v>
      </c>
      <c r="D141" s="97">
        <v>1</v>
      </c>
      <c r="E141" s="75" t="s">
        <v>158</v>
      </c>
      <c r="F141" s="98">
        <v>40721</v>
      </c>
      <c r="G141" s="98">
        <v>44413</v>
      </c>
      <c r="H141" s="6">
        <f t="shared" si="13"/>
        <v>10.115068493150686</v>
      </c>
      <c r="I141" s="50">
        <v>8</v>
      </c>
      <c r="J141" s="70">
        <v>0.03</v>
      </c>
      <c r="K141" s="71">
        <f t="shared" si="14"/>
        <v>0.12125</v>
      </c>
      <c r="L141" s="51">
        <v>8550</v>
      </c>
      <c r="M141" s="51">
        <v>643.30999999999995</v>
      </c>
      <c r="N141" s="66">
        <f t="shared" si="10"/>
        <v>10486.165068493152</v>
      </c>
      <c r="O141" s="66">
        <f t="shared" si="11"/>
        <v>0</v>
      </c>
      <c r="P141" s="167">
        <v>0.05</v>
      </c>
      <c r="Q141" s="66">
        <f t="shared" si="12"/>
        <v>256.5</v>
      </c>
    </row>
    <row r="142" spans="2:17" x14ac:dyDescent="0.25">
      <c r="B142" s="75">
        <v>138</v>
      </c>
      <c r="C142" s="96" t="s">
        <v>1769</v>
      </c>
      <c r="D142" s="97">
        <v>2</v>
      </c>
      <c r="E142" s="75" t="s">
        <v>158</v>
      </c>
      <c r="F142" s="98">
        <v>40721</v>
      </c>
      <c r="G142" s="98">
        <v>44413</v>
      </c>
      <c r="H142" s="6">
        <f t="shared" si="13"/>
        <v>10.115068493150686</v>
      </c>
      <c r="I142" s="50">
        <v>6</v>
      </c>
      <c r="J142" s="70">
        <v>0.03</v>
      </c>
      <c r="K142" s="71">
        <f t="shared" si="14"/>
        <v>0.16166666666666665</v>
      </c>
      <c r="L142" s="51">
        <v>3306</v>
      </c>
      <c r="M142" s="51">
        <v>0</v>
      </c>
      <c r="N142" s="66">
        <f t="shared" si="10"/>
        <v>5406.2006575342457</v>
      </c>
      <c r="O142" s="66">
        <f t="shared" si="11"/>
        <v>0</v>
      </c>
      <c r="P142" s="167">
        <v>0.05</v>
      </c>
      <c r="Q142" s="66">
        <f t="shared" si="12"/>
        <v>0</v>
      </c>
    </row>
    <row r="143" spans="2:17" x14ac:dyDescent="0.25">
      <c r="B143" s="75">
        <v>139</v>
      </c>
      <c r="C143" s="96" t="s">
        <v>1770</v>
      </c>
      <c r="D143" s="97">
        <v>79</v>
      </c>
      <c r="E143" s="75" t="s">
        <v>158</v>
      </c>
      <c r="F143" s="98">
        <v>40721</v>
      </c>
      <c r="G143" s="98">
        <v>44413</v>
      </c>
      <c r="H143" s="6">
        <f t="shared" si="13"/>
        <v>10.115068493150686</v>
      </c>
      <c r="I143" s="50">
        <v>5</v>
      </c>
      <c r="J143" s="70">
        <v>0.03</v>
      </c>
      <c r="K143" s="71">
        <f t="shared" si="14"/>
        <v>0.19400000000000001</v>
      </c>
      <c r="L143" s="51">
        <v>156716.04</v>
      </c>
      <c r="M143" s="51">
        <v>0</v>
      </c>
      <c r="N143" s="66">
        <f t="shared" si="10"/>
        <v>307527.53484361648</v>
      </c>
      <c r="O143" s="66">
        <f t="shared" si="11"/>
        <v>0</v>
      </c>
      <c r="P143" s="167">
        <v>0.05</v>
      </c>
      <c r="Q143" s="66">
        <f t="shared" si="12"/>
        <v>0</v>
      </c>
    </row>
    <row r="144" spans="2:17" x14ac:dyDescent="0.25">
      <c r="B144" s="75">
        <v>140</v>
      </c>
      <c r="C144" s="96" t="s">
        <v>1771</v>
      </c>
      <c r="D144" s="97">
        <v>4</v>
      </c>
      <c r="E144" s="75" t="s">
        <v>158</v>
      </c>
      <c r="F144" s="98">
        <v>40721</v>
      </c>
      <c r="G144" s="98">
        <v>44413</v>
      </c>
      <c r="H144" s="6">
        <f t="shared" si="13"/>
        <v>10.115068493150686</v>
      </c>
      <c r="I144" s="50">
        <v>6</v>
      </c>
      <c r="J144" s="70">
        <v>0.03</v>
      </c>
      <c r="K144" s="71">
        <f t="shared" si="14"/>
        <v>0.16166666666666665</v>
      </c>
      <c r="L144" s="51">
        <v>31279.96</v>
      </c>
      <c r="M144" s="51">
        <v>2353.5500000000002</v>
      </c>
      <c r="N144" s="66">
        <f t="shared" si="10"/>
        <v>51151.16162118721</v>
      </c>
      <c r="O144" s="66">
        <f t="shared" si="11"/>
        <v>0</v>
      </c>
      <c r="P144" s="167">
        <v>0.05</v>
      </c>
      <c r="Q144" s="66">
        <f t="shared" si="12"/>
        <v>938.39879999999994</v>
      </c>
    </row>
    <row r="145" spans="2:17" x14ac:dyDescent="0.25">
      <c r="B145" s="75">
        <v>141</v>
      </c>
      <c r="C145" s="96" t="s">
        <v>1772</v>
      </c>
      <c r="D145" s="97">
        <v>68</v>
      </c>
      <c r="E145" s="75" t="s">
        <v>158</v>
      </c>
      <c r="F145" s="98">
        <v>40721</v>
      </c>
      <c r="G145" s="98">
        <v>44413</v>
      </c>
      <c r="H145" s="6">
        <f t="shared" si="13"/>
        <v>10.115068493150686</v>
      </c>
      <c r="I145" s="50">
        <v>6</v>
      </c>
      <c r="J145" s="70">
        <v>0.03</v>
      </c>
      <c r="K145" s="71">
        <f t="shared" si="14"/>
        <v>0.16166666666666665</v>
      </c>
      <c r="L145" s="51">
        <v>230689.95</v>
      </c>
      <c r="M145" s="51">
        <v>0</v>
      </c>
      <c r="N145" s="66">
        <f t="shared" si="10"/>
        <v>377240.21759726026</v>
      </c>
      <c r="O145" s="66">
        <f t="shared" si="11"/>
        <v>0</v>
      </c>
      <c r="P145" s="167">
        <v>0.05</v>
      </c>
      <c r="Q145" s="66">
        <f t="shared" si="12"/>
        <v>0</v>
      </c>
    </row>
    <row r="146" spans="2:17" x14ac:dyDescent="0.25">
      <c r="B146" s="75">
        <v>142</v>
      </c>
      <c r="C146" s="96" t="s">
        <v>1773</v>
      </c>
      <c r="D146" s="97">
        <v>68</v>
      </c>
      <c r="E146" s="75" t="s">
        <v>158</v>
      </c>
      <c r="F146" s="98">
        <v>40721</v>
      </c>
      <c r="G146" s="98">
        <v>44413</v>
      </c>
      <c r="H146" s="6">
        <f t="shared" si="13"/>
        <v>10.115068493150686</v>
      </c>
      <c r="I146" s="50">
        <v>5</v>
      </c>
      <c r="J146" s="70">
        <v>0.03</v>
      </c>
      <c r="K146" s="71">
        <f t="shared" si="14"/>
        <v>0.19400000000000001</v>
      </c>
      <c r="L146" s="51">
        <v>273699.99</v>
      </c>
      <c r="M146" s="51">
        <v>0</v>
      </c>
      <c r="N146" s="66">
        <f t="shared" si="10"/>
        <v>537087.86421238363</v>
      </c>
      <c r="O146" s="66">
        <f t="shared" si="11"/>
        <v>0</v>
      </c>
      <c r="P146" s="167">
        <v>0.05</v>
      </c>
      <c r="Q146" s="66">
        <f t="shared" si="12"/>
        <v>0</v>
      </c>
    </row>
    <row r="147" spans="2:17" x14ac:dyDescent="0.25">
      <c r="B147" s="75">
        <v>143</v>
      </c>
      <c r="C147" s="96" t="s">
        <v>1774</v>
      </c>
      <c r="D147" s="97">
        <v>68</v>
      </c>
      <c r="E147" s="75" t="s">
        <v>158</v>
      </c>
      <c r="F147" s="98">
        <v>40721</v>
      </c>
      <c r="G147" s="98">
        <v>44413</v>
      </c>
      <c r="H147" s="6">
        <f t="shared" si="13"/>
        <v>10.115068493150686</v>
      </c>
      <c r="I147" s="50">
        <v>8</v>
      </c>
      <c r="J147" s="70">
        <v>0.03</v>
      </c>
      <c r="K147" s="71">
        <f t="shared" si="14"/>
        <v>0.12125</v>
      </c>
      <c r="L147" s="51">
        <v>523939.97</v>
      </c>
      <c r="M147" s="51">
        <v>39421.99</v>
      </c>
      <c r="N147" s="66">
        <f t="shared" si="10"/>
        <v>642587.25279547938</v>
      </c>
      <c r="O147" s="66">
        <f t="shared" si="11"/>
        <v>0</v>
      </c>
      <c r="P147" s="167">
        <v>0.05</v>
      </c>
      <c r="Q147" s="66">
        <f t="shared" si="12"/>
        <v>15718.199099999998</v>
      </c>
    </row>
    <row r="148" spans="2:17" x14ac:dyDescent="0.25">
      <c r="B148" s="75">
        <v>144</v>
      </c>
      <c r="C148" s="96" t="s">
        <v>1775</v>
      </c>
      <c r="D148" s="97">
        <v>68</v>
      </c>
      <c r="E148" s="75" t="s">
        <v>158</v>
      </c>
      <c r="F148" s="98">
        <v>40654</v>
      </c>
      <c r="G148" s="98">
        <v>44413</v>
      </c>
      <c r="H148" s="6">
        <f t="shared" si="13"/>
        <v>10.298630136986301</v>
      </c>
      <c r="I148" s="50">
        <v>6</v>
      </c>
      <c r="J148" s="70">
        <v>0.03</v>
      </c>
      <c r="K148" s="71">
        <f t="shared" si="14"/>
        <v>0.16166666666666665</v>
      </c>
      <c r="L148" s="51">
        <v>117299.99</v>
      </c>
      <c r="M148" s="51">
        <v>0</v>
      </c>
      <c r="N148" s="66">
        <f t="shared" si="10"/>
        <v>195298.05595328764</v>
      </c>
      <c r="O148" s="66">
        <f t="shared" si="11"/>
        <v>0</v>
      </c>
      <c r="P148" s="167">
        <v>0.05</v>
      </c>
      <c r="Q148" s="66">
        <f t="shared" si="12"/>
        <v>0</v>
      </c>
    </row>
    <row r="149" spans="2:17" x14ac:dyDescent="0.25">
      <c r="B149" s="75">
        <v>145</v>
      </c>
      <c r="C149" s="96" t="s">
        <v>1776</v>
      </c>
      <c r="D149" s="97">
        <v>68</v>
      </c>
      <c r="E149" s="75" t="s">
        <v>158</v>
      </c>
      <c r="F149" s="98">
        <v>40654</v>
      </c>
      <c r="G149" s="98">
        <v>44413</v>
      </c>
      <c r="H149" s="6">
        <f t="shared" si="13"/>
        <v>10.298630136986301</v>
      </c>
      <c r="I149" s="50">
        <v>6</v>
      </c>
      <c r="J149" s="70">
        <v>0.03</v>
      </c>
      <c r="K149" s="71">
        <f t="shared" si="14"/>
        <v>0.16166666666666665</v>
      </c>
      <c r="L149" s="51">
        <v>351899.99</v>
      </c>
      <c r="M149" s="51">
        <v>19578.38</v>
      </c>
      <c r="N149" s="66">
        <f t="shared" si="10"/>
        <v>585894.20115876698</v>
      </c>
      <c r="O149" s="66">
        <f t="shared" si="11"/>
        <v>0</v>
      </c>
      <c r="P149" s="167">
        <v>0.05</v>
      </c>
      <c r="Q149" s="66">
        <f t="shared" si="12"/>
        <v>10556.999699999998</v>
      </c>
    </row>
    <row r="150" spans="2:17" x14ac:dyDescent="0.25">
      <c r="B150" s="75">
        <v>146</v>
      </c>
      <c r="C150" s="96" t="s">
        <v>1777</v>
      </c>
      <c r="D150" s="97">
        <v>55</v>
      </c>
      <c r="E150" s="75" t="s">
        <v>158</v>
      </c>
      <c r="F150" s="98">
        <v>40654</v>
      </c>
      <c r="G150" s="98">
        <v>44413</v>
      </c>
      <c r="H150" s="6">
        <f t="shared" si="13"/>
        <v>10.298630136986301</v>
      </c>
      <c r="I150" s="50">
        <v>5</v>
      </c>
      <c r="J150" s="70">
        <v>0.03</v>
      </c>
      <c r="K150" s="71">
        <f t="shared" si="14"/>
        <v>0.19400000000000001</v>
      </c>
      <c r="L150" s="51">
        <v>109106.24000000001</v>
      </c>
      <c r="M150" s="51">
        <v>0</v>
      </c>
      <c r="N150" s="66">
        <f t="shared" si="10"/>
        <v>217987.09341106849</v>
      </c>
      <c r="O150" s="66">
        <f t="shared" si="11"/>
        <v>0</v>
      </c>
      <c r="P150" s="167">
        <v>0.05</v>
      </c>
      <c r="Q150" s="66">
        <f t="shared" si="12"/>
        <v>0</v>
      </c>
    </row>
    <row r="151" spans="2:17" x14ac:dyDescent="0.25">
      <c r="B151" s="75">
        <v>147</v>
      </c>
      <c r="C151" s="96" t="s">
        <v>1778</v>
      </c>
      <c r="D151" s="97">
        <v>34</v>
      </c>
      <c r="E151" s="75" t="s">
        <v>158</v>
      </c>
      <c r="F151" s="98">
        <v>40654</v>
      </c>
      <c r="G151" s="98">
        <v>44413</v>
      </c>
      <c r="H151" s="6">
        <f t="shared" si="13"/>
        <v>10.298630136986301</v>
      </c>
      <c r="I151" s="50">
        <v>8</v>
      </c>
      <c r="J151" s="70">
        <v>0.03</v>
      </c>
      <c r="K151" s="71">
        <f t="shared" si="14"/>
        <v>0.12125</v>
      </c>
      <c r="L151" s="51">
        <v>115344.99</v>
      </c>
      <c r="M151" s="51">
        <v>0</v>
      </c>
      <c r="N151" s="66">
        <f t="shared" si="10"/>
        <v>144032.31605743148</v>
      </c>
      <c r="O151" s="66">
        <f t="shared" si="11"/>
        <v>0</v>
      </c>
      <c r="P151" s="167">
        <v>0.05</v>
      </c>
      <c r="Q151" s="66">
        <f t="shared" si="12"/>
        <v>0</v>
      </c>
    </row>
    <row r="152" spans="2:17" x14ac:dyDescent="0.25">
      <c r="B152" s="75">
        <v>148</v>
      </c>
      <c r="C152" s="96" t="s">
        <v>1779</v>
      </c>
      <c r="D152" s="97">
        <v>68</v>
      </c>
      <c r="E152" s="75" t="s">
        <v>158</v>
      </c>
      <c r="F152" s="98">
        <v>40654</v>
      </c>
      <c r="G152" s="98">
        <v>44413</v>
      </c>
      <c r="H152" s="6">
        <f t="shared" si="13"/>
        <v>10.298630136986301</v>
      </c>
      <c r="I152" s="50">
        <v>8</v>
      </c>
      <c r="J152" s="70">
        <v>0.03</v>
      </c>
      <c r="K152" s="71">
        <f t="shared" si="14"/>
        <v>0.12125</v>
      </c>
      <c r="L152" s="51">
        <v>1290300</v>
      </c>
      <c r="M152" s="51">
        <v>71787.41</v>
      </c>
      <c r="N152" s="66">
        <f t="shared" si="10"/>
        <v>1611209.0989726027</v>
      </c>
      <c r="O152" s="66">
        <f t="shared" si="11"/>
        <v>0</v>
      </c>
      <c r="P152" s="167">
        <v>0.05</v>
      </c>
      <c r="Q152" s="66">
        <f t="shared" si="12"/>
        <v>38709</v>
      </c>
    </row>
    <row r="153" spans="2:17" x14ac:dyDescent="0.25">
      <c r="B153" s="75">
        <v>149</v>
      </c>
      <c r="C153" s="96" t="s">
        <v>1780</v>
      </c>
      <c r="D153" s="97">
        <v>34</v>
      </c>
      <c r="E153" s="75" t="s">
        <v>158</v>
      </c>
      <c r="F153" s="98">
        <v>40654</v>
      </c>
      <c r="G153" s="98">
        <v>44413</v>
      </c>
      <c r="H153" s="6">
        <f t="shared" si="13"/>
        <v>10.298630136986301</v>
      </c>
      <c r="I153" s="50">
        <v>6</v>
      </c>
      <c r="J153" s="70">
        <v>0.03</v>
      </c>
      <c r="K153" s="71">
        <f t="shared" si="14"/>
        <v>0.16166666666666665</v>
      </c>
      <c r="L153" s="51">
        <v>76245</v>
      </c>
      <c r="M153" s="51">
        <v>0</v>
      </c>
      <c r="N153" s="66">
        <f t="shared" si="10"/>
        <v>126943.74719178081</v>
      </c>
      <c r="O153" s="66">
        <f t="shared" si="11"/>
        <v>0</v>
      </c>
      <c r="P153" s="167">
        <v>0.05</v>
      </c>
      <c r="Q153" s="66">
        <f t="shared" si="12"/>
        <v>0</v>
      </c>
    </row>
    <row r="154" spans="2:17" x14ac:dyDescent="0.25">
      <c r="B154" s="75">
        <v>150</v>
      </c>
      <c r="C154" s="96" t="s">
        <v>1781</v>
      </c>
      <c r="D154" s="97">
        <v>8</v>
      </c>
      <c r="E154" s="75" t="s">
        <v>158</v>
      </c>
      <c r="F154" s="98">
        <v>40654</v>
      </c>
      <c r="G154" s="98">
        <v>44413</v>
      </c>
      <c r="H154" s="6">
        <f t="shared" si="13"/>
        <v>10.298630136986301</v>
      </c>
      <c r="I154" s="50">
        <v>6</v>
      </c>
      <c r="J154" s="70">
        <v>0.03</v>
      </c>
      <c r="K154" s="71">
        <f t="shared" si="14"/>
        <v>0.16166666666666665</v>
      </c>
      <c r="L154" s="51">
        <v>62560</v>
      </c>
      <c r="M154" s="51">
        <v>3480.6</v>
      </c>
      <c r="N154" s="66">
        <f t="shared" si="10"/>
        <v>104158.9720547945</v>
      </c>
      <c r="O154" s="66">
        <f t="shared" si="11"/>
        <v>0</v>
      </c>
      <c r="P154" s="167">
        <v>0.05</v>
      </c>
      <c r="Q154" s="66">
        <f t="shared" si="12"/>
        <v>1876.8</v>
      </c>
    </row>
    <row r="155" spans="2:17" x14ac:dyDescent="0.25">
      <c r="B155" s="75">
        <v>151</v>
      </c>
      <c r="C155" s="96" t="s">
        <v>1782</v>
      </c>
      <c r="D155" s="97">
        <v>2</v>
      </c>
      <c r="E155" s="75" t="s">
        <v>158</v>
      </c>
      <c r="F155" s="98">
        <v>40751</v>
      </c>
      <c r="G155" s="98">
        <v>44413</v>
      </c>
      <c r="H155" s="6">
        <f t="shared" si="13"/>
        <v>10.032876712328767</v>
      </c>
      <c r="I155" s="50">
        <v>8</v>
      </c>
      <c r="J155" s="70">
        <v>0.03</v>
      </c>
      <c r="K155" s="71">
        <f t="shared" si="14"/>
        <v>0.12125</v>
      </c>
      <c r="L155" s="51">
        <v>17100</v>
      </c>
      <c r="M155" s="51">
        <v>1434.51</v>
      </c>
      <c r="N155" s="66">
        <f t="shared" si="10"/>
        <v>20801.915753424655</v>
      </c>
      <c r="O155" s="66">
        <f t="shared" si="11"/>
        <v>0</v>
      </c>
      <c r="P155" s="167">
        <v>0.05</v>
      </c>
      <c r="Q155" s="66">
        <f t="shared" si="12"/>
        <v>513</v>
      </c>
    </row>
    <row r="156" spans="2:17" x14ac:dyDescent="0.25">
      <c r="B156" s="75">
        <v>152</v>
      </c>
      <c r="C156" s="96" t="s">
        <v>1783</v>
      </c>
      <c r="D156" s="97">
        <v>15</v>
      </c>
      <c r="E156" s="75" t="s">
        <v>158</v>
      </c>
      <c r="F156" s="98">
        <v>40794</v>
      </c>
      <c r="G156" s="98">
        <v>44413</v>
      </c>
      <c r="H156" s="6">
        <f t="shared" si="13"/>
        <v>9.9150684931506845</v>
      </c>
      <c r="I156" s="50">
        <v>8</v>
      </c>
      <c r="J156" s="70">
        <v>0.03</v>
      </c>
      <c r="K156" s="71">
        <f t="shared" si="14"/>
        <v>0.12125</v>
      </c>
      <c r="L156" s="51">
        <v>165600</v>
      </c>
      <c r="M156" s="51">
        <v>15922.72</v>
      </c>
      <c r="N156" s="66">
        <f t="shared" si="10"/>
        <v>199084.66027397261</v>
      </c>
      <c r="O156" s="66">
        <f t="shared" si="11"/>
        <v>0</v>
      </c>
      <c r="P156" s="167">
        <v>0.05</v>
      </c>
      <c r="Q156" s="66">
        <f t="shared" si="12"/>
        <v>4968</v>
      </c>
    </row>
    <row r="157" spans="2:17" x14ac:dyDescent="0.25">
      <c r="B157" s="75">
        <v>153</v>
      </c>
      <c r="C157" s="96" t="s">
        <v>1784</v>
      </c>
      <c r="D157" s="97">
        <v>30</v>
      </c>
      <c r="E157" s="75" t="s">
        <v>158</v>
      </c>
      <c r="F157" s="98">
        <v>40794</v>
      </c>
      <c r="G157" s="98">
        <v>44413</v>
      </c>
      <c r="H157" s="6">
        <f t="shared" si="13"/>
        <v>9.9150684931506845</v>
      </c>
      <c r="I157" s="50">
        <v>6</v>
      </c>
      <c r="J157" s="70">
        <v>0.03</v>
      </c>
      <c r="K157" s="71">
        <f t="shared" si="14"/>
        <v>0.16166666666666665</v>
      </c>
      <c r="L157" s="51">
        <v>50025</v>
      </c>
      <c r="M157" s="51">
        <v>0</v>
      </c>
      <c r="N157" s="66">
        <f t="shared" si="10"/>
        <v>80186.877054794502</v>
      </c>
      <c r="O157" s="66">
        <f t="shared" si="11"/>
        <v>0</v>
      </c>
      <c r="P157" s="167">
        <v>0.05</v>
      </c>
      <c r="Q157" s="66">
        <f t="shared" si="12"/>
        <v>0</v>
      </c>
    </row>
    <row r="158" spans="2:17" x14ac:dyDescent="0.25">
      <c r="B158" s="75">
        <v>154</v>
      </c>
      <c r="C158" s="96" t="s">
        <v>1785</v>
      </c>
      <c r="D158" s="97">
        <v>15</v>
      </c>
      <c r="E158" s="75" t="s">
        <v>158</v>
      </c>
      <c r="F158" s="98">
        <v>40794</v>
      </c>
      <c r="G158" s="98">
        <v>44413</v>
      </c>
      <c r="H158" s="6">
        <f t="shared" si="13"/>
        <v>9.9150684931506845</v>
      </c>
      <c r="I158" s="50">
        <v>6</v>
      </c>
      <c r="J158" s="70">
        <v>0.03</v>
      </c>
      <c r="K158" s="71">
        <f t="shared" si="14"/>
        <v>0.16166666666666665</v>
      </c>
      <c r="L158" s="51">
        <v>76762.5</v>
      </c>
      <c r="M158" s="51">
        <v>7380.85</v>
      </c>
      <c r="N158" s="66">
        <f t="shared" si="10"/>
        <v>123045.38030821916</v>
      </c>
      <c r="O158" s="66">
        <f t="shared" si="11"/>
        <v>0</v>
      </c>
      <c r="P158" s="167">
        <v>0.05</v>
      </c>
      <c r="Q158" s="66">
        <f t="shared" si="12"/>
        <v>2302.875</v>
      </c>
    </row>
    <row r="159" spans="2:17" x14ac:dyDescent="0.25">
      <c r="B159" s="75">
        <v>155</v>
      </c>
      <c r="C159" s="96" t="s">
        <v>1786</v>
      </c>
      <c r="D159" s="97">
        <v>75</v>
      </c>
      <c r="E159" s="75" t="s">
        <v>158</v>
      </c>
      <c r="F159" s="98">
        <v>40794</v>
      </c>
      <c r="G159" s="98">
        <v>44413</v>
      </c>
      <c r="H159" s="6">
        <f t="shared" si="13"/>
        <v>9.9150684931506845</v>
      </c>
      <c r="I159" s="50">
        <v>5</v>
      </c>
      <c r="J159" s="70">
        <v>0.03</v>
      </c>
      <c r="K159" s="71">
        <f t="shared" si="14"/>
        <v>0.19400000000000001</v>
      </c>
      <c r="L159" s="51">
        <v>163875</v>
      </c>
      <c r="M159" s="51">
        <v>0</v>
      </c>
      <c r="N159" s="66">
        <f t="shared" si="10"/>
        <v>315217.37876712327</v>
      </c>
      <c r="O159" s="66">
        <f t="shared" si="11"/>
        <v>0</v>
      </c>
      <c r="P159" s="167">
        <v>0.05</v>
      </c>
      <c r="Q159" s="66">
        <f t="shared" si="12"/>
        <v>0</v>
      </c>
    </row>
    <row r="160" spans="2:17" x14ac:dyDescent="0.25">
      <c r="B160" s="75">
        <v>156</v>
      </c>
      <c r="C160" s="96" t="s">
        <v>1787</v>
      </c>
      <c r="D160" s="97">
        <v>15</v>
      </c>
      <c r="E160" s="75" t="s">
        <v>158</v>
      </c>
      <c r="F160" s="98">
        <v>40794</v>
      </c>
      <c r="G160" s="98">
        <v>44413</v>
      </c>
      <c r="H160" s="6">
        <f t="shared" si="13"/>
        <v>9.9150684931506845</v>
      </c>
      <c r="I160" s="50">
        <v>6</v>
      </c>
      <c r="J160" s="70">
        <v>0.03</v>
      </c>
      <c r="K160" s="71">
        <f t="shared" si="14"/>
        <v>0.16166666666666665</v>
      </c>
      <c r="L160" s="51">
        <v>63825</v>
      </c>
      <c r="M160" s="51">
        <v>0</v>
      </c>
      <c r="N160" s="66">
        <f t="shared" si="10"/>
        <v>102307.39486301369</v>
      </c>
      <c r="O160" s="66">
        <f t="shared" si="11"/>
        <v>0</v>
      </c>
      <c r="P160" s="167">
        <v>0.05</v>
      </c>
      <c r="Q160" s="66">
        <f t="shared" si="12"/>
        <v>0</v>
      </c>
    </row>
    <row r="161" spans="2:17" x14ac:dyDescent="0.25">
      <c r="B161" s="75">
        <v>157</v>
      </c>
      <c r="C161" s="96" t="s">
        <v>1788</v>
      </c>
      <c r="D161" s="97">
        <v>30</v>
      </c>
      <c r="E161" s="75" t="s">
        <v>158</v>
      </c>
      <c r="F161" s="98">
        <v>40794</v>
      </c>
      <c r="G161" s="98">
        <v>44413</v>
      </c>
      <c r="H161" s="6">
        <f t="shared" si="13"/>
        <v>9.9150684931506845</v>
      </c>
      <c r="I161" s="50">
        <v>8</v>
      </c>
      <c r="J161" s="70">
        <v>0.03</v>
      </c>
      <c r="K161" s="71">
        <f t="shared" si="14"/>
        <v>0.12125</v>
      </c>
      <c r="L161" s="51">
        <v>541650</v>
      </c>
      <c r="M161" s="51">
        <v>52080.58</v>
      </c>
      <c r="N161" s="66">
        <f t="shared" si="10"/>
        <v>651172.74297945201</v>
      </c>
      <c r="O161" s="66">
        <f t="shared" si="11"/>
        <v>0</v>
      </c>
      <c r="P161" s="167">
        <v>0.05</v>
      </c>
      <c r="Q161" s="66">
        <f t="shared" si="12"/>
        <v>16249.5</v>
      </c>
    </row>
    <row r="162" spans="2:17" x14ac:dyDescent="0.25">
      <c r="B162" s="75">
        <v>158</v>
      </c>
      <c r="C162" s="96" t="s">
        <v>1789</v>
      </c>
      <c r="D162" s="97">
        <v>15</v>
      </c>
      <c r="E162" s="75" t="s">
        <v>158</v>
      </c>
      <c r="F162" s="98">
        <v>40794</v>
      </c>
      <c r="G162" s="98">
        <v>44413</v>
      </c>
      <c r="H162" s="6">
        <f t="shared" si="13"/>
        <v>9.9150684931506845</v>
      </c>
      <c r="I162" s="50">
        <v>6</v>
      </c>
      <c r="J162" s="70">
        <v>0.03</v>
      </c>
      <c r="K162" s="71">
        <f t="shared" si="14"/>
        <v>0.16166666666666665</v>
      </c>
      <c r="L162" s="51">
        <v>46575</v>
      </c>
      <c r="M162" s="51">
        <v>0</v>
      </c>
      <c r="N162" s="66">
        <f t="shared" si="10"/>
        <v>74656.747602739721</v>
      </c>
      <c r="O162" s="66">
        <f t="shared" si="11"/>
        <v>0</v>
      </c>
      <c r="P162" s="167">
        <v>0.05</v>
      </c>
      <c r="Q162" s="66">
        <f t="shared" si="12"/>
        <v>0</v>
      </c>
    </row>
    <row r="163" spans="2:17" x14ac:dyDescent="0.25">
      <c r="B163" s="75">
        <v>159</v>
      </c>
      <c r="C163" s="96" t="s">
        <v>1790</v>
      </c>
      <c r="D163" s="97">
        <v>15</v>
      </c>
      <c r="E163" s="75" t="s">
        <v>158</v>
      </c>
      <c r="F163" s="98">
        <v>40794</v>
      </c>
      <c r="G163" s="98">
        <v>44413</v>
      </c>
      <c r="H163" s="6">
        <f t="shared" si="13"/>
        <v>9.9150684931506845</v>
      </c>
      <c r="I163" s="50">
        <v>6</v>
      </c>
      <c r="J163" s="70">
        <v>0.03</v>
      </c>
      <c r="K163" s="71">
        <f t="shared" si="14"/>
        <v>0.16166666666666665</v>
      </c>
      <c r="L163" s="51">
        <v>47437.5</v>
      </c>
      <c r="M163" s="51">
        <v>0</v>
      </c>
      <c r="N163" s="66">
        <f t="shared" si="10"/>
        <v>76039.279965753405</v>
      </c>
      <c r="O163" s="66">
        <f t="shared" si="11"/>
        <v>0</v>
      </c>
      <c r="P163" s="167">
        <v>0.05</v>
      </c>
      <c r="Q163" s="66">
        <f t="shared" si="12"/>
        <v>0</v>
      </c>
    </row>
    <row r="164" spans="2:17" x14ac:dyDescent="0.25">
      <c r="B164" s="75">
        <v>160</v>
      </c>
      <c r="C164" s="96" t="s">
        <v>1791</v>
      </c>
      <c r="D164" s="97">
        <v>30</v>
      </c>
      <c r="E164" s="75" t="s">
        <v>158</v>
      </c>
      <c r="F164" s="98">
        <v>40794</v>
      </c>
      <c r="G164" s="98">
        <v>44413</v>
      </c>
      <c r="H164" s="6">
        <f t="shared" si="13"/>
        <v>9.9150684931506845</v>
      </c>
      <c r="I164" s="50">
        <v>5</v>
      </c>
      <c r="J164" s="70">
        <v>0.03</v>
      </c>
      <c r="K164" s="71">
        <f t="shared" si="14"/>
        <v>0.19400000000000001</v>
      </c>
      <c r="L164" s="51">
        <v>119025</v>
      </c>
      <c r="M164" s="51">
        <v>0</v>
      </c>
      <c r="N164" s="66">
        <f t="shared" si="10"/>
        <v>228947.35931506852</v>
      </c>
      <c r="O164" s="66">
        <f t="shared" si="11"/>
        <v>0</v>
      </c>
      <c r="P164" s="167">
        <v>0.05</v>
      </c>
      <c r="Q164" s="66">
        <f t="shared" si="12"/>
        <v>0</v>
      </c>
    </row>
    <row r="165" spans="2:17" x14ac:dyDescent="0.25">
      <c r="B165" s="75">
        <v>161</v>
      </c>
      <c r="C165" s="96" t="s">
        <v>1792</v>
      </c>
      <c r="D165" s="97">
        <v>15</v>
      </c>
      <c r="E165" s="75" t="s">
        <v>158</v>
      </c>
      <c r="F165" s="98">
        <v>40794</v>
      </c>
      <c r="G165" s="98">
        <v>44413</v>
      </c>
      <c r="H165" s="6">
        <f t="shared" si="13"/>
        <v>9.9150684931506845</v>
      </c>
      <c r="I165" s="50">
        <v>6</v>
      </c>
      <c r="J165" s="70">
        <v>0.03</v>
      </c>
      <c r="K165" s="71">
        <f t="shared" si="14"/>
        <v>0.16166666666666665</v>
      </c>
      <c r="L165" s="51">
        <v>29325</v>
      </c>
      <c r="M165" s="51">
        <v>0</v>
      </c>
      <c r="N165" s="66">
        <f t="shared" si="10"/>
        <v>47006.100342465754</v>
      </c>
      <c r="O165" s="66">
        <f t="shared" si="11"/>
        <v>0</v>
      </c>
      <c r="P165" s="167">
        <v>0.05</v>
      </c>
      <c r="Q165" s="66">
        <f t="shared" si="12"/>
        <v>0</v>
      </c>
    </row>
    <row r="166" spans="2:17" x14ac:dyDescent="0.25">
      <c r="B166" s="75">
        <v>162</v>
      </c>
      <c r="C166" s="96" t="s">
        <v>1793</v>
      </c>
      <c r="D166" s="97">
        <v>15</v>
      </c>
      <c r="E166" s="75" t="s">
        <v>158</v>
      </c>
      <c r="F166" s="98">
        <v>40794</v>
      </c>
      <c r="G166" s="98">
        <v>44413</v>
      </c>
      <c r="H166" s="6">
        <f t="shared" si="13"/>
        <v>9.9150684931506845</v>
      </c>
      <c r="I166" s="50">
        <v>8</v>
      </c>
      <c r="J166" s="70">
        <v>0.03</v>
      </c>
      <c r="K166" s="71">
        <f t="shared" si="14"/>
        <v>0.12125</v>
      </c>
      <c r="L166" s="51">
        <v>106950</v>
      </c>
      <c r="M166" s="51">
        <v>10283.42</v>
      </c>
      <c r="N166" s="66">
        <f t="shared" si="10"/>
        <v>128575.50976027397</v>
      </c>
      <c r="O166" s="66">
        <f t="shared" si="11"/>
        <v>0</v>
      </c>
      <c r="P166" s="167">
        <v>0.05</v>
      </c>
      <c r="Q166" s="66">
        <f t="shared" si="12"/>
        <v>3208.5</v>
      </c>
    </row>
    <row r="167" spans="2:17" x14ac:dyDescent="0.25">
      <c r="B167" s="75">
        <v>163</v>
      </c>
      <c r="C167" s="96" t="s">
        <v>1794</v>
      </c>
      <c r="D167" s="97">
        <v>45</v>
      </c>
      <c r="E167" s="75" t="s">
        <v>158</v>
      </c>
      <c r="F167" s="98">
        <v>40794</v>
      </c>
      <c r="G167" s="98">
        <v>44413</v>
      </c>
      <c r="H167" s="6">
        <f t="shared" si="13"/>
        <v>9.9150684931506845</v>
      </c>
      <c r="I167" s="50">
        <v>6</v>
      </c>
      <c r="J167" s="70">
        <v>0.03</v>
      </c>
      <c r="K167" s="71">
        <f t="shared" si="14"/>
        <v>0.16166666666666665</v>
      </c>
      <c r="L167" s="51">
        <v>300150</v>
      </c>
      <c r="M167" s="51">
        <v>28859.94</v>
      </c>
      <c r="N167" s="66">
        <f t="shared" si="10"/>
        <v>481121.26232876704</v>
      </c>
      <c r="O167" s="66">
        <f t="shared" si="11"/>
        <v>0</v>
      </c>
      <c r="P167" s="167">
        <v>0.05</v>
      </c>
      <c r="Q167" s="66">
        <f t="shared" si="12"/>
        <v>9004.5</v>
      </c>
    </row>
    <row r="168" spans="2:17" x14ac:dyDescent="0.25">
      <c r="B168" s="75">
        <v>164</v>
      </c>
      <c r="C168" s="96" t="s">
        <v>1795</v>
      </c>
      <c r="D168" s="97">
        <v>15</v>
      </c>
      <c r="E168" s="75" t="s">
        <v>158</v>
      </c>
      <c r="F168" s="98">
        <v>40794</v>
      </c>
      <c r="G168" s="98">
        <v>44413</v>
      </c>
      <c r="H168" s="6">
        <f t="shared" si="13"/>
        <v>9.9150684931506845</v>
      </c>
      <c r="I168" s="50">
        <v>6</v>
      </c>
      <c r="J168" s="70">
        <v>0.03</v>
      </c>
      <c r="K168" s="71">
        <f t="shared" si="14"/>
        <v>0.16166666666666665</v>
      </c>
      <c r="L168" s="51">
        <v>62531</v>
      </c>
      <c r="M168" s="51">
        <v>0</v>
      </c>
      <c r="N168" s="66">
        <f t="shared" si="10"/>
        <v>100233.19558447489</v>
      </c>
      <c r="O168" s="66">
        <f t="shared" si="11"/>
        <v>0</v>
      </c>
      <c r="P168" s="167">
        <v>0.05</v>
      </c>
      <c r="Q168" s="66">
        <f t="shared" si="12"/>
        <v>0</v>
      </c>
    </row>
    <row r="169" spans="2:17" x14ac:dyDescent="0.25">
      <c r="B169" s="75">
        <v>165</v>
      </c>
      <c r="C169" s="96" t="s">
        <v>1796</v>
      </c>
      <c r="D169" s="97">
        <v>30</v>
      </c>
      <c r="E169" s="75" t="s">
        <v>158</v>
      </c>
      <c r="F169" s="98">
        <v>40794</v>
      </c>
      <c r="G169" s="98">
        <v>44413</v>
      </c>
      <c r="H169" s="6">
        <f t="shared" si="13"/>
        <v>9.9150684931506845</v>
      </c>
      <c r="I169" s="50">
        <v>6</v>
      </c>
      <c r="J169" s="70">
        <v>0.03</v>
      </c>
      <c r="K169" s="71">
        <f t="shared" si="14"/>
        <v>0.16166666666666665</v>
      </c>
      <c r="L169" s="51">
        <v>65550</v>
      </c>
      <c r="M169" s="51">
        <v>0</v>
      </c>
      <c r="N169" s="66">
        <f t="shared" si="10"/>
        <v>105072.45958904109</v>
      </c>
      <c r="O169" s="66">
        <f t="shared" si="11"/>
        <v>0</v>
      </c>
      <c r="P169" s="167">
        <v>0.05</v>
      </c>
      <c r="Q169" s="66">
        <f t="shared" si="12"/>
        <v>0</v>
      </c>
    </row>
    <row r="170" spans="2:17" x14ac:dyDescent="0.25">
      <c r="B170" s="75">
        <v>166</v>
      </c>
      <c r="C170" s="96" t="s">
        <v>1783</v>
      </c>
      <c r="D170" s="97">
        <v>15</v>
      </c>
      <c r="E170" s="75" t="s">
        <v>158</v>
      </c>
      <c r="F170" s="98">
        <v>40794</v>
      </c>
      <c r="G170" s="98">
        <v>44413</v>
      </c>
      <c r="H170" s="6">
        <f t="shared" si="13"/>
        <v>9.9150684931506845</v>
      </c>
      <c r="I170" s="50">
        <v>8</v>
      </c>
      <c r="J170" s="70">
        <v>0.03</v>
      </c>
      <c r="K170" s="71">
        <f t="shared" si="14"/>
        <v>0.12125</v>
      </c>
      <c r="L170" s="51">
        <v>165600</v>
      </c>
      <c r="M170" s="51">
        <v>15922.72</v>
      </c>
      <c r="N170" s="66">
        <f t="shared" si="10"/>
        <v>199084.66027397261</v>
      </c>
      <c r="O170" s="66">
        <f t="shared" si="11"/>
        <v>0</v>
      </c>
      <c r="P170" s="167">
        <v>0.05</v>
      </c>
      <c r="Q170" s="66">
        <f t="shared" si="12"/>
        <v>4968</v>
      </c>
    </row>
    <row r="171" spans="2:17" x14ac:dyDescent="0.25">
      <c r="B171" s="75">
        <v>167</v>
      </c>
      <c r="C171" s="96" t="s">
        <v>1784</v>
      </c>
      <c r="D171" s="97">
        <v>30</v>
      </c>
      <c r="E171" s="75" t="s">
        <v>158</v>
      </c>
      <c r="F171" s="98">
        <v>40794</v>
      </c>
      <c r="G171" s="98">
        <v>44413</v>
      </c>
      <c r="H171" s="6">
        <f t="shared" si="13"/>
        <v>9.9150684931506845</v>
      </c>
      <c r="I171" s="50">
        <v>6</v>
      </c>
      <c r="J171" s="70">
        <v>0.03</v>
      </c>
      <c r="K171" s="71">
        <f t="shared" si="14"/>
        <v>0.16166666666666665</v>
      </c>
      <c r="L171" s="51">
        <v>50025</v>
      </c>
      <c r="M171" s="51">
        <v>0</v>
      </c>
      <c r="N171" s="66">
        <f t="shared" si="10"/>
        <v>80186.877054794502</v>
      </c>
      <c r="O171" s="66">
        <f t="shared" si="11"/>
        <v>0</v>
      </c>
      <c r="P171" s="167">
        <v>0.05</v>
      </c>
      <c r="Q171" s="66">
        <f t="shared" si="12"/>
        <v>0</v>
      </c>
    </row>
    <row r="172" spans="2:17" x14ac:dyDescent="0.25">
      <c r="B172" s="75">
        <v>168</v>
      </c>
      <c r="C172" s="96" t="s">
        <v>1797</v>
      </c>
      <c r="D172" s="97">
        <v>32</v>
      </c>
      <c r="E172" s="75" t="s">
        <v>158</v>
      </c>
      <c r="F172" s="98">
        <v>40794</v>
      </c>
      <c r="G172" s="98">
        <v>44413</v>
      </c>
      <c r="H172" s="6">
        <f t="shared" si="13"/>
        <v>9.9150684931506845</v>
      </c>
      <c r="I172" s="50">
        <v>6</v>
      </c>
      <c r="J172" s="70">
        <v>0.03</v>
      </c>
      <c r="K172" s="71">
        <f t="shared" si="14"/>
        <v>0.16166666666666665</v>
      </c>
      <c r="L172" s="51">
        <v>69920</v>
      </c>
      <c r="M172" s="51">
        <v>0</v>
      </c>
      <c r="N172" s="66">
        <f t="shared" si="10"/>
        <v>112077.29022831048</v>
      </c>
      <c r="O172" s="66">
        <f t="shared" si="11"/>
        <v>0</v>
      </c>
      <c r="P172" s="167">
        <v>0.05</v>
      </c>
      <c r="Q172" s="66">
        <f t="shared" si="12"/>
        <v>0</v>
      </c>
    </row>
    <row r="173" spans="2:17" x14ac:dyDescent="0.25">
      <c r="B173" s="75">
        <v>169</v>
      </c>
      <c r="C173" s="96" t="s">
        <v>1798</v>
      </c>
      <c r="D173" s="97">
        <v>40</v>
      </c>
      <c r="E173" s="75" t="s">
        <v>158</v>
      </c>
      <c r="F173" s="98">
        <v>40812</v>
      </c>
      <c r="G173" s="98">
        <v>44413</v>
      </c>
      <c r="H173" s="6">
        <f t="shared" si="13"/>
        <v>9.8657534246575338</v>
      </c>
      <c r="I173" s="50">
        <v>5</v>
      </c>
      <c r="J173" s="70">
        <v>0.03</v>
      </c>
      <c r="K173" s="71">
        <f t="shared" si="14"/>
        <v>0.19400000000000001</v>
      </c>
      <c r="L173" s="51">
        <v>87399.93</v>
      </c>
      <c r="M173" s="51">
        <v>0</v>
      </c>
      <c r="N173" s="66">
        <f t="shared" si="10"/>
        <v>167279.63479019178</v>
      </c>
      <c r="O173" s="66">
        <f t="shared" si="11"/>
        <v>0</v>
      </c>
      <c r="P173" s="167">
        <v>0.05</v>
      </c>
      <c r="Q173" s="66">
        <f t="shared" si="12"/>
        <v>0</v>
      </c>
    </row>
    <row r="174" spans="2:17" x14ac:dyDescent="0.25">
      <c r="B174" s="75">
        <v>170</v>
      </c>
      <c r="C174" s="96" t="s">
        <v>1799</v>
      </c>
      <c r="D174" s="97">
        <v>15</v>
      </c>
      <c r="E174" s="75" t="s">
        <v>158</v>
      </c>
      <c r="F174" s="98">
        <v>40812</v>
      </c>
      <c r="G174" s="98">
        <v>44413</v>
      </c>
      <c r="H174" s="6">
        <f t="shared" si="13"/>
        <v>9.8657534246575338</v>
      </c>
      <c r="I174" s="50">
        <v>6</v>
      </c>
      <c r="J174" s="70">
        <v>0.03</v>
      </c>
      <c r="K174" s="71">
        <f t="shared" si="14"/>
        <v>0.16166666666666665</v>
      </c>
      <c r="L174" s="51">
        <v>29324.98</v>
      </c>
      <c r="M174" s="51">
        <v>0</v>
      </c>
      <c r="N174" s="66">
        <f t="shared" si="10"/>
        <v>46772.271867853873</v>
      </c>
      <c r="O174" s="66">
        <f t="shared" si="11"/>
        <v>0</v>
      </c>
      <c r="P174" s="167">
        <v>0.05</v>
      </c>
      <c r="Q174" s="66">
        <f t="shared" si="12"/>
        <v>0</v>
      </c>
    </row>
    <row r="175" spans="2:17" x14ac:dyDescent="0.25">
      <c r="B175" s="75">
        <v>171</v>
      </c>
      <c r="C175" s="96" t="s">
        <v>1800</v>
      </c>
      <c r="D175" s="97">
        <v>15</v>
      </c>
      <c r="E175" s="75" t="s">
        <v>158</v>
      </c>
      <c r="F175" s="98">
        <v>40812</v>
      </c>
      <c r="G175" s="98">
        <v>44413</v>
      </c>
      <c r="H175" s="6">
        <f t="shared" si="13"/>
        <v>9.8657534246575338</v>
      </c>
      <c r="I175" s="50">
        <v>6</v>
      </c>
      <c r="J175" s="70">
        <v>0.03</v>
      </c>
      <c r="K175" s="71">
        <f t="shared" si="14"/>
        <v>0.16166666666666665</v>
      </c>
      <c r="L175" s="51">
        <v>100049.92</v>
      </c>
      <c r="M175" s="51">
        <v>10129.02</v>
      </c>
      <c r="N175" s="66">
        <f t="shared" si="10"/>
        <v>159575.96760840181</v>
      </c>
      <c r="O175" s="66">
        <f t="shared" si="11"/>
        <v>0</v>
      </c>
      <c r="P175" s="167">
        <v>0.05</v>
      </c>
      <c r="Q175" s="66">
        <f t="shared" si="12"/>
        <v>3001.4975999999997</v>
      </c>
    </row>
    <row r="176" spans="2:17" x14ac:dyDescent="0.25">
      <c r="B176" s="75">
        <v>172</v>
      </c>
      <c r="C176" s="96" t="s">
        <v>1801</v>
      </c>
      <c r="D176" s="97">
        <v>15</v>
      </c>
      <c r="E176" s="75" t="s">
        <v>158</v>
      </c>
      <c r="F176" s="98">
        <v>40812</v>
      </c>
      <c r="G176" s="98">
        <v>44413</v>
      </c>
      <c r="H176" s="6">
        <f t="shared" si="13"/>
        <v>9.8657534246575338</v>
      </c>
      <c r="I176" s="50">
        <v>6</v>
      </c>
      <c r="J176" s="70">
        <v>0.03</v>
      </c>
      <c r="K176" s="71">
        <f t="shared" si="14"/>
        <v>0.16166666666666665</v>
      </c>
      <c r="L176" s="51">
        <v>62531.21</v>
      </c>
      <c r="M176" s="51">
        <v>0</v>
      </c>
      <c r="N176" s="66">
        <f t="shared" si="10"/>
        <v>99734.995704885834</v>
      </c>
      <c r="O176" s="66">
        <f t="shared" si="11"/>
        <v>0</v>
      </c>
      <c r="P176" s="167">
        <v>0.05</v>
      </c>
      <c r="Q176" s="66">
        <f t="shared" si="12"/>
        <v>0</v>
      </c>
    </row>
    <row r="177" spans="2:17" x14ac:dyDescent="0.25">
      <c r="B177" s="75">
        <v>173</v>
      </c>
      <c r="C177" s="96" t="s">
        <v>1802</v>
      </c>
      <c r="D177" s="97">
        <v>15</v>
      </c>
      <c r="E177" s="75" t="s">
        <v>158</v>
      </c>
      <c r="F177" s="98">
        <v>40833</v>
      </c>
      <c r="G177" s="98">
        <v>44413</v>
      </c>
      <c r="H177" s="6">
        <f t="shared" si="13"/>
        <v>9.8082191780821919</v>
      </c>
      <c r="I177" s="50">
        <v>6</v>
      </c>
      <c r="J177" s="70">
        <v>0.03</v>
      </c>
      <c r="K177" s="71">
        <f t="shared" si="14"/>
        <v>0.16166666666666665</v>
      </c>
      <c r="L177" s="51">
        <v>76762.53</v>
      </c>
      <c r="M177" s="51">
        <v>8224.57</v>
      </c>
      <c r="N177" s="66">
        <f t="shared" si="10"/>
        <v>121719.43455616439</v>
      </c>
      <c r="O177" s="66">
        <f t="shared" si="11"/>
        <v>0</v>
      </c>
      <c r="P177" s="167">
        <v>0.05</v>
      </c>
      <c r="Q177" s="66">
        <f t="shared" si="12"/>
        <v>2302.8759</v>
      </c>
    </row>
    <row r="178" spans="2:17" x14ac:dyDescent="0.25">
      <c r="B178" s="75">
        <v>174</v>
      </c>
      <c r="C178" s="96" t="s">
        <v>1803</v>
      </c>
      <c r="D178" s="97">
        <v>35</v>
      </c>
      <c r="E178" s="75" t="s">
        <v>158</v>
      </c>
      <c r="F178" s="98">
        <v>40833</v>
      </c>
      <c r="G178" s="98">
        <v>44413</v>
      </c>
      <c r="H178" s="6">
        <f t="shared" si="13"/>
        <v>9.8082191780821919</v>
      </c>
      <c r="I178" s="50">
        <v>5</v>
      </c>
      <c r="J178" s="70">
        <v>0.03</v>
      </c>
      <c r="K178" s="71">
        <f t="shared" si="14"/>
        <v>0.19400000000000001</v>
      </c>
      <c r="L178" s="51">
        <v>76475.03</v>
      </c>
      <c r="M178" s="51">
        <v>0</v>
      </c>
      <c r="N178" s="66">
        <f t="shared" si="10"/>
        <v>145516.26804273971</v>
      </c>
      <c r="O178" s="66">
        <f t="shared" si="11"/>
        <v>0</v>
      </c>
      <c r="P178" s="167">
        <v>0.05</v>
      </c>
      <c r="Q178" s="66">
        <f t="shared" si="12"/>
        <v>0</v>
      </c>
    </row>
    <row r="179" spans="2:17" x14ac:dyDescent="0.25">
      <c r="B179" s="75">
        <v>175</v>
      </c>
      <c r="C179" s="96" t="s">
        <v>1788</v>
      </c>
      <c r="D179" s="97">
        <v>30</v>
      </c>
      <c r="E179" s="75" t="s">
        <v>158</v>
      </c>
      <c r="F179" s="98">
        <v>40833</v>
      </c>
      <c r="G179" s="98">
        <v>44413</v>
      </c>
      <c r="H179" s="6">
        <f t="shared" si="13"/>
        <v>9.8082191780821919</v>
      </c>
      <c r="I179" s="50">
        <v>8</v>
      </c>
      <c r="J179" s="70">
        <v>0.03</v>
      </c>
      <c r="K179" s="71">
        <f t="shared" si="14"/>
        <v>0.12125</v>
      </c>
      <c r="L179" s="51">
        <v>541650.23</v>
      </c>
      <c r="M179" s="51">
        <v>58033.98</v>
      </c>
      <c r="N179" s="66">
        <f t="shared" si="10"/>
        <v>644155.68106095889</v>
      </c>
      <c r="O179" s="66">
        <f t="shared" si="11"/>
        <v>0</v>
      </c>
      <c r="P179" s="167">
        <v>0.05</v>
      </c>
      <c r="Q179" s="66">
        <f t="shared" si="12"/>
        <v>16249.506899999998</v>
      </c>
    </row>
    <row r="180" spans="2:17" x14ac:dyDescent="0.25">
      <c r="B180" s="75">
        <v>176</v>
      </c>
      <c r="C180" s="96" t="s">
        <v>1790</v>
      </c>
      <c r="D180" s="97">
        <v>15</v>
      </c>
      <c r="E180" s="75" t="s">
        <v>158</v>
      </c>
      <c r="F180" s="98">
        <v>40833</v>
      </c>
      <c r="G180" s="98">
        <v>44413</v>
      </c>
      <c r="H180" s="6">
        <f t="shared" si="13"/>
        <v>9.8082191780821919</v>
      </c>
      <c r="I180" s="50">
        <v>6</v>
      </c>
      <c r="J180" s="70">
        <v>0.03</v>
      </c>
      <c r="K180" s="71">
        <f t="shared" si="14"/>
        <v>0.16166666666666665</v>
      </c>
      <c r="L180" s="51">
        <v>46575.02</v>
      </c>
      <c r="M180" s="51">
        <v>0</v>
      </c>
      <c r="N180" s="66">
        <f t="shared" si="10"/>
        <v>73852.244042009115</v>
      </c>
      <c r="O180" s="66">
        <f t="shared" si="11"/>
        <v>0</v>
      </c>
      <c r="P180" s="167">
        <v>0.05</v>
      </c>
      <c r="Q180" s="66">
        <f t="shared" si="12"/>
        <v>0</v>
      </c>
    </row>
    <row r="181" spans="2:17" x14ac:dyDescent="0.25">
      <c r="B181" s="75">
        <v>177</v>
      </c>
      <c r="C181" s="96" t="s">
        <v>1791</v>
      </c>
      <c r="D181" s="97">
        <v>30</v>
      </c>
      <c r="E181" s="75" t="s">
        <v>158</v>
      </c>
      <c r="F181" s="98">
        <v>40833</v>
      </c>
      <c r="G181" s="98">
        <v>44413</v>
      </c>
      <c r="H181" s="6">
        <f t="shared" si="13"/>
        <v>9.8082191780821919</v>
      </c>
      <c r="I181" s="50">
        <v>5</v>
      </c>
      <c r="J181" s="70">
        <v>0.03</v>
      </c>
      <c r="K181" s="71">
        <f t="shared" si="14"/>
        <v>0.19400000000000001</v>
      </c>
      <c r="L181" s="51">
        <v>119025.05</v>
      </c>
      <c r="M181" s="51">
        <v>0</v>
      </c>
      <c r="N181" s="66">
        <f t="shared" si="10"/>
        <v>226480.21294794523</v>
      </c>
      <c r="O181" s="66">
        <f t="shared" si="11"/>
        <v>0</v>
      </c>
      <c r="P181" s="167">
        <v>0.05</v>
      </c>
      <c r="Q181" s="66">
        <f t="shared" si="12"/>
        <v>0</v>
      </c>
    </row>
    <row r="182" spans="2:17" x14ac:dyDescent="0.25">
      <c r="B182" s="75">
        <v>178</v>
      </c>
      <c r="C182" s="96" t="s">
        <v>1804</v>
      </c>
      <c r="D182" s="97">
        <v>15</v>
      </c>
      <c r="E182" s="75" t="s">
        <v>158</v>
      </c>
      <c r="F182" s="98">
        <v>40833</v>
      </c>
      <c r="G182" s="98">
        <v>44413</v>
      </c>
      <c r="H182" s="6">
        <f t="shared" si="13"/>
        <v>9.8082191780821919</v>
      </c>
      <c r="I182" s="50">
        <v>8</v>
      </c>
      <c r="J182" s="70">
        <v>0.03</v>
      </c>
      <c r="K182" s="71">
        <f t="shared" si="14"/>
        <v>0.12125</v>
      </c>
      <c r="L182" s="51">
        <v>106950.04</v>
      </c>
      <c r="M182" s="51">
        <v>11458.93</v>
      </c>
      <c r="N182" s="66">
        <f t="shared" si="10"/>
        <v>127189.96880273972</v>
      </c>
      <c r="O182" s="66">
        <f t="shared" si="11"/>
        <v>0</v>
      </c>
      <c r="P182" s="167">
        <v>0.05</v>
      </c>
      <c r="Q182" s="66">
        <f t="shared" si="12"/>
        <v>3208.5011999999997</v>
      </c>
    </row>
    <row r="183" spans="2:17" x14ac:dyDescent="0.25">
      <c r="B183" s="75">
        <v>179</v>
      </c>
      <c r="C183" s="96" t="s">
        <v>1805</v>
      </c>
      <c r="D183" s="97">
        <v>35</v>
      </c>
      <c r="E183" s="75" t="s">
        <v>158</v>
      </c>
      <c r="F183" s="98">
        <v>40833</v>
      </c>
      <c r="G183" s="98">
        <v>44413</v>
      </c>
      <c r="H183" s="6">
        <f t="shared" si="13"/>
        <v>9.8082191780821919</v>
      </c>
      <c r="I183" s="50">
        <v>6</v>
      </c>
      <c r="J183" s="70">
        <v>0.03</v>
      </c>
      <c r="K183" s="71">
        <f t="shared" si="14"/>
        <v>0.16166666666666665</v>
      </c>
      <c r="L183" s="51">
        <v>233450.1</v>
      </c>
      <c r="M183" s="51">
        <v>25012.53</v>
      </c>
      <c r="N183" s="66">
        <f t="shared" si="10"/>
        <v>370172.97591780819</v>
      </c>
      <c r="O183" s="66">
        <f t="shared" si="11"/>
        <v>0</v>
      </c>
      <c r="P183" s="167">
        <v>0.05</v>
      </c>
      <c r="Q183" s="66">
        <f t="shared" si="12"/>
        <v>7003.5029999999997</v>
      </c>
    </row>
    <row r="184" spans="2:17" x14ac:dyDescent="0.25">
      <c r="B184" s="75">
        <v>180</v>
      </c>
      <c r="C184" s="96" t="s">
        <v>1806</v>
      </c>
      <c r="D184" s="97">
        <v>4</v>
      </c>
      <c r="E184" s="75" t="s">
        <v>158</v>
      </c>
      <c r="F184" s="98">
        <v>40856</v>
      </c>
      <c r="G184" s="98">
        <v>44413</v>
      </c>
      <c r="H184" s="6">
        <f t="shared" si="13"/>
        <v>9.7452054794520553</v>
      </c>
      <c r="I184" s="50">
        <v>6</v>
      </c>
      <c r="J184" s="70">
        <v>0.03</v>
      </c>
      <c r="K184" s="71">
        <f t="shared" si="14"/>
        <v>0.16166666666666665</v>
      </c>
      <c r="L184" s="51">
        <v>27816</v>
      </c>
      <c r="M184" s="51">
        <v>3159.03</v>
      </c>
      <c r="N184" s="66">
        <f t="shared" si="10"/>
        <v>43823.409424657541</v>
      </c>
      <c r="O184" s="66">
        <f t="shared" si="11"/>
        <v>0</v>
      </c>
      <c r="P184" s="167">
        <v>0.05</v>
      </c>
      <c r="Q184" s="66">
        <f t="shared" si="12"/>
        <v>834.48</v>
      </c>
    </row>
    <row r="185" spans="2:17" x14ac:dyDescent="0.25">
      <c r="B185" s="75">
        <v>181</v>
      </c>
      <c r="C185" s="96" t="s">
        <v>1807</v>
      </c>
      <c r="D185" s="97">
        <v>11</v>
      </c>
      <c r="E185" s="75" t="s">
        <v>158</v>
      </c>
      <c r="F185" s="98">
        <v>40856</v>
      </c>
      <c r="G185" s="98">
        <v>44413</v>
      </c>
      <c r="H185" s="6">
        <f t="shared" si="13"/>
        <v>9.7452054794520553</v>
      </c>
      <c r="I185" s="50">
        <v>6</v>
      </c>
      <c r="J185" s="70">
        <v>0.03</v>
      </c>
      <c r="K185" s="71">
        <f t="shared" si="14"/>
        <v>0.16166666666666665</v>
      </c>
      <c r="L185" s="51">
        <v>35112</v>
      </c>
      <c r="M185" s="51">
        <v>0</v>
      </c>
      <c r="N185" s="66">
        <f t="shared" si="10"/>
        <v>55318.074191780819</v>
      </c>
      <c r="O185" s="66">
        <f t="shared" si="11"/>
        <v>0</v>
      </c>
      <c r="P185" s="167">
        <v>0.05</v>
      </c>
      <c r="Q185" s="66">
        <f t="shared" si="12"/>
        <v>0</v>
      </c>
    </row>
    <row r="186" spans="2:17" x14ac:dyDescent="0.25">
      <c r="B186" s="75">
        <v>182</v>
      </c>
      <c r="C186" s="96" t="s">
        <v>1808</v>
      </c>
      <c r="D186" s="97">
        <v>1</v>
      </c>
      <c r="E186" s="75" t="s">
        <v>158</v>
      </c>
      <c r="F186" s="98">
        <v>40822</v>
      </c>
      <c r="G186" s="98">
        <v>44413</v>
      </c>
      <c r="H186" s="6">
        <f t="shared" si="13"/>
        <v>9.838356164383562</v>
      </c>
      <c r="I186" s="50">
        <v>6</v>
      </c>
      <c r="J186" s="70">
        <v>0.03</v>
      </c>
      <c r="K186" s="71">
        <f t="shared" si="14"/>
        <v>0.16166666666666665</v>
      </c>
      <c r="L186" s="51">
        <v>4674</v>
      </c>
      <c r="M186" s="51">
        <v>0</v>
      </c>
      <c r="N186" s="66">
        <f t="shared" si="10"/>
        <v>7434.1570684931494</v>
      </c>
      <c r="O186" s="66">
        <f t="shared" si="11"/>
        <v>0</v>
      </c>
      <c r="P186" s="167">
        <v>0.05</v>
      </c>
      <c r="Q186" s="66">
        <f t="shared" si="12"/>
        <v>0</v>
      </c>
    </row>
    <row r="187" spans="2:17" x14ac:dyDescent="0.25">
      <c r="B187" s="75">
        <v>183</v>
      </c>
      <c r="C187" s="96" t="s">
        <v>1809</v>
      </c>
      <c r="D187" s="97">
        <v>30</v>
      </c>
      <c r="E187" s="75" t="s">
        <v>158</v>
      </c>
      <c r="F187" s="98">
        <v>40885</v>
      </c>
      <c r="G187" s="98">
        <v>44413</v>
      </c>
      <c r="H187" s="6">
        <f t="shared" si="13"/>
        <v>9.6657534246575345</v>
      </c>
      <c r="I187" s="50">
        <v>6</v>
      </c>
      <c r="J187" s="70">
        <v>0.03</v>
      </c>
      <c r="K187" s="71">
        <f t="shared" si="14"/>
        <v>0.16166666666666665</v>
      </c>
      <c r="L187" s="51">
        <v>136440.93</v>
      </c>
      <c r="M187" s="51">
        <v>0</v>
      </c>
      <c r="N187" s="66">
        <f t="shared" si="10"/>
        <v>213206.70913643832</v>
      </c>
      <c r="O187" s="66">
        <f t="shared" si="11"/>
        <v>0</v>
      </c>
      <c r="P187" s="167">
        <v>0.05</v>
      </c>
      <c r="Q187" s="66">
        <f t="shared" si="12"/>
        <v>0</v>
      </c>
    </row>
    <row r="188" spans="2:17" x14ac:dyDescent="0.25">
      <c r="B188" s="75">
        <v>184</v>
      </c>
      <c r="C188" s="96" t="s">
        <v>1810</v>
      </c>
      <c r="D188" s="97">
        <v>10</v>
      </c>
      <c r="E188" s="75" t="s">
        <v>158</v>
      </c>
      <c r="F188" s="98">
        <v>40885</v>
      </c>
      <c r="G188" s="98">
        <v>44413</v>
      </c>
      <c r="H188" s="6">
        <f t="shared" si="13"/>
        <v>9.6657534246575345</v>
      </c>
      <c r="I188" s="50">
        <v>8</v>
      </c>
      <c r="J188" s="70">
        <v>0.03</v>
      </c>
      <c r="K188" s="71">
        <f t="shared" si="14"/>
        <v>0.12125</v>
      </c>
      <c r="L188" s="51">
        <v>134108.60999999999</v>
      </c>
      <c r="M188" s="51">
        <v>16309.5</v>
      </c>
      <c r="N188" s="66">
        <f t="shared" si="10"/>
        <v>157171.61671150682</v>
      </c>
      <c r="O188" s="66">
        <f t="shared" si="11"/>
        <v>0</v>
      </c>
      <c r="P188" s="167">
        <v>0.05</v>
      </c>
      <c r="Q188" s="66">
        <f t="shared" si="12"/>
        <v>4023.2582999999995</v>
      </c>
    </row>
    <row r="189" spans="2:17" x14ac:dyDescent="0.25">
      <c r="B189" s="75">
        <v>185</v>
      </c>
      <c r="C189" s="96" t="s">
        <v>1811</v>
      </c>
      <c r="D189" s="97">
        <v>1</v>
      </c>
      <c r="E189" s="75" t="s">
        <v>158</v>
      </c>
      <c r="F189" s="98">
        <v>40900</v>
      </c>
      <c r="G189" s="98">
        <v>44413</v>
      </c>
      <c r="H189" s="6">
        <f t="shared" si="13"/>
        <v>9.624657534246575</v>
      </c>
      <c r="I189" s="50">
        <v>6</v>
      </c>
      <c r="J189" s="70">
        <v>0.03</v>
      </c>
      <c r="K189" s="71">
        <f t="shared" si="14"/>
        <v>0.16166666666666665</v>
      </c>
      <c r="L189" s="51">
        <v>2200.61</v>
      </c>
      <c r="M189" s="51">
        <v>0</v>
      </c>
      <c r="N189" s="66">
        <f t="shared" si="10"/>
        <v>3424.1190146575341</v>
      </c>
      <c r="O189" s="66">
        <f t="shared" si="11"/>
        <v>0</v>
      </c>
      <c r="P189" s="167">
        <v>0.05</v>
      </c>
      <c r="Q189" s="66">
        <f t="shared" si="12"/>
        <v>0</v>
      </c>
    </row>
    <row r="190" spans="2:17" x14ac:dyDescent="0.25">
      <c r="B190" s="75">
        <v>186</v>
      </c>
      <c r="C190" s="96" t="s">
        <v>1812</v>
      </c>
      <c r="D190" s="97">
        <v>1</v>
      </c>
      <c r="E190" s="75" t="s">
        <v>158</v>
      </c>
      <c r="F190" s="98">
        <v>40900</v>
      </c>
      <c r="G190" s="98">
        <v>44413</v>
      </c>
      <c r="H190" s="6">
        <f t="shared" si="13"/>
        <v>9.624657534246575</v>
      </c>
      <c r="I190" s="50">
        <v>6</v>
      </c>
      <c r="J190" s="70">
        <v>0.03</v>
      </c>
      <c r="K190" s="71">
        <f t="shared" si="14"/>
        <v>0.16166666666666665</v>
      </c>
      <c r="L190" s="51">
        <v>12489.94</v>
      </c>
      <c r="M190" s="51">
        <v>1570.63</v>
      </c>
      <c r="N190" s="66">
        <f t="shared" si="10"/>
        <v>19434.175544931506</v>
      </c>
      <c r="O190" s="66">
        <f t="shared" si="11"/>
        <v>0</v>
      </c>
      <c r="P190" s="167">
        <v>0.05</v>
      </c>
      <c r="Q190" s="66">
        <f t="shared" si="12"/>
        <v>374.69819999999999</v>
      </c>
    </row>
    <row r="191" spans="2:17" x14ac:dyDescent="0.25">
      <c r="B191" s="75">
        <v>187</v>
      </c>
      <c r="C191" s="96" t="s">
        <v>1813</v>
      </c>
      <c r="D191" s="97">
        <v>1</v>
      </c>
      <c r="E191" s="75" t="s">
        <v>158</v>
      </c>
      <c r="F191" s="98">
        <v>40900</v>
      </c>
      <c r="G191" s="98">
        <v>44413</v>
      </c>
      <c r="H191" s="6">
        <f t="shared" si="13"/>
        <v>9.624657534246575</v>
      </c>
      <c r="I191" s="50">
        <v>6</v>
      </c>
      <c r="J191" s="70">
        <v>0.03</v>
      </c>
      <c r="K191" s="71">
        <f t="shared" si="14"/>
        <v>0.16166666666666665</v>
      </c>
      <c r="L191" s="51">
        <v>28548.45</v>
      </c>
      <c r="M191" s="51">
        <v>3589.99</v>
      </c>
      <c r="N191" s="66">
        <f t="shared" si="10"/>
        <v>44420.997125342459</v>
      </c>
      <c r="O191" s="66">
        <f t="shared" si="11"/>
        <v>0</v>
      </c>
      <c r="P191" s="167">
        <v>0.05</v>
      </c>
      <c r="Q191" s="66">
        <f t="shared" si="12"/>
        <v>856.45349999999996</v>
      </c>
    </row>
    <row r="192" spans="2:17" x14ac:dyDescent="0.25">
      <c r="B192" s="75">
        <v>188</v>
      </c>
      <c r="C192" s="96" t="s">
        <v>1814</v>
      </c>
      <c r="D192" s="97">
        <v>8</v>
      </c>
      <c r="E192" s="75" t="s">
        <v>158</v>
      </c>
      <c r="F192" s="98">
        <v>40920</v>
      </c>
      <c r="G192" s="98">
        <v>44413</v>
      </c>
      <c r="H192" s="6">
        <f t="shared" si="13"/>
        <v>9.5698630136986296</v>
      </c>
      <c r="I192" s="50">
        <v>8</v>
      </c>
      <c r="J192" s="70">
        <v>0.03</v>
      </c>
      <c r="K192" s="71">
        <f t="shared" si="14"/>
        <v>0.12125</v>
      </c>
      <c r="L192" s="51">
        <v>88320</v>
      </c>
      <c r="M192" s="51">
        <v>11591.24</v>
      </c>
      <c r="N192" s="66">
        <f t="shared" si="10"/>
        <v>102481.74904109587</v>
      </c>
      <c r="O192" s="66">
        <f t="shared" si="11"/>
        <v>0</v>
      </c>
      <c r="P192" s="167">
        <v>0.05</v>
      </c>
      <c r="Q192" s="66">
        <f t="shared" si="12"/>
        <v>2649.6</v>
      </c>
    </row>
    <row r="193" spans="2:17" x14ac:dyDescent="0.25">
      <c r="B193" s="75">
        <v>189</v>
      </c>
      <c r="C193" s="96" t="s">
        <v>1815</v>
      </c>
      <c r="D193" s="97">
        <v>48</v>
      </c>
      <c r="E193" s="75" t="s">
        <v>158</v>
      </c>
      <c r="F193" s="98">
        <v>40920</v>
      </c>
      <c r="G193" s="98">
        <v>44413</v>
      </c>
      <c r="H193" s="6">
        <f t="shared" si="13"/>
        <v>9.5698630136986296</v>
      </c>
      <c r="I193" s="50">
        <v>8</v>
      </c>
      <c r="J193" s="70">
        <v>0.03</v>
      </c>
      <c r="K193" s="71">
        <f t="shared" si="14"/>
        <v>0.12125</v>
      </c>
      <c r="L193" s="51">
        <v>364320</v>
      </c>
      <c r="M193" s="51">
        <v>47813.89</v>
      </c>
      <c r="N193" s="66">
        <f t="shared" si="10"/>
        <v>422737.21479452046</v>
      </c>
      <c r="O193" s="66">
        <f t="shared" si="11"/>
        <v>0</v>
      </c>
      <c r="P193" s="167">
        <v>0.05</v>
      </c>
      <c r="Q193" s="66">
        <f t="shared" si="12"/>
        <v>10929.6</v>
      </c>
    </row>
    <row r="194" spans="2:17" x14ac:dyDescent="0.25">
      <c r="B194" s="75">
        <v>190</v>
      </c>
      <c r="C194" s="96" t="s">
        <v>1816</v>
      </c>
      <c r="D194" s="97">
        <v>12</v>
      </c>
      <c r="E194" s="75" t="s">
        <v>158</v>
      </c>
      <c r="F194" s="98">
        <v>40920</v>
      </c>
      <c r="G194" s="98">
        <v>44413</v>
      </c>
      <c r="H194" s="6">
        <f t="shared" si="13"/>
        <v>9.5698630136986296</v>
      </c>
      <c r="I194" s="50">
        <v>6</v>
      </c>
      <c r="J194" s="70">
        <v>0.03</v>
      </c>
      <c r="K194" s="71">
        <f t="shared" si="14"/>
        <v>0.16166666666666665</v>
      </c>
      <c r="L194" s="51">
        <v>61410</v>
      </c>
      <c r="M194" s="51">
        <v>8059.54</v>
      </c>
      <c r="N194" s="66">
        <f t="shared" si="10"/>
        <v>95009.121506849304</v>
      </c>
      <c r="O194" s="66">
        <f t="shared" si="11"/>
        <v>0</v>
      </c>
      <c r="P194" s="167">
        <v>0.05</v>
      </c>
      <c r="Q194" s="66">
        <f t="shared" si="12"/>
        <v>1842.3</v>
      </c>
    </row>
    <row r="195" spans="2:17" x14ac:dyDescent="0.25">
      <c r="B195" s="75">
        <v>191</v>
      </c>
      <c r="C195" s="96" t="s">
        <v>1817</v>
      </c>
      <c r="D195" s="97">
        <v>24</v>
      </c>
      <c r="E195" s="75" t="s">
        <v>158</v>
      </c>
      <c r="F195" s="98">
        <v>40946</v>
      </c>
      <c r="G195" s="98">
        <v>44413</v>
      </c>
      <c r="H195" s="6">
        <f t="shared" si="13"/>
        <v>9.4986301369863018</v>
      </c>
      <c r="I195" s="50">
        <v>6</v>
      </c>
      <c r="J195" s="70">
        <v>0.03</v>
      </c>
      <c r="K195" s="71">
        <f t="shared" si="14"/>
        <v>0.16166666666666665</v>
      </c>
      <c r="L195" s="51">
        <v>122820</v>
      </c>
      <c r="M195" s="51">
        <v>16990.509999999998</v>
      </c>
      <c r="N195" s="66">
        <f t="shared" si="10"/>
        <v>188603.85013698629</v>
      </c>
      <c r="O195" s="66">
        <f t="shared" si="11"/>
        <v>0</v>
      </c>
      <c r="P195" s="167">
        <v>0.05</v>
      </c>
      <c r="Q195" s="66">
        <f t="shared" si="12"/>
        <v>3684.6</v>
      </c>
    </row>
    <row r="196" spans="2:17" x14ac:dyDescent="0.25">
      <c r="B196" s="75">
        <v>192</v>
      </c>
      <c r="C196" s="96" t="s">
        <v>1818</v>
      </c>
      <c r="D196" s="97">
        <v>12</v>
      </c>
      <c r="E196" s="75" t="s">
        <v>158</v>
      </c>
      <c r="F196" s="98">
        <v>40920</v>
      </c>
      <c r="G196" s="98">
        <v>44413</v>
      </c>
      <c r="H196" s="6">
        <f t="shared" si="13"/>
        <v>9.5698630136986296</v>
      </c>
      <c r="I196" s="50">
        <v>8</v>
      </c>
      <c r="J196" s="70">
        <v>0.03</v>
      </c>
      <c r="K196" s="71">
        <f t="shared" si="14"/>
        <v>0.12125</v>
      </c>
      <c r="L196" s="51">
        <v>207000</v>
      </c>
      <c r="M196" s="51">
        <v>27166.98</v>
      </c>
      <c r="N196" s="66">
        <f t="shared" si="10"/>
        <v>240191.59931506848</v>
      </c>
      <c r="O196" s="66">
        <f t="shared" si="11"/>
        <v>0</v>
      </c>
      <c r="P196" s="167">
        <v>0.05</v>
      </c>
      <c r="Q196" s="66">
        <f t="shared" si="12"/>
        <v>6210</v>
      </c>
    </row>
    <row r="197" spans="2:17" x14ac:dyDescent="0.25">
      <c r="B197" s="75">
        <v>193</v>
      </c>
      <c r="C197" s="96" t="s">
        <v>1819</v>
      </c>
      <c r="D197" s="97">
        <v>24</v>
      </c>
      <c r="E197" s="75" t="s">
        <v>158</v>
      </c>
      <c r="F197" s="98">
        <v>40946</v>
      </c>
      <c r="G197" s="98">
        <v>44413</v>
      </c>
      <c r="H197" s="6">
        <f t="shared" si="13"/>
        <v>9.4986301369863018</v>
      </c>
      <c r="I197" s="50">
        <v>8</v>
      </c>
      <c r="J197" s="70">
        <v>0.03</v>
      </c>
      <c r="K197" s="71">
        <f t="shared" si="14"/>
        <v>0.12125</v>
      </c>
      <c r="L197" s="51">
        <v>414000</v>
      </c>
      <c r="M197" s="51">
        <v>57271.38</v>
      </c>
      <c r="N197" s="66">
        <f t="shared" ref="N197:N260" si="15">L197*K197*H197</f>
        <v>476807.48630136991</v>
      </c>
      <c r="O197" s="66">
        <f t="shared" ref="O197:O260" si="16">MAX(L197-N197,0)</f>
        <v>0</v>
      </c>
      <c r="P197" s="167">
        <v>0.05</v>
      </c>
      <c r="Q197" s="66">
        <f t="shared" ref="Q197:Q260" si="17">IF(M197&lt;=0,0,IF(O197&lt;=J197*L197,J197*L197,O197*(1-P197)))</f>
        <v>12420</v>
      </c>
    </row>
    <row r="198" spans="2:17" x14ac:dyDescent="0.25">
      <c r="B198" s="75">
        <v>194</v>
      </c>
      <c r="C198" s="96" t="s">
        <v>1820</v>
      </c>
      <c r="D198" s="97">
        <v>6</v>
      </c>
      <c r="E198" s="75" t="s">
        <v>158</v>
      </c>
      <c r="F198" s="98">
        <v>40920</v>
      </c>
      <c r="G198" s="98">
        <v>44413</v>
      </c>
      <c r="H198" s="6">
        <f t="shared" ref="H198:H261" si="18">(G198-F198)/365</f>
        <v>9.5698630136986296</v>
      </c>
      <c r="I198" s="50">
        <v>8</v>
      </c>
      <c r="J198" s="70">
        <v>0.03</v>
      </c>
      <c r="K198" s="71">
        <f t="shared" ref="K198:K261" si="19">(1-J198)/I198</f>
        <v>0.12125</v>
      </c>
      <c r="L198" s="51">
        <v>45540</v>
      </c>
      <c r="M198" s="51">
        <v>5976.73</v>
      </c>
      <c r="N198" s="66">
        <f t="shared" si="15"/>
        <v>52842.151849315058</v>
      </c>
      <c r="O198" s="66">
        <f t="shared" si="16"/>
        <v>0</v>
      </c>
      <c r="P198" s="167">
        <v>0.05</v>
      </c>
      <c r="Q198" s="66">
        <f t="shared" si="17"/>
        <v>1366.2</v>
      </c>
    </row>
    <row r="199" spans="2:17" x14ac:dyDescent="0.25">
      <c r="B199" s="75">
        <v>195</v>
      </c>
      <c r="C199" s="96" t="s">
        <v>1821</v>
      </c>
      <c r="D199" s="97">
        <v>8</v>
      </c>
      <c r="E199" s="75" t="s">
        <v>158</v>
      </c>
      <c r="F199" s="98">
        <v>40920</v>
      </c>
      <c r="G199" s="98">
        <v>44413</v>
      </c>
      <c r="H199" s="6">
        <f t="shared" si="18"/>
        <v>9.5698630136986296</v>
      </c>
      <c r="I199" s="50">
        <v>8</v>
      </c>
      <c r="J199" s="70">
        <v>0.03</v>
      </c>
      <c r="K199" s="71">
        <f t="shared" si="19"/>
        <v>0.12125</v>
      </c>
      <c r="L199" s="51">
        <v>87400</v>
      </c>
      <c r="M199" s="51">
        <v>11470.5</v>
      </c>
      <c r="N199" s="66">
        <f t="shared" si="15"/>
        <v>101414.23082191781</v>
      </c>
      <c r="O199" s="66">
        <f t="shared" si="16"/>
        <v>0</v>
      </c>
      <c r="P199" s="167">
        <v>0.05</v>
      </c>
      <c r="Q199" s="66">
        <f t="shared" si="17"/>
        <v>2622</v>
      </c>
    </row>
    <row r="200" spans="2:17" x14ac:dyDescent="0.25">
      <c r="B200" s="75">
        <v>196</v>
      </c>
      <c r="C200" s="96" t="s">
        <v>1822</v>
      </c>
      <c r="D200" s="97">
        <v>8</v>
      </c>
      <c r="E200" s="75" t="s">
        <v>158</v>
      </c>
      <c r="F200" s="98">
        <v>40920</v>
      </c>
      <c r="G200" s="98">
        <v>44413</v>
      </c>
      <c r="H200" s="6">
        <f t="shared" si="18"/>
        <v>9.5698630136986296</v>
      </c>
      <c r="I200" s="50">
        <v>6</v>
      </c>
      <c r="J200" s="70">
        <v>0.03</v>
      </c>
      <c r="K200" s="71">
        <f t="shared" si="19"/>
        <v>0.16166666666666665</v>
      </c>
      <c r="L200" s="51">
        <v>53360</v>
      </c>
      <c r="M200" s="51">
        <v>7003.04</v>
      </c>
      <c r="N200" s="66">
        <f t="shared" si="15"/>
        <v>82554.742283105006</v>
      </c>
      <c r="O200" s="66">
        <f t="shared" si="16"/>
        <v>0</v>
      </c>
      <c r="P200" s="167">
        <v>0.05</v>
      </c>
      <c r="Q200" s="66">
        <f t="shared" si="17"/>
        <v>1600.8</v>
      </c>
    </row>
    <row r="201" spans="2:17" x14ac:dyDescent="0.25">
      <c r="B201" s="75">
        <v>197</v>
      </c>
      <c r="C201" s="96" t="s">
        <v>1823</v>
      </c>
      <c r="D201" s="97">
        <v>6</v>
      </c>
      <c r="E201" s="75" t="s">
        <v>158</v>
      </c>
      <c r="F201" s="98">
        <v>40920</v>
      </c>
      <c r="G201" s="98">
        <v>44413</v>
      </c>
      <c r="H201" s="6">
        <f t="shared" si="18"/>
        <v>9.5698630136986296</v>
      </c>
      <c r="I201" s="50">
        <v>6</v>
      </c>
      <c r="J201" s="70">
        <v>0.03</v>
      </c>
      <c r="K201" s="71">
        <f t="shared" si="19"/>
        <v>0.16166666666666665</v>
      </c>
      <c r="L201" s="51">
        <v>31050</v>
      </c>
      <c r="M201" s="51">
        <v>4075.04</v>
      </c>
      <c r="N201" s="66">
        <f t="shared" si="15"/>
        <v>48038.319863013698</v>
      </c>
      <c r="O201" s="66">
        <f t="shared" si="16"/>
        <v>0</v>
      </c>
      <c r="P201" s="167">
        <v>0.05</v>
      </c>
      <c r="Q201" s="66">
        <f t="shared" si="17"/>
        <v>931.5</v>
      </c>
    </row>
    <row r="202" spans="2:17" x14ac:dyDescent="0.25">
      <c r="B202" s="75">
        <v>198</v>
      </c>
      <c r="C202" s="96" t="s">
        <v>1824</v>
      </c>
      <c r="D202" s="97">
        <v>4</v>
      </c>
      <c r="E202" s="75" t="s">
        <v>158</v>
      </c>
      <c r="F202" s="98">
        <v>40920</v>
      </c>
      <c r="G202" s="98">
        <v>44413</v>
      </c>
      <c r="H202" s="6">
        <f t="shared" si="18"/>
        <v>9.5698630136986296</v>
      </c>
      <c r="I202" s="50">
        <v>6</v>
      </c>
      <c r="J202" s="70">
        <v>0.03</v>
      </c>
      <c r="K202" s="71">
        <f t="shared" si="19"/>
        <v>0.16166666666666665</v>
      </c>
      <c r="L202" s="51">
        <v>26680</v>
      </c>
      <c r="M202" s="51">
        <v>3501.52</v>
      </c>
      <c r="N202" s="66">
        <f t="shared" si="15"/>
        <v>41277.371141552503</v>
      </c>
      <c r="O202" s="66">
        <f t="shared" si="16"/>
        <v>0</v>
      </c>
      <c r="P202" s="167">
        <v>0.05</v>
      </c>
      <c r="Q202" s="66">
        <f t="shared" si="17"/>
        <v>800.4</v>
      </c>
    </row>
    <row r="203" spans="2:17" x14ac:dyDescent="0.25">
      <c r="B203" s="75">
        <v>199</v>
      </c>
      <c r="C203" s="96" t="s">
        <v>1825</v>
      </c>
      <c r="D203" s="97">
        <v>12</v>
      </c>
      <c r="E203" s="75" t="s">
        <v>158</v>
      </c>
      <c r="F203" s="98">
        <v>40920</v>
      </c>
      <c r="G203" s="98">
        <v>44413</v>
      </c>
      <c r="H203" s="6">
        <f t="shared" si="18"/>
        <v>9.5698630136986296</v>
      </c>
      <c r="I203" s="50">
        <v>8</v>
      </c>
      <c r="J203" s="70">
        <v>0.03</v>
      </c>
      <c r="K203" s="71">
        <f t="shared" si="19"/>
        <v>0.12125</v>
      </c>
      <c r="L203" s="51">
        <v>44160</v>
      </c>
      <c r="M203" s="51">
        <v>0</v>
      </c>
      <c r="N203" s="66">
        <f t="shared" si="15"/>
        <v>51240.874520547935</v>
      </c>
      <c r="O203" s="66">
        <f t="shared" si="16"/>
        <v>0</v>
      </c>
      <c r="P203" s="167">
        <v>0.05</v>
      </c>
      <c r="Q203" s="66">
        <f t="shared" si="17"/>
        <v>0</v>
      </c>
    </row>
    <row r="204" spans="2:17" x14ac:dyDescent="0.25">
      <c r="B204" s="75">
        <v>200</v>
      </c>
      <c r="C204" s="96" t="s">
        <v>1826</v>
      </c>
      <c r="D204" s="97">
        <v>24</v>
      </c>
      <c r="E204" s="75" t="s">
        <v>158</v>
      </c>
      <c r="F204" s="98">
        <v>40946</v>
      </c>
      <c r="G204" s="98">
        <v>44413</v>
      </c>
      <c r="H204" s="6">
        <f t="shared" si="18"/>
        <v>9.4986301369863018</v>
      </c>
      <c r="I204" s="50">
        <v>8</v>
      </c>
      <c r="J204" s="70">
        <v>0.03</v>
      </c>
      <c r="K204" s="71">
        <f t="shared" si="19"/>
        <v>0.12125</v>
      </c>
      <c r="L204" s="51">
        <v>88320</v>
      </c>
      <c r="M204" s="51">
        <v>0</v>
      </c>
      <c r="N204" s="66">
        <f t="shared" si="15"/>
        <v>101718.9304109589</v>
      </c>
      <c r="O204" s="66">
        <f t="shared" si="16"/>
        <v>0</v>
      </c>
      <c r="P204" s="167">
        <v>0.05</v>
      </c>
      <c r="Q204" s="66">
        <f t="shared" si="17"/>
        <v>0</v>
      </c>
    </row>
    <row r="205" spans="2:17" x14ac:dyDescent="0.25">
      <c r="B205" s="75">
        <v>201</v>
      </c>
      <c r="C205" s="96" t="s">
        <v>1827</v>
      </c>
      <c r="D205" s="97">
        <v>12</v>
      </c>
      <c r="E205" s="75" t="s">
        <v>158</v>
      </c>
      <c r="F205" s="98">
        <v>40920</v>
      </c>
      <c r="G205" s="98">
        <v>44413</v>
      </c>
      <c r="H205" s="6">
        <f t="shared" si="18"/>
        <v>9.5698630136986296</v>
      </c>
      <c r="I205" s="50">
        <v>6</v>
      </c>
      <c r="J205" s="70">
        <v>0.03</v>
      </c>
      <c r="K205" s="71">
        <f t="shared" si="19"/>
        <v>0.16166666666666665</v>
      </c>
      <c r="L205" s="51">
        <v>51060</v>
      </c>
      <c r="M205" s="51">
        <v>0</v>
      </c>
      <c r="N205" s="66">
        <f t="shared" si="15"/>
        <v>78996.348219178064</v>
      </c>
      <c r="O205" s="66">
        <f t="shared" si="16"/>
        <v>0</v>
      </c>
      <c r="P205" s="167">
        <v>0.05</v>
      </c>
      <c r="Q205" s="66">
        <f t="shared" si="17"/>
        <v>0</v>
      </c>
    </row>
    <row r="206" spans="2:17" x14ac:dyDescent="0.25">
      <c r="B206" s="75">
        <v>202</v>
      </c>
      <c r="C206" s="96" t="s">
        <v>1828</v>
      </c>
      <c r="D206" s="97">
        <v>36</v>
      </c>
      <c r="E206" s="75" t="s">
        <v>158</v>
      </c>
      <c r="F206" s="98">
        <v>40920</v>
      </c>
      <c r="G206" s="98">
        <v>44413</v>
      </c>
      <c r="H206" s="6">
        <f t="shared" si="18"/>
        <v>9.5698630136986296</v>
      </c>
      <c r="I206" s="50">
        <v>6</v>
      </c>
      <c r="J206" s="70">
        <v>0.03</v>
      </c>
      <c r="K206" s="71">
        <f t="shared" si="19"/>
        <v>0.16166666666666665</v>
      </c>
      <c r="L206" s="51">
        <v>111780</v>
      </c>
      <c r="M206" s="51">
        <v>0</v>
      </c>
      <c r="N206" s="66">
        <f t="shared" si="15"/>
        <v>172937.95150684929</v>
      </c>
      <c r="O206" s="66">
        <f t="shared" si="16"/>
        <v>0</v>
      </c>
      <c r="P206" s="167">
        <v>0.05</v>
      </c>
      <c r="Q206" s="66">
        <f t="shared" si="17"/>
        <v>0</v>
      </c>
    </row>
    <row r="207" spans="2:17" x14ac:dyDescent="0.25">
      <c r="B207" s="75">
        <v>203</v>
      </c>
      <c r="C207" s="96" t="s">
        <v>1829</v>
      </c>
      <c r="D207" s="97">
        <v>16</v>
      </c>
      <c r="E207" s="75" t="s">
        <v>158</v>
      </c>
      <c r="F207" s="98">
        <v>40920</v>
      </c>
      <c r="G207" s="98">
        <v>44413</v>
      </c>
      <c r="H207" s="6">
        <f t="shared" si="18"/>
        <v>9.5698630136986296</v>
      </c>
      <c r="I207" s="50">
        <v>6</v>
      </c>
      <c r="J207" s="70">
        <v>0.03</v>
      </c>
      <c r="K207" s="71">
        <f t="shared" si="19"/>
        <v>0.16166666666666665</v>
      </c>
      <c r="L207" s="51">
        <v>41400</v>
      </c>
      <c r="M207" s="51">
        <v>0</v>
      </c>
      <c r="N207" s="66">
        <f t="shared" si="15"/>
        <v>64051.093150684916</v>
      </c>
      <c r="O207" s="66">
        <f t="shared" si="16"/>
        <v>0</v>
      </c>
      <c r="P207" s="167">
        <v>0.05</v>
      </c>
      <c r="Q207" s="66">
        <f t="shared" si="17"/>
        <v>0</v>
      </c>
    </row>
    <row r="208" spans="2:17" x14ac:dyDescent="0.25">
      <c r="B208" s="75">
        <v>204</v>
      </c>
      <c r="C208" s="96" t="s">
        <v>1830</v>
      </c>
      <c r="D208" s="97">
        <v>12</v>
      </c>
      <c r="E208" s="75" t="s">
        <v>158</v>
      </c>
      <c r="F208" s="98">
        <v>40920</v>
      </c>
      <c r="G208" s="98">
        <v>44413</v>
      </c>
      <c r="H208" s="6">
        <f t="shared" si="18"/>
        <v>9.5698630136986296</v>
      </c>
      <c r="I208" s="50">
        <v>6</v>
      </c>
      <c r="J208" s="70">
        <v>0.03</v>
      </c>
      <c r="K208" s="71">
        <f t="shared" si="19"/>
        <v>0.16166666666666665</v>
      </c>
      <c r="L208" s="51">
        <v>26220</v>
      </c>
      <c r="M208" s="51">
        <v>0</v>
      </c>
      <c r="N208" s="66">
        <f t="shared" si="15"/>
        <v>40565.692328767116</v>
      </c>
      <c r="O208" s="66">
        <f t="shared" si="16"/>
        <v>0</v>
      </c>
      <c r="P208" s="167">
        <v>0.05</v>
      </c>
      <c r="Q208" s="66">
        <f t="shared" si="17"/>
        <v>0</v>
      </c>
    </row>
    <row r="209" spans="2:17" x14ac:dyDescent="0.25">
      <c r="B209" s="75">
        <v>205</v>
      </c>
      <c r="C209" s="96" t="s">
        <v>1831</v>
      </c>
      <c r="D209" s="97">
        <v>28</v>
      </c>
      <c r="E209" s="75" t="s">
        <v>158</v>
      </c>
      <c r="F209" s="98">
        <v>40920</v>
      </c>
      <c r="G209" s="98">
        <v>44413</v>
      </c>
      <c r="H209" s="6">
        <f t="shared" si="18"/>
        <v>9.5698630136986296</v>
      </c>
      <c r="I209" s="50">
        <v>6</v>
      </c>
      <c r="J209" s="70">
        <v>0.03</v>
      </c>
      <c r="K209" s="71">
        <f t="shared" si="19"/>
        <v>0.16166666666666665</v>
      </c>
      <c r="L209" s="51">
        <v>116725</v>
      </c>
      <c r="M209" s="51">
        <v>0</v>
      </c>
      <c r="N209" s="66">
        <f t="shared" si="15"/>
        <v>180588.49874429221</v>
      </c>
      <c r="O209" s="66">
        <f t="shared" si="16"/>
        <v>0</v>
      </c>
      <c r="P209" s="167">
        <v>0.05</v>
      </c>
      <c r="Q209" s="66">
        <f t="shared" si="17"/>
        <v>0</v>
      </c>
    </row>
    <row r="210" spans="2:17" x14ac:dyDescent="0.25">
      <c r="B210" s="75">
        <v>206</v>
      </c>
      <c r="C210" s="96" t="s">
        <v>1832</v>
      </c>
      <c r="D210" s="97">
        <v>25</v>
      </c>
      <c r="E210" s="75" t="s">
        <v>158</v>
      </c>
      <c r="F210" s="98">
        <v>40920</v>
      </c>
      <c r="G210" s="98">
        <v>44413</v>
      </c>
      <c r="H210" s="6">
        <f t="shared" si="18"/>
        <v>9.5698630136986296</v>
      </c>
      <c r="I210" s="50">
        <v>6</v>
      </c>
      <c r="J210" s="70">
        <v>0.03</v>
      </c>
      <c r="K210" s="71">
        <f t="shared" si="19"/>
        <v>0.16166666666666665</v>
      </c>
      <c r="L210" s="51">
        <v>41687.5</v>
      </c>
      <c r="M210" s="51">
        <v>0</v>
      </c>
      <c r="N210" s="66">
        <f t="shared" si="15"/>
        <v>64495.892408675791</v>
      </c>
      <c r="O210" s="66">
        <f t="shared" si="16"/>
        <v>0</v>
      </c>
      <c r="P210" s="167">
        <v>0.05</v>
      </c>
      <c r="Q210" s="66">
        <f t="shared" si="17"/>
        <v>0</v>
      </c>
    </row>
    <row r="211" spans="2:17" x14ac:dyDescent="0.25">
      <c r="B211" s="75">
        <v>207</v>
      </c>
      <c r="C211" s="96" t="s">
        <v>1833</v>
      </c>
      <c r="D211" s="97">
        <v>11</v>
      </c>
      <c r="E211" s="75" t="s">
        <v>158</v>
      </c>
      <c r="F211" s="98">
        <v>40946</v>
      </c>
      <c r="G211" s="98">
        <v>44413</v>
      </c>
      <c r="H211" s="6">
        <f t="shared" si="18"/>
        <v>9.4986301369863018</v>
      </c>
      <c r="I211" s="50">
        <v>6</v>
      </c>
      <c r="J211" s="70">
        <v>0.03</v>
      </c>
      <c r="K211" s="71">
        <f t="shared" si="19"/>
        <v>0.16166666666666665</v>
      </c>
      <c r="L211" s="51">
        <v>18342</v>
      </c>
      <c r="M211" s="51">
        <v>0</v>
      </c>
      <c r="N211" s="66">
        <f t="shared" si="15"/>
        <v>28166.19295890411</v>
      </c>
      <c r="O211" s="66">
        <f t="shared" si="16"/>
        <v>0</v>
      </c>
      <c r="P211" s="167">
        <v>0.05</v>
      </c>
      <c r="Q211" s="66">
        <f t="shared" si="17"/>
        <v>0</v>
      </c>
    </row>
    <row r="212" spans="2:17" x14ac:dyDescent="0.25">
      <c r="B212" s="75">
        <v>208</v>
      </c>
      <c r="C212" s="96" t="s">
        <v>1834</v>
      </c>
      <c r="D212" s="97">
        <v>20</v>
      </c>
      <c r="E212" s="75" t="s">
        <v>158</v>
      </c>
      <c r="F212" s="98">
        <v>40920</v>
      </c>
      <c r="G212" s="98">
        <v>44413</v>
      </c>
      <c r="H212" s="6">
        <f t="shared" si="18"/>
        <v>9.5698630136986296</v>
      </c>
      <c r="I212" s="50">
        <v>6</v>
      </c>
      <c r="J212" s="70">
        <v>0.03</v>
      </c>
      <c r="K212" s="71">
        <f t="shared" si="19"/>
        <v>0.16166666666666665</v>
      </c>
      <c r="L212" s="51">
        <v>43700</v>
      </c>
      <c r="M212" s="51">
        <v>0</v>
      </c>
      <c r="N212" s="66">
        <f t="shared" si="15"/>
        <v>67609.487214611872</v>
      </c>
      <c r="O212" s="66">
        <f t="shared" si="16"/>
        <v>0</v>
      </c>
      <c r="P212" s="167">
        <v>0.05</v>
      </c>
      <c r="Q212" s="66">
        <f t="shared" si="17"/>
        <v>0</v>
      </c>
    </row>
    <row r="213" spans="2:17" x14ac:dyDescent="0.25">
      <c r="B213" s="75">
        <v>209</v>
      </c>
      <c r="C213" s="96" t="s">
        <v>1835</v>
      </c>
      <c r="D213" s="97">
        <v>36</v>
      </c>
      <c r="E213" s="75" t="s">
        <v>158</v>
      </c>
      <c r="F213" s="98">
        <v>40920</v>
      </c>
      <c r="G213" s="98">
        <v>44413</v>
      </c>
      <c r="H213" s="6">
        <f t="shared" si="18"/>
        <v>9.5698630136986296</v>
      </c>
      <c r="I213" s="50">
        <v>6</v>
      </c>
      <c r="J213" s="70">
        <v>0.03</v>
      </c>
      <c r="K213" s="71">
        <f t="shared" si="19"/>
        <v>0.16166666666666665</v>
      </c>
      <c r="L213" s="51">
        <v>150075</v>
      </c>
      <c r="M213" s="51">
        <v>0</v>
      </c>
      <c r="N213" s="66">
        <f t="shared" si="15"/>
        <v>232185.21267123282</v>
      </c>
      <c r="O213" s="66">
        <f t="shared" si="16"/>
        <v>0</v>
      </c>
      <c r="P213" s="167">
        <v>0.05</v>
      </c>
      <c r="Q213" s="66">
        <f t="shared" si="17"/>
        <v>0</v>
      </c>
    </row>
    <row r="214" spans="2:17" x14ac:dyDescent="0.25">
      <c r="B214" s="75">
        <v>210</v>
      </c>
      <c r="C214" s="96" t="s">
        <v>1836</v>
      </c>
      <c r="D214" s="97">
        <v>36</v>
      </c>
      <c r="E214" s="75" t="s">
        <v>158</v>
      </c>
      <c r="F214" s="98">
        <v>40920</v>
      </c>
      <c r="G214" s="98">
        <v>44413</v>
      </c>
      <c r="H214" s="6">
        <f t="shared" si="18"/>
        <v>9.5698630136986296</v>
      </c>
      <c r="I214" s="50">
        <v>5</v>
      </c>
      <c r="J214" s="70">
        <v>0.03</v>
      </c>
      <c r="K214" s="71">
        <f t="shared" si="19"/>
        <v>0.19400000000000001</v>
      </c>
      <c r="L214" s="51">
        <v>78660</v>
      </c>
      <c r="M214" s="51">
        <v>0</v>
      </c>
      <c r="N214" s="66">
        <f t="shared" si="15"/>
        <v>146036.49238356165</v>
      </c>
      <c r="O214" s="66">
        <f t="shared" si="16"/>
        <v>0</v>
      </c>
      <c r="P214" s="167">
        <v>0.05</v>
      </c>
      <c r="Q214" s="66">
        <f t="shared" si="17"/>
        <v>0</v>
      </c>
    </row>
    <row r="215" spans="2:17" x14ac:dyDescent="0.25">
      <c r="B215" s="75">
        <v>211</v>
      </c>
      <c r="C215" s="96" t="s">
        <v>1837</v>
      </c>
      <c r="D215" s="97">
        <v>8</v>
      </c>
      <c r="E215" s="75" t="s">
        <v>158</v>
      </c>
      <c r="F215" s="98">
        <v>40920</v>
      </c>
      <c r="G215" s="98">
        <v>44413</v>
      </c>
      <c r="H215" s="6">
        <f t="shared" si="18"/>
        <v>9.5698630136986296</v>
      </c>
      <c r="I215" s="50">
        <v>6</v>
      </c>
      <c r="J215" s="70">
        <v>0.03</v>
      </c>
      <c r="K215" s="71">
        <f t="shared" si="19"/>
        <v>0.16166666666666665</v>
      </c>
      <c r="L215" s="51">
        <v>33350</v>
      </c>
      <c r="M215" s="51">
        <v>0</v>
      </c>
      <c r="N215" s="66">
        <f t="shared" si="15"/>
        <v>51596.713926940633</v>
      </c>
      <c r="O215" s="66">
        <f t="shared" si="16"/>
        <v>0</v>
      </c>
      <c r="P215" s="167">
        <v>0.05</v>
      </c>
      <c r="Q215" s="66">
        <f t="shared" si="17"/>
        <v>0</v>
      </c>
    </row>
    <row r="216" spans="2:17" x14ac:dyDescent="0.25">
      <c r="B216" s="75">
        <v>212</v>
      </c>
      <c r="C216" s="96" t="s">
        <v>1838</v>
      </c>
      <c r="D216" s="97">
        <v>8</v>
      </c>
      <c r="E216" s="75" t="s">
        <v>158</v>
      </c>
      <c r="F216" s="98">
        <v>40920</v>
      </c>
      <c r="G216" s="98">
        <v>44413</v>
      </c>
      <c r="H216" s="6">
        <f t="shared" si="18"/>
        <v>9.5698630136986296</v>
      </c>
      <c r="I216" s="50">
        <v>6</v>
      </c>
      <c r="J216" s="70">
        <v>0.03</v>
      </c>
      <c r="K216" s="71">
        <f t="shared" si="19"/>
        <v>0.16166666666666665</v>
      </c>
      <c r="L216" s="51">
        <v>17480</v>
      </c>
      <c r="M216" s="51">
        <v>0</v>
      </c>
      <c r="N216" s="66">
        <f t="shared" si="15"/>
        <v>27043.794885844745</v>
      </c>
      <c r="O216" s="66">
        <f t="shared" si="16"/>
        <v>0</v>
      </c>
      <c r="P216" s="167">
        <v>0.05</v>
      </c>
      <c r="Q216" s="66">
        <f t="shared" si="17"/>
        <v>0</v>
      </c>
    </row>
    <row r="217" spans="2:17" x14ac:dyDescent="0.25">
      <c r="B217" s="75">
        <v>213</v>
      </c>
      <c r="C217" s="96" t="s">
        <v>1839</v>
      </c>
      <c r="D217" s="97">
        <v>6</v>
      </c>
      <c r="E217" s="75" t="s">
        <v>158</v>
      </c>
      <c r="F217" s="98">
        <v>40920</v>
      </c>
      <c r="G217" s="98">
        <v>44413</v>
      </c>
      <c r="H217" s="6">
        <f t="shared" si="18"/>
        <v>9.5698630136986296</v>
      </c>
      <c r="I217" s="50">
        <v>5</v>
      </c>
      <c r="J217" s="70">
        <v>0.03</v>
      </c>
      <c r="K217" s="71">
        <f t="shared" si="19"/>
        <v>0.19400000000000001</v>
      </c>
      <c r="L217" s="51">
        <v>13110</v>
      </c>
      <c r="M217" s="51">
        <v>0</v>
      </c>
      <c r="N217" s="66">
        <f t="shared" si="15"/>
        <v>24339.415397260273</v>
      </c>
      <c r="O217" s="66">
        <f t="shared" si="16"/>
        <v>0</v>
      </c>
      <c r="P217" s="167">
        <v>0.05</v>
      </c>
      <c r="Q217" s="66">
        <f t="shared" si="17"/>
        <v>0</v>
      </c>
    </row>
    <row r="218" spans="2:17" x14ac:dyDescent="0.25">
      <c r="B218" s="75">
        <v>214</v>
      </c>
      <c r="C218" s="96" t="s">
        <v>1840</v>
      </c>
      <c r="D218" s="97">
        <v>26</v>
      </c>
      <c r="E218" s="75" t="s">
        <v>158</v>
      </c>
      <c r="F218" s="98">
        <v>40920</v>
      </c>
      <c r="G218" s="98">
        <v>44413</v>
      </c>
      <c r="H218" s="6">
        <f t="shared" si="18"/>
        <v>9.5698630136986296</v>
      </c>
      <c r="I218" s="50">
        <v>6</v>
      </c>
      <c r="J218" s="70">
        <v>0.03</v>
      </c>
      <c r="K218" s="71">
        <f t="shared" si="19"/>
        <v>0.16166666666666665</v>
      </c>
      <c r="L218" s="51">
        <v>67275</v>
      </c>
      <c r="M218" s="51">
        <v>0</v>
      </c>
      <c r="N218" s="66">
        <f t="shared" si="15"/>
        <v>104083.02636986299</v>
      </c>
      <c r="O218" s="66">
        <f t="shared" si="16"/>
        <v>0</v>
      </c>
      <c r="P218" s="167">
        <v>0.05</v>
      </c>
      <c r="Q218" s="66">
        <f t="shared" si="17"/>
        <v>0</v>
      </c>
    </row>
    <row r="219" spans="2:17" x14ac:dyDescent="0.25">
      <c r="B219" s="75">
        <v>215</v>
      </c>
      <c r="C219" s="96" t="s">
        <v>1841</v>
      </c>
      <c r="D219" s="97">
        <v>1</v>
      </c>
      <c r="E219" s="75" t="s">
        <v>158</v>
      </c>
      <c r="F219" s="98">
        <v>40946</v>
      </c>
      <c r="G219" s="98">
        <v>44413</v>
      </c>
      <c r="H219" s="6">
        <f t="shared" si="18"/>
        <v>9.4986301369863018</v>
      </c>
      <c r="I219" s="50">
        <v>8</v>
      </c>
      <c r="J219" s="70">
        <v>0.03</v>
      </c>
      <c r="K219" s="71">
        <f t="shared" si="19"/>
        <v>0.12125</v>
      </c>
      <c r="L219" s="51">
        <v>9430</v>
      </c>
      <c r="M219" s="51">
        <v>1304.52</v>
      </c>
      <c r="N219" s="66">
        <f t="shared" si="15"/>
        <v>10860.614965753426</v>
      </c>
      <c r="O219" s="66">
        <f t="shared" si="16"/>
        <v>0</v>
      </c>
      <c r="P219" s="167">
        <v>0.05</v>
      </c>
      <c r="Q219" s="66">
        <f t="shared" si="17"/>
        <v>282.89999999999998</v>
      </c>
    </row>
    <row r="220" spans="2:17" x14ac:dyDescent="0.25">
      <c r="B220" s="75">
        <v>216</v>
      </c>
      <c r="C220" s="96" t="s">
        <v>1842</v>
      </c>
      <c r="D220" s="97">
        <v>32</v>
      </c>
      <c r="E220" s="75" t="s">
        <v>158</v>
      </c>
      <c r="F220" s="98">
        <v>40969</v>
      </c>
      <c r="G220" s="98">
        <v>44413</v>
      </c>
      <c r="H220" s="6">
        <f t="shared" si="18"/>
        <v>9.4356164383561651</v>
      </c>
      <c r="I220" s="50">
        <v>6</v>
      </c>
      <c r="J220" s="70">
        <v>0.03</v>
      </c>
      <c r="K220" s="71">
        <f t="shared" si="19"/>
        <v>0.16166666666666665</v>
      </c>
      <c r="L220" s="51">
        <v>53360.5</v>
      </c>
      <c r="M220" s="51">
        <v>0</v>
      </c>
      <c r="N220" s="66">
        <f t="shared" si="15"/>
        <v>81397.422438356167</v>
      </c>
      <c r="O220" s="66">
        <f t="shared" si="16"/>
        <v>0</v>
      </c>
      <c r="P220" s="167">
        <v>0.05</v>
      </c>
      <c r="Q220" s="66">
        <f t="shared" si="17"/>
        <v>0</v>
      </c>
    </row>
    <row r="221" spans="2:17" x14ac:dyDescent="0.25">
      <c r="B221" s="75">
        <v>217</v>
      </c>
      <c r="C221" s="96" t="s">
        <v>1843</v>
      </c>
      <c r="D221" s="97">
        <v>39</v>
      </c>
      <c r="E221" s="75" t="s">
        <v>158</v>
      </c>
      <c r="F221" s="98">
        <v>40969</v>
      </c>
      <c r="G221" s="98">
        <v>44413</v>
      </c>
      <c r="H221" s="6">
        <f t="shared" si="18"/>
        <v>9.4356164383561651</v>
      </c>
      <c r="I221" s="50">
        <v>8</v>
      </c>
      <c r="J221" s="70">
        <v>0.03</v>
      </c>
      <c r="K221" s="71">
        <f t="shared" si="19"/>
        <v>0.12125</v>
      </c>
      <c r="L221" s="51">
        <v>296010</v>
      </c>
      <c r="M221" s="51">
        <v>42795.41</v>
      </c>
      <c r="N221" s="66">
        <f t="shared" si="15"/>
        <v>338655.71465753426</v>
      </c>
      <c r="O221" s="66">
        <f t="shared" si="16"/>
        <v>0</v>
      </c>
      <c r="P221" s="167">
        <v>0.05</v>
      </c>
      <c r="Q221" s="66">
        <f t="shared" si="17"/>
        <v>8880.2999999999993</v>
      </c>
    </row>
    <row r="222" spans="2:17" x14ac:dyDescent="0.25">
      <c r="B222" s="75">
        <v>218</v>
      </c>
      <c r="C222" s="96" t="s">
        <v>1844</v>
      </c>
      <c r="D222" s="97">
        <v>5</v>
      </c>
      <c r="E222" s="75" t="s">
        <v>158</v>
      </c>
      <c r="F222" s="98">
        <v>40965</v>
      </c>
      <c r="G222" s="98">
        <v>44413</v>
      </c>
      <c r="H222" s="6">
        <f t="shared" si="18"/>
        <v>9.4465753424657528</v>
      </c>
      <c r="I222" s="50">
        <v>6</v>
      </c>
      <c r="J222" s="70">
        <v>0.03</v>
      </c>
      <c r="K222" s="71">
        <f t="shared" si="19"/>
        <v>0.16166666666666665</v>
      </c>
      <c r="L222" s="51">
        <v>42738.54</v>
      </c>
      <c r="M222" s="51">
        <v>6132.64</v>
      </c>
      <c r="N222" s="66">
        <f t="shared" si="15"/>
        <v>65270.142165479447</v>
      </c>
      <c r="O222" s="66">
        <f t="shared" si="16"/>
        <v>0</v>
      </c>
      <c r="P222" s="167">
        <v>0.05</v>
      </c>
      <c r="Q222" s="66">
        <f t="shared" si="17"/>
        <v>1282.1561999999999</v>
      </c>
    </row>
    <row r="223" spans="2:17" x14ac:dyDescent="0.25">
      <c r="B223" s="75">
        <v>219</v>
      </c>
      <c r="C223" s="96" t="s">
        <v>1845</v>
      </c>
      <c r="D223" s="97">
        <v>1</v>
      </c>
      <c r="E223" s="75" t="s">
        <v>158</v>
      </c>
      <c r="F223" s="98">
        <v>40965</v>
      </c>
      <c r="G223" s="98">
        <v>44413</v>
      </c>
      <c r="H223" s="6">
        <f t="shared" si="18"/>
        <v>9.4465753424657528</v>
      </c>
      <c r="I223" s="50">
        <v>6</v>
      </c>
      <c r="J223" s="70">
        <v>0.03</v>
      </c>
      <c r="K223" s="71">
        <f t="shared" si="19"/>
        <v>0.16166666666666665</v>
      </c>
      <c r="L223" s="51">
        <v>14817.7</v>
      </c>
      <c r="M223" s="51">
        <v>2126.23</v>
      </c>
      <c r="N223" s="66">
        <f t="shared" si="15"/>
        <v>22629.537311415523</v>
      </c>
      <c r="O223" s="66">
        <f t="shared" si="16"/>
        <v>0</v>
      </c>
      <c r="P223" s="167">
        <v>0.05</v>
      </c>
      <c r="Q223" s="66">
        <f t="shared" si="17"/>
        <v>444.53100000000001</v>
      </c>
    </row>
    <row r="224" spans="2:17" x14ac:dyDescent="0.25">
      <c r="B224" s="75">
        <v>220</v>
      </c>
      <c r="C224" s="96" t="s">
        <v>1846</v>
      </c>
      <c r="D224" s="97">
        <v>1</v>
      </c>
      <c r="E224" s="75" t="s">
        <v>158</v>
      </c>
      <c r="F224" s="98">
        <v>40965</v>
      </c>
      <c r="G224" s="98">
        <v>44413</v>
      </c>
      <c r="H224" s="6">
        <f t="shared" si="18"/>
        <v>9.4465753424657528</v>
      </c>
      <c r="I224" s="50">
        <v>5</v>
      </c>
      <c r="J224" s="70">
        <v>0.03</v>
      </c>
      <c r="K224" s="71">
        <f t="shared" si="19"/>
        <v>0.19400000000000001</v>
      </c>
      <c r="L224" s="51">
        <v>7037.21</v>
      </c>
      <c r="M224" s="51">
        <v>1009.79</v>
      </c>
      <c r="N224" s="66">
        <f t="shared" si="15"/>
        <v>12896.641686356164</v>
      </c>
      <c r="O224" s="66">
        <f t="shared" si="16"/>
        <v>0</v>
      </c>
      <c r="P224" s="167">
        <v>0.05</v>
      </c>
      <c r="Q224" s="66">
        <f t="shared" si="17"/>
        <v>211.1163</v>
      </c>
    </row>
    <row r="225" spans="2:17" x14ac:dyDescent="0.25">
      <c r="B225" s="75">
        <v>221</v>
      </c>
      <c r="C225" s="96" t="s">
        <v>1847</v>
      </c>
      <c r="D225" s="97">
        <v>1</v>
      </c>
      <c r="E225" s="75" t="s">
        <v>158</v>
      </c>
      <c r="F225" s="98">
        <v>40965</v>
      </c>
      <c r="G225" s="98">
        <v>44413</v>
      </c>
      <c r="H225" s="6">
        <f t="shared" si="18"/>
        <v>9.4465753424657528</v>
      </c>
      <c r="I225" s="50">
        <v>6</v>
      </c>
      <c r="J225" s="70">
        <v>0.03</v>
      </c>
      <c r="K225" s="71">
        <f t="shared" si="19"/>
        <v>0.16166666666666665</v>
      </c>
      <c r="L225" s="51">
        <v>8146.43</v>
      </c>
      <c r="M225" s="51">
        <v>1168.95</v>
      </c>
      <c r="N225" s="66">
        <f t="shared" si="15"/>
        <v>12441.198137351596</v>
      </c>
      <c r="O225" s="66">
        <f t="shared" si="16"/>
        <v>0</v>
      </c>
      <c r="P225" s="167">
        <v>0.05</v>
      </c>
      <c r="Q225" s="66">
        <f t="shared" si="17"/>
        <v>244.3929</v>
      </c>
    </row>
    <row r="226" spans="2:17" x14ac:dyDescent="0.25">
      <c r="B226" s="75">
        <v>222</v>
      </c>
      <c r="C226" s="96" t="s">
        <v>1848</v>
      </c>
      <c r="D226" s="97">
        <v>12</v>
      </c>
      <c r="E226" s="75" t="s">
        <v>158</v>
      </c>
      <c r="F226" s="98">
        <v>40965</v>
      </c>
      <c r="G226" s="98">
        <v>44413</v>
      </c>
      <c r="H226" s="6">
        <f t="shared" si="18"/>
        <v>9.4465753424657528</v>
      </c>
      <c r="I226" s="50">
        <v>6</v>
      </c>
      <c r="J226" s="70">
        <v>0.03</v>
      </c>
      <c r="K226" s="71">
        <f t="shared" si="19"/>
        <v>0.16166666666666665</v>
      </c>
      <c r="L226" s="51">
        <v>136088.43</v>
      </c>
      <c r="M226" s="51">
        <v>19527.599999999999</v>
      </c>
      <c r="N226" s="66">
        <f t="shared" si="15"/>
        <v>207833.75316931502</v>
      </c>
      <c r="O226" s="66">
        <f t="shared" si="16"/>
        <v>0</v>
      </c>
      <c r="P226" s="167">
        <v>0.05</v>
      </c>
      <c r="Q226" s="66">
        <f t="shared" si="17"/>
        <v>4082.6528999999996</v>
      </c>
    </row>
    <row r="227" spans="2:17" x14ac:dyDescent="0.25">
      <c r="B227" s="75">
        <v>223</v>
      </c>
      <c r="C227" s="96" t="s">
        <v>1849</v>
      </c>
      <c r="D227" s="97">
        <v>43</v>
      </c>
      <c r="E227" s="75" t="s">
        <v>158</v>
      </c>
      <c r="F227" s="98">
        <v>40978</v>
      </c>
      <c r="G227" s="98">
        <v>44413</v>
      </c>
      <c r="H227" s="6">
        <f t="shared" si="18"/>
        <v>9.4109589041095898</v>
      </c>
      <c r="I227" s="50">
        <v>6</v>
      </c>
      <c r="J227" s="70">
        <v>0.03</v>
      </c>
      <c r="K227" s="71">
        <f t="shared" si="19"/>
        <v>0.16166666666666665</v>
      </c>
      <c r="L227" s="51">
        <v>197800</v>
      </c>
      <c r="M227" s="51">
        <v>0</v>
      </c>
      <c r="N227" s="66">
        <f t="shared" si="15"/>
        <v>300940.50684931508</v>
      </c>
      <c r="O227" s="66">
        <f t="shared" si="16"/>
        <v>0</v>
      </c>
      <c r="P227" s="167">
        <v>0.05</v>
      </c>
      <c r="Q227" s="66">
        <f t="shared" si="17"/>
        <v>0</v>
      </c>
    </row>
    <row r="228" spans="2:17" x14ac:dyDescent="0.25">
      <c r="B228" s="75">
        <v>224</v>
      </c>
      <c r="C228" s="96" t="s">
        <v>1850</v>
      </c>
      <c r="D228" s="97">
        <v>9</v>
      </c>
      <c r="E228" s="75" t="s">
        <v>158</v>
      </c>
      <c r="F228" s="98">
        <v>40978</v>
      </c>
      <c r="G228" s="98">
        <v>44413</v>
      </c>
      <c r="H228" s="6">
        <f t="shared" si="18"/>
        <v>9.4109589041095898</v>
      </c>
      <c r="I228" s="50">
        <v>8</v>
      </c>
      <c r="J228" s="70">
        <v>0.03</v>
      </c>
      <c r="K228" s="71">
        <f t="shared" si="19"/>
        <v>0.12125</v>
      </c>
      <c r="L228" s="51">
        <v>84870</v>
      </c>
      <c r="M228" s="51">
        <v>12476.33</v>
      </c>
      <c r="N228" s="66">
        <f t="shared" si="15"/>
        <v>96843.354965753431</v>
      </c>
      <c r="O228" s="66">
        <f t="shared" si="16"/>
        <v>0</v>
      </c>
      <c r="P228" s="167">
        <v>0.05</v>
      </c>
      <c r="Q228" s="66">
        <f t="shared" si="17"/>
        <v>2546.1</v>
      </c>
    </row>
    <row r="229" spans="2:17" x14ac:dyDescent="0.25">
      <c r="B229" s="75">
        <v>225</v>
      </c>
      <c r="C229" s="96" t="s">
        <v>1851</v>
      </c>
      <c r="D229" s="97">
        <v>1</v>
      </c>
      <c r="E229" s="75" t="s">
        <v>158</v>
      </c>
      <c r="F229" s="98">
        <v>41009</v>
      </c>
      <c r="G229" s="98">
        <v>44413</v>
      </c>
      <c r="H229" s="6">
        <f t="shared" si="18"/>
        <v>9.3260273972602743</v>
      </c>
      <c r="I229" s="50">
        <v>6</v>
      </c>
      <c r="J229" s="70">
        <v>0.03</v>
      </c>
      <c r="K229" s="71">
        <f t="shared" si="19"/>
        <v>0.16166666666666665</v>
      </c>
      <c r="L229" s="51">
        <v>2200.61</v>
      </c>
      <c r="M229" s="51">
        <v>0</v>
      </c>
      <c r="N229" s="66">
        <f t="shared" si="15"/>
        <v>3317.8767793607308</v>
      </c>
      <c r="O229" s="66">
        <f t="shared" si="16"/>
        <v>0</v>
      </c>
      <c r="P229" s="167">
        <v>0.05</v>
      </c>
      <c r="Q229" s="66">
        <f t="shared" si="17"/>
        <v>0</v>
      </c>
    </row>
    <row r="230" spans="2:17" x14ac:dyDescent="0.25">
      <c r="B230" s="75">
        <v>226</v>
      </c>
      <c r="C230" s="96" t="s">
        <v>1852</v>
      </c>
      <c r="D230" s="97">
        <v>1</v>
      </c>
      <c r="E230" s="75" t="s">
        <v>158</v>
      </c>
      <c r="F230" s="98">
        <v>41009</v>
      </c>
      <c r="G230" s="98">
        <v>44413</v>
      </c>
      <c r="H230" s="6">
        <f t="shared" si="18"/>
        <v>9.3260273972602743</v>
      </c>
      <c r="I230" s="50">
        <v>6</v>
      </c>
      <c r="J230" s="70">
        <v>0.03</v>
      </c>
      <c r="K230" s="71">
        <f t="shared" si="19"/>
        <v>0.16166666666666665</v>
      </c>
      <c r="L230" s="51">
        <v>12489.95</v>
      </c>
      <c r="M230" s="51">
        <v>1940.17</v>
      </c>
      <c r="N230" s="66">
        <f t="shared" si="15"/>
        <v>18831.194568949773</v>
      </c>
      <c r="O230" s="66">
        <f t="shared" si="16"/>
        <v>0</v>
      </c>
      <c r="P230" s="167">
        <v>0.05</v>
      </c>
      <c r="Q230" s="66">
        <f t="shared" si="17"/>
        <v>374.69850000000002</v>
      </c>
    </row>
    <row r="231" spans="2:17" x14ac:dyDescent="0.25">
      <c r="B231" s="75">
        <v>227</v>
      </c>
      <c r="C231" s="96" t="s">
        <v>1853</v>
      </c>
      <c r="D231" s="97">
        <v>1</v>
      </c>
      <c r="E231" s="75" t="s">
        <v>158</v>
      </c>
      <c r="F231" s="98">
        <v>41009</v>
      </c>
      <c r="G231" s="98">
        <v>44413</v>
      </c>
      <c r="H231" s="6">
        <f t="shared" si="18"/>
        <v>9.3260273972602743</v>
      </c>
      <c r="I231" s="50">
        <v>6</v>
      </c>
      <c r="J231" s="70">
        <v>0.03</v>
      </c>
      <c r="K231" s="71">
        <f t="shared" si="19"/>
        <v>0.16166666666666665</v>
      </c>
      <c r="L231" s="51">
        <v>28548.44</v>
      </c>
      <c r="M231" s="51">
        <v>4434.66</v>
      </c>
      <c r="N231" s="66">
        <f t="shared" si="15"/>
        <v>43042.704596894975</v>
      </c>
      <c r="O231" s="66">
        <f t="shared" si="16"/>
        <v>0</v>
      </c>
      <c r="P231" s="167">
        <v>0.05</v>
      </c>
      <c r="Q231" s="66">
        <f t="shared" si="17"/>
        <v>856.45319999999992</v>
      </c>
    </row>
    <row r="232" spans="2:17" x14ac:dyDescent="0.25">
      <c r="B232" s="75">
        <v>228</v>
      </c>
      <c r="C232" s="96" t="s">
        <v>1854</v>
      </c>
      <c r="D232" s="97">
        <v>25</v>
      </c>
      <c r="E232" s="75" t="s">
        <v>158</v>
      </c>
      <c r="F232" s="98">
        <v>41018</v>
      </c>
      <c r="G232" s="98">
        <v>44413</v>
      </c>
      <c r="H232" s="6">
        <f t="shared" si="18"/>
        <v>9.3013698630136989</v>
      </c>
      <c r="I232" s="50">
        <v>6</v>
      </c>
      <c r="J232" s="70">
        <v>0.03</v>
      </c>
      <c r="K232" s="71">
        <f t="shared" si="19"/>
        <v>0.16166666666666665</v>
      </c>
      <c r="L232" s="51">
        <v>283518</v>
      </c>
      <c r="M232" s="51">
        <v>44723.839999999997</v>
      </c>
      <c r="N232" s="66">
        <f t="shared" si="15"/>
        <v>426332.10123287671</v>
      </c>
      <c r="O232" s="66">
        <f t="shared" si="16"/>
        <v>0</v>
      </c>
      <c r="P232" s="167">
        <v>0.05</v>
      </c>
      <c r="Q232" s="66">
        <f t="shared" si="17"/>
        <v>8505.5399999999991</v>
      </c>
    </row>
    <row r="233" spans="2:17" x14ac:dyDescent="0.25">
      <c r="B233" s="75">
        <v>229</v>
      </c>
      <c r="C233" s="96" t="s">
        <v>1855</v>
      </c>
      <c r="D233" s="97">
        <v>45</v>
      </c>
      <c r="E233" s="75" t="s">
        <v>158</v>
      </c>
      <c r="F233" s="98">
        <v>41019</v>
      </c>
      <c r="G233" s="98">
        <v>44413</v>
      </c>
      <c r="H233" s="6">
        <f t="shared" si="18"/>
        <v>9.2986301369863007</v>
      </c>
      <c r="I233" s="50">
        <v>6</v>
      </c>
      <c r="J233" s="70">
        <v>0.03</v>
      </c>
      <c r="K233" s="71">
        <f t="shared" si="19"/>
        <v>0.16166666666666665</v>
      </c>
      <c r="L233" s="51">
        <v>510332</v>
      </c>
      <c r="M233" s="51">
        <v>80639.210000000006</v>
      </c>
      <c r="N233" s="66">
        <f t="shared" si="15"/>
        <v>767171.14326940628</v>
      </c>
      <c r="O233" s="66">
        <f t="shared" si="16"/>
        <v>0</v>
      </c>
      <c r="P233" s="167">
        <v>0.05</v>
      </c>
      <c r="Q233" s="66">
        <f t="shared" si="17"/>
        <v>15309.96</v>
      </c>
    </row>
    <row r="234" spans="2:17" x14ac:dyDescent="0.25">
      <c r="B234" s="75">
        <v>230</v>
      </c>
      <c r="C234" s="96" t="s">
        <v>1856</v>
      </c>
      <c r="D234" s="97">
        <v>66</v>
      </c>
      <c r="E234" s="75" t="s">
        <v>158</v>
      </c>
      <c r="F234" s="98">
        <v>41019</v>
      </c>
      <c r="G234" s="98">
        <v>44413</v>
      </c>
      <c r="H234" s="6">
        <f t="shared" si="18"/>
        <v>9.2986301369863007</v>
      </c>
      <c r="I234" s="50">
        <v>5</v>
      </c>
      <c r="J234" s="70">
        <v>0.03</v>
      </c>
      <c r="K234" s="71">
        <f t="shared" si="19"/>
        <v>0.19400000000000001</v>
      </c>
      <c r="L234" s="51">
        <v>259578</v>
      </c>
      <c r="M234" s="51">
        <v>0</v>
      </c>
      <c r="N234" s="66">
        <f t="shared" si="15"/>
        <v>468261.64385753428</v>
      </c>
      <c r="O234" s="66">
        <f t="shared" si="16"/>
        <v>0</v>
      </c>
      <c r="P234" s="167">
        <v>0.05</v>
      </c>
      <c r="Q234" s="66">
        <f t="shared" si="17"/>
        <v>0</v>
      </c>
    </row>
    <row r="235" spans="2:17" x14ac:dyDescent="0.25">
      <c r="B235" s="75">
        <v>231</v>
      </c>
      <c r="C235" s="96" t="s">
        <v>1857</v>
      </c>
      <c r="D235" s="97">
        <v>25</v>
      </c>
      <c r="E235" s="75" t="s">
        <v>158</v>
      </c>
      <c r="F235" s="98">
        <v>41058</v>
      </c>
      <c r="G235" s="98">
        <v>44413</v>
      </c>
      <c r="H235" s="6">
        <f t="shared" si="18"/>
        <v>9.1917808219178081</v>
      </c>
      <c r="I235" s="50">
        <v>8</v>
      </c>
      <c r="J235" s="70">
        <v>0.03</v>
      </c>
      <c r="K235" s="71">
        <f t="shared" si="19"/>
        <v>0.12125</v>
      </c>
      <c r="L235" s="51">
        <v>237188</v>
      </c>
      <c r="M235" s="51">
        <v>39939.1</v>
      </c>
      <c r="N235" s="66">
        <f t="shared" si="15"/>
        <v>264346.83828767121</v>
      </c>
      <c r="O235" s="66">
        <f t="shared" si="16"/>
        <v>0</v>
      </c>
      <c r="P235" s="167">
        <v>0.05</v>
      </c>
      <c r="Q235" s="66">
        <f t="shared" si="17"/>
        <v>7115.6399999999994</v>
      </c>
    </row>
    <row r="236" spans="2:17" x14ac:dyDescent="0.25">
      <c r="B236" s="75">
        <v>232</v>
      </c>
      <c r="C236" s="96" t="s">
        <v>1858</v>
      </c>
      <c r="D236" s="97">
        <v>10</v>
      </c>
      <c r="E236" s="75" t="s">
        <v>158</v>
      </c>
      <c r="F236" s="98">
        <v>41058</v>
      </c>
      <c r="G236" s="98">
        <v>44413</v>
      </c>
      <c r="H236" s="6">
        <f t="shared" si="18"/>
        <v>9.1917808219178081</v>
      </c>
      <c r="I236" s="50">
        <v>8</v>
      </c>
      <c r="J236" s="70">
        <v>0.03</v>
      </c>
      <c r="K236" s="71">
        <f t="shared" si="19"/>
        <v>0.12125</v>
      </c>
      <c r="L236" s="51">
        <v>82800</v>
      </c>
      <c r="M236" s="51">
        <v>13942.34</v>
      </c>
      <c r="N236" s="66">
        <f t="shared" si="15"/>
        <v>92280.88356164383</v>
      </c>
      <c r="O236" s="66">
        <f t="shared" si="16"/>
        <v>0</v>
      </c>
      <c r="P236" s="167">
        <v>0.05</v>
      </c>
      <c r="Q236" s="66">
        <f t="shared" si="17"/>
        <v>2484</v>
      </c>
    </row>
    <row r="237" spans="2:17" x14ac:dyDescent="0.25">
      <c r="B237" s="75">
        <v>233</v>
      </c>
      <c r="C237" s="96" t="s">
        <v>1859</v>
      </c>
      <c r="D237" s="97">
        <v>5</v>
      </c>
      <c r="E237" s="75" t="s">
        <v>158</v>
      </c>
      <c r="F237" s="98">
        <v>41058</v>
      </c>
      <c r="G237" s="98">
        <v>44413</v>
      </c>
      <c r="H237" s="6">
        <f t="shared" si="18"/>
        <v>9.1917808219178081</v>
      </c>
      <c r="I237" s="50">
        <v>6</v>
      </c>
      <c r="J237" s="70">
        <v>0.03</v>
      </c>
      <c r="K237" s="71">
        <f t="shared" si="19"/>
        <v>0.16166666666666665</v>
      </c>
      <c r="L237" s="51">
        <v>42550</v>
      </c>
      <c r="M237" s="51">
        <v>7164.82</v>
      </c>
      <c r="N237" s="66">
        <f t="shared" si="15"/>
        <v>63229.494292237439</v>
      </c>
      <c r="O237" s="66">
        <f t="shared" si="16"/>
        <v>0</v>
      </c>
      <c r="P237" s="167">
        <v>0.05</v>
      </c>
      <c r="Q237" s="66">
        <f t="shared" si="17"/>
        <v>1276.5</v>
      </c>
    </row>
    <row r="238" spans="2:17" x14ac:dyDescent="0.25">
      <c r="B238" s="75">
        <v>234</v>
      </c>
      <c r="C238" s="96" t="s">
        <v>1860</v>
      </c>
      <c r="D238" s="97">
        <v>5</v>
      </c>
      <c r="E238" s="75" t="s">
        <v>158</v>
      </c>
      <c r="F238" s="98">
        <v>41058</v>
      </c>
      <c r="G238" s="98">
        <v>44413</v>
      </c>
      <c r="H238" s="6">
        <f t="shared" si="18"/>
        <v>9.1917808219178081</v>
      </c>
      <c r="I238" s="50">
        <v>5</v>
      </c>
      <c r="J238" s="70">
        <v>0.03</v>
      </c>
      <c r="K238" s="71">
        <f t="shared" si="19"/>
        <v>0.19400000000000001</v>
      </c>
      <c r="L238" s="51">
        <v>20125</v>
      </c>
      <c r="M238" s="51">
        <v>0</v>
      </c>
      <c r="N238" s="66">
        <f t="shared" si="15"/>
        <v>35887.010273972599</v>
      </c>
      <c r="O238" s="66">
        <f t="shared" si="16"/>
        <v>0</v>
      </c>
      <c r="P238" s="167">
        <v>0.05</v>
      </c>
      <c r="Q238" s="66">
        <f t="shared" si="17"/>
        <v>0</v>
      </c>
    </row>
    <row r="239" spans="2:17" x14ac:dyDescent="0.25">
      <c r="B239" s="75">
        <v>235</v>
      </c>
      <c r="C239" s="96" t="s">
        <v>1861</v>
      </c>
      <c r="D239" s="97">
        <v>1</v>
      </c>
      <c r="E239" s="75" t="s">
        <v>158</v>
      </c>
      <c r="F239" s="98">
        <v>41058</v>
      </c>
      <c r="G239" s="98">
        <v>44413</v>
      </c>
      <c r="H239" s="6">
        <f t="shared" si="18"/>
        <v>9.1917808219178081</v>
      </c>
      <c r="I239" s="50">
        <v>6</v>
      </c>
      <c r="J239" s="70">
        <v>0.03</v>
      </c>
      <c r="K239" s="71">
        <f t="shared" si="19"/>
        <v>0.16166666666666665</v>
      </c>
      <c r="L239" s="51">
        <v>10350</v>
      </c>
      <c r="M239" s="51">
        <v>1742.79</v>
      </c>
      <c r="N239" s="66">
        <f t="shared" si="15"/>
        <v>15380.14726027397</v>
      </c>
      <c r="O239" s="66">
        <f t="shared" si="16"/>
        <v>0</v>
      </c>
      <c r="P239" s="167">
        <v>0.05</v>
      </c>
      <c r="Q239" s="66">
        <f t="shared" si="17"/>
        <v>310.5</v>
      </c>
    </row>
    <row r="240" spans="2:17" x14ac:dyDescent="0.25">
      <c r="B240" s="75">
        <v>236</v>
      </c>
      <c r="C240" s="96" t="s">
        <v>1862</v>
      </c>
      <c r="D240" s="97">
        <v>10</v>
      </c>
      <c r="E240" s="75" t="s">
        <v>158</v>
      </c>
      <c r="F240" s="98">
        <v>41074</v>
      </c>
      <c r="G240" s="98">
        <v>44413</v>
      </c>
      <c r="H240" s="6">
        <f t="shared" si="18"/>
        <v>9.1479452054794521</v>
      </c>
      <c r="I240" s="50">
        <v>6</v>
      </c>
      <c r="J240" s="70">
        <v>0.03</v>
      </c>
      <c r="K240" s="71">
        <f t="shared" si="19"/>
        <v>0.16166666666666665</v>
      </c>
      <c r="L240" s="51">
        <v>194500</v>
      </c>
      <c r="M240" s="51">
        <v>33573.43</v>
      </c>
      <c r="N240" s="66">
        <f t="shared" si="15"/>
        <v>287649.51369863009</v>
      </c>
      <c r="O240" s="66">
        <f t="shared" si="16"/>
        <v>0</v>
      </c>
      <c r="P240" s="167">
        <v>0.05</v>
      </c>
      <c r="Q240" s="66">
        <f t="shared" si="17"/>
        <v>5835</v>
      </c>
    </row>
    <row r="241" spans="2:17" x14ac:dyDescent="0.25">
      <c r="B241" s="75">
        <v>237</v>
      </c>
      <c r="C241" s="96" t="s">
        <v>1863</v>
      </c>
      <c r="D241" s="97">
        <v>8</v>
      </c>
      <c r="E241" s="75" t="s">
        <v>158</v>
      </c>
      <c r="F241" s="98">
        <v>41069</v>
      </c>
      <c r="G241" s="98">
        <v>44413</v>
      </c>
      <c r="H241" s="6">
        <f t="shared" si="18"/>
        <v>9.161643835616438</v>
      </c>
      <c r="I241" s="50">
        <v>5</v>
      </c>
      <c r="J241" s="70">
        <v>0.03</v>
      </c>
      <c r="K241" s="71">
        <f t="shared" si="19"/>
        <v>0.19400000000000001</v>
      </c>
      <c r="L241" s="51">
        <v>53808</v>
      </c>
      <c r="M241" s="51">
        <v>9217</v>
      </c>
      <c r="N241" s="66">
        <f t="shared" si="15"/>
        <v>95636.127912328768</v>
      </c>
      <c r="O241" s="66">
        <f t="shared" si="16"/>
        <v>0</v>
      </c>
      <c r="P241" s="167">
        <v>0.05</v>
      </c>
      <c r="Q241" s="66">
        <f t="shared" si="17"/>
        <v>1614.24</v>
      </c>
    </row>
    <row r="242" spans="2:17" x14ac:dyDescent="0.25">
      <c r="B242" s="75">
        <v>238</v>
      </c>
      <c r="C242" s="96" t="s">
        <v>1864</v>
      </c>
      <c r="D242" s="97">
        <v>12</v>
      </c>
      <c r="E242" s="75" t="s">
        <v>158</v>
      </c>
      <c r="F242" s="98">
        <v>41092</v>
      </c>
      <c r="G242" s="98">
        <v>44413</v>
      </c>
      <c r="H242" s="6">
        <f t="shared" si="18"/>
        <v>9.0986301369863014</v>
      </c>
      <c r="I242" s="50">
        <v>6</v>
      </c>
      <c r="J242" s="70">
        <v>0.03</v>
      </c>
      <c r="K242" s="71">
        <f t="shared" si="19"/>
        <v>0.16166666666666665</v>
      </c>
      <c r="L242" s="51">
        <v>199327</v>
      </c>
      <c r="M242" s="51">
        <v>35351.120000000003</v>
      </c>
      <c r="N242" s="66">
        <f t="shared" si="15"/>
        <v>293199.09497260267</v>
      </c>
      <c r="O242" s="66">
        <f t="shared" si="16"/>
        <v>0</v>
      </c>
      <c r="P242" s="167">
        <v>0.05</v>
      </c>
      <c r="Q242" s="66">
        <f t="shared" si="17"/>
        <v>5979.8099999999995</v>
      </c>
    </row>
    <row r="243" spans="2:17" x14ac:dyDescent="0.25">
      <c r="B243" s="75">
        <v>239</v>
      </c>
      <c r="C243" s="96" t="s">
        <v>1865</v>
      </c>
      <c r="D243" s="97">
        <v>50</v>
      </c>
      <c r="E243" s="75" t="s">
        <v>158</v>
      </c>
      <c r="F243" s="98">
        <v>41092</v>
      </c>
      <c r="G243" s="98">
        <v>44413</v>
      </c>
      <c r="H243" s="6">
        <f t="shared" si="18"/>
        <v>9.0986301369863014</v>
      </c>
      <c r="I243" s="50">
        <v>5</v>
      </c>
      <c r="J243" s="70">
        <v>0.03</v>
      </c>
      <c r="K243" s="71">
        <f t="shared" si="19"/>
        <v>0.19400000000000001</v>
      </c>
      <c r="L243" s="51">
        <v>126960</v>
      </c>
      <c r="M243" s="51">
        <v>0</v>
      </c>
      <c r="N243" s="66">
        <f t="shared" si="15"/>
        <v>224101.44394520551</v>
      </c>
      <c r="O243" s="66">
        <f t="shared" si="16"/>
        <v>0</v>
      </c>
      <c r="P243" s="167">
        <v>0.05</v>
      </c>
      <c r="Q243" s="66">
        <f t="shared" si="17"/>
        <v>0</v>
      </c>
    </row>
    <row r="244" spans="2:17" x14ac:dyDescent="0.25">
      <c r="B244" s="75">
        <v>240</v>
      </c>
      <c r="C244" s="96" t="s">
        <v>1866</v>
      </c>
      <c r="D244" s="97">
        <v>3</v>
      </c>
      <c r="E244" s="75" t="s">
        <v>158</v>
      </c>
      <c r="F244" s="98">
        <v>41108</v>
      </c>
      <c r="G244" s="98">
        <v>44413</v>
      </c>
      <c r="H244" s="6">
        <f t="shared" si="18"/>
        <v>9.0547945205479454</v>
      </c>
      <c r="I244" s="50">
        <v>8</v>
      </c>
      <c r="J244" s="70">
        <v>0.03</v>
      </c>
      <c r="K244" s="71">
        <f t="shared" si="19"/>
        <v>0.12125</v>
      </c>
      <c r="L244" s="51">
        <v>29754</v>
      </c>
      <c r="M244" s="51">
        <v>5401.77</v>
      </c>
      <c r="N244" s="66">
        <f t="shared" si="15"/>
        <v>32666.733184931509</v>
      </c>
      <c r="O244" s="66">
        <f t="shared" si="16"/>
        <v>0</v>
      </c>
      <c r="P244" s="167">
        <v>0.05</v>
      </c>
      <c r="Q244" s="66">
        <f t="shared" si="17"/>
        <v>892.62</v>
      </c>
    </row>
    <row r="245" spans="2:17" x14ac:dyDescent="0.25">
      <c r="B245" s="75">
        <v>241</v>
      </c>
      <c r="C245" s="96" t="s">
        <v>1867</v>
      </c>
      <c r="D245" s="97">
        <v>25</v>
      </c>
      <c r="E245" s="75" t="s">
        <v>158</v>
      </c>
      <c r="F245" s="98">
        <v>41106</v>
      </c>
      <c r="G245" s="98">
        <v>44413</v>
      </c>
      <c r="H245" s="6">
        <f t="shared" si="18"/>
        <v>9.0602739726027401</v>
      </c>
      <c r="I245" s="50">
        <v>8</v>
      </c>
      <c r="J245" s="70">
        <v>0.03</v>
      </c>
      <c r="K245" s="71">
        <f t="shared" si="19"/>
        <v>0.12125</v>
      </c>
      <c r="L245" s="51">
        <v>189750.19</v>
      </c>
      <c r="M245" s="51">
        <v>34349.410000000003</v>
      </c>
      <c r="N245" s="66">
        <f t="shared" si="15"/>
        <v>208451.63081510275</v>
      </c>
      <c r="O245" s="66">
        <f t="shared" si="16"/>
        <v>0</v>
      </c>
      <c r="P245" s="167">
        <v>0.05</v>
      </c>
      <c r="Q245" s="66">
        <f t="shared" si="17"/>
        <v>5692.5056999999997</v>
      </c>
    </row>
    <row r="246" spans="2:17" x14ac:dyDescent="0.25">
      <c r="B246" s="75">
        <v>242</v>
      </c>
      <c r="C246" s="96" t="s">
        <v>1868</v>
      </c>
      <c r="D246" s="97">
        <v>25</v>
      </c>
      <c r="E246" s="75" t="s">
        <v>158</v>
      </c>
      <c r="F246" s="98">
        <v>41106</v>
      </c>
      <c r="G246" s="98">
        <v>44413</v>
      </c>
      <c r="H246" s="6">
        <f t="shared" si="18"/>
        <v>9.0602739726027401</v>
      </c>
      <c r="I246" s="50">
        <v>6</v>
      </c>
      <c r="J246" s="70">
        <v>0.03</v>
      </c>
      <c r="K246" s="71">
        <f t="shared" si="19"/>
        <v>0.16166666666666665</v>
      </c>
      <c r="L246" s="51">
        <v>41687.54</v>
      </c>
      <c r="M246" s="51">
        <v>0</v>
      </c>
      <c r="N246" s="66">
        <f t="shared" si="15"/>
        <v>61061.586272420092</v>
      </c>
      <c r="O246" s="66">
        <f t="shared" si="16"/>
        <v>0</v>
      </c>
      <c r="P246" s="167">
        <v>0.05</v>
      </c>
      <c r="Q246" s="66">
        <f t="shared" si="17"/>
        <v>0</v>
      </c>
    </row>
    <row r="247" spans="2:17" x14ac:dyDescent="0.25">
      <c r="B247" s="75">
        <v>243</v>
      </c>
      <c r="C247" s="96" t="s">
        <v>1869</v>
      </c>
      <c r="D247" s="97">
        <v>25</v>
      </c>
      <c r="E247" s="75" t="s">
        <v>158</v>
      </c>
      <c r="F247" s="98">
        <v>41106</v>
      </c>
      <c r="G247" s="98">
        <v>44413</v>
      </c>
      <c r="H247" s="6">
        <f t="shared" si="18"/>
        <v>9.0602739726027401</v>
      </c>
      <c r="I247" s="50">
        <v>8</v>
      </c>
      <c r="J247" s="70">
        <v>0.03</v>
      </c>
      <c r="K247" s="71">
        <f t="shared" si="19"/>
        <v>0.12125</v>
      </c>
      <c r="L247" s="51">
        <v>273125.27</v>
      </c>
      <c r="M247" s="51">
        <v>49442.33</v>
      </c>
      <c r="N247" s="66">
        <f t="shared" si="15"/>
        <v>300044.01022373285</v>
      </c>
      <c r="O247" s="66">
        <f t="shared" si="16"/>
        <v>0</v>
      </c>
      <c r="P247" s="167">
        <v>0.05</v>
      </c>
      <c r="Q247" s="66">
        <f t="shared" si="17"/>
        <v>8193.7581000000009</v>
      </c>
    </row>
    <row r="248" spans="2:17" x14ac:dyDescent="0.25">
      <c r="B248" s="75">
        <v>244</v>
      </c>
      <c r="C248" s="96" t="s">
        <v>1870</v>
      </c>
      <c r="D248" s="97">
        <v>1</v>
      </c>
      <c r="E248" s="75" t="s">
        <v>158</v>
      </c>
      <c r="F248" s="98">
        <v>41106</v>
      </c>
      <c r="G248" s="98">
        <v>44413</v>
      </c>
      <c r="H248" s="6">
        <f t="shared" si="18"/>
        <v>9.0602739726027401</v>
      </c>
      <c r="I248" s="50">
        <v>6</v>
      </c>
      <c r="J248" s="70">
        <v>0.03</v>
      </c>
      <c r="K248" s="71">
        <f t="shared" si="19"/>
        <v>0.16166666666666665</v>
      </c>
      <c r="L248" s="51">
        <v>14950</v>
      </c>
      <c r="M248" s="51">
        <v>2706.31</v>
      </c>
      <c r="N248" s="66">
        <f t="shared" si="15"/>
        <v>21897.927168949773</v>
      </c>
      <c r="O248" s="66">
        <f t="shared" si="16"/>
        <v>0</v>
      </c>
      <c r="P248" s="167">
        <v>0.05</v>
      </c>
      <c r="Q248" s="66">
        <f t="shared" si="17"/>
        <v>448.5</v>
      </c>
    </row>
    <row r="249" spans="2:17" x14ac:dyDescent="0.25">
      <c r="B249" s="75">
        <v>245</v>
      </c>
      <c r="C249" s="96" t="s">
        <v>1871</v>
      </c>
      <c r="D249" s="97">
        <v>1</v>
      </c>
      <c r="E249" s="75" t="s">
        <v>158</v>
      </c>
      <c r="F249" s="98">
        <v>41106</v>
      </c>
      <c r="G249" s="98">
        <v>44413</v>
      </c>
      <c r="H249" s="6">
        <f t="shared" si="18"/>
        <v>9.0602739726027401</v>
      </c>
      <c r="I249" s="50">
        <v>6</v>
      </c>
      <c r="J249" s="70">
        <v>0.03</v>
      </c>
      <c r="K249" s="71">
        <f t="shared" si="19"/>
        <v>0.16166666666666665</v>
      </c>
      <c r="L249" s="51">
        <v>6900</v>
      </c>
      <c r="M249" s="51">
        <v>1249.07</v>
      </c>
      <c r="N249" s="66">
        <f t="shared" si="15"/>
        <v>10106.735616438356</v>
      </c>
      <c r="O249" s="66">
        <f t="shared" si="16"/>
        <v>0</v>
      </c>
      <c r="P249" s="167">
        <v>0.05</v>
      </c>
      <c r="Q249" s="66">
        <f t="shared" si="17"/>
        <v>207</v>
      </c>
    </row>
    <row r="250" spans="2:17" x14ac:dyDescent="0.25">
      <c r="B250" s="75">
        <v>246</v>
      </c>
      <c r="C250" s="96" t="s">
        <v>1872</v>
      </c>
      <c r="D250" s="97">
        <v>1</v>
      </c>
      <c r="E250" s="75" t="s">
        <v>158</v>
      </c>
      <c r="F250" s="98">
        <v>41106</v>
      </c>
      <c r="G250" s="98">
        <v>44413</v>
      </c>
      <c r="H250" s="6">
        <f t="shared" si="18"/>
        <v>9.0602739726027401</v>
      </c>
      <c r="I250" s="50">
        <v>6</v>
      </c>
      <c r="J250" s="70">
        <v>0.03</v>
      </c>
      <c r="K250" s="71">
        <f t="shared" si="19"/>
        <v>0.16166666666666665</v>
      </c>
      <c r="L250" s="51">
        <v>11500</v>
      </c>
      <c r="M250" s="51">
        <v>2081.7800000000002</v>
      </c>
      <c r="N250" s="66">
        <f t="shared" si="15"/>
        <v>16844.559360730593</v>
      </c>
      <c r="O250" s="66">
        <f t="shared" si="16"/>
        <v>0</v>
      </c>
      <c r="P250" s="167">
        <v>0.05</v>
      </c>
      <c r="Q250" s="66">
        <f t="shared" si="17"/>
        <v>345</v>
      </c>
    </row>
    <row r="251" spans="2:17" x14ac:dyDescent="0.25">
      <c r="B251" s="75">
        <v>247</v>
      </c>
      <c r="C251" s="96" t="s">
        <v>1873</v>
      </c>
      <c r="D251" s="97">
        <v>1</v>
      </c>
      <c r="E251" s="75" t="s">
        <v>158</v>
      </c>
      <c r="F251" s="98">
        <v>41106</v>
      </c>
      <c r="G251" s="98">
        <v>44413</v>
      </c>
      <c r="H251" s="6">
        <f t="shared" si="18"/>
        <v>9.0602739726027401</v>
      </c>
      <c r="I251" s="50">
        <v>6</v>
      </c>
      <c r="J251" s="70">
        <v>0.03</v>
      </c>
      <c r="K251" s="71">
        <f t="shared" si="19"/>
        <v>0.16166666666666665</v>
      </c>
      <c r="L251" s="51">
        <v>5175</v>
      </c>
      <c r="M251" s="51">
        <v>936.8</v>
      </c>
      <c r="N251" s="66">
        <f t="shared" si="15"/>
        <v>7580.0517123287664</v>
      </c>
      <c r="O251" s="66">
        <f t="shared" si="16"/>
        <v>0</v>
      </c>
      <c r="P251" s="167">
        <v>0.05</v>
      </c>
      <c r="Q251" s="66">
        <f t="shared" si="17"/>
        <v>155.25</v>
      </c>
    </row>
    <row r="252" spans="2:17" x14ac:dyDescent="0.25">
      <c r="B252" s="75">
        <v>248</v>
      </c>
      <c r="C252" s="96" t="s">
        <v>1874</v>
      </c>
      <c r="D252" s="97">
        <v>1</v>
      </c>
      <c r="E252" s="75" t="s">
        <v>158</v>
      </c>
      <c r="F252" s="98">
        <v>41127</v>
      </c>
      <c r="G252" s="98">
        <v>44413</v>
      </c>
      <c r="H252" s="6">
        <f t="shared" si="18"/>
        <v>9.0027397260273965</v>
      </c>
      <c r="I252" s="50">
        <v>6</v>
      </c>
      <c r="J252" s="70">
        <v>0.03</v>
      </c>
      <c r="K252" s="71">
        <f t="shared" si="19"/>
        <v>0.16166666666666665</v>
      </c>
      <c r="L252" s="51">
        <v>14950</v>
      </c>
      <c r="M252" s="51">
        <v>2788.34</v>
      </c>
      <c r="N252" s="66">
        <f t="shared" si="15"/>
        <v>21758.871689497715</v>
      </c>
      <c r="O252" s="66">
        <f t="shared" si="16"/>
        <v>0</v>
      </c>
      <c r="P252" s="167">
        <v>0.05</v>
      </c>
      <c r="Q252" s="66">
        <f t="shared" si="17"/>
        <v>448.5</v>
      </c>
    </row>
    <row r="253" spans="2:17" x14ac:dyDescent="0.25">
      <c r="B253" s="75">
        <v>249</v>
      </c>
      <c r="C253" s="96" t="s">
        <v>1875</v>
      </c>
      <c r="D253" s="97">
        <v>1</v>
      </c>
      <c r="E253" s="75" t="s">
        <v>158</v>
      </c>
      <c r="F253" s="98">
        <v>41127</v>
      </c>
      <c r="G253" s="98">
        <v>44413</v>
      </c>
      <c r="H253" s="6">
        <f t="shared" si="18"/>
        <v>9.0027397260273965</v>
      </c>
      <c r="I253" s="50">
        <v>6</v>
      </c>
      <c r="J253" s="70">
        <v>0.03</v>
      </c>
      <c r="K253" s="71">
        <f t="shared" si="19"/>
        <v>0.16166666666666665</v>
      </c>
      <c r="L253" s="51">
        <v>39100</v>
      </c>
      <c r="M253" s="51">
        <v>7292.58</v>
      </c>
      <c r="N253" s="66">
        <f t="shared" si="15"/>
        <v>56907.818264840171</v>
      </c>
      <c r="O253" s="66">
        <f t="shared" si="16"/>
        <v>0</v>
      </c>
      <c r="P253" s="167">
        <v>0.05</v>
      </c>
      <c r="Q253" s="66">
        <f t="shared" si="17"/>
        <v>1173</v>
      </c>
    </row>
    <row r="254" spans="2:17" x14ac:dyDescent="0.25">
      <c r="B254" s="75">
        <v>250</v>
      </c>
      <c r="C254" s="96" t="s">
        <v>1876</v>
      </c>
      <c r="D254" s="97">
        <v>72</v>
      </c>
      <c r="E254" s="75" t="s">
        <v>158</v>
      </c>
      <c r="F254" s="98">
        <v>41144</v>
      </c>
      <c r="G254" s="98">
        <v>44413</v>
      </c>
      <c r="H254" s="6">
        <f t="shared" si="18"/>
        <v>8.956164383561644</v>
      </c>
      <c r="I254" s="50">
        <v>8</v>
      </c>
      <c r="J254" s="70">
        <v>0.03</v>
      </c>
      <c r="K254" s="71">
        <f t="shared" si="19"/>
        <v>0.12125</v>
      </c>
      <c r="L254" s="51">
        <v>240905</v>
      </c>
      <c r="M254" s="51">
        <v>45996.97</v>
      </c>
      <c r="N254" s="66">
        <f t="shared" si="15"/>
        <v>261607.15467465753</v>
      </c>
      <c r="O254" s="66">
        <f t="shared" si="16"/>
        <v>0</v>
      </c>
      <c r="P254" s="167">
        <v>0.05</v>
      </c>
      <c r="Q254" s="66">
        <f t="shared" si="17"/>
        <v>7227.15</v>
      </c>
    </row>
    <row r="255" spans="2:17" x14ac:dyDescent="0.25">
      <c r="B255" s="75">
        <v>251</v>
      </c>
      <c r="C255" s="96" t="s">
        <v>1877</v>
      </c>
      <c r="D255" s="97">
        <v>1</v>
      </c>
      <c r="E255" s="75" t="s">
        <v>158</v>
      </c>
      <c r="F255" s="98">
        <v>41172</v>
      </c>
      <c r="G255" s="98">
        <v>44413</v>
      </c>
      <c r="H255" s="6">
        <f t="shared" si="18"/>
        <v>8.8794520547945197</v>
      </c>
      <c r="I255" s="50">
        <v>6</v>
      </c>
      <c r="J255" s="70">
        <v>0.03</v>
      </c>
      <c r="K255" s="71">
        <f t="shared" si="19"/>
        <v>0.16166666666666665</v>
      </c>
      <c r="L255" s="51">
        <v>2264449.85</v>
      </c>
      <c r="M255" s="51">
        <v>448777.04</v>
      </c>
      <c r="N255" s="66">
        <f t="shared" si="15"/>
        <v>3250643.6095591318</v>
      </c>
      <c r="O255" s="66">
        <f t="shared" si="16"/>
        <v>0</v>
      </c>
      <c r="P255" s="167">
        <v>0.05</v>
      </c>
      <c r="Q255" s="66">
        <f t="shared" si="17"/>
        <v>67933.495500000005</v>
      </c>
    </row>
    <row r="256" spans="2:17" x14ac:dyDescent="0.25">
      <c r="B256" s="75">
        <v>252</v>
      </c>
      <c r="C256" s="96" t="s">
        <v>1878</v>
      </c>
      <c r="D256" s="97">
        <v>100</v>
      </c>
      <c r="E256" s="75" t="s">
        <v>1658</v>
      </c>
      <c r="F256" s="98">
        <v>41193</v>
      </c>
      <c r="G256" s="98">
        <v>44413</v>
      </c>
      <c r="H256" s="6">
        <f t="shared" si="18"/>
        <v>8.8219178082191778</v>
      </c>
      <c r="I256" s="50">
        <v>6</v>
      </c>
      <c r="J256" s="70">
        <v>0.03</v>
      </c>
      <c r="K256" s="71">
        <f t="shared" si="19"/>
        <v>0.16166666666666665</v>
      </c>
      <c r="L256" s="51">
        <v>765369</v>
      </c>
      <c r="M256" s="51">
        <v>155823.53</v>
      </c>
      <c r="N256" s="66">
        <f t="shared" si="15"/>
        <v>1091576.9564383561</v>
      </c>
      <c r="O256" s="66">
        <f t="shared" si="16"/>
        <v>0</v>
      </c>
      <c r="P256" s="167">
        <v>0.05</v>
      </c>
      <c r="Q256" s="66">
        <f t="shared" si="17"/>
        <v>22961.07</v>
      </c>
    </row>
    <row r="257" spans="2:17" x14ac:dyDescent="0.25">
      <c r="B257" s="75">
        <v>253</v>
      </c>
      <c r="C257" s="96" t="s">
        <v>1879</v>
      </c>
      <c r="D257" s="97">
        <v>8</v>
      </c>
      <c r="E257" s="75" t="s">
        <v>158</v>
      </c>
      <c r="F257" s="98">
        <v>41153</v>
      </c>
      <c r="G257" s="98">
        <v>44413</v>
      </c>
      <c r="H257" s="6">
        <f t="shared" si="18"/>
        <v>8.9315068493150687</v>
      </c>
      <c r="I257" s="50">
        <v>6</v>
      </c>
      <c r="J257" s="70">
        <v>0.03</v>
      </c>
      <c r="K257" s="71">
        <f t="shared" si="19"/>
        <v>0.16166666666666665</v>
      </c>
      <c r="L257" s="51">
        <v>36689.14</v>
      </c>
      <c r="M257" s="51">
        <v>0</v>
      </c>
      <c r="N257" s="66">
        <f t="shared" si="15"/>
        <v>52976.437674885841</v>
      </c>
      <c r="O257" s="66">
        <f t="shared" si="16"/>
        <v>0</v>
      </c>
      <c r="P257" s="167">
        <v>0.05</v>
      </c>
      <c r="Q257" s="66">
        <f t="shared" si="17"/>
        <v>0</v>
      </c>
    </row>
    <row r="258" spans="2:17" x14ac:dyDescent="0.25">
      <c r="B258" s="75">
        <v>254</v>
      </c>
      <c r="C258" s="96" t="s">
        <v>1880</v>
      </c>
      <c r="D258" s="97">
        <v>5</v>
      </c>
      <c r="E258" s="75" t="s">
        <v>158</v>
      </c>
      <c r="F258" s="98">
        <v>41174</v>
      </c>
      <c r="G258" s="98">
        <v>44413</v>
      </c>
      <c r="H258" s="6">
        <f t="shared" si="18"/>
        <v>8.8739726027397268</v>
      </c>
      <c r="I258" s="50">
        <v>8</v>
      </c>
      <c r="J258" s="70">
        <v>0.03</v>
      </c>
      <c r="K258" s="71">
        <f t="shared" si="19"/>
        <v>0.12125</v>
      </c>
      <c r="L258" s="51">
        <v>44097.52</v>
      </c>
      <c r="M258" s="51">
        <v>8762.17</v>
      </c>
      <c r="N258" s="66">
        <f t="shared" si="15"/>
        <v>47447.57234986301</v>
      </c>
      <c r="O258" s="66">
        <f t="shared" si="16"/>
        <v>0</v>
      </c>
      <c r="P258" s="167">
        <v>0.05</v>
      </c>
      <c r="Q258" s="66">
        <f t="shared" si="17"/>
        <v>1322.9255999999998</v>
      </c>
    </row>
    <row r="259" spans="2:17" x14ac:dyDescent="0.25">
      <c r="B259" s="75">
        <v>255</v>
      </c>
      <c r="C259" s="96" t="s">
        <v>1881</v>
      </c>
      <c r="D259" s="97">
        <v>4</v>
      </c>
      <c r="E259" s="75" t="s">
        <v>158</v>
      </c>
      <c r="F259" s="98">
        <v>41174</v>
      </c>
      <c r="G259" s="98">
        <v>44413</v>
      </c>
      <c r="H259" s="6">
        <f t="shared" si="18"/>
        <v>8.8739726027397268</v>
      </c>
      <c r="I259" s="50">
        <v>8</v>
      </c>
      <c r="J259" s="70">
        <v>0.03</v>
      </c>
      <c r="K259" s="71">
        <f t="shared" si="19"/>
        <v>0.12125</v>
      </c>
      <c r="L259" s="51">
        <v>39672</v>
      </c>
      <c r="M259" s="51">
        <v>7882.82</v>
      </c>
      <c r="N259" s="66">
        <f t="shared" si="15"/>
        <v>42685.84923287671</v>
      </c>
      <c r="O259" s="66">
        <f t="shared" si="16"/>
        <v>0</v>
      </c>
      <c r="P259" s="167">
        <v>0.05</v>
      </c>
      <c r="Q259" s="66">
        <f t="shared" si="17"/>
        <v>1190.1599999999999</v>
      </c>
    </row>
    <row r="260" spans="2:17" x14ac:dyDescent="0.25">
      <c r="B260" s="75">
        <v>256</v>
      </c>
      <c r="C260" s="96" t="s">
        <v>1882</v>
      </c>
      <c r="D260" s="97">
        <v>1</v>
      </c>
      <c r="E260" s="75" t="s">
        <v>158</v>
      </c>
      <c r="F260" s="98">
        <v>41153</v>
      </c>
      <c r="G260" s="98">
        <v>44413</v>
      </c>
      <c r="H260" s="6">
        <f t="shared" si="18"/>
        <v>8.9315068493150687</v>
      </c>
      <c r="I260" s="50">
        <v>6</v>
      </c>
      <c r="J260" s="70">
        <v>0.03</v>
      </c>
      <c r="K260" s="71">
        <f t="shared" si="19"/>
        <v>0.16166666666666665</v>
      </c>
      <c r="L260" s="51">
        <v>4190</v>
      </c>
      <c r="M260" s="51">
        <v>0</v>
      </c>
      <c r="N260" s="66">
        <f t="shared" si="15"/>
        <v>6050.0538812785389</v>
      </c>
      <c r="O260" s="66">
        <f t="shared" si="16"/>
        <v>0</v>
      </c>
      <c r="P260" s="167">
        <v>0.05</v>
      </c>
      <c r="Q260" s="66">
        <f t="shared" si="17"/>
        <v>0</v>
      </c>
    </row>
    <row r="261" spans="2:17" x14ac:dyDescent="0.25">
      <c r="B261" s="75">
        <v>257</v>
      </c>
      <c r="C261" s="96" t="s">
        <v>1883</v>
      </c>
      <c r="D261" s="97">
        <v>30</v>
      </c>
      <c r="E261" s="75" t="s">
        <v>158</v>
      </c>
      <c r="F261" s="98">
        <v>41194</v>
      </c>
      <c r="G261" s="98">
        <v>44413</v>
      </c>
      <c r="H261" s="6">
        <f t="shared" si="18"/>
        <v>8.8191780821917813</v>
      </c>
      <c r="I261" s="50">
        <v>8</v>
      </c>
      <c r="J261" s="70">
        <v>0.03</v>
      </c>
      <c r="K261" s="71">
        <f t="shared" si="19"/>
        <v>0.12125</v>
      </c>
      <c r="L261" s="51">
        <v>130986</v>
      </c>
      <c r="M261" s="51">
        <v>0</v>
      </c>
      <c r="N261" s="66">
        <f t="shared" ref="N261:N324" si="20">L261*K261*H261</f>
        <v>140066.64930821917</v>
      </c>
      <c r="O261" s="66">
        <f t="shared" ref="O261:O324" si="21">MAX(L261-N261,0)</f>
        <v>0</v>
      </c>
      <c r="P261" s="167">
        <v>0.05</v>
      </c>
      <c r="Q261" s="66">
        <f t="shared" ref="Q261:Q324" si="22">IF(M261&lt;=0,0,IF(O261&lt;=J261*L261,J261*L261,O261*(1-P261)))</f>
        <v>0</v>
      </c>
    </row>
    <row r="262" spans="2:17" x14ac:dyDescent="0.25">
      <c r="B262" s="75">
        <v>258</v>
      </c>
      <c r="C262" s="96" t="s">
        <v>1884</v>
      </c>
      <c r="D262" s="97">
        <v>15</v>
      </c>
      <c r="E262" s="75" t="s">
        <v>158</v>
      </c>
      <c r="F262" s="98">
        <v>41176</v>
      </c>
      <c r="G262" s="98">
        <v>44413</v>
      </c>
      <c r="H262" s="6">
        <f t="shared" ref="H262:H325" si="23">(G262-F262)/365</f>
        <v>8.868493150684932</v>
      </c>
      <c r="I262" s="50">
        <v>6</v>
      </c>
      <c r="J262" s="70">
        <v>0.03</v>
      </c>
      <c r="K262" s="71">
        <f t="shared" ref="K262:K325" si="24">(1-J262)/I262</f>
        <v>0.16166666666666665</v>
      </c>
      <c r="L262" s="51">
        <v>48000</v>
      </c>
      <c r="M262" s="51">
        <v>0</v>
      </c>
      <c r="N262" s="66">
        <f t="shared" si="20"/>
        <v>68819.506849315061</v>
      </c>
      <c r="O262" s="66">
        <f t="shared" si="21"/>
        <v>0</v>
      </c>
      <c r="P262" s="167">
        <v>0.05</v>
      </c>
      <c r="Q262" s="66">
        <f t="shared" si="22"/>
        <v>0</v>
      </c>
    </row>
    <row r="263" spans="2:17" x14ac:dyDescent="0.25">
      <c r="B263" s="75">
        <v>259</v>
      </c>
      <c r="C263" s="96" t="s">
        <v>1884</v>
      </c>
      <c r="D263" s="97">
        <v>15</v>
      </c>
      <c r="E263" s="75" t="s">
        <v>158</v>
      </c>
      <c r="F263" s="98">
        <v>41176</v>
      </c>
      <c r="G263" s="98">
        <v>44413</v>
      </c>
      <c r="H263" s="6">
        <f t="shared" si="23"/>
        <v>8.868493150684932</v>
      </c>
      <c r="I263" s="50">
        <v>6</v>
      </c>
      <c r="J263" s="70">
        <v>0.03</v>
      </c>
      <c r="K263" s="71">
        <f t="shared" si="24"/>
        <v>0.16166666666666665</v>
      </c>
      <c r="L263" s="51">
        <v>76575</v>
      </c>
      <c r="M263" s="51">
        <v>15254.95</v>
      </c>
      <c r="N263" s="66">
        <f t="shared" si="20"/>
        <v>109788.61952054793</v>
      </c>
      <c r="O263" s="66">
        <f t="shared" si="21"/>
        <v>0</v>
      </c>
      <c r="P263" s="167">
        <v>0.05</v>
      </c>
      <c r="Q263" s="66">
        <f t="shared" si="22"/>
        <v>2297.25</v>
      </c>
    </row>
    <row r="264" spans="2:17" x14ac:dyDescent="0.25">
      <c r="B264" s="75">
        <v>260</v>
      </c>
      <c r="C264" s="96" t="s">
        <v>1885</v>
      </c>
      <c r="D264" s="97">
        <v>10</v>
      </c>
      <c r="E264" s="75" t="s">
        <v>158</v>
      </c>
      <c r="F264" s="98">
        <v>41176</v>
      </c>
      <c r="G264" s="98">
        <v>44413</v>
      </c>
      <c r="H264" s="6">
        <f t="shared" si="23"/>
        <v>8.868493150684932</v>
      </c>
      <c r="I264" s="50">
        <v>6</v>
      </c>
      <c r="J264" s="70">
        <v>0.03</v>
      </c>
      <c r="K264" s="71">
        <f t="shared" si="24"/>
        <v>0.16166666666666665</v>
      </c>
      <c r="L264" s="51">
        <v>48300</v>
      </c>
      <c r="M264" s="51">
        <v>0</v>
      </c>
      <c r="N264" s="66">
        <f t="shared" si="20"/>
        <v>69249.628767123286</v>
      </c>
      <c r="O264" s="66">
        <f t="shared" si="21"/>
        <v>0</v>
      </c>
      <c r="P264" s="167">
        <v>0.05</v>
      </c>
      <c r="Q264" s="66">
        <f t="shared" si="22"/>
        <v>0</v>
      </c>
    </row>
    <row r="265" spans="2:17" x14ac:dyDescent="0.25">
      <c r="B265" s="75">
        <v>261</v>
      </c>
      <c r="C265" s="96" t="s">
        <v>1886</v>
      </c>
      <c r="D265" s="97">
        <v>20</v>
      </c>
      <c r="E265" s="75" t="s">
        <v>158</v>
      </c>
      <c r="F265" s="98">
        <v>41218</v>
      </c>
      <c r="G265" s="98">
        <v>44413</v>
      </c>
      <c r="H265" s="6">
        <f t="shared" si="23"/>
        <v>8.7534246575342465</v>
      </c>
      <c r="I265" s="50">
        <v>8</v>
      </c>
      <c r="J265" s="70">
        <v>0.03</v>
      </c>
      <c r="K265" s="71">
        <f t="shared" si="24"/>
        <v>0.12125</v>
      </c>
      <c r="L265" s="51">
        <v>151800</v>
      </c>
      <c r="M265" s="51">
        <v>31878.17</v>
      </c>
      <c r="N265" s="66">
        <f t="shared" si="20"/>
        <v>161113.34589041094</v>
      </c>
      <c r="O265" s="66">
        <f t="shared" si="21"/>
        <v>0</v>
      </c>
      <c r="P265" s="167">
        <v>0.05</v>
      </c>
      <c r="Q265" s="66">
        <f t="shared" si="22"/>
        <v>4554</v>
      </c>
    </row>
    <row r="266" spans="2:17" x14ac:dyDescent="0.25">
      <c r="B266" s="75">
        <v>262</v>
      </c>
      <c r="C266" s="96" t="s">
        <v>1887</v>
      </c>
      <c r="D266" s="97">
        <v>35</v>
      </c>
      <c r="E266" s="75" t="s">
        <v>158</v>
      </c>
      <c r="F266" s="98">
        <v>41218</v>
      </c>
      <c r="G266" s="98">
        <v>44413</v>
      </c>
      <c r="H266" s="6">
        <f t="shared" si="23"/>
        <v>8.7534246575342465</v>
      </c>
      <c r="I266" s="50">
        <v>8</v>
      </c>
      <c r="J266" s="70">
        <v>0.03</v>
      </c>
      <c r="K266" s="71">
        <f t="shared" si="24"/>
        <v>0.12125</v>
      </c>
      <c r="L266" s="51">
        <v>265650</v>
      </c>
      <c r="M266" s="51">
        <v>55786.79</v>
      </c>
      <c r="N266" s="66">
        <f t="shared" si="20"/>
        <v>281948.35530821915</v>
      </c>
      <c r="O266" s="66">
        <f t="shared" si="21"/>
        <v>0</v>
      </c>
      <c r="P266" s="167">
        <v>0.05</v>
      </c>
      <c r="Q266" s="66">
        <f t="shared" si="22"/>
        <v>7969.5</v>
      </c>
    </row>
    <row r="267" spans="2:17" x14ac:dyDescent="0.25">
      <c r="B267" s="75">
        <v>263</v>
      </c>
      <c r="C267" s="96" t="s">
        <v>1888</v>
      </c>
      <c r="D267" s="97">
        <v>10</v>
      </c>
      <c r="E267" s="75" t="s">
        <v>158</v>
      </c>
      <c r="F267" s="98">
        <v>41218</v>
      </c>
      <c r="G267" s="98">
        <v>44413</v>
      </c>
      <c r="H267" s="6">
        <f t="shared" si="23"/>
        <v>8.7534246575342465</v>
      </c>
      <c r="I267" s="50">
        <v>6</v>
      </c>
      <c r="J267" s="70">
        <v>0.03</v>
      </c>
      <c r="K267" s="71">
        <f t="shared" si="24"/>
        <v>0.16166666666666665</v>
      </c>
      <c r="L267" s="51">
        <v>16675</v>
      </c>
      <c r="M267" s="51">
        <v>0</v>
      </c>
      <c r="N267" s="66">
        <f t="shared" si="20"/>
        <v>23597.409246575342</v>
      </c>
      <c r="O267" s="66">
        <f t="shared" si="21"/>
        <v>0</v>
      </c>
      <c r="P267" s="167">
        <v>0.05</v>
      </c>
      <c r="Q267" s="66">
        <f t="shared" si="22"/>
        <v>0</v>
      </c>
    </row>
    <row r="268" spans="2:17" x14ac:dyDescent="0.25">
      <c r="B268" s="75">
        <v>264</v>
      </c>
      <c r="C268" s="96" t="s">
        <v>1889</v>
      </c>
      <c r="D268" s="97">
        <v>40</v>
      </c>
      <c r="E268" s="75" t="s">
        <v>158</v>
      </c>
      <c r="F268" s="98">
        <v>41218</v>
      </c>
      <c r="G268" s="98">
        <v>44413</v>
      </c>
      <c r="H268" s="6">
        <f t="shared" si="23"/>
        <v>8.7534246575342465</v>
      </c>
      <c r="I268" s="50">
        <v>8</v>
      </c>
      <c r="J268" s="70">
        <v>0.03</v>
      </c>
      <c r="K268" s="71">
        <f t="shared" si="24"/>
        <v>0.12125</v>
      </c>
      <c r="L268" s="51">
        <v>437000</v>
      </c>
      <c r="M268" s="51">
        <v>91770.48</v>
      </c>
      <c r="N268" s="66">
        <f t="shared" si="20"/>
        <v>463811.14726027398</v>
      </c>
      <c r="O268" s="66">
        <f t="shared" si="21"/>
        <v>0</v>
      </c>
      <c r="P268" s="167">
        <v>0.05</v>
      </c>
      <c r="Q268" s="66">
        <f t="shared" si="22"/>
        <v>13110</v>
      </c>
    </row>
    <row r="269" spans="2:17" x14ac:dyDescent="0.25">
      <c r="B269" s="75">
        <v>265</v>
      </c>
      <c r="C269" s="96" t="s">
        <v>1890</v>
      </c>
      <c r="D269" s="97">
        <v>20</v>
      </c>
      <c r="E269" s="75" t="s">
        <v>158</v>
      </c>
      <c r="F269" s="98">
        <v>41218</v>
      </c>
      <c r="G269" s="98">
        <v>44413</v>
      </c>
      <c r="H269" s="6">
        <f t="shared" si="23"/>
        <v>8.7534246575342465</v>
      </c>
      <c r="I269" s="50">
        <v>6</v>
      </c>
      <c r="J269" s="70">
        <v>0.03</v>
      </c>
      <c r="K269" s="71">
        <f t="shared" si="24"/>
        <v>0.16166666666666665</v>
      </c>
      <c r="L269" s="51">
        <v>33350</v>
      </c>
      <c r="M269" s="51">
        <v>0</v>
      </c>
      <c r="N269" s="66">
        <f t="shared" si="20"/>
        <v>47194.818493150684</v>
      </c>
      <c r="O269" s="66">
        <f t="shared" si="21"/>
        <v>0</v>
      </c>
      <c r="P269" s="167">
        <v>0.05</v>
      </c>
      <c r="Q269" s="66">
        <f t="shared" si="22"/>
        <v>0</v>
      </c>
    </row>
    <row r="270" spans="2:17" x14ac:dyDescent="0.25">
      <c r="B270" s="75">
        <v>266</v>
      </c>
      <c r="C270" s="96" t="s">
        <v>1891</v>
      </c>
      <c r="D270" s="97">
        <v>50</v>
      </c>
      <c r="E270" s="75" t="s">
        <v>158</v>
      </c>
      <c r="F270" s="98">
        <v>41253</v>
      </c>
      <c r="G270" s="98">
        <v>44413</v>
      </c>
      <c r="H270" s="6">
        <f t="shared" si="23"/>
        <v>8.6575342465753433</v>
      </c>
      <c r="I270" s="50">
        <v>6</v>
      </c>
      <c r="J270" s="70">
        <v>0.03</v>
      </c>
      <c r="K270" s="71">
        <f t="shared" si="24"/>
        <v>0.16166666666666665</v>
      </c>
      <c r="L270" s="51">
        <v>567036</v>
      </c>
      <c r="M270" s="51">
        <v>124134.39</v>
      </c>
      <c r="N270" s="66">
        <f t="shared" si="20"/>
        <v>793643.26356164389</v>
      </c>
      <c r="O270" s="66">
        <f t="shared" si="21"/>
        <v>0</v>
      </c>
      <c r="P270" s="167">
        <v>0.05</v>
      </c>
      <c r="Q270" s="66">
        <f t="shared" si="22"/>
        <v>17011.079999999998</v>
      </c>
    </row>
    <row r="271" spans="2:17" x14ac:dyDescent="0.25">
      <c r="B271" s="75">
        <v>267</v>
      </c>
      <c r="C271" s="96" t="s">
        <v>1892</v>
      </c>
      <c r="D271" s="97">
        <v>110</v>
      </c>
      <c r="E271" s="75" t="s">
        <v>158</v>
      </c>
      <c r="F271" s="98">
        <v>41255</v>
      </c>
      <c r="G271" s="98">
        <v>44413</v>
      </c>
      <c r="H271" s="6">
        <f t="shared" si="23"/>
        <v>8.6520547945205486</v>
      </c>
      <c r="I271" s="50">
        <v>5</v>
      </c>
      <c r="J271" s="70">
        <v>0.03</v>
      </c>
      <c r="K271" s="71">
        <f t="shared" si="24"/>
        <v>0.19400000000000001</v>
      </c>
      <c r="L271" s="51">
        <v>379500</v>
      </c>
      <c r="M271" s="51">
        <v>0</v>
      </c>
      <c r="N271" s="66">
        <f t="shared" si="20"/>
        <v>636990.23013698636</v>
      </c>
      <c r="O271" s="66">
        <f t="shared" si="21"/>
        <v>0</v>
      </c>
      <c r="P271" s="167">
        <v>0.05</v>
      </c>
      <c r="Q271" s="66">
        <f t="shared" si="22"/>
        <v>0</v>
      </c>
    </row>
    <row r="272" spans="2:17" x14ac:dyDescent="0.25">
      <c r="B272" s="75">
        <v>268</v>
      </c>
      <c r="C272" s="96" t="s">
        <v>1893</v>
      </c>
      <c r="D272" s="97">
        <v>32</v>
      </c>
      <c r="E272" s="75" t="s">
        <v>158</v>
      </c>
      <c r="F272" s="98">
        <v>41256</v>
      </c>
      <c r="G272" s="98">
        <v>44413</v>
      </c>
      <c r="H272" s="6">
        <f t="shared" si="23"/>
        <v>8.6493150684931503</v>
      </c>
      <c r="I272" s="50">
        <v>5</v>
      </c>
      <c r="J272" s="70">
        <v>0.03</v>
      </c>
      <c r="K272" s="71">
        <f t="shared" si="24"/>
        <v>0.19400000000000001</v>
      </c>
      <c r="L272" s="51">
        <v>58880</v>
      </c>
      <c r="M272" s="51">
        <v>0</v>
      </c>
      <c r="N272" s="66">
        <f t="shared" si="20"/>
        <v>98798.704219178093</v>
      </c>
      <c r="O272" s="66">
        <f t="shared" si="21"/>
        <v>0</v>
      </c>
      <c r="P272" s="167">
        <v>0.05</v>
      </c>
      <c r="Q272" s="66">
        <f t="shared" si="22"/>
        <v>0</v>
      </c>
    </row>
    <row r="273" spans="2:17" x14ac:dyDescent="0.25">
      <c r="B273" s="75">
        <v>269</v>
      </c>
      <c r="C273" s="96" t="s">
        <v>1894</v>
      </c>
      <c r="D273" s="97">
        <v>9</v>
      </c>
      <c r="E273" s="75" t="s">
        <v>158</v>
      </c>
      <c r="F273" s="98">
        <v>41260</v>
      </c>
      <c r="G273" s="98">
        <v>44413</v>
      </c>
      <c r="H273" s="6">
        <f t="shared" si="23"/>
        <v>8.6383561643835609</v>
      </c>
      <c r="I273" s="50">
        <v>8</v>
      </c>
      <c r="J273" s="70">
        <v>0.03</v>
      </c>
      <c r="K273" s="71">
        <f t="shared" si="24"/>
        <v>0.12125</v>
      </c>
      <c r="L273" s="51">
        <v>117990</v>
      </c>
      <c r="M273" s="51">
        <v>26039.66</v>
      </c>
      <c r="N273" s="66">
        <f t="shared" si="20"/>
        <v>123582.80681506848</v>
      </c>
      <c r="O273" s="66">
        <f t="shared" si="21"/>
        <v>0</v>
      </c>
      <c r="P273" s="167">
        <v>0.05</v>
      </c>
      <c r="Q273" s="66">
        <f t="shared" si="22"/>
        <v>3539.7</v>
      </c>
    </row>
    <row r="274" spans="2:17" x14ac:dyDescent="0.25">
      <c r="B274" s="75">
        <v>270</v>
      </c>
      <c r="C274" s="96" t="s">
        <v>1895</v>
      </c>
      <c r="D274" s="97">
        <v>5</v>
      </c>
      <c r="E274" s="75" t="s">
        <v>158</v>
      </c>
      <c r="F274" s="98">
        <v>41260</v>
      </c>
      <c r="G274" s="98">
        <v>44413</v>
      </c>
      <c r="H274" s="6">
        <f t="shared" si="23"/>
        <v>8.6383561643835609</v>
      </c>
      <c r="I274" s="50">
        <v>8</v>
      </c>
      <c r="J274" s="70">
        <v>0.03</v>
      </c>
      <c r="K274" s="71">
        <f t="shared" si="24"/>
        <v>0.12125</v>
      </c>
      <c r="L274" s="51">
        <v>61560</v>
      </c>
      <c r="M274" s="51">
        <v>13585.92</v>
      </c>
      <c r="N274" s="66">
        <f t="shared" si="20"/>
        <v>64477.986164383554</v>
      </c>
      <c r="O274" s="66">
        <f t="shared" si="21"/>
        <v>0</v>
      </c>
      <c r="P274" s="167">
        <v>0.05</v>
      </c>
      <c r="Q274" s="66">
        <f t="shared" si="22"/>
        <v>1846.8</v>
      </c>
    </row>
    <row r="275" spans="2:17" x14ac:dyDescent="0.25">
      <c r="B275" s="75">
        <v>271</v>
      </c>
      <c r="C275" s="96" t="s">
        <v>1896</v>
      </c>
      <c r="D275" s="97">
        <v>21</v>
      </c>
      <c r="E275" s="75" t="s">
        <v>158</v>
      </c>
      <c r="F275" s="98">
        <v>41271</v>
      </c>
      <c r="G275" s="98">
        <v>44413</v>
      </c>
      <c r="H275" s="6">
        <f t="shared" si="23"/>
        <v>8.6082191780821926</v>
      </c>
      <c r="I275" s="50">
        <v>8</v>
      </c>
      <c r="J275" s="70">
        <v>0.03</v>
      </c>
      <c r="K275" s="71">
        <f t="shared" si="24"/>
        <v>0.12125</v>
      </c>
      <c r="L275" s="51">
        <v>275310</v>
      </c>
      <c r="M275" s="51">
        <v>61526.15</v>
      </c>
      <c r="N275" s="66">
        <f t="shared" si="20"/>
        <v>287353.86965753429</v>
      </c>
      <c r="O275" s="66">
        <f t="shared" si="21"/>
        <v>0</v>
      </c>
      <c r="P275" s="167">
        <v>0.05</v>
      </c>
      <c r="Q275" s="66">
        <f t="shared" si="22"/>
        <v>8259.2999999999993</v>
      </c>
    </row>
    <row r="276" spans="2:17" x14ac:dyDescent="0.25">
      <c r="B276" s="75">
        <v>272</v>
      </c>
      <c r="C276" s="96" t="s">
        <v>1897</v>
      </c>
      <c r="D276" s="97">
        <v>20</v>
      </c>
      <c r="E276" s="75" t="s">
        <v>158</v>
      </c>
      <c r="F276" s="98">
        <v>41271</v>
      </c>
      <c r="G276" s="98">
        <v>44413</v>
      </c>
      <c r="H276" s="6">
        <f t="shared" si="23"/>
        <v>8.6082191780821926</v>
      </c>
      <c r="I276" s="50">
        <v>8</v>
      </c>
      <c r="J276" s="70">
        <v>0.03</v>
      </c>
      <c r="K276" s="71">
        <f t="shared" si="24"/>
        <v>0.12125</v>
      </c>
      <c r="L276" s="51">
        <v>246240</v>
      </c>
      <c r="M276" s="51">
        <v>55029.599999999999</v>
      </c>
      <c r="N276" s="66">
        <f t="shared" si="20"/>
        <v>257012.15671232878</v>
      </c>
      <c r="O276" s="66">
        <f t="shared" si="21"/>
        <v>0</v>
      </c>
      <c r="P276" s="167">
        <v>0.05</v>
      </c>
      <c r="Q276" s="66">
        <f t="shared" si="22"/>
        <v>7387.2</v>
      </c>
    </row>
    <row r="277" spans="2:17" x14ac:dyDescent="0.25">
      <c r="B277" s="75">
        <v>273</v>
      </c>
      <c r="C277" s="96" t="s">
        <v>1898</v>
      </c>
      <c r="D277" s="97">
        <v>10</v>
      </c>
      <c r="E277" s="75" t="s">
        <v>158</v>
      </c>
      <c r="F277" s="98">
        <v>41271</v>
      </c>
      <c r="G277" s="98">
        <v>44413</v>
      </c>
      <c r="H277" s="6">
        <f t="shared" si="23"/>
        <v>8.6082191780821926</v>
      </c>
      <c r="I277" s="50">
        <v>6</v>
      </c>
      <c r="J277" s="70">
        <v>0.03</v>
      </c>
      <c r="K277" s="71">
        <f t="shared" si="24"/>
        <v>0.16166666666666665</v>
      </c>
      <c r="L277" s="51">
        <v>132012</v>
      </c>
      <c r="M277" s="51">
        <v>29501.98</v>
      </c>
      <c r="N277" s="66">
        <f t="shared" si="20"/>
        <v>183716.09720547945</v>
      </c>
      <c r="O277" s="66">
        <f t="shared" si="21"/>
        <v>0</v>
      </c>
      <c r="P277" s="167">
        <v>0.05</v>
      </c>
      <c r="Q277" s="66">
        <f t="shared" si="22"/>
        <v>3960.3599999999997</v>
      </c>
    </row>
    <row r="278" spans="2:17" x14ac:dyDescent="0.25">
      <c r="B278" s="75">
        <v>274</v>
      </c>
      <c r="C278" s="96" t="s">
        <v>1899</v>
      </c>
      <c r="D278" s="97">
        <v>25</v>
      </c>
      <c r="E278" s="75" t="s">
        <v>158</v>
      </c>
      <c r="F278" s="98">
        <v>41271</v>
      </c>
      <c r="G278" s="98">
        <v>44413</v>
      </c>
      <c r="H278" s="6">
        <f t="shared" si="23"/>
        <v>8.6082191780821926</v>
      </c>
      <c r="I278" s="50">
        <v>8</v>
      </c>
      <c r="J278" s="70">
        <v>0.03</v>
      </c>
      <c r="K278" s="71">
        <f t="shared" si="24"/>
        <v>0.12125</v>
      </c>
      <c r="L278" s="51">
        <v>256500</v>
      </c>
      <c r="M278" s="51">
        <v>57322.5</v>
      </c>
      <c r="N278" s="66">
        <f t="shared" si="20"/>
        <v>267720.99657534249</v>
      </c>
      <c r="O278" s="66">
        <f t="shared" si="21"/>
        <v>0</v>
      </c>
      <c r="P278" s="167">
        <v>0.05</v>
      </c>
      <c r="Q278" s="66">
        <f t="shared" si="22"/>
        <v>7695</v>
      </c>
    </row>
    <row r="279" spans="2:17" x14ac:dyDescent="0.25">
      <c r="B279" s="75">
        <v>275</v>
      </c>
      <c r="C279" s="96" t="s">
        <v>1900</v>
      </c>
      <c r="D279" s="97">
        <v>10</v>
      </c>
      <c r="E279" s="75" t="s">
        <v>158</v>
      </c>
      <c r="F279" s="98">
        <v>41321</v>
      </c>
      <c r="G279" s="98">
        <v>44413</v>
      </c>
      <c r="H279" s="6">
        <f t="shared" si="23"/>
        <v>8.4712328767123282</v>
      </c>
      <c r="I279" s="50">
        <v>8</v>
      </c>
      <c r="J279" s="70">
        <v>0.03</v>
      </c>
      <c r="K279" s="71">
        <f t="shared" si="24"/>
        <v>0.12125</v>
      </c>
      <c r="L279" s="51">
        <v>43662</v>
      </c>
      <c r="M279" s="51">
        <v>10307.129999999999</v>
      </c>
      <c r="N279" s="66">
        <f t="shared" si="20"/>
        <v>44846.855095890409</v>
      </c>
      <c r="O279" s="66">
        <f t="shared" si="21"/>
        <v>0</v>
      </c>
      <c r="P279" s="167">
        <v>0.05</v>
      </c>
      <c r="Q279" s="66">
        <f t="shared" si="22"/>
        <v>1309.8599999999999</v>
      </c>
    </row>
    <row r="280" spans="2:17" x14ac:dyDescent="0.25">
      <c r="B280" s="75">
        <v>276</v>
      </c>
      <c r="C280" s="96" t="s">
        <v>1901</v>
      </c>
      <c r="D280" s="97">
        <v>15</v>
      </c>
      <c r="E280" s="75" t="s">
        <v>158</v>
      </c>
      <c r="F280" s="98">
        <v>41310</v>
      </c>
      <c r="G280" s="98">
        <v>44413</v>
      </c>
      <c r="H280" s="6">
        <f t="shared" si="23"/>
        <v>8.5013698630136982</v>
      </c>
      <c r="I280" s="50">
        <v>8</v>
      </c>
      <c r="J280" s="70">
        <v>0.03</v>
      </c>
      <c r="K280" s="71">
        <f t="shared" si="24"/>
        <v>0.12125</v>
      </c>
      <c r="L280" s="51">
        <v>113850.19</v>
      </c>
      <c r="M280" s="51">
        <v>26562.13</v>
      </c>
      <c r="N280" s="66">
        <f t="shared" si="20"/>
        <v>117355.7621174315</v>
      </c>
      <c r="O280" s="66">
        <f t="shared" si="21"/>
        <v>0</v>
      </c>
      <c r="P280" s="167">
        <v>0.05</v>
      </c>
      <c r="Q280" s="66">
        <f t="shared" si="22"/>
        <v>3415.5057000000002</v>
      </c>
    </row>
    <row r="281" spans="2:17" x14ac:dyDescent="0.25">
      <c r="B281" s="75">
        <v>277</v>
      </c>
      <c r="C281" s="96" t="s">
        <v>1902</v>
      </c>
      <c r="D281" s="97">
        <v>15</v>
      </c>
      <c r="E281" s="75" t="s">
        <v>158</v>
      </c>
      <c r="F281" s="98">
        <v>41310</v>
      </c>
      <c r="G281" s="98">
        <v>44413</v>
      </c>
      <c r="H281" s="6">
        <f t="shared" si="23"/>
        <v>8.5013698630136982</v>
      </c>
      <c r="I281" s="50">
        <v>6</v>
      </c>
      <c r="J281" s="70">
        <v>0.03</v>
      </c>
      <c r="K281" s="71">
        <f t="shared" si="24"/>
        <v>0.16166666666666665</v>
      </c>
      <c r="L281" s="51">
        <v>25012.54</v>
      </c>
      <c r="M281" s="51">
        <v>0</v>
      </c>
      <c r="N281" s="66">
        <f t="shared" si="20"/>
        <v>34376.938023470313</v>
      </c>
      <c r="O281" s="66">
        <f t="shared" si="21"/>
        <v>0</v>
      </c>
      <c r="P281" s="167">
        <v>0.05</v>
      </c>
      <c r="Q281" s="66">
        <f t="shared" si="22"/>
        <v>0</v>
      </c>
    </row>
    <row r="282" spans="2:17" x14ac:dyDescent="0.25">
      <c r="B282" s="75">
        <v>278</v>
      </c>
      <c r="C282" s="96" t="s">
        <v>1903</v>
      </c>
      <c r="D282" s="97">
        <v>15</v>
      </c>
      <c r="E282" s="75" t="s">
        <v>158</v>
      </c>
      <c r="F282" s="98">
        <v>41310</v>
      </c>
      <c r="G282" s="98">
        <v>44413</v>
      </c>
      <c r="H282" s="6">
        <f t="shared" si="23"/>
        <v>8.5013698630136982</v>
      </c>
      <c r="I282" s="50">
        <v>8</v>
      </c>
      <c r="J282" s="70">
        <v>0.03</v>
      </c>
      <c r="K282" s="71">
        <f t="shared" si="24"/>
        <v>0.12125</v>
      </c>
      <c r="L282" s="51">
        <v>163875.26999999999</v>
      </c>
      <c r="M282" s="51">
        <v>38233.379999999997</v>
      </c>
      <c r="N282" s="66">
        <f t="shared" si="20"/>
        <v>168921.16915263695</v>
      </c>
      <c r="O282" s="66">
        <f t="shared" si="21"/>
        <v>0</v>
      </c>
      <c r="P282" s="167">
        <v>0.05</v>
      </c>
      <c r="Q282" s="66">
        <f t="shared" si="22"/>
        <v>4916.2580999999991</v>
      </c>
    </row>
    <row r="283" spans="2:17" x14ac:dyDescent="0.25">
      <c r="B283" s="75">
        <v>279</v>
      </c>
      <c r="C283" s="96" t="s">
        <v>1904</v>
      </c>
      <c r="D283" s="97">
        <v>1</v>
      </c>
      <c r="E283" s="75" t="s">
        <v>158</v>
      </c>
      <c r="F283" s="98">
        <v>41302</v>
      </c>
      <c r="G283" s="98">
        <v>44413</v>
      </c>
      <c r="H283" s="6">
        <f t="shared" si="23"/>
        <v>8.5232876712328771</v>
      </c>
      <c r="I283" s="50">
        <v>6</v>
      </c>
      <c r="J283" s="70">
        <v>0.03</v>
      </c>
      <c r="K283" s="71">
        <f t="shared" si="24"/>
        <v>0.16166666666666665</v>
      </c>
      <c r="L283" s="51">
        <v>71820</v>
      </c>
      <c r="M283" s="51">
        <v>16611.8</v>
      </c>
      <c r="N283" s="66">
        <f t="shared" si="20"/>
        <v>98963.040821917806</v>
      </c>
      <c r="O283" s="66">
        <f t="shared" si="21"/>
        <v>0</v>
      </c>
      <c r="P283" s="167">
        <v>0.05</v>
      </c>
      <c r="Q283" s="66">
        <f t="shared" si="22"/>
        <v>2154.6</v>
      </c>
    </row>
    <row r="284" spans="2:17" x14ac:dyDescent="0.25">
      <c r="B284" s="75">
        <v>280</v>
      </c>
      <c r="C284" s="96" t="s">
        <v>1905</v>
      </c>
      <c r="D284" s="97">
        <v>80</v>
      </c>
      <c r="E284" s="75" t="s">
        <v>158</v>
      </c>
      <c r="F284" s="98">
        <v>41304</v>
      </c>
      <c r="G284" s="98">
        <v>44413</v>
      </c>
      <c r="H284" s="6">
        <f t="shared" si="23"/>
        <v>8.5178082191780824</v>
      </c>
      <c r="I284" s="50">
        <v>6</v>
      </c>
      <c r="J284" s="70">
        <v>0.03</v>
      </c>
      <c r="K284" s="71">
        <f t="shared" si="24"/>
        <v>0.16166666666666665</v>
      </c>
      <c r="L284" s="51">
        <v>1111584.3999999999</v>
      </c>
      <c r="M284" s="51">
        <v>257665.89</v>
      </c>
      <c r="N284" s="66">
        <f t="shared" si="20"/>
        <v>1530702.4760785385</v>
      </c>
      <c r="O284" s="66">
        <f t="shared" si="21"/>
        <v>0</v>
      </c>
      <c r="P284" s="167">
        <v>0.05</v>
      </c>
      <c r="Q284" s="66">
        <f t="shared" si="22"/>
        <v>33347.531999999999</v>
      </c>
    </row>
    <row r="285" spans="2:17" x14ac:dyDescent="0.25">
      <c r="B285" s="75">
        <v>281</v>
      </c>
      <c r="C285" s="96" t="s">
        <v>1905</v>
      </c>
      <c r="D285" s="97">
        <v>0</v>
      </c>
      <c r="E285" s="75" t="s">
        <v>158</v>
      </c>
      <c r="F285" s="98">
        <v>41365</v>
      </c>
      <c r="G285" s="98">
        <v>44413</v>
      </c>
      <c r="H285" s="6">
        <f t="shared" si="23"/>
        <v>8.3506849315068497</v>
      </c>
      <c r="I285" s="50">
        <v>6</v>
      </c>
      <c r="J285" s="70">
        <v>0.03</v>
      </c>
      <c r="K285" s="71">
        <f t="shared" si="24"/>
        <v>0.16166666666666665</v>
      </c>
      <c r="L285" s="51">
        <v>-108146.3</v>
      </c>
      <c r="M285" s="51">
        <v>-28234.03</v>
      </c>
      <c r="N285" s="66">
        <f t="shared" si="20"/>
        <v>-146000.46791232878</v>
      </c>
      <c r="O285" s="66">
        <f t="shared" si="21"/>
        <v>37854.167912328776</v>
      </c>
      <c r="P285" s="167">
        <v>0.05</v>
      </c>
      <c r="Q285" s="66">
        <v>0</v>
      </c>
    </row>
    <row r="286" spans="2:17" x14ac:dyDescent="0.25">
      <c r="B286" s="75">
        <v>282</v>
      </c>
      <c r="C286" s="96" t="s">
        <v>1906</v>
      </c>
      <c r="D286" s="97">
        <v>1</v>
      </c>
      <c r="E286" s="75" t="s">
        <v>158</v>
      </c>
      <c r="F286" s="98">
        <v>41106</v>
      </c>
      <c r="G286" s="98">
        <v>44413</v>
      </c>
      <c r="H286" s="6">
        <f t="shared" si="23"/>
        <v>9.0602739726027401</v>
      </c>
      <c r="I286" s="50">
        <v>6</v>
      </c>
      <c r="J286" s="70">
        <v>0.03</v>
      </c>
      <c r="K286" s="71">
        <f t="shared" si="24"/>
        <v>0.16166666666666665</v>
      </c>
      <c r="L286" s="51">
        <v>18118.330000000002</v>
      </c>
      <c r="M286" s="51">
        <v>3279.86</v>
      </c>
      <c r="N286" s="66">
        <f t="shared" si="20"/>
        <v>26538.720452374429</v>
      </c>
      <c r="O286" s="66">
        <f t="shared" si="21"/>
        <v>0</v>
      </c>
      <c r="P286" s="167">
        <v>0.05</v>
      </c>
      <c r="Q286" s="66">
        <f t="shared" si="22"/>
        <v>543.54989999999998</v>
      </c>
    </row>
    <row r="287" spans="2:17" x14ac:dyDescent="0.25">
      <c r="B287" s="75">
        <v>283</v>
      </c>
      <c r="C287" s="96" t="s">
        <v>1907</v>
      </c>
      <c r="D287" s="97">
        <v>1</v>
      </c>
      <c r="E287" s="75" t="s">
        <v>158</v>
      </c>
      <c r="F287" s="98">
        <v>41106</v>
      </c>
      <c r="G287" s="98">
        <v>44413</v>
      </c>
      <c r="H287" s="6">
        <f t="shared" si="23"/>
        <v>9.0602739726027401</v>
      </c>
      <c r="I287" s="50">
        <v>6</v>
      </c>
      <c r="J287" s="70">
        <v>0.03</v>
      </c>
      <c r="K287" s="71">
        <f t="shared" si="24"/>
        <v>0.16166666666666665</v>
      </c>
      <c r="L287" s="51">
        <v>14595.32</v>
      </c>
      <c r="M287" s="51">
        <v>2642.11</v>
      </c>
      <c r="N287" s="66">
        <f t="shared" si="20"/>
        <v>21378.411663378993</v>
      </c>
      <c r="O287" s="66">
        <f t="shared" si="21"/>
        <v>0</v>
      </c>
      <c r="P287" s="167">
        <v>0.05</v>
      </c>
      <c r="Q287" s="66">
        <f t="shared" si="22"/>
        <v>437.8596</v>
      </c>
    </row>
    <row r="288" spans="2:17" x14ac:dyDescent="0.25">
      <c r="B288" s="75">
        <v>284</v>
      </c>
      <c r="C288" s="96" t="s">
        <v>1908</v>
      </c>
      <c r="D288" s="97">
        <v>6</v>
      </c>
      <c r="E288" s="75" t="s">
        <v>158</v>
      </c>
      <c r="F288" s="98">
        <v>41127</v>
      </c>
      <c r="G288" s="98">
        <v>44413</v>
      </c>
      <c r="H288" s="6">
        <f t="shared" si="23"/>
        <v>9.0027397260273965</v>
      </c>
      <c r="I288" s="50">
        <v>8</v>
      </c>
      <c r="J288" s="70">
        <v>0.03</v>
      </c>
      <c r="K288" s="71">
        <f t="shared" si="24"/>
        <v>0.12125</v>
      </c>
      <c r="L288" s="51">
        <v>126828.28</v>
      </c>
      <c r="M288" s="51">
        <v>23654.87</v>
      </c>
      <c r="N288" s="66">
        <f t="shared" si="20"/>
        <v>138443.49186219176</v>
      </c>
      <c r="O288" s="66">
        <f t="shared" si="21"/>
        <v>0</v>
      </c>
      <c r="P288" s="167">
        <v>0.05</v>
      </c>
      <c r="Q288" s="66">
        <f t="shared" si="22"/>
        <v>3804.8483999999999</v>
      </c>
    </row>
    <row r="289" spans="2:17" x14ac:dyDescent="0.25">
      <c r="B289" s="75">
        <v>285</v>
      </c>
      <c r="C289" s="96" t="s">
        <v>1909</v>
      </c>
      <c r="D289" s="97">
        <v>1</v>
      </c>
      <c r="E289" s="75" t="s">
        <v>158</v>
      </c>
      <c r="F289" s="98">
        <v>41106</v>
      </c>
      <c r="G289" s="98">
        <v>44413</v>
      </c>
      <c r="H289" s="6">
        <f t="shared" si="23"/>
        <v>9.0602739726027401</v>
      </c>
      <c r="I289" s="50">
        <v>6</v>
      </c>
      <c r="J289" s="70">
        <v>0.03</v>
      </c>
      <c r="K289" s="71">
        <f t="shared" si="24"/>
        <v>0.16166666666666665</v>
      </c>
      <c r="L289" s="51">
        <v>15601.89</v>
      </c>
      <c r="M289" s="51">
        <v>2824.31</v>
      </c>
      <c r="N289" s="66">
        <f t="shared" si="20"/>
        <v>22852.779325616437</v>
      </c>
      <c r="O289" s="66">
        <f t="shared" si="21"/>
        <v>0</v>
      </c>
      <c r="P289" s="167">
        <v>0.05</v>
      </c>
      <c r="Q289" s="66">
        <f t="shared" si="22"/>
        <v>468.05669999999998</v>
      </c>
    </row>
    <row r="290" spans="2:17" x14ac:dyDescent="0.25">
      <c r="B290" s="75">
        <v>286</v>
      </c>
      <c r="C290" s="96" t="s">
        <v>1910</v>
      </c>
      <c r="D290" s="97">
        <v>1</v>
      </c>
      <c r="E290" s="75" t="s">
        <v>158</v>
      </c>
      <c r="F290" s="98">
        <v>41106</v>
      </c>
      <c r="G290" s="98">
        <v>44413</v>
      </c>
      <c r="H290" s="6">
        <f t="shared" si="23"/>
        <v>9.0602739726027401</v>
      </c>
      <c r="I290" s="50">
        <v>6</v>
      </c>
      <c r="J290" s="70">
        <v>0.03</v>
      </c>
      <c r="K290" s="71">
        <f t="shared" si="24"/>
        <v>0.16166666666666665</v>
      </c>
      <c r="L290" s="51">
        <v>15601.89</v>
      </c>
      <c r="M290" s="51">
        <v>2824.31</v>
      </c>
      <c r="N290" s="66">
        <f t="shared" si="20"/>
        <v>22852.779325616437</v>
      </c>
      <c r="O290" s="66">
        <f t="shared" si="21"/>
        <v>0</v>
      </c>
      <c r="P290" s="167">
        <v>0.05</v>
      </c>
      <c r="Q290" s="66">
        <f t="shared" si="22"/>
        <v>468.05669999999998</v>
      </c>
    </row>
    <row r="291" spans="2:17" x14ac:dyDescent="0.25">
      <c r="B291" s="75">
        <v>287</v>
      </c>
      <c r="C291" s="96" t="s">
        <v>1910</v>
      </c>
      <c r="D291" s="97">
        <v>1</v>
      </c>
      <c r="E291" s="75" t="s">
        <v>158</v>
      </c>
      <c r="F291" s="98">
        <v>41106</v>
      </c>
      <c r="G291" s="98">
        <v>44413</v>
      </c>
      <c r="H291" s="6">
        <f t="shared" si="23"/>
        <v>9.0602739726027401</v>
      </c>
      <c r="I291" s="50">
        <v>6</v>
      </c>
      <c r="J291" s="70">
        <v>0.03</v>
      </c>
      <c r="K291" s="71">
        <f t="shared" si="24"/>
        <v>0.16166666666666665</v>
      </c>
      <c r="L291" s="51">
        <v>15601.89</v>
      </c>
      <c r="M291" s="51">
        <v>2824.31</v>
      </c>
      <c r="N291" s="66">
        <f t="shared" si="20"/>
        <v>22852.779325616437</v>
      </c>
      <c r="O291" s="66">
        <f t="shared" si="21"/>
        <v>0</v>
      </c>
      <c r="P291" s="167">
        <v>0.05</v>
      </c>
      <c r="Q291" s="66">
        <f t="shared" si="22"/>
        <v>468.05669999999998</v>
      </c>
    </row>
    <row r="292" spans="2:17" x14ac:dyDescent="0.25">
      <c r="B292" s="75">
        <v>288</v>
      </c>
      <c r="C292" s="96" t="s">
        <v>1911</v>
      </c>
      <c r="D292" s="97">
        <v>4</v>
      </c>
      <c r="E292" s="75" t="s">
        <v>158</v>
      </c>
      <c r="F292" s="98">
        <v>41106</v>
      </c>
      <c r="G292" s="98">
        <v>44413</v>
      </c>
      <c r="H292" s="6">
        <f t="shared" si="23"/>
        <v>9.0602739726027401</v>
      </c>
      <c r="I292" s="50">
        <v>8</v>
      </c>
      <c r="J292" s="70">
        <v>0.03</v>
      </c>
      <c r="K292" s="71">
        <f t="shared" si="24"/>
        <v>0.12125</v>
      </c>
      <c r="L292" s="51">
        <v>32210.36</v>
      </c>
      <c r="M292" s="51">
        <v>5830.87</v>
      </c>
      <c r="N292" s="66">
        <f t="shared" si="20"/>
        <v>35384.955720684935</v>
      </c>
      <c r="O292" s="66">
        <f t="shared" si="21"/>
        <v>0</v>
      </c>
      <c r="P292" s="167">
        <v>0.05</v>
      </c>
      <c r="Q292" s="66">
        <f t="shared" si="22"/>
        <v>966.31079999999997</v>
      </c>
    </row>
    <row r="293" spans="2:17" x14ac:dyDescent="0.25">
      <c r="B293" s="75">
        <v>289</v>
      </c>
      <c r="C293" s="96" t="s">
        <v>1912</v>
      </c>
      <c r="D293" s="97">
        <v>2</v>
      </c>
      <c r="E293" s="75" t="s">
        <v>158</v>
      </c>
      <c r="F293" s="98">
        <v>41106</v>
      </c>
      <c r="G293" s="98">
        <v>44413</v>
      </c>
      <c r="H293" s="6">
        <f t="shared" si="23"/>
        <v>9.0602739726027401</v>
      </c>
      <c r="I293" s="50">
        <v>8</v>
      </c>
      <c r="J293" s="70">
        <v>0.03</v>
      </c>
      <c r="K293" s="71">
        <f t="shared" si="24"/>
        <v>0.12125</v>
      </c>
      <c r="L293" s="51">
        <v>46302.39</v>
      </c>
      <c r="M293" s="51">
        <v>8381.86</v>
      </c>
      <c r="N293" s="66">
        <f t="shared" si="20"/>
        <v>50865.871102089041</v>
      </c>
      <c r="O293" s="66">
        <f t="shared" si="21"/>
        <v>0</v>
      </c>
      <c r="P293" s="167">
        <v>0.05</v>
      </c>
      <c r="Q293" s="66">
        <f t="shared" si="22"/>
        <v>1389.0717</v>
      </c>
    </row>
    <row r="294" spans="2:17" x14ac:dyDescent="0.25">
      <c r="B294" s="75">
        <v>290</v>
      </c>
      <c r="C294" s="96" t="s">
        <v>1913</v>
      </c>
      <c r="D294" s="97">
        <v>1</v>
      </c>
      <c r="E294" s="75" t="s">
        <v>158</v>
      </c>
      <c r="F294" s="98">
        <v>41106</v>
      </c>
      <c r="G294" s="98">
        <v>44413</v>
      </c>
      <c r="H294" s="6">
        <f t="shared" si="23"/>
        <v>9.0602739726027401</v>
      </c>
      <c r="I294" s="50">
        <v>6</v>
      </c>
      <c r="J294" s="70">
        <v>0.03</v>
      </c>
      <c r="K294" s="71">
        <f t="shared" si="24"/>
        <v>0.16166666666666665</v>
      </c>
      <c r="L294" s="51">
        <v>21138.05</v>
      </c>
      <c r="M294" s="51">
        <v>3826.5</v>
      </c>
      <c r="N294" s="66">
        <f t="shared" si="20"/>
        <v>30961.838086529679</v>
      </c>
      <c r="O294" s="66">
        <f t="shared" si="21"/>
        <v>0</v>
      </c>
      <c r="P294" s="167">
        <v>0.05</v>
      </c>
      <c r="Q294" s="66">
        <f t="shared" si="22"/>
        <v>634.14149999999995</v>
      </c>
    </row>
    <row r="295" spans="2:17" x14ac:dyDescent="0.25">
      <c r="B295" s="75">
        <v>291</v>
      </c>
      <c r="C295" s="96" t="s">
        <v>1914</v>
      </c>
      <c r="D295" s="97">
        <v>1</v>
      </c>
      <c r="E295" s="75" t="s">
        <v>158</v>
      </c>
      <c r="F295" s="98">
        <v>41106</v>
      </c>
      <c r="G295" s="98">
        <v>44413</v>
      </c>
      <c r="H295" s="6">
        <f t="shared" si="23"/>
        <v>9.0602739726027401</v>
      </c>
      <c r="I295" s="50">
        <v>6</v>
      </c>
      <c r="J295" s="70">
        <v>0.03</v>
      </c>
      <c r="K295" s="71">
        <f t="shared" si="24"/>
        <v>0.16166666666666665</v>
      </c>
      <c r="L295" s="51">
        <v>21138.05</v>
      </c>
      <c r="M295" s="51">
        <v>3826.5</v>
      </c>
      <c r="N295" s="66">
        <f t="shared" si="20"/>
        <v>30961.838086529679</v>
      </c>
      <c r="O295" s="66">
        <f t="shared" si="21"/>
        <v>0</v>
      </c>
      <c r="P295" s="167">
        <v>0.05</v>
      </c>
      <c r="Q295" s="66">
        <f t="shared" si="22"/>
        <v>634.14149999999995</v>
      </c>
    </row>
    <row r="296" spans="2:17" x14ac:dyDescent="0.25">
      <c r="B296" s="75">
        <v>292</v>
      </c>
      <c r="C296" s="96" t="s">
        <v>1910</v>
      </c>
      <c r="D296" s="97">
        <v>1</v>
      </c>
      <c r="E296" s="75" t="s">
        <v>158</v>
      </c>
      <c r="F296" s="98">
        <v>41106</v>
      </c>
      <c r="G296" s="98">
        <v>44413</v>
      </c>
      <c r="H296" s="6">
        <f t="shared" si="23"/>
        <v>9.0602739726027401</v>
      </c>
      <c r="I296" s="50">
        <v>6</v>
      </c>
      <c r="J296" s="70">
        <v>0.03</v>
      </c>
      <c r="K296" s="71">
        <f t="shared" si="24"/>
        <v>0.16166666666666665</v>
      </c>
      <c r="L296" s="51">
        <v>18118.330000000002</v>
      </c>
      <c r="M296" s="51">
        <v>3279.86</v>
      </c>
      <c r="N296" s="66">
        <f t="shared" si="20"/>
        <v>26538.720452374429</v>
      </c>
      <c r="O296" s="66">
        <f t="shared" si="21"/>
        <v>0</v>
      </c>
      <c r="P296" s="167">
        <v>0.05</v>
      </c>
      <c r="Q296" s="66">
        <f t="shared" si="22"/>
        <v>543.54989999999998</v>
      </c>
    </row>
    <row r="297" spans="2:17" x14ac:dyDescent="0.25">
      <c r="B297" s="75">
        <v>293</v>
      </c>
      <c r="C297" s="96" t="s">
        <v>1915</v>
      </c>
      <c r="D297" s="97">
        <v>1</v>
      </c>
      <c r="E297" s="75" t="s">
        <v>158</v>
      </c>
      <c r="F297" s="98">
        <v>41106</v>
      </c>
      <c r="G297" s="98">
        <v>44413</v>
      </c>
      <c r="H297" s="6">
        <f t="shared" si="23"/>
        <v>9.0602739726027401</v>
      </c>
      <c r="I297" s="50">
        <v>6</v>
      </c>
      <c r="J297" s="70">
        <v>0.03</v>
      </c>
      <c r="K297" s="71">
        <f t="shared" si="24"/>
        <v>0.16166666666666665</v>
      </c>
      <c r="L297" s="51">
        <v>13588.74</v>
      </c>
      <c r="M297" s="51">
        <v>2459.89</v>
      </c>
      <c r="N297" s="66">
        <f t="shared" si="20"/>
        <v>19904.029353698628</v>
      </c>
      <c r="O297" s="66">
        <f t="shared" si="21"/>
        <v>0</v>
      </c>
      <c r="P297" s="167">
        <v>0.05</v>
      </c>
      <c r="Q297" s="66">
        <f t="shared" si="22"/>
        <v>407.66219999999998</v>
      </c>
    </row>
    <row r="298" spans="2:17" x14ac:dyDescent="0.25">
      <c r="B298" s="75">
        <v>294</v>
      </c>
      <c r="C298" s="96" t="s">
        <v>1916</v>
      </c>
      <c r="D298" s="97">
        <v>2</v>
      </c>
      <c r="E298" s="75" t="s">
        <v>158</v>
      </c>
      <c r="F298" s="98">
        <v>41106</v>
      </c>
      <c r="G298" s="98">
        <v>44413</v>
      </c>
      <c r="H298" s="6">
        <f t="shared" si="23"/>
        <v>9.0602739726027401</v>
      </c>
      <c r="I298" s="50">
        <v>6</v>
      </c>
      <c r="J298" s="70">
        <v>0.03</v>
      </c>
      <c r="K298" s="71">
        <f t="shared" si="24"/>
        <v>0.16166666666666665</v>
      </c>
      <c r="L298" s="51">
        <v>22144.62</v>
      </c>
      <c r="M298" s="51">
        <v>4008.71</v>
      </c>
      <c r="N298" s="66">
        <f t="shared" si="20"/>
        <v>32436.205748767119</v>
      </c>
      <c r="O298" s="66">
        <f t="shared" si="21"/>
        <v>0</v>
      </c>
      <c r="P298" s="167">
        <v>0.05</v>
      </c>
      <c r="Q298" s="66">
        <f t="shared" si="22"/>
        <v>664.33859999999993</v>
      </c>
    </row>
    <row r="299" spans="2:17" x14ac:dyDescent="0.25">
      <c r="B299" s="75">
        <v>295</v>
      </c>
      <c r="C299" s="96" t="s">
        <v>1917</v>
      </c>
      <c r="D299" s="97">
        <v>1</v>
      </c>
      <c r="E299" s="75" t="s">
        <v>158</v>
      </c>
      <c r="F299" s="98">
        <v>41106</v>
      </c>
      <c r="G299" s="98">
        <v>44413</v>
      </c>
      <c r="H299" s="6">
        <f t="shared" si="23"/>
        <v>9.0602739726027401</v>
      </c>
      <c r="I299" s="50">
        <v>6</v>
      </c>
      <c r="J299" s="70">
        <v>0.03</v>
      </c>
      <c r="K299" s="71">
        <f t="shared" si="24"/>
        <v>0.16166666666666665</v>
      </c>
      <c r="L299" s="51">
        <v>26170.92</v>
      </c>
      <c r="M299" s="51">
        <v>4737.58</v>
      </c>
      <c r="N299" s="66">
        <f t="shared" si="20"/>
        <v>38333.705692602736</v>
      </c>
      <c r="O299" s="66">
        <f t="shared" si="21"/>
        <v>0</v>
      </c>
      <c r="P299" s="167">
        <v>0.05</v>
      </c>
      <c r="Q299" s="66">
        <f t="shared" si="22"/>
        <v>785.12759999999992</v>
      </c>
    </row>
    <row r="300" spans="2:17" x14ac:dyDescent="0.25">
      <c r="B300" s="75">
        <v>296</v>
      </c>
      <c r="C300" s="96" t="s">
        <v>1918</v>
      </c>
      <c r="D300" s="97">
        <v>1</v>
      </c>
      <c r="E300" s="75" t="s">
        <v>158</v>
      </c>
      <c r="F300" s="98">
        <v>41106</v>
      </c>
      <c r="G300" s="98">
        <v>44413</v>
      </c>
      <c r="H300" s="6">
        <f t="shared" si="23"/>
        <v>9.0602739726027401</v>
      </c>
      <c r="I300" s="50">
        <v>6</v>
      </c>
      <c r="J300" s="70">
        <v>0.03</v>
      </c>
      <c r="K300" s="71">
        <f t="shared" si="24"/>
        <v>0.16166666666666665</v>
      </c>
      <c r="L300" s="51">
        <v>29693.919999999998</v>
      </c>
      <c r="M300" s="51">
        <v>5375.32</v>
      </c>
      <c r="N300" s="66">
        <f t="shared" si="20"/>
        <v>43493.999834155249</v>
      </c>
      <c r="O300" s="66">
        <f t="shared" si="21"/>
        <v>0</v>
      </c>
      <c r="P300" s="167">
        <v>0.05</v>
      </c>
      <c r="Q300" s="66">
        <f t="shared" si="22"/>
        <v>890.81759999999997</v>
      </c>
    </row>
    <row r="301" spans="2:17" x14ac:dyDescent="0.25">
      <c r="B301" s="75">
        <v>297</v>
      </c>
      <c r="C301" s="96" t="s">
        <v>1919</v>
      </c>
      <c r="D301" s="97">
        <v>3</v>
      </c>
      <c r="E301" s="75" t="s">
        <v>158</v>
      </c>
      <c r="F301" s="98">
        <v>41106</v>
      </c>
      <c r="G301" s="98">
        <v>44413</v>
      </c>
      <c r="H301" s="6">
        <f t="shared" si="23"/>
        <v>9.0602739726027401</v>
      </c>
      <c r="I301" s="50">
        <v>6</v>
      </c>
      <c r="J301" s="70">
        <v>0.03</v>
      </c>
      <c r="K301" s="71">
        <f t="shared" si="24"/>
        <v>0.16166666666666665</v>
      </c>
      <c r="L301" s="51">
        <v>54354.98</v>
      </c>
      <c r="M301" s="51">
        <v>9839.57</v>
      </c>
      <c r="N301" s="66">
        <f t="shared" si="20"/>
        <v>79616.146709680368</v>
      </c>
      <c r="O301" s="66">
        <f t="shared" si="21"/>
        <v>0</v>
      </c>
      <c r="P301" s="167">
        <v>0.05</v>
      </c>
      <c r="Q301" s="66">
        <f t="shared" si="22"/>
        <v>1630.6494</v>
      </c>
    </row>
    <row r="302" spans="2:17" x14ac:dyDescent="0.25">
      <c r="B302" s="75">
        <v>298</v>
      </c>
      <c r="C302" s="96" t="s">
        <v>1920</v>
      </c>
      <c r="D302" s="97">
        <v>2</v>
      </c>
      <c r="E302" s="75" t="s">
        <v>158</v>
      </c>
      <c r="F302" s="98">
        <v>41139</v>
      </c>
      <c r="G302" s="98">
        <v>44413</v>
      </c>
      <c r="H302" s="6">
        <f t="shared" si="23"/>
        <v>8.9698630136986299</v>
      </c>
      <c r="I302" s="50">
        <v>6</v>
      </c>
      <c r="J302" s="70">
        <v>0.03</v>
      </c>
      <c r="K302" s="71">
        <f t="shared" si="24"/>
        <v>0.16166666666666665</v>
      </c>
      <c r="L302" s="51">
        <v>33154.5</v>
      </c>
      <c r="M302" s="51">
        <v>6287.25</v>
      </c>
      <c r="N302" s="66">
        <f t="shared" si="20"/>
        <v>48078.263931506845</v>
      </c>
      <c r="O302" s="66">
        <f t="shared" si="21"/>
        <v>0</v>
      </c>
      <c r="P302" s="167">
        <v>0.05</v>
      </c>
      <c r="Q302" s="66">
        <f t="shared" si="22"/>
        <v>994.63499999999999</v>
      </c>
    </row>
    <row r="303" spans="2:17" x14ac:dyDescent="0.25">
      <c r="B303" s="75">
        <v>299</v>
      </c>
      <c r="C303" s="96" t="s">
        <v>1921</v>
      </c>
      <c r="D303" s="97">
        <v>1</v>
      </c>
      <c r="E303" s="75" t="s">
        <v>158</v>
      </c>
      <c r="F303" s="98">
        <v>41139</v>
      </c>
      <c r="G303" s="98">
        <v>44413</v>
      </c>
      <c r="H303" s="6">
        <f t="shared" si="23"/>
        <v>8.9698630136986299</v>
      </c>
      <c r="I303" s="50">
        <v>8</v>
      </c>
      <c r="J303" s="70">
        <v>0.03</v>
      </c>
      <c r="K303" s="71">
        <f t="shared" si="24"/>
        <v>0.12125</v>
      </c>
      <c r="L303" s="51">
        <v>19785.75</v>
      </c>
      <c r="M303" s="51">
        <v>3752.07</v>
      </c>
      <c r="N303" s="66">
        <f t="shared" si="20"/>
        <v>21518.900388698628</v>
      </c>
      <c r="O303" s="66">
        <f t="shared" si="21"/>
        <v>0</v>
      </c>
      <c r="P303" s="167">
        <v>0.05</v>
      </c>
      <c r="Q303" s="66">
        <f t="shared" si="22"/>
        <v>593.57249999999999</v>
      </c>
    </row>
    <row r="304" spans="2:17" x14ac:dyDescent="0.25">
      <c r="B304" s="75">
        <v>300</v>
      </c>
      <c r="C304" s="96" t="s">
        <v>1922</v>
      </c>
      <c r="D304" s="97">
        <v>1</v>
      </c>
      <c r="E304" s="75" t="s">
        <v>158</v>
      </c>
      <c r="F304" s="98">
        <v>41139</v>
      </c>
      <c r="G304" s="98">
        <v>44413</v>
      </c>
      <c r="H304" s="6">
        <f t="shared" si="23"/>
        <v>8.9698630136986299</v>
      </c>
      <c r="I304" s="50">
        <v>6</v>
      </c>
      <c r="J304" s="70">
        <v>0.03</v>
      </c>
      <c r="K304" s="71">
        <f t="shared" si="24"/>
        <v>0.16166666666666665</v>
      </c>
      <c r="L304" s="51">
        <v>16577.25</v>
      </c>
      <c r="M304" s="51">
        <v>3143.62</v>
      </c>
      <c r="N304" s="66">
        <f t="shared" si="20"/>
        <v>24039.131965753422</v>
      </c>
      <c r="O304" s="66">
        <f t="shared" si="21"/>
        <v>0</v>
      </c>
      <c r="P304" s="167">
        <v>0.05</v>
      </c>
      <c r="Q304" s="66">
        <f t="shared" si="22"/>
        <v>497.3175</v>
      </c>
    </row>
    <row r="305" spans="2:17" x14ac:dyDescent="0.25">
      <c r="B305" s="75">
        <v>301</v>
      </c>
      <c r="C305" s="96" t="s">
        <v>1923</v>
      </c>
      <c r="D305" s="97">
        <v>1</v>
      </c>
      <c r="E305" s="75" t="s">
        <v>158</v>
      </c>
      <c r="F305" s="98">
        <v>41139</v>
      </c>
      <c r="G305" s="98">
        <v>44413</v>
      </c>
      <c r="H305" s="6">
        <f t="shared" si="23"/>
        <v>8.9698630136986299</v>
      </c>
      <c r="I305" s="50">
        <v>6</v>
      </c>
      <c r="J305" s="70">
        <v>0.03</v>
      </c>
      <c r="K305" s="71">
        <f t="shared" si="24"/>
        <v>0.16166666666666665</v>
      </c>
      <c r="L305" s="51">
        <v>16577.25</v>
      </c>
      <c r="M305" s="51">
        <v>3143.62</v>
      </c>
      <c r="N305" s="66">
        <f t="shared" si="20"/>
        <v>24039.131965753422</v>
      </c>
      <c r="O305" s="66">
        <f t="shared" si="21"/>
        <v>0</v>
      </c>
      <c r="P305" s="167">
        <v>0.05</v>
      </c>
      <c r="Q305" s="66">
        <f t="shared" si="22"/>
        <v>497.3175</v>
      </c>
    </row>
    <row r="306" spans="2:17" x14ac:dyDescent="0.25">
      <c r="B306" s="75">
        <v>302</v>
      </c>
      <c r="C306" s="96" t="s">
        <v>1924</v>
      </c>
      <c r="D306" s="97">
        <v>1</v>
      </c>
      <c r="E306" s="75" t="s">
        <v>158</v>
      </c>
      <c r="F306" s="98">
        <v>41139</v>
      </c>
      <c r="G306" s="98">
        <v>44413</v>
      </c>
      <c r="H306" s="6">
        <f t="shared" si="23"/>
        <v>8.9698630136986299</v>
      </c>
      <c r="I306" s="50">
        <v>6</v>
      </c>
      <c r="J306" s="70">
        <v>0.03</v>
      </c>
      <c r="K306" s="71">
        <f t="shared" si="24"/>
        <v>0.16166666666666665</v>
      </c>
      <c r="L306" s="51">
        <v>8021.25</v>
      </c>
      <c r="M306" s="51">
        <v>1521.11</v>
      </c>
      <c r="N306" s="66">
        <f t="shared" si="20"/>
        <v>11631.838047945204</v>
      </c>
      <c r="O306" s="66">
        <f t="shared" si="21"/>
        <v>0</v>
      </c>
      <c r="P306" s="167">
        <v>0.05</v>
      </c>
      <c r="Q306" s="66">
        <f t="shared" si="22"/>
        <v>240.63749999999999</v>
      </c>
    </row>
    <row r="307" spans="2:17" x14ac:dyDescent="0.25">
      <c r="B307" s="75">
        <v>303</v>
      </c>
      <c r="C307" s="96" t="s">
        <v>1925</v>
      </c>
      <c r="D307" s="97">
        <v>2</v>
      </c>
      <c r="E307" s="75" t="s">
        <v>158</v>
      </c>
      <c r="F307" s="98">
        <v>41139</v>
      </c>
      <c r="G307" s="98">
        <v>44413</v>
      </c>
      <c r="H307" s="6">
        <f t="shared" si="23"/>
        <v>8.9698630136986299</v>
      </c>
      <c r="I307" s="50">
        <v>6</v>
      </c>
      <c r="J307" s="70">
        <v>0.03</v>
      </c>
      <c r="K307" s="71">
        <f t="shared" si="24"/>
        <v>0.16166666666666665</v>
      </c>
      <c r="L307" s="51">
        <v>39571.5</v>
      </c>
      <c r="M307" s="51">
        <v>7504.14</v>
      </c>
      <c r="N307" s="66">
        <f t="shared" si="20"/>
        <v>57383.734369863007</v>
      </c>
      <c r="O307" s="66">
        <f t="shared" si="21"/>
        <v>0</v>
      </c>
      <c r="P307" s="167">
        <v>0.05</v>
      </c>
      <c r="Q307" s="66">
        <f t="shared" si="22"/>
        <v>1187.145</v>
      </c>
    </row>
    <row r="308" spans="2:17" x14ac:dyDescent="0.25">
      <c r="B308" s="75">
        <v>304</v>
      </c>
      <c r="C308" s="96" t="s">
        <v>1926</v>
      </c>
      <c r="D308" s="97">
        <v>1</v>
      </c>
      <c r="E308" s="75" t="s">
        <v>158</v>
      </c>
      <c r="F308" s="98">
        <v>41127</v>
      </c>
      <c r="G308" s="98">
        <v>44413</v>
      </c>
      <c r="H308" s="6">
        <f t="shared" si="23"/>
        <v>9.0027397260273965</v>
      </c>
      <c r="I308" s="50">
        <v>6</v>
      </c>
      <c r="J308" s="70">
        <v>0.03</v>
      </c>
      <c r="K308" s="71">
        <f t="shared" si="24"/>
        <v>0.16166666666666665</v>
      </c>
      <c r="L308" s="51">
        <v>28341.75</v>
      </c>
      <c r="M308" s="51">
        <v>5286.05</v>
      </c>
      <c r="N308" s="66">
        <f t="shared" si="20"/>
        <v>41249.79944520547</v>
      </c>
      <c r="O308" s="66">
        <f t="shared" si="21"/>
        <v>0</v>
      </c>
      <c r="P308" s="167">
        <v>0.05</v>
      </c>
      <c r="Q308" s="66">
        <f t="shared" si="22"/>
        <v>850.25249999999994</v>
      </c>
    </row>
    <row r="309" spans="2:17" x14ac:dyDescent="0.25">
      <c r="B309" s="75">
        <v>305</v>
      </c>
      <c r="C309" s="96" t="s">
        <v>1927</v>
      </c>
      <c r="D309" s="97">
        <v>1</v>
      </c>
      <c r="E309" s="75" t="s">
        <v>158</v>
      </c>
      <c r="F309" s="98">
        <v>41127</v>
      </c>
      <c r="G309" s="98">
        <v>44413</v>
      </c>
      <c r="H309" s="6">
        <f t="shared" si="23"/>
        <v>9.0027397260273965</v>
      </c>
      <c r="I309" s="50">
        <v>6</v>
      </c>
      <c r="J309" s="70">
        <v>0.03</v>
      </c>
      <c r="K309" s="71">
        <f t="shared" si="24"/>
        <v>0.16166666666666665</v>
      </c>
      <c r="L309" s="51">
        <v>28341.75</v>
      </c>
      <c r="M309" s="51">
        <v>5286.05</v>
      </c>
      <c r="N309" s="66">
        <f t="shared" si="20"/>
        <v>41249.79944520547</v>
      </c>
      <c r="O309" s="66">
        <f t="shared" si="21"/>
        <v>0</v>
      </c>
      <c r="P309" s="167">
        <v>0.05</v>
      </c>
      <c r="Q309" s="66">
        <f t="shared" si="22"/>
        <v>850.25249999999994</v>
      </c>
    </row>
    <row r="310" spans="2:17" x14ac:dyDescent="0.25">
      <c r="B310" s="75">
        <v>306</v>
      </c>
      <c r="C310" s="96" t="s">
        <v>1928</v>
      </c>
      <c r="D310" s="97">
        <v>1</v>
      </c>
      <c r="E310" s="75" t="s">
        <v>158</v>
      </c>
      <c r="F310" s="98">
        <v>41127</v>
      </c>
      <c r="G310" s="98">
        <v>44413</v>
      </c>
      <c r="H310" s="6">
        <f t="shared" si="23"/>
        <v>9.0027397260273965</v>
      </c>
      <c r="I310" s="50">
        <v>6</v>
      </c>
      <c r="J310" s="70">
        <v>0.03</v>
      </c>
      <c r="K310" s="71">
        <f t="shared" si="24"/>
        <v>0.16166666666666665</v>
      </c>
      <c r="L310" s="51">
        <v>6951.75</v>
      </c>
      <c r="M310" s="51">
        <v>1296.58</v>
      </c>
      <c r="N310" s="66">
        <f t="shared" si="20"/>
        <v>10117.875335616436</v>
      </c>
      <c r="O310" s="66">
        <f t="shared" si="21"/>
        <v>0</v>
      </c>
      <c r="P310" s="167">
        <v>0.05</v>
      </c>
      <c r="Q310" s="66">
        <f t="shared" si="22"/>
        <v>208.55249999999998</v>
      </c>
    </row>
    <row r="311" spans="2:17" x14ac:dyDescent="0.25">
      <c r="B311" s="75">
        <v>307</v>
      </c>
      <c r="C311" s="96" t="s">
        <v>1929</v>
      </c>
      <c r="D311" s="97">
        <v>1</v>
      </c>
      <c r="E311" s="75" t="s">
        <v>354</v>
      </c>
      <c r="F311" s="98">
        <v>41127</v>
      </c>
      <c r="G311" s="98">
        <v>44413</v>
      </c>
      <c r="H311" s="6">
        <f t="shared" si="23"/>
        <v>9.0027397260273965</v>
      </c>
      <c r="I311" s="50">
        <v>6</v>
      </c>
      <c r="J311" s="70">
        <v>0.03</v>
      </c>
      <c r="K311" s="71">
        <f t="shared" si="24"/>
        <v>0.16166666666666665</v>
      </c>
      <c r="L311" s="51">
        <v>59892</v>
      </c>
      <c r="M311" s="51">
        <v>11170.51</v>
      </c>
      <c r="N311" s="66">
        <f t="shared" si="20"/>
        <v>87169.387506849293</v>
      </c>
      <c r="O311" s="66">
        <f t="shared" si="21"/>
        <v>0</v>
      </c>
      <c r="P311" s="167">
        <v>0.05</v>
      </c>
      <c r="Q311" s="66">
        <f t="shared" si="22"/>
        <v>1796.76</v>
      </c>
    </row>
    <row r="312" spans="2:17" x14ac:dyDescent="0.25">
      <c r="B312" s="75">
        <v>308</v>
      </c>
      <c r="C312" s="96" t="s">
        <v>1930</v>
      </c>
      <c r="D312" s="97">
        <v>1</v>
      </c>
      <c r="E312" s="75" t="s">
        <v>158</v>
      </c>
      <c r="F312" s="98">
        <v>41127</v>
      </c>
      <c r="G312" s="98">
        <v>44413</v>
      </c>
      <c r="H312" s="6">
        <f t="shared" si="23"/>
        <v>9.0027397260273965</v>
      </c>
      <c r="I312" s="50">
        <v>6</v>
      </c>
      <c r="J312" s="70">
        <v>0.03</v>
      </c>
      <c r="K312" s="71">
        <f t="shared" si="24"/>
        <v>0.16166666666666665</v>
      </c>
      <c r="L312" s="51">
        <v>55614</v>
      </c>
      <c r="M312" s="51">
        <v>10372.620000000001</v>
      </c>
      <c r="N312" s="66">
        <f t="shared" si="20"/>
        <v>80943.002684931489</v>
      </c>
      <c r="O312" s="66">
        <f t="shared" si="21"/>
        <v>0</v>
      </c>
      <c r="P312" s="167">
        <v>0.05</v>
      </c>
      <c r="Q312" s="66">
        <f t="shared" si="22"/>
        <v>1668.4199999999998</v>
      </c>
    </row>
    <row r="313" spans="2:17" x14ac:dyDescent="0.25">
      <c r="B313" s="75">
        <v>309</v>
      </c>
      <c r="C313" s="96" t="s">
        <v>1931</v>
      </c>
      <c r="D313" s="97">
        <v>1</v>
      </c>
      <c r="E313" s="75" t="s">
        <v>158</v>
      </c>
      <c r="F313" s="98">
        <v>41127</v>
      </c>
      <c r="G313" s="98">
        <v>44413</v>
      </c>
      <c r="H313" s="6">
        <f t="shared" si="23"/>
        <v>9.0027397260273965</v>
      </c>
      <c r="I313" s="50">
        <v>6</v>
      </c>
      <c r="J313" s="70">
        <v>0.03</v>
      </c>
      <c r="K313" s="71">
        <f t="shared" si="24"/>
        <v>0.16166666666666665</v>
      </c>
      <c r="L313" s="51">
        <v>40641</v>
      </c>
      <c r="M313" s="51">
        <v>7580</v>
      </c>
      <c r="N313" s="66">
        <f t="shared" si="20"/>
        <v>59150.655808219162</v>
      </c>
      <c r="O313" s="66">
        <f t="shared" si="21"/>
        <v>0</v>
      </c>
      <c r="P313" s="167">
        <v>0.05</v>
      </c>
      <c r="Q313" s="66">
        <f t="shared" si="22"/>
        <v>1219.23</v>
      </c>
    </row>
    <row r="314" spans="2:17" x14ac:dyDescent="0.25">
      <c r="B314" s="75">
        <v>310</v>
      </c>
      <c r="C314" s="96" t="s">
        <v>1932</v>
      </c>
      <c r="D314" s="97">
        <v>1</v>
      </c>
      <c r="E314" s="75" t="s">
        <v>158</v>
      </c>
      <c r="F314" s="98">
        <v>41127</v>
      </c>
      <c r="G314" s="98">
        <v>44413</v>
      </c>
      <c r="H314" s="6">
        <f t="shared" si="23"/>
        <v>9.0027397260273965</v>
      </c>
      <c r="I314" s="50">
        <v>6</v>
      </c>
      <c r="J314" s="70">
        <v>0.03</v>
      </c>
      <c r="K314" s="71">
        <f t="shared" si="24"/>
        <v>0.16166666666666665</v>
      </c>
      <c r="L314" s="51">
        <v>19785.75</v>
      </c>
      <c r="M314" s="51">
        <v>3690.26</v>
      </c>
      <c r="N314" s="66">
        <f t="shared" si="20"/>
        <v>28797.029801369856</v>
      </c>
      <c r="O314" s="66">
        <f t="shared" si="21"/>
        <v>0</v>
      </c>
      <c r="P314" s="167">
        <v>0.05</v>
      </c>
      <c r="Q314" s="66">
        <f t="shared" si="22"/>
        <v>593.57249999999999</v>
      </c>
    </row>
    <row r="315" spans="2:17" x14ac:dyDescent="0.25">
      <c r="B315" s="75">
        <v>311</v>
      </c>
      <c r="C315" s="96" t="s">
        <v>1933</v>
      </c>
      <c r="D315" s="97">
        <v>1</v>
      </c>
      <c r="E315" s="75" t="s">
        <v>354</v>
      </c>
      <c r="F315" s="98">
        <v>41480</v>
      </c>
      <c r="G315" s="98">
        <v>44413</v>
      </c>
      <c r="H315" s="6">
        <f t="shared" si="23"/>
        <v>8.0356164383561648</v>
      </c>
      <c r="I315" s="50">
        <v>6</v>
      </c>
      <c r="J315" s="70">
        <v>0.03</v>
      </c>
      <c r="K315" s="71">
        <f t="shared" si="24"/>
        <v>0.16166666666666665</v>
      </c>
      <c r="L315" s="51">
        <v>789001</v>
      </c>
      <c r="M315" s="51">
        <v>217233.8</v>
      </c>
      <c r="N315" s="66">
        <f t="shared" si="20"/>
        <v>1024984.3538858447</v>
      </c>
      <c r="O315" s="66">
        <f t="shared" si="21"/>
        <v>0</v>
      </c>
      <c r="P315" s="167">
        <v>0.05</v>
      </c>
      <c r="Q315" s="66">
        <f t="shared" si="22"/>
        <v>23670.03</v>
      </c>
    </row>
    <row r="316" spans="2:17" x14ac:dyDescent="0.25">
      <c r="B316" s="75">
        <v>312</v>
      </c>
      <c r="C316" s="96" t="s">
        <v>1934</v>
      </c>
      <c r="D316" s="97">
        <v>1</v>
      </c>
      <c r="E316" s="75" t="s">
        <v>354</v>
      </c>
      <c r="F316" s="98">
        <v>41730</v>
      </c>
      <c r="G316" s="98">
        <v>44413</v>
      </c>
      <c r="H316" s="6">
        <f t="shared" si="23"/>
        <v>7.3506849315068497</v>
      </c>
      <c r="I316" s="50">
        <v>6</v>
      </c>
      <c r="J316" s="70">
        <v>0.03</v>
      </c>
      <c r="K316" s="71">
        <f t="shared" si="24"/>
        <v>0.16166666666666665</v>
      </c>
      <c r="L316" s="51">
        <v>30438.400000000001</v>
      </c>
      <c r="M316" s="51">
        <v>10196.85</v>
      </c>
      <c r="N316" s="66">
        <f t="shared" si="20"/>
        <v>36171.79926210046</v>
      </c>
      <c r="O316" s="66">
        <f t="shared" si="21"/>
        <v>0</v>
      </c>
      <c r="P316" s="167">
        <v>0.05</v>
      </c>
      <c r="Q316" s="66">
        <f t="shared" si="22"/>
        <v>913.15200000000004</v>
      </c>
    </row>
    <row r="317" spans="2:17" x14ac:dyDescent="0.25">
      <c r="B317" s="75">
        <v>313</v>
      </c>
      <c r="C317" s="96" t="s">
        <v>1935</v>
      </c>
      <c r="D317" s="97">
        <v>1</v>
      </c>
      <c r="E317" s="75" t="s">
        <v>158</v>
      </c>
      <c r="F317" s="98">
        <v>41366</v>
      </c>
      <c r="G317" s="98">
        <v>44413</v>
      </c>
      <c r="H317" s="6">
        <f t="shared" si="23"/>
        <v>8.3479452054794514</v>
      </c>
      <c r="I317" s="50">
        <v>6</v>
      </c>
      <c r="J317" s="70">
        <v>0.03</v>
      </c>
      <c r="K317" s="71">
        <f t="shared" si="24"/>
        <v>0.16166666666666665</v>
      </c>
      <c r="L317" s="51">
        <v>144000</v>
      </c>
      <c r="M317" s="51">
        <v>35610.17</v>
      </c>
      <c r="N317" s="66">
        <f t="shared" si="20"/>
        <v>194340.16438356161</v>
      </c>
      <c r="O317" s="66">
        <f t="shared" si="21"/>
        <v>0</v>
      </c>
      <c r="P317" s="167">
        <v>0.05</v>
      </c>
      <c r="Q317" s="66">
        <f t="shared" si="22"/>
        <v>4320</v>
      </c>
    </row>
    <row r="318" spans="2:17" x14ac:dyDescent="0.25">
      <c r="B318" s="75">
        <v>314</v>
      </c>
      <c r="C318" s="96" t="s">
        <v>1936</v>
      </c>
      <c r="D318" s="97">
        <v>10</v>
      </c>
      <c r="E318" s="75" t="s">
        <v>158</v>
      </c>
      <c r="F318" s="98">
        <v>41408</v>
      </c>
      <c r="G318" s="98">
        <v>44413</v>
      </c>
      <c r="H318" s="6">
        <f t="shared" si="23"/>
        <v>8.2328767123287676</v>
      </c>
      <c r="I318" s="50">
        <v>6</v>
      </c>
      <c r="J318" s="70">
        <v>0.03</v>
      </c>
      <c r="K318" s="71">
        <f t="shared" si="24"/>
        <v>0.16166666666666665</v>
      </c>
      <c r="L318" s="51">
        <v>106641</v>
      </c>
      <c r="M318" s="51">
        <v>27480.04</v>
      </c>
      <c r="N318" s="66">
        <f t="shared" si="20"/>
        <v>141937.22321917806</v>
      </c>
      <c r="O318" s="66">
        <f t="shared" si="21"/>
        <v>0</v>
      </c>
      <c r="P318" s="167">
        <v>0.05</v>
      </c>
      <c r="Q318" s="66">
        <f t="shared" si="22"/>
        <v>3199.23</v>
      </c>
    </row>
    <row r="319" spans="2:17" x14ac:dyDescent="0.25">
      <c r="B319" s="75">
        <v>315</v>
      </c>
      <c r="C319" s="96" t="s">
        <v>1937</v>
      </c>
      <c r="D319" s="97">
        <v>1</v>
      </c>
      <c r="E319" s="75" t="s">
        <v>158</v>
      </c>
      <c r="F319" s="98">
        <v>41480</v>
      </c>
      <c r="G319" s="98">
        <v>44413</v>
      </c>
      <c r="H319" s="6">
        <f t="shared" si="23"/>
        <v>8.0356164383561648</v>
      </c>
      <c r="I319" s="50">
        <v>6</v>
      </c>
      <c r="J319" s="70">
        <v>0.03</v>
      </c>
      <c r="K319" s="71">
        <f t="shared" si="24"/>
        <v>0.16166666666666665</v>
      </c>
      <c r="L319" s="51">
        <v>122431</v>
      </c>
      <c r="M319" s="51">
        <v>33708.639999999999</v>
      </c>
      <c r="N319" s="66">
        <f t="shared" si="20"/>
        <v>159049.04991324199</v>
      </c>
      <c r="O319" s="66">
        <f t="shared" si="21"/>
        <v>0</v>
      </c>
      <c r="P319" s="167">
        <v>0.05</v>
      </c>
      <c r="Q319" s="66">
        <f t="shared" si="22"/>
        <v>3672.93</v>
      </c>
    </row>
    <row r="320" spans="2:17" x14ac:dyDescent="0.25">
      <c r="B320" s="75">
        <v>316</v>
      </c>
      <c r="C320" s="96" t="s">
        <v>1938</v>
      </c>
      <c r="D320" s="97">
        <v>1</v>
      </c>
      <c r="E320" s="75" t="s">
        <v>158</v>
      </c>
      <c r="F320" s="98">
        <v>41730</v>
      </c>
      <c r="G320" s="98">
        <v>44413</v>
      </c>
      <c r="H320" s="6">
        <f t="shared" si="23"/>
        <v>7.3506849315068497</v>
      </c>
      <c r="I320" s="50">
        <v>6</v>
      </c>
      <c r="J320" s="70">
        <v>0.03</v>
      </c>
      <c r="K320" s="71">
        <f t="shared" si="24"/>
        <v>0.16166666666666665</v>
      </c>
      <c r="L320" s="51">
        <v>3761.74</v>
      </c>
      <c r="M320" s="51">
        <v>1260.18</v>
      </c>
      <c r="N320" s="66">
        <f t="shared" si="20"/>
        <v>4470.3040947031959</v>
      </c>
      <c r="O320" s="66">
        <f t="shared" si="21"/>
        <v>0</v>
      </c>
      <c r="P320" s="167">
        <v>0.05</v>
      </c>
      <c r="Q320" s="66">
        <f t="shared" si="22"/>
        <v>112.8522</v>
      </c>
    </row>
    <row r="321" spans="2:17" x14ac:dyDescent="0.25">
      <c r="B321" s="75">
        <v>317</v>
      </c>
      <c r="C321" s="96" t="s">
        <v>1939</v>
      </c>
      <c r="D321" s="97">
        <v>62</v>
      </c>
      <c r="E321" s="75" t="s">
        <v>158</v>
      </c>
      <c r="F321" s="98">
        <v>41453</v>
      </c>
      <c r="G321" s="98">
        <v>44413</v>
      </c>
      <c r="H321" s="6">
        <f t="shared" si="23"/>
        <v>8.1095890410958908</v>
      </c>
      <c r="I321" s="50">
        <v>5</v>
      </c>
      <c r="J321" s="70">
        <v>0.03</v>
      </c>
      <c r="K321" s="71">
        <f t="shared" si="24"/>
        <v>0.19400000000000001</v>
      </c>
      <c r="L321" s="51">
        <v>189999</v>
      </c>
      <c r="M321" s="51">
        <v>0</v>
      </c>
      <c r="N321" s="66">
        <f t="shared" si="20"/>
        <v>298917.87879452057</v>
      </c>
      <c r="O321" s="66">
        <f t="shared" si="21"/>
        <v>0</v>
      </c>
      <c r="P321" s="167">
        <v>0.05</v>
      </c>
      <c r="Q321" s="66">
        <f t="shared" si="22"/>
        <v>0</v>
      </c>
    </row>
    <row r="322" spans="2:17" x14ac:dyDescent="0.25">
      <c r="B322" s="75">
        <v>318</v>
      </c>
      <c r="C322" s="96" t="s">
        <v>1940</v>
      </c>
      <c r="D322" s="97">
        <v>1</v>
      </c>
      <c r="E322" s="75" t="s">
        <v>158</v>
      </c>
      <c r="F322" s="98">
        <v>41446</v>
      </c>
      <c r="G322" s="98">
        <v>44413</v>
      </c>
      <c r="H322" s="6">
        <f t="shared" si="23"/>
        <v>8.1287671232876715</v>
      </c>
      <c r="I322" s="50">
        <v>6</v>
      </c>
      <c r="J322" s="70">
        <v>0.03</v>
      </c>
      <c r="K322" s="71">
        <f t="shared" si="24"/>
        <v>0.16166666666666665</v>
      </c>
      <c r="L322" s="51">
        <v>23028.75</v>
      </c>
      <c r="M322" s="51">
        <v>6149.26</v>
      </c>
      <c r="N322" s="66">
        <f t="shared" si="20"/>
        <v>30263.247585616438</v>
      </c>
      <c r="O322" s="66">
        <f t="shared" si="21"/>
        <v>0</v>
      </c>
      <c r="P322" s="167">
        <v>0.05</v>
      </c>
      <c r="Q322" s="66">
        <f t="shared" si="22"/>
        <v>690.86249999999995</v>
      </c>
    </row>
    <row r="323" spans="2:17" x14ac:dyDescent="0.25">
      <c r="B323" s="75">
        <v>319</v>
      </c>
      <c r="C323" s="96" t="s">
        <v>1941</v>
      </c>
      <c r="D323" s="97">
        <v>4</v>
      </c>
      <c r="E323" s="75" t="s">
        <v>158</v>
      </c>
      <c r="F323" s="98">
        <v>41446</v>
      </c>
      <c r="G323" s="98">
        <v>44413</v>
      </c>
      <c r="H323" s="6">
        <f t="shared" si="23"/>
        <v>8.1287671232876715</v>
      </c>
      <c r="I323" s="50">
        <v>6</v>
      </c>
      <c r="J323" s="70">
        <v>0.03</v>
      </c>
      <c r="K323" s="71">
        <f t="shared" si="24"/>
        <v>0.16166666666666665</v>
      </c>
      <c r="L323" s="51">
        <v>60030</v>
      </c>
      <c r="M323" s="51">
        <v>16029.5</v>
      </c>
      <c r="N323" s="66">
        <f t="shared" si="20"/>
        <v>78888.465616438349</v>
      </c>
      <c r="O323" s="66">
        <f t="shared" si="21"/>
        <v>0</v>
      </c>
      <c r="P323" s="167">
        <v>0.05</v>
      </c>
      <c r="Q323" s="66">
        <f t="shared" si="22"/>
        <v>1800.8999999999999</v>
      </c>
    </row>
    <row r="324" spans="2:17" x14ac:dyDescent="0.25">
      <c r="B324" s="75">
        <v>320</v>
      </c>
      <c r="C324" s="96" t="s">
        <v>1942</v>
      </c>
      <c r="D324" s="97">
        <v>1</v>
      </c>
      <c r="E324" s="75" t="s">
        <v>158</v>
      </c>
      <c r="F324" s="98">
        <v>41446</v>
      </c>
      <c r="G324" s="98">
        <v>44413</v>
      </c>
      <c r="H324" s="6">
        <f t="shared" si="23"/>
        <v>8.1287671232876715</v>
      </c>
      <c r="I324" s="50">
        <v>6</v>
      </c>
      <c r="J324" s="70">
        <v>0.03</v>
      </c>
      <c r="K324" s="71">
        <f t="shared" si="24"/>
        <v>0.16166666666666665</v>
      </c>
      <c r="L324" s="51">
        <v>17698.5</v>
      </c>
      <c r="M324" s="51">
        <v>4725.95</v>
      </c>
      <c r="N324" s="66">
        <f t="shared" si="20"/>
        <v>23258.495897260273</v>
      </c>
      <c r="O324" s="66">
        <f t="shared" si="21"/>
        <v>0</v>
      </c>
      <c r="P324" s="167">
        <v>0.05</v>
      </c>
      <c r="Q324" s="66">
        <f t="shared" si="22"/>
        <v>530.95499999999993</v>
      </c>
    </row>
    <row r="325" spans="2:17" x14ac:dyDescent="0.25">
      <c r="B325" s="75">
        <v>321</v>
      </c>
      <c r="C325" s="96" t="s">
        <v>1943</v>
      </c>
      <c r="D325" s="97">
        <v>1</v>
      </c>
      <c r="E325" s="75" t="s">
        <v>158</v>
      </c>
      <c r="F325" s="98">
        <v>41446</v>
      </c>
      <c r="G325" s="98">
        <v>44413</v>
      </c>
      <c r="H325" s="6">
        <f t="shared" si="23"/>
        <v>8.1287671232876715</v>
      </c>
      <c r="I325" s="50">
        <v>6</v>
      </c>
      <c r="J325" s="70">
        <v>0.03</v>
      </c>
      <c r="K325" s="71">
        <f t="shared" si="24"/>
        <v>0.16166666666666665</v>
      </c>
      <c r="L325" s="51">
        <v>11902.5</v>
      </c>
      <c r="M325" s="51">
        <v>3178.28</v>
      </c>
      <c r="N325" s="66">
        <f t="shared" ref="N325:N388" si="25">L325*K325*H325</f>
        <v>15641.678527397258</v>
      </c>
      <c r="O325" s="66">
        <f t="shared" ref="O325:O388" si="26">MAX(L325-N325,0)</f>
        <v>0</v>
      </c>
      <c r="P325" s="167">
        <v>0.05</v>
      </c>
      <c r="Q325" s="66">
        <f t="shared" ref="Q325:Q388" si="27">IF(M325&lt;=0,0,IF(O325&lt;=J325*L325,J325*L325,O325*(1-P325)))</f>
        <v>357.07499999999999</v>
      </c>
    </row>
    <row r="326" spans="2:17" x14ac:dyDescent="0.25">
      <c r="B326" s="75">
        <v>322</v>
      </c>
      <c r="C326" s="96" t="s">
        <v>1944</v>
      </c>
      <c r="D326" s="97">
        <v>1</v>
      </c>
      <c r="E326" s="75" t="s">
        <v>158</v>
      </c>
      <c r="F326" s="98">
        <v>41446</v>
      </c>
      <c r="G326" s="98">
        <v>44413</v>
      </c>
      <c r="H326" s="6">
        <f t="shared" ref="H326:H389" si="28">(G326-F326)/365</f>
        <v>8.1287671232876715</v>
      </c>
      <c r="I326" s="50">
        <v>6</v>
      </c>
      <c r="J326" s="70">
        <v>0.03</v>
      </c>
      <c r="K326" s="71">
        <f t="shared" ref="K326:K389" si="29">(1-J326)/I326</f>
        <v>0.16166666666666665</v>
      </c>
      <c r="L326" s="51">
        <v>9832.5</v>
      </c>
      <c r="M326" s="51">
        <v>2625.53</v>
      </c>
      <c r="N326" s="66">
        <f t="shared" si="25"/>
        <v>12921.386609589041</v>
      </c>
      <c r="O326" s="66">
        <f t="shared" si="26"/>
        <v>0</v>
      </c>
      <c r="P326" s="167">
        <v>0.05</v>
      </c>
      <c r="Q326" s="66">
        <f t="shared" si="27"/>
        <v>294.97499999999997</v>
      </c>
    </row>
    <row r="327" spans="2:17" x14ac:dyDescent="0.25">
      <c r="B327" s="75">
        <v>323</v>
      </c>
      <c r="C327" s="96" t="s">
        <v>1945</v>
      </c>
      <c r="D327" s="97">
        <v>1</v>
      </c>
      <c r="E327" s="75" t="s">
        <v>158</v>
      </c>
      <c r="F327" s="98">
        <v>41446</v>
      </c>
      <c r="G327" s="98">
        <v>44413</v>
      </c>
      <c r="H327" s="6">
        <f t="shared" si="28"/>
        <v>8.1287671232876715</v>
      </c>
      <c r="I327" s="50">
        <v>6</v>
      </c>
      <c r="J327" s="70">
        <v>0.03</v>
      </c>
      <c r="K327" s="71">
        <f t="shared" si="29"/>
        <v>0.16166666666666665</v>
      </c>
      <c r="L327" s="51">
        <v>10194.75</v>
      </c>
      <c r="M327" s="51">
        <v>2722.25</v>
      </c>
      <c r="N327" s="66">
        <f t="shared" si="25"/>
        <v>13397.437695205479</v>
      </c>
      <c r="O327" s="66">
        <f t="shared" si="26"/>
        <v>0</v>
      </c>
      <c r="P327" s="167">
        <v>0.05</v>
      </c>
      <c r="Q327" s="66">
        <f t="shared" si="27"/>
        <v>305.84249999999997</v>
      </c>
    </row>
    <row r="328" spans="2:17" x14ac:dyDescent="0.25">
      <c r="B328" s="75">
        <v>324</v>
      </c>
      <c r="C328" s="96" t="s">
        <v>1946</v>
      </c>
      <c r="D328" s="97">
        <v>1</v>
      </c>
      <c r="E328" s="75" t="s">
        <v>158</v>
      </c>
      <c r="F328" s="98">
        <v>41446</v>
      </c>
      <c r="G328" s="98">
        <v>44413</v>
      </c>
      <c r="H328" s="6">
        <f t="shared" si="28"/>
        <v>8.1287671232876715</v>
      </c>
      <c r="I328" s="50">
        <v>6</v>
      </c>
      <c r="J328" s="70">
        <v>0.03</v>
      </c>
      <c r="K328" s="71">
        <f t="shared" si="29"/>
        <v>0.16166666666666665</v>
      </c>
      <c r="L328" s="51">
        <v>15783.75</v>
      </c>
      <c r="M328" s="51">
        <v>4214.67</v>
      </c>
      <c r="N328" s="66">
        <f t="shared" si="25"/>
        <v>20742.225873287669</v>
      </c>
      <c r="O328" s="66">
        <f t="shared" si="26"/>
        <v>0</v>
      </c>
      <c r="P328" s="167">
        <v>0.05</v>
      </c>
      <c r="Q328" s="66">
        <f t="shared" si="27"/>
        <v>473.51249999999999</v>
      </c>
    </row>
    <row r="329" spans="2:17" x14ac:dyDescent="0.25">
      <c r="B329" s="75">
        <v>325</v>
      </c>
      <c r="C329" s="96" t="s">
        <v>1947</v>
      </c>
      <c r="D329" s="97">
        <v>1</v>
      </c>
      <c r="E329" s="75" t="s">
        <v>158</v>
      </c>
      <c r="F329" s="98">
        <v>41446</v>
      </c>
      <c r="G329" s="98">
        <v>44413</v>
      </c>
      <c r="H329" s="6">
        <f t="shared" si="28"/>
        <v>8.1287671232876715</v>
      </c>
      <c r="I329" s="50">
        <v>8</v>
      </c>
      <c r="J329" s="70">
        <v>0.03</v>
      </c>
      <c r="K329" s="71">
        <f t="shared" si="29"/>
        <v>0.12125</v>
      </c>
      <c r="L329" s="51">
        <v>24322.5</v>
      </c>
      <c r="M329" s="51">
        <v>6494.72</v>
      </c>
      <c r="N329" s="66">
        <f t="shared" si="25"/>
        <v>23972.572525684933</v>
      </c>
      <c r="O329" s="66">
        <f t="shared" si="26"/>
        <v>349.92747431506723</v>
      </c>
      <c r="P329" s="167">
        <v>0.05</v>
      </c>
      <c r="Q329" s="66">
        <f t="shared" si="27"/>
        <v>729.67499999999995</v>
      </c>
    </row>
    <row r="330" spans="2:17" x14ac:dyDescent="0.25">
      <c r="B330" s="75">
        <v>326</v>
      </c>
      <c r="C330" s="96" t="s">
        <v>1948</v>
      </c>
      <c r="D330" s="97">
        <v>2</v>
      </c>
      <c r="E330" s="75" t="s">
        <v>158</v>
      </c>
      <c r="F330" s="98">
        <v>41446</v>
      </c>
      <c r="G330" s="98">
        <v>44413</v>
      </c>
      <c r="H330" s="6">
        <f t="shared" si="28"/>
        <v>8.1287671232876715</v>
      </c>
      <c r="I330" s="50">
        <v>8</v>
      </c>
      <c r="J330" s="70">
        <v>0.03</v>
      </c>
      <c r="K330" s="71">
        <f t="shared" si="29"/>
        <v>0.12125</v>
      </c>
      <c r="L330" s="51">
        <v>40882.5</v>
      </c>
      <c r="M330" s="51">
        <v>10916.66</v>
      </c>
      <c r="N330" s="66">
        <f t="shared" si="25"/>
        <v>40294.324032534249</v>
      </c>
      <c r="O330" s="66">
        <f t="shared" si="26"/>
        <v>588.17596746575146</v>
      </c>
      <c r="P330" s="167">
        <v>0.05</v>
      </c>
      <c r="Q330" s="66">
        <f t="shared" si="27"/>
        <v>1226.4749999999999</v>
      </c>
    </row>
    <row r="331" spans="2:17" x14ac:dyDescent="0.25">
      <c r="B331" s="75">
        <v>327</v>
      </c>
      <c r="C331" s="96" t="s">
        <v>1949</v>
      </c>
      <c r="D331" s="97">
        <v>1</v>
      </c>
      <c r="E331" s="75" t="s">
        <v>158</v>
      </c>
      <c r="F331" s="98">
        <v>41446</v>
      </c>
      <c r="G331" s="98">
        <v>44413</v>
      </c>
      <c r="H331" s="6">
        <f t="shared" si="28"/>
        <v>8.1287671232876715</v>
      </c>
      <c r="I331" s="50">
        <v>8</v>
      </c>
      <c r="J331" s="70">
        <v>0.03</v>
      </c>
      <c r="K331" s="71">
        <f t="shared" si="29"/>
        <v>0.12125</v>
      </c>
      <c r="L331" s="51">
        <v>9085</v>
      </c>
      <c r="M331" s="51">
        <v>0</v>
      </c>
      <c r="N331" s="66">
        <f t="shared" si="25"/>
        <v>8954.2942294520544</v>
      </c>
      <c r="O331" s="66">
        <f t="shared" si="26"/>
        <v>130.70577054794558</v>
      </c>
      <c r="P331" s="167">
        <v>0.05</v>
      </c>
      <c r="Q331" s="66">
        <f t="shared" si="27"/>
        <v>0</v>
      </c>
    </row>
    <row r="332" spans="2:17" x14ac:dyDescent="0.25">
      <c r="B332" s="75">
        <v>328</v>
      </c>
      <c r="C332" s="96" t="s">
        <v>1950</v>
      </c>
      <c r="D332" s="97">
        <v>3</v>
      </c>
      <c r="E332" s="75" t="s">
        <v>158</v>
      </c>
      <c r="F332" s="98">
        <v>41421</v>
      </c>
      <c r="G332" s="98">
        <v>44413</v>
      </c>
      <c r="H332" s="6">
        <f t="shared" si="28"/>
        <v>8.1972602739726028</v>
      </c>
      <c r="I332" s="50">
        <v>8</v>
      </c>
      <c r="J332" s="70">
        <v>0.03</v>
      </c>
      <c r="K332" s="71">
        <f t="shared" si="29"/>
        <v>0.12125</v>
      </c>
      <c r="L332" s="51">
        <v>200197.8</v>
      </c>
      <c r="M332" s="51">
        <v>52229.38</v>
      </c>
      <c r="N332" s="66">
        <f t="shared" si="25"/>
        <v>198980.15858630135</v>
      </c>
      <c r="O332" s="66">
        <f t="shared" si="26"/>
        <v>1217.6414136986423</v>
      </c>
      <c r="P332" s="167">
        <v>0.05</v>
      </c>
      <c r="Q332" s="66">
        <f t="shared" si="27"/>
        <v>6005.9339999999993</v>
      </c>
    </row>
    <row r="333" spans="2:17" x14ac:dyDescent="0.25">
      <c r="B333" s="75">
        <v>329</v>
      </c>
      <c r="C333" s="96" t="s">
        <v>1951</v>
      </c>
      <c r="D333" s="97">
        <v>2</v>
      </c>
      <c r="E333" s="75" t="s">
        <v>158</v>
      </c>
      <c r="F333" s="98">
        <v>41421</v>
      </c>
      <c r="G333" s="98">
        <v>44413</v>
      </c>
      <c r="H333" s="6">
        <f t="shared" si="28"/>
        <v>8.1972602739726028</v>
      </c>
      <c r="I333" s="50">
        <v>6</v>
      </c>
      <c r="J333" s="70">
        <v>0.03</v>
      </c>
      <c r="K333" s="71">
        <f t="shared" si="29"/>
        <v>0.16166666666666665</v>
      </c>
      <c r="L333" s="51">
        <v>83892.29</v>
      </c>
      <c r="M333" s="51">
        <v>21886.55</v>
      </c>
      <c r="N333" s="66">
        <f t="shared" si="25"/>
        <v>111176.05467105021</v>
      </c>
      <c r="O333" s="66">
        <f t="shared" si="26"/>
        <v>0</v>
      </c>
      <c r="P333" s="167">
        <v>0.05</v>
      </c>
      <c r="Q333" s="66">
        <f t="shared" si="27"/>
        <v>2516.7686999999996</v>
      </c>
    </row>
    <row r="334" spans="2:17" x14ac:dyDescent="0.25">
      <c r="B334" s="75">
        <v>330</v>
      </c>
      <c r="C334" s="96" t="s">
        <v>1952</v>
      </c>
      <c r="D334" s="97">
        <v>1</v>
      </c>
      <c r="E334" s="75" t="s">
        <v>158</v>
      </c>
      <c r="F334" s="98">
        <v>41421</v>
      </c>
      <c r="G334" s="98">
        <v>44413</v>
      </c>
      <c r="H334" s="6">
        <f t="shared" si="28"/>
        <v>8.1972602739726028</v>
      </c>
      <c r="I334" s="50">
        <v>6</v>
      </c>
      <c r="J334" s="70">
        <v>0.03</v>
      </c>
      <c r="K334" s="71">
        <f t="shared" si="29"/>
        <v>0.16166666666666665</v>
      </c>
      <c r="L334" s="51">
        <v>55815.29</v>
      </c>
      <c r="M334" s="51">
        <v>14561.58</v>
      </c>
      <c r="N334" s="66">
        <f t="shared" si="25"/>
        <v>73967.74760255708</v>
      </c>
      <c r="O334" s="66">
        <f t="shared" si="26"/>
        <v>0</v>
      </c>
      <c r="P334" s="167">
        <v>0.05</v>
      </c>
      <c r="Q334" s="66">
        <f t="shared" si="27"/>
        <v>1674.4586999999999</v>
      </c>
    </row>
    <row r="335" spans="2:17" x14ac:dyDescent="0.25">
      <c r="B335" s="75">
        <v>331</v>
      </c>
      <c r="C335" s="96" t="s">
        <v>1952</v>
      </c>
      <c r="D335" s="97">
        <v>1</v>
      </c>
      <c r="E335" s="75" t="s">
        <v>158</v>
      </c>
      <c r="F335" s="98">
        <v>41421</v>
      </c>
      <c r="G335" s="98">
        <v>44413</v>
      </c>
      <c r="H335" s="6">
        <f t="shared" si="28"/>
        <v>8.1972602739726028</v>
      </c>
      <c r="I335" s="50">
        <v>6</v>
      </c>
      <c r="J335" s="70">
        <v>0.03</v>
      </c>
      <c r="K335" s="71">
        <f t="shared" si="29"/>
        <v>0.16166666666666665</v>
      </c>
      <c r="L335" s="51">
        <v>8784.83</v>
      </c>
      <c r="M335" s="51">
        <v>2291.86</v>
      </c>
      <c r="N335" s="66">
        <f t="shared" si="25"/>
        <v>11641.865305570776</v>
      </c>
      <c r="O335" s="66">
        <f t="shared" si="26"/>
        <v>0</v>
      </c>
      <c r="P335" s="167">
        <v>0.05</v>
      </c>
      <c r="Q335" s="66">
        <f t="shared" si="27"/>
        <v>263.54489999999998</v>
      </c>
    </row>
    <row r="336" spans="2:17" x14ac:dyDescent="0.25">
      <c r="B336" s="75">
        <v>332</v>
      </c>
      <c r="C336" s="96" t="s">
        <v>1953</v>
      </c>
      <c r="D336" s="97">
        <v>2</v>
      </c>
      <c r="E336" s="75" t="s">
        <v>158</v>
      </c>
      <c r="F336" s="98">
        <v>41421</v>
      </c>
      <c r="G336" s="98">
        <v>44413</v>
      </c>
      <c r="H336" s="6">
        <f t="shared" si="28"/>
        <v>8.1972602739726028</v>
      </c>
      <c r="I336" s="50">
        <v>6</v>
      </c>
      <c r="J336" s="70">
        <v>0.03</v>
      </c>
      <c r="K336" s="71">
        <f t="shared" si="29"/>
        <v>0.16166666666666665</v>
      </c>
      <c r="L336" s="51">
        <v>8785.7900000000009</v>
      </c>
      <c r="M336" s="51">
        <v>2292.11</v>
      </c>
      <c r="N336" s="66">
        <f t="shared" si="25"/>
        <v>11643.137520365297</v>
      </c>
      <c r="O336" s="66">
        <f t="shared" si="26"/>
        <v>0</v>
      </c>
      <c r="P336" s="167">
        <v>0.05</v>
      </c>
      <c r="Q336" s="66">
        <f t="shared" si="27"/>
        <v>263.57370000000003</v>
      </c>
    </row>
    <row r="337" spans="2:17" x14ac:dyDescent="0.25">
      <c r="B337" s="75">
        <v>333</v>
      </c>
      <c r="C337" s="96" t="s">
        <v>1954</v>
      </c>
      <c r="D337" s="97">
        <v>3</v>
      </c>
      <c r="E337" s="75" t="s">
        <v>158</v>
      </c>
      <c r="F337" s="98">
        <v>41410</v>
      </c>
      <c r="G337" s="98">
        <v>44413</v>
      </c>
      <c r="H337" s="6">
        <f t="shared" si="28"/>
        <v>8.2273972602739729</v>
      </c>
      <c r="I337" s="50">
        <v>6</v>
      </c>
      <c r="J337" s="70">
        <v>0.03</v>
      </c>
      <c r="K337" s="71">
        <f t="shared" si="29"/>
        <v>0.16166666666666665</v>
      </c>
      <c r="L337" s="51">
        <v>24150</v>
      </c>
      <c r="M337" s="51">
        <v>6235.05</v>
      </c>
      <c r="N337" s="66">
        <f t="shared" si="25"/>
        <v>32121.815753424657</v>
      </c>
      <c r="O337" s="66">
        <f t="shared" si="26"/>
        <v>0</v>
      </c>
      <c r="P337" s="167">
        <v>0.05</v>
      </c>
      <c r="Q337" s="66">
        <f t="shared" si="27"/>
        <v>724.5</v>
      </c>
    </row>
    <row r="338" spans="2:17" x14ac:dyDescent="0.25">
      <c r="B338" s="75">
        <v>334</v>
      </c>
      <c r="C338" s="96" t="s">
        <v>1955</v>
      </c>
      <c r="D338" s="97">
        <v>4</v>
      </c>
      <c r="E338" s="75" t="s">
        <v>158</v>
      </c>
      <c r="F338" s="98">
        <v>41410</v>
      </c>
      <c r="G338" s="98">
        <v>44413</v>
      </c>
      <c r="H338" s="6">
        <f t="shared" si="28"/>
        <v>8.2273972602739729</v>
      </c>
      <c r="I338" s="50">
        <v>5</v>
      </c>
      <c r="J338" s="70">
        <v>0.03</v>
      </c>
      <c r="K338" s="71">
        <f t="shared" si="29"/>
        <v>0.19400000000000001</v>
      </c>
      <c r="L338" s="51">
        <v>16100</v>
      </c>
      <c r="M338" s="51">
        <v>4156.71</v>
      </c>
      <c r="N338" s="66">
        <f t="shared" si="25"/>
        <v>25697.452602739726</v>
      </c>
      <c r="O338" s="66">
        <f t="shared" si="26"/>
        <v>0</v>
      </c>
      <c r="P338" s="167">
        <v>0.05</v>
      </c>
      <c r="Q338" s="66">
        <f t="shared" si="27"/>
        <v>483</v>
      </c>
    </row>
    <row r="339" spans="2:17" x14ac:dyDescent="0.25">
      <c r="B339" s="75">
        <v>335</v>
      </c>
      <c r="C339" s="96" t="s">
        <v>1956</v>
      </c>
      <c r="D339" s="97">
        <v>10</v>
      </c>
      <c r="E339" s="75" t="s">
        <v>158</v>
      </c>
      <c r="F339" s="98">
        <v>41447</v>
      </c>
      <c r="G339" s="98">
        <v>44413</v>
      </c>
      <c r="H339" s="6">
        <f t="shared" si="28"/>
        <v>8.1260273972602732</v>
      </c>
      <c r="I339" s="50">
        <v>6</v>
      </c>
      <c r="J339" s="70">
        <v>0.03</v>
      </c>
      <c r="K339" s="71">
        <f t="shared" si="29"/>
        <v>0.16166666666666665</v>
      </c>
      <c r="L339" s="51">
        <v>51050</v>
      </c>
      <c r="M339" s="51">
        <v>0</v>
      </c>
      <c r="N339" s="66">
        <f t="shared" si="25"/>
        <v>67064.781278538794</v>
      </c>
      <c r="O339" s="66">
        <f t="shared" si="26"/>
        <v>0</v>
      </c>
      <c r="P339" s="167">
        <v>0.05</v>
      </c>
      <c r="Q339" s="66">
        <f t="shared" si="27"/>
        <v>0</v>
      </c>
    </row>
    <row r="340" spans="2:17" x14ac:dyDescent="0.25">
      <c r="B340" s="75">
        <v>336</v>
      </c>
      <c r="C340" s="96" t="s">
        <v>1957</v>
      </c>
      <c r="D340" s="97">
        <v>10</v>
      </c>
      <c r="E340" s="75" t="s">
        <v>158</v>
      </c>
      <c r="F340" s="98">
        <v>41520</v>
      </c>
      <c r="G340" s="98">
        <v>44413</v>
      </c>
      <c r="H340" s="6">
        <f t="shared" si="28"/>
        <v>7.9260273972602739</v>
      </c>
      <c r="I340" s="50">
        <v>8</v>
      </c>
      <c r="J340" s="70">
        <v>0.03</v>
      </c>
      <c r="K340" s="71">
        <f t="shared" si="29"/>
        <v>0.12125</v>
      </c>
      <c r="L340" s="51">
        <v>43662</v>
      </c>
      <c r="M340" s="51">
        <v>0</v>
      </c>
      <c r="N340" s="66">
        <f t="shared" si="25"/>
        <v>41960.527746575339</v>
      </c>
      <c r="O340" s="66">
        <f t="shared" si="26"/>
        <v>1701.4722534246612</v>
      </c>
      <c r="P340" s="167">
        <v>0.05</v>
      </c>
      <c r="Q340" s="66">
        <f t="shared" si="27"/>
        <v>0</v>
      </c>
    </row>
    <row r="341" spans="2:17" x14ac:dyDescent="0.25">
      <c r="B341" s="75">
        <v>337</v>
      </c>
      <c r="C341" s="96" t="s">
        <v>1958</v>
      </c>
      <c r="D341" s="97">
        <v>1</v>
      </c>
      <c r="E341" s="75" t="s">
        <v>158</v>
      </c>
      <c r="F341" s="98">
        <v>41453</v>
      </c>
      <c r="G341" s="98">
        <v>44413</v>
      </c>
      <c r="H341" s="6">
        <f t="shared" si="28"/>
        <v>8.1095890410958908</v>
      </c>
      <c r="I341" s="50">
        <v>6</v>
      </c>
      <c r="J341" s="70">
        <v>0.03</v>
      </c>
      <c r="K341" s="71">
        <f t="shared" si="29"/>
        <v>0.16166666666666665</v>
      </c>
      <c r="L341" s="51">
        <v>316300</v>
      </c>
      <c r="M341" s="51">
        <v>85001.94</v>
      </c>
      <c r="N341" s="66">
        <f t="shared" si="25"/>
        <v>414685.18721461185</v>
      </c>
      <c r="O341" s="66">
        <f t="shared" si="26"/>
        <v>0</v>
      </c>
      <c r="P341" s="167">
        <v>0.05</v>
      </c>
      <c r="Q341" s="66">
        <f t="shared" si="27"/>
        <v>9489</v>
      </c>
    </row>
    <row r="342" spans="2:17" x14ac:dyDescent="0.25">
      <c r="B342" s="75">
        <v>338</v>
      </c>
      <c r="C342" s="96" t="s">
        <v>1959</v>
      </c>
      <c r="D342" s="97">
        <v>1</v>
      </c>
      <c r="E342" s="75" t="s">
        <v>354</v>
      </c>
      <c r="F342" s="98">
        <v>41576</v>
      </c>
      <c r="G342" s="98">
        <v>44413</v>
      </c>
      <c r="H342" s="6">
        <f t="shared" si="28"/>
        <v>7.7726027397260271</v>
      </c>
      <c r="I342" s="50">
        <v>10</v>
      </c>
      <c r="J342" s="70">
        <v>0.03</v>
      </c>
      <c r="K342" s="71">
        <f t="shared" si="29"/>
        <v>9.7000000000000003E-2</v>
      </c>
      <c r="L342" s="51">
        <v>901318.55</v>
      </c>
      <c r="M342" s="51">
        <v>269059.65999999997</v>
      </c>
      <c r="N342" s="66">
        <f t="shared" si="25"/>
        <v>679542.33001630136</v>
      </c>
      <c r="O342" s="66">
        <f t="shared" si="26"/>
        <v>221776.21998369868</v>
      </c>
      <c r="P342" s="167">
        <v>0.05</v>
      </c>
      <c r="Q342" s="66">
        <f t="shared" si="27"/>
        <v>210687.40898451375</v>
      </c>
    </row>
    <row r="343" spans="2:17" x14ac:dyDescent="0.25">
      <c r="B343" s="75">
        <v>339</v>
      </c>
      <c r="C343" s="96" t="s">
        <v>1960</v>
      </c>
      <c r="D343" s="97">
        <v>4</v>
      </c>
      <c r="E343" s="75" t="s">
        <v>158</v>
      </c>
      <c r="F343" s="98">
        <v>41565</v>
      </c>
      <c r="G343" s="98">
        <v>44413</v>
      </c>
      <c r="H343" s="6">
        <f t="shared" si="28"/>
        <v>7.8027397260273972</v>
      </c>
      <c r="I343" s="50">
        <v>6</v>
      </c>
      <c r="J343" s="70">
        <v>0.03</v>
      </c>
      <c r="K343" s="71">
        <f t="shared" si="29"/>
        <v>0.16166666666666665</v>
      </c>
      <c r="L343" s="51">
        <v>71231.02</v>
      </c>
      <c r="M343" s="51">
        <v>21075.759999999998</v>
      </c>
      <c r="N343" s="66">
        <f t="shared" si="25"/>
        <v>89853.866032511418</v>
      </c>
      <c r="O343" s="66">
        <f t="shared" si="26"/>
        <v>0</v>
      </c>
      <c r="P343" s="167">
        <v>0.05</v>
      </c>
      <c r="Q343" s="66">
        <f t="shared" si="27"/>
        <v>2136.9306000000001</v>
      </c>
    </row>
    <row r="344" spans="2:17" x14ac:dyDescent="0.25">
      <c r="B344" s="75">
        <v>340</v>
      </c>
      <c r="C344" s="96" t="s">
        <v>1961</v>
      </c>
      <c r="D344" s="97">
        <v>2</v>
      </c>
      <c r="E344" s="75" t="s">
        <v>158</v>
      </c>
      <c r="F344" s="98">
        <v>41565</v>
      </c>
      <c r="G344" s="98">
        <v>44413</v>
      </c>
      <c r="H344" s="6">
        <f t="shared" si="28"/>
        <v>7.8027397260273972</v>
      </c>
      <c r="I344" s="50">
        <v>6</v>
      </c>
      <c r="J344" s="70">
        <v>0.03</v>
      </c>
      <c r="K344" s="71">
        <f t="shared" si="29"/>
        <v>0.16166666666666665</v>
      </c>
      <c r="L344" s="51">
        <v>28492.41</v>
      </c>
      <c r="M344" s="51">
        <v>8430.31</v>
      </c>
      <c r="N344" s="66">
        <f t="shared" si="25"/>
        <v>35941.548935890409</v>
      </c>
      <c r="O344" s="66">
        <f t="shared" si="26"/>
        <v>0</v>
      </c>
      <c r="P344" s="167">
        <v>0.05</v>
      </c>
      <c r="Q344" s="66">
        <f t="shared" si="27"/>
        <v>854.77229999999997</v>
      </c>
    </row>
    <row r="345" spans="2:17" x14ac:dyDescent="0.25">
      <c r="B345" s="75">
        <v>341</v>
      </c>
      <c r="C345" s="96" t="s">
        <v>1962</v>
      </c>
      <c r="D345" s="97">
        <v>6</v>
      </c>
      <c r="E345" s="75" t="s">
        <v>158</v>
      </c>
      <c r="F345" s="98">
        <v>41565</v>
      </c>
      <c r="G345" s="98">
        <v>44413</v>
      </c>
      <c r="H345" s="6">
        <f t="shared" si="28"/>
        <v>7.8027397260273972</v>
      </c>
      <c r="I345" s="50">
        <v>8</v>
      </c>
      <c r="J345" s="70">
        <v>0.03</v>
      </c>
      <c r="K345" s="71">
        <f t="shared" si="29"/>
        <v>0.12125</v>
      </c>
      <c r="L345" s="51">
        <v>26711.63</v>
      </c>
      <c r="M345" s="51">
        <v>0</v>
      </c>
      <c r="N345" s="66">
        <f t="shared" si="25"/>
        <v>25271.397456438357</v>
      </c>
      <c r="O345" s="66">
        <f t="shared" si="26"/>
        <v>1440.232543561644</v>
      </c>
      <c r="P345" s="167">
        <v>0.05</v>
      </c>
      <c r="Q345" s="66">
        <f t="shared" si="27"/>
        <v>0</v>
      </c>
    </row>
    <row r="346" spans="2:17" x14ac:dyDescent="0.25">
      <c r="B346" s="75">
        <v>342</v>
      </c>
      <c r="C346" s="96" t="s">
        <v>1963</v>
      </c>
      <c r="D346" s="97">
        <v>6</v>
      </c>
      <c r="E346" s="75" t="s">
        <v>158</v>
      </c>
      <c r="F346" s="98">
        <v>41565</v>
      </c>
      <c r="G346" s="98">
        <v>44413</v>
      </c>
      <c r="H346" s="6">
        <f t="shared" si="28"/>
        <v>7.8027397260273972</v>
      </c>
      <c r="I346" s="50">
        <v>5</v>
      </c>
      <c r="J346" s="70">
        <v>0.03</v>
      </c>
      <c r="K346" s="71">
        <f t="shared" si="29"/>
        <v>0.19400000000000001</v>
      </c>
      <c r="L346" s="51">
        <v>53423.26</v>
      </c>
      <c r="M346" s="51">
        <v>15806.82</v>
      </c>
      <c r="N346" s="66">
        <f t="shared" si="25"/>
        <v>80868.471860602745</v>
      </c>
      <c r="O346" s="66">
        <f t="shared" si="26"/>
        <v>0</v>
      </c>
      <c r="P346" s="167">
        <v>0.05</v>
      </c>
      <c r="Q346" s="66">
        <f t="shared" si="27"/>
        <v>1602.6977999999999</v>
      </c>
    </row>
    <row r="347" spans="2:17" x14ac:dyDescent="0.25">
      <c r="B347" s="75">
        <v>343</v>
      </c>
      <c r="C347" s="96" t="s">
        <v>1964</v>
      </c>
      <c r="D347" s="97">
        <v>10</v>
      </c>
      <c r="E347" s="75" t="s">
        <v>158</v>
      </c>
      <c r="F347" s="98">
        <v>41565</v>
      </c>
      <c r="G347" s="98">
        <v>44413</v>
      </c>
      <c r="H347" s="6">
        <f t="shared" si="28"/>
        <v>7.8027397260273972</v>
      </c>
      <c r="I347" s="50">
        <v>8</v>
      </c>
      <c r="J347" s="70">
        <v>0.03</v>
      </c>
      <c r="K347" s="71">
        <f t="shared" si="29"/>
        <v>0.12125</v>
      </c>
      <c r="L347" s="51">
        <v>94974.68</v>
      </c>
      <c r="M347" s="51">
        <v>28100.99</v>
      </c>
      <c r="N347" s="66">
        <f t="shared" si="25"/>
        <v>89853.853418082188</v>
      </c>
      <c r="O347" s="66">
        <f t="shared" si="26"/>
        <v>5120.826581917805</v>
      </c>
      <c r="P347" s="167">
        <v>0.05</v>
      </c>
      <c r="Q347" s="66">
        <f t="shared" si="27"/>
        <v>4864.7852528219146</v>
      </c>
    </row>
    <row r="348" spans="2:17" x14ac:dyDescent="0.25">
      <c r="B348" s="75">
        <v>344</v>
      </c>
      <c r="C348" s="96" t="s">
        <v>1965</v>
      </c>
      <c r="D348" s="97">
        <v>11</v>
      </c>
      <c r="E348" s="75" t="s">
        <v>158</v>
      </c>
      <c r="F348" s="98">
        <v>41565</v>
      </c>
      <c r="G348" s="98">
        <v>44413</v>
      </c>
      <c r="H348" s="6">
        <f t="shared" si="28"/>
        <v>7.8027397260273972</v>
      </c>
      <c r="I348" s="50">
        <v>6</v>
      </c>
      <c r="J348" s="70">
        <v>0.03</v>
      </c>
      <c r="K348" s="71">
        <f t="shared" si="29"/>
        <v>0.16166666666666665</v>
      </c>
      <c r="L348" s="51">
        <v>26118</v>
      </c>
      <c r="M348" s="51">
        <v>0</v>
      </c>
      <c r="N348" s="66">
        <f t="shared" si="25"/>
        <v>32946.366246575344</v>
      </c>
      <c r="O348" s="66">
        <f t="shared" si="26"/>
        <v>0</v>
      </c>
      <c r="P348" s="167">
        <v>0.05</v>
      </c>
      <c r="Q348" s="66">
        <f t="shared" si="27"/>
        <v>0</v>
      </c>
    </row>
    <row r="349" spans="2:17" x14ac:dyDescent="0.25">
      <c r="B349" s="75">
        <v>345</v>
      </c>
      <c r="C349" s="96" t="s">
        <v>1966</v>
      </c>
      <c r="D349" s="97">
        <v>2</v>
      </c>
      <c r="E349" s="75" t="s">
        <v>158</v>
      </c>
      <c r="F349" s="98">
        <v>41565</v>
      </c>
      <c r="G349" s="98">
        <v>44413</v>
      </c>
      <c r="H349" s="6">
        <f t="shared" si="28"/>
        <v>7.8027397260273972</v>
      </c>
      <c r="I349" s="50">
        <v>8</v>
      </c>
      <c r="J349" s="70">
        <v>0.03</v>
      </c>
      <c r="K349" s="71">
        <f t="shared" si="29"/>
        <v>0.12125</v>
      </c>
      <c r="L349" s="51">
        <v>26118</v>
      </c>
      <c r="M349" s="51">
        <v>7727.76</v>
      </c>
      <c r="N349" s="66">
        <f t="shared" si="25"/>
        <v>24709.774684931504</v>
      </c>
      <c r="O349" s="66">
        <f t="shared" si="26"/>
        <v>1408.2253150684955</v>
      </c>
      <c r="P349" s="167">
        <v>0.05</v>
      </c>
      <c r="Q349" s="66">
        <f t="shared" si="27"/>
        <v>1337.8140493150706</v>
      </c>
    </row>
    <row r="350" spans="2:17" x14ac:dyDescent="0.25">
      <c r="B350" s="75">
        <v>346</v>
      </c>
      <c r="C350" s="96" t="s">
        <v>1967</v>
      </c>
      <c r="D350" s="97">
        <v>15</v>
      </c>
      <c r="E350" s="75" t="s">
        <v>158</v>
      </c>
      <c r="F350" s="98">
        <v>41537</v>
      </c>
      <c r="G350" s="98">
        <v>44413</v>
      </c>
      <c r="H350" s="6">
        <f t="shared" si="28"/>
        <v>7.8794520547945206</v>
      </c>
      <c r="I350" s="50">
        <v>8</v>
      </c>
      <c r="J350" s="70">
        <v>0.03</v>
      </c>
      <c r="K350" s="71">
        <f t="shared" si="29"/>
        <v>0.12125</v>
      </c>
      <c r="L350" s="51">
        <v>503100</v>
      </c>
      <c r="M350" s="51">
        <v>145466.66</v>
      </c>
      <c r="N350" s="66">
        <f t="shared" si="25"/>
        <v>480653.46986301371</v>
      </c>
      <c r="O350" s="66">
        <f t="shared" si="26"/>
        <v>22446.530136986286</v>
      </c>
      <c r="P350" s="167">
        <v>0.05</v>
      </c>
      <c r="Q350" s="66">
        <f t="shared" si="27"/>
        <v>21324.20363013697</v>
      </c>
    </row>
    <row r="351" spans="2:17" x14ac:dyDescent="0.25">
      <c r="B351" s="75">
        <v>347</v>
      </c>
      <c r="C351" s="96" t="s">
        <v>1968</v>
      </c>
      <c r="D351" s="97">
        <v>3</v>
      </c>
      <c r="E351" s="75" t="s">
        <v>158</v>
      </c>
      <c r="F351" s="98">
        <v>41577</v>
      </c>
      <c r="G351" s="98">
        <v>44413</v>
      </c>
      <c r="H351" s="6">
        <f t="shared" si="28"/>
        <v>7.7698630136986298</v>
      </c>
      <c r="I351" s="50">
        <v>6</v>
      </c>
      <c r="J351" s="70">
        <v>0.03</v>
      </c>
      <c r="K351" s="71">
        <f t="shared" si="29"/>
        <v>0.16166666666666665</v>
      </c>
      <c r="L351" s="51">
        <v>69086.5</v>
      </c>
      <c r="M351" s="51">
        <v>20640.11</v>
      </c>
      <c r="N351" s="66">
        <f t="shared" si="25"/>
        <v>86781.476977168932</v>
      </c>
      <c r="O351" s="66">
        <f t="shared" si="26"/>
        <v>0</v>
      </c>
      <c r="P351" s="167">
        <v>0.05</v>
      </c>
      <c r="Q351" s="66">
        <f t="shared" si="27"/>
        <v>2072.5949999999998</v>
      </c>
    </row>
    <row r="352" spans="2:17" x14ac:dyDescent="0.25">
      <c r="B352" s="75">
        <v>348</v>
      </c>
      <c r="C352" s="96" t="s">
        <v>1969</v>
      </c>
      <c r="D352" s="97">
        <v>1</v>
      </c>
      <c r="E352" s="75" t="s">
        <v>354</v>
      </c>
      <c r="F352" s="98">
        <v>41433</v>
      </c>
      <c r="G352" s="98">
        <v>44413</v>
      </c>
      <c r="H352" s="6">
        <f t="shared" si="28"/>
        <v>8.1643835616438363</v>
      </c>
      <c r="I352" s="50">
        <v>6</v>
      </c>
      <c r="J352" s="70">
        <v>0.03</v>
      </c>
      <c r="K352" s="71">
        <f t="shared" si="29"/>
        <v>0.16166666666666665</v>
      </c>
      <c r="L352" s="51">
        <v>400000</v>
      </c>
      <c r="M352" s="51">
        <v>105535.03</v>
      </c>
      <c r="N352" s="66">
        <f t="shared" si="25"/>
        <v>527963.47031963477</v>
      </c>
      <c r="O352" s="66">
        <f t="shared" si="26"/>
        <v>0</v>
      </c>
      <c r="P352" s="167">
        <v>0.05</v>
      </c>
      <c r="Q352" s="66">
        <f t="shared" si="27"/>
        <v>12000</v>
      </c>
    </row>
    <row r="353" spans="2:17" x14ac:dyDescent="0.25">
      <c r="B353" s="75">
        <v>349</v>
      </c>
      <c r="C353" s="96" t="s">
        <v>1970</v>
      </c>
      <c r="D353" s="97">
        <v>15</v>
      </c>
      <c r="E353" s="75" t="s">
        <v>158</v>
      </c>
      <c r="F353" s="98">
        <v>41603</v>
      </c>
      <c r="G353" s="98">
        <v>44413</v>
      </c>
      <c r="H353" s="6">
        <f t="shared" si="28"/>
        <v>7.6986301369863011</v>
      </c>
      <c r="I353" s="50">
        <v>8</v>
      </c>
      <c r="J353" s="70">
        <v>0.03</v>
      </c>
      <c r="K353" s="71">
        <f t="shared" si="29"/>
        <v>0.12125</v>
      </c>
      <c r="L353" s="51">
        <v>224250</v>
      </c>
      <c r="M353" s="51">
        <v>68390.84</v>
      </c>
      <c r="N353" s="66">
        <f t="shared" si="25"/>
        <v>209328.15924657532</v>
      </c>
      <c r="O353" s="66">
        <f t="shared" si="26"/>
        <v>14921.84075342468</v>
      </c>
      <c r="P353" s="167">
        <v>0.05</v>
      </c>
      <c r="Q353" s="66">
        <f t="shared" si="27"/>
        <v>14175.748715753445</v>
      </c>
    </row>
    <row r="354" spans="2:17" x14ac:dyDescent="0.25">
      <c r="B354" s="75">
        <v>350</v>
      </c>
      <c r="C354" s="96" t="s">
        <v>1971</v>
      </c>
      <c r="D354" s="97">
        <v>9</v>
      </c>
      <c r="E354" s="75" t="s">
        <v>158</v>
      </c>
      <c r="F354" s="98">
        <v>41636</v>
      </c>
      <c r="G354" s="98">
        <v>44413</v>
      </c>
      <c r="H354" s="6">
        <f t="shared" si="28"/>
        <v>7.6082191780821917</v>
      </c>
      <c r="I354" s="50">
        <v>8</v>
      </c>
      <c r="J354" s="70">
        <v>0.03</v>
      </c>
      <c r="K354" s="71">
        <f t="shared" si="29"/>
        <v>0.12125</v>
      </c>
      <c r="L354" s="51">
        <v>134550</v>
      </c>
      <c r="M354" s="51">
        <v>42091.58</v>
      </c>
      <c r="N354" s="66">
        <f t="shared" si="25"/>
        <v>124121.91421232876</v>
      </c>
      <c r="O354" s="66">
        <f t="shared" si="26"/>
        <v>10428.08578767124</v>
      </c>
      <c r="P354" s="167">
        <v>0.05</v>
      </c>
      <c r="Q354" s="66">
        <f t="shared" si="27"/>
        <v>9906.6814982876767</v>
      </c>
    </row>
    <row r="355" spans="2:17" x14ac:dyDescent="0.25">
      <c r="B355" s="75">
        <v>351</v>
      </c>
      <c r="C355" s="96" t="s">
        <v>1971</v>
      </c>
      <c r="D355" s="97">
        <v>9</v>
      </c>
      <c r="E355" s="75" t="s">
        <v>158</v>
      </c>
      <c r="F355" s="98">
        <v>41636</v>
      </c>
      <c r="G355" s="98">
        <v>44413</v>
      </c>
      <c r="H355" s="6">
        <f t="shared" si="28"/>
        <v>7.6082191780821917</v>
      </c>
      <c r="I355" s="50">
        <v>8</v>
      </c>
      <c r="J355" s="70">
        <v>0.03</v>
      </c>
      <c r="K355" s="71">
        <f t="shared" si="29"/>
        <v>0.12125</v>
      </c>
      <c r="L355" s="51">
        <v>134550</v>
      </c>
      <c r="M355" s="51">
        <v>42091.58</v>
      </c>
      <c r="N355" s="66">
        <f t="shared" si="25"/>
        <v>124121.91421232876</v>
      </c>
      <c r="O355" s="66">
        <f t="shared" si="26"/>
        <v>10428.08578767124</v>
      </c>
      <c r="P355" s="167">
        <v>0.05</v>
      </c>
      <c r="Q355" s="66">
        <f t="shared" si="27"/>
        <v>9906.6814982876767</v>
      </c>
    </row>
    <row r="356" spans="2:17" x14ac:dyDescent="0.25">
      <c r="B356" s="75">
        <v>352</v>
      </c>
      <c r="C356" s="96" t="s">
        <v>1972</v>
      </c>
      <c r="D356" s="97">
        <v>15</v>
      </c>
      <c r="E356" s="75" t="s">
        <v>158</v>
      </c>
      <c r="F356" s="98">
        <v>41603</v>
      </c>
      <c r="G356" s="98">
        <v>44413</v>
      </c>
      <c r="H356" s="6">
        <f t="shared" si="28"/>
        <v>7.6986301369863011</v>
      </c>
      <c r="I356" s="50">
        <v>8</v>
      </c>
      <c r="J356" s="70">
        <v>0.03</v>
      </c>
      <c r="K356" s="71">
        <f t="shared" si="29"/>
        <v>0.12125</v>
      </c>
      <c r="L356" s="51">
        <v>138000</v>
      </c>
      <c r="M356" s="51">
        <v>42086.66</v>
      </c>
      <c r="N356" s="66">
        <f t="shared" si="25"/>
        <v>128817.32876712328</v>
      </c>
      <c r="O356" s="66">
        <f t="shared" si="26"/>
        <v>9182.6712328767171</v>
      </c>
      <c r="P356" s="167">
        <v>0.05</v>
      </c>
      <c r="Q356" s="66">
        <f t="shared" si="27"/>
        <v>8723.5376712328816</v>
      </c>
    </row>
    <row r="357" spans="2:17" x14ac:dyDescent="0.25">
      <c r="B357" s="75">
        <v>353</v>
      </c>
      <c r="C357" s="96" t="s">
        <v>1973</v>
      </c>
      <c r="D357" s="97">
        <v>6</v>
      </c>
      <c r="E357" s="75" t="s">
        <v>158</v>
      </c>
      <c r="F357" s="98">
        <v>41636</v>
      </c>
      <c r="G357" s="98">
        <v>44413</v>
      </c>
      <c r="H357" s="6">
        <f t="shared" si="28"/>
        <v>7.6082191780821917</v>
      </c>
      <c r="I357" s="50">
        <v>8</v>
      </c>
      <c r="J357" s="70">
        <v>0.03</v>
      </c>
      <c r="K357" s="71">
        <f t="shared" si="29"/>
        <v>0.12125</v>
      </c>
      <c r="L357" s="51">
        <v>55200</v>
      </c>
      <c r="M357" s="51">
        <v>17268.34</v>
      </c>
      <c r="N357" s="66">
        <f t="shared" si="25"/>
        <v>50921.810958904112</v>
      </c>
      <c r="O357" s="66">
        <f t="shared" si="26"/>
        <v>4278.1890410958877</v>
      </c>
      <c r="P357" s="167">
        <v>0.05</v>
      </c>
      <c r="Q357" s="66">
        <f t="shared" si="27"/>
        <v>4064.279589041093</v>
      </c>
    </row>
    <row r="358" spans="2:17" x14ac:dyDescent="0.25">
      <c r="B358" s="75">
        <v>354</v>
      </c>
      <c r="C358" s="96" t="s">
        <v>1973</v>
      </c>
      <c r="D358" s="97">
        <v>6</v>
      </c>
      <c r="E358" s="75" t="s">
        <v>158</v>
      </c>
      <c r="F358" s="98">
        <v>41636</v>
      </c>
      <c r="G358" s="98">
        <v>44413</v>
      </c>
      <c r="H358" s="6">
        <f t="shared" si="28"/>
        <v>7.6082191780821917</v>
      </c>
      <c r="I358" s="50">
        <v>8</v>
      </c>
      <c r="J358" s="70">
        <v>0.03</v>
      </c>
      <c r="K358" s="71">
        <f t="shared" si="29"/>
        <v>0.12125</v>
      </c>
      <c r="L358" s="51">
        <v>55200</v>
      </c>
      <c r="M358" s="51">
        <v>17268.34</v>
      </c>
      <c r="N358" s="66">
        <f t="shared" si="25"/>
        <v>50921.810958904112</v>
      </c>
      <c r="O358" s="66">
        <f t="shared" si="26"/>
        <v>4278.1890410958877</v>
      </c>
      <c r="P358" s="167">
        <v>0.05</v>
      </c>
      <c r="Q358" s="66">
        <f t="shared" si="27"/>
        <v>4064.279589041093</v>
      </c>
    </row>
    <row r="359" spans="2:17" x14ac:dyDescent="0.25">
      <c r="B359" s="75">
        <v>355</v>
      </c>
      <c r="C359" s="96" t="s">
        <v>1974</v>
      </c>
      <c r="D359" s="97">
        <v>18</v>
      </c>
      <c r="E359" s="75" t="s">
        <v>158</v>
      </c>
      <c r="F359" s="98">
        <v>41682</v>
      </c>
      <c r="G359" s="98">
        <v>44413</v>
      </c>
      <c r="H359" s="6">
        <f t="shared" si="28"/>
        <v>7.4821917808219176</v>
      </c>
      <c r="I359" s="50">
        <v>8</v>
      </c>
      <c r="J359" s="70">
        <v>0.03</v>
      </c>
      <c r="K359" s="71">
        <f t="shared" si="29"/>
        <v>0.12125</v>
      </c>
      <c r="L359" s="51">
        <v>165600</v>
      </c>
      <c r="M359" s="51">
        <v>53607.8</v>
      </c>
      <c r="N359" s="66">
        <f t="shared" si="25"/>
        <v>150234.92876712329</v>
      </c>
      <c r="O359" s="66">
        <f t="shared" si="26"/>
        <v>15365.071232876711</v>
      </c>
      <c r="P359" s="167">
        <v>0.05</v>
      </c>
      <c r="Q359" s="66">
        <f t="shared" si="27"/>
        <v>14596.817671232875</v>
      </c>
    </row>
    <row r="360" spans="2:17" x14ac:dyDescent="0.25">
      <c r="B360" s="75">
        <v>356</v>
      </c>
      <c r="C360" s="96" t="s">
        <v>1975</v>
      </c>
      <c r="D360" s="97">
        <v>18</v>
      </c>
      <c r="E360" s="75" t="s">
        <v>158</v>
      </c>
      <c r="F360" s="98">
        <v>41682</v>
      </c>
      <c r="G360" s="98">
        <v>44413</v>
      </c>
      <c r="H360" s="6">
        <f t="shared" si="28"/>
        <v>7.4821917808219176</v>
      </c>
      <c r="I360" s="50">
        <v>8</v>
      </c>
      <c r="J360" s="70">
        <v>0.03</v>
      </c>
      <c r="K360" s="71">
        <f t="shared" si="29"/>
        <v>0.12125</v>
      </c>
      <c r="L360" s="51">
        <v>165600</v>
      </c>
      <c r="M360" s="51">
        <v>53607.8</v>
      </c>
      <c r="N360" s="66">
        <f t="shared" si="25"/>
        <v>150234.92876712329</v>
      </c>
      <c r="O360" s="66">
        <f t="shared" si="26"/>
        <v>15365.071232876711</v>
      </c>
      <c r="P360" s="167">
        <v>0.05</v>
      </c>
      <c r="Q360" s="66">
        <f t="shared" si="27"/>
        <v>14596.817671232875</v>
      </c>
    </row>
    <row r="361" spans="2:17" x14ac:dyDescent="0.25">
      <c r="B361" s="75">
        <v>357</v>
      </c>
      <c r="C361" s="96" t="s">
        <v>1976</v>
      </c>
      <c r="D361" s="97">
        <v>2</v>
      </c>
      <c r="E361" s="75" t="s">
        <v>158</v>
      </c>
      <c r="F361" s="98">
        <v>41655</v>
      </c>
      <c r="G361" s="98">
        <v>44413</v>
      </c>
      <c r="H361" s="6">
        <f t="shared" si="28"/>
        <v>7.5561643835616437</v>
      </c>
      <c r="I361" s="50">
        <v>6</v>
      </c>
      <c r="J361" s="70">
        <v>0.03</v>
      </c>
      <c r="K361" s="71">
        <f t="shared" si="29"/>
        <v>0.16166666666666665</v>
      </c>
      <c r="L361" s="51">
        <v>17328</v>
      </c>
      <c r="M361" s="51">
        <v>5498.83</v>
      </c>
      <c r="N361" s="66">
        <f t="shared" si="25"/>
        <v>21167.536657534245</v>
      </c>
      <c r="O361" s="66">
        <f t="shared" si="26"/>
        <v>0</v>
      </c>
      <c r="P361" s="167">
        <v>0.05</v>
      </c>
      <c r="Q361" s="66">
        <f t="shared" si="27"/>
        <v>519.84</v>
      </c>
    </row>
    <row r="362" spans="2:17" x14ac:dyDescent="0.25">
      <c r="B362" s="75">
        <v>358</v>
      </c>
      <c r="C362" s="96" t="s">
        <v>1977</v>
      </c>
      <c r="D362" s="97">
        <v>1</v>
      </c>
      <c r="E362" s="75" t="s">
        <v>158</v>
      </c>
      <c r="F362" s="98">
        <v>41655</v>
      </c>
      <c r="G362" s="98">
        <v>44413</v>
      </c>
      <c r="H362" s="6">
        <f t="shared" si="28"/>
        <v>7.5561643835616437</v>
      </c>
      <c r="I362" s="50">
        <v>8</v>
      </c>
      <c r="J362" s="70">
        <v>0.03</v>
      </c>
      <c r="K362" s="71">
        <f t="shared" si="29"/>
        <v>0.12125</v>
      </c>
      <c r="L362" s="51">
        <v>98011.5</v>
      </c>
      <c r="M362" s="51">
        <v>31102.77</v>
      </c>
      <c r="N362" s="66">
        <f t="shared" si="25"/>
        <v>89796.659414383554</v>
      </c>
      <c r="O362" s="66">
        <f t="shared" si="26"/>
        <v>8214.8405856164463</v>
      </c>
      <c r="P362" s="167">
        <v>0.05</v>
      </c>
      <c r="Q362" s="66">
        <f t="shared" si="27"/>
        <v>7804.0985563356235</v>
      </c>
    </row>
    <row r="363" spans="2:17" x14ac:dyDescent="0.25">
      <c r="B363" s="75">
        <v>359</v>
      </c>
      <c r="C363" s="96" t="s">
        <v>1978</v>
      </c>
      <c r="D363" s="97">
        <v>6</v>
      </c>
      <c r="E363" s="75" t="s">
        <v>158</v>
      </c>
      <c r="F363" s="98">
        <v>41655</v>
      </c>
      <c r="G363" s="98">
        <v>44413</v>
      </c>
      <c r="H363" s="6">
        <f t="shared" si="28"/>
        <v>7.5561643835616437</v>
      </c>
      <c r="I363" s="50">
        <v>6</v>
      </c>
      <c r="J363" s="70">
        <v>0.03</v>
      </c>
      <c r="K363" s="71">
        <f t="shared" si="29"/>
        <v>0.16166666666666665</v>
      </c>
      <c r="L363" s="51">
        <v>15378.2</v>
      </c>
      <c r="M363" s="51">
        <v>4880.08</v>
      </c>
      <c r="N363" s="66">
        <f t="shared" si="25"/>
        <v>18785.700151598172</v>
      </c>
      <c r="O363" s="66">
        <f t="shared" si="26"/>
        <v>0</v>
      </c>
      <c r="P363" s="167">
        <v>0.05</v>
      </c>
      <c r="Q363" s="66">
        <f t="shared" si="27"/>
        <v>461.346</v>
      </c>
    </row>
    <row r="364" spans="2:17" x14ac:dyDescent="0.25">
      <c r="B364" s="75">
        <v>360</v>
      </c>
      <c r="C364" s="96" t="s">
        <v>1979</v>
      </c>
      <c r="D364" s="97">
        <v>1</v>
      </c>
      <c r="E364" s="75" t="s">
        <v>158</v>
      </c>
      <c r="F364" s="98">
        <v>41655</v>
      </c>
      <c r="G364" s="98">
        <v>44413</v>
      </c>
      <c r="H364" s="6">
        <f t="shared" si="28"/>
        <v>7.5561643835616437</v>
      </c>
      <c r="I364" s="50">
        <v>6</v>
      </c>
      <c r="J364" s="70">
        <v>0.03</v>
      </c>
      <c r="K364" s="71">
        <f t="shared" si="29"/>
        <v>0.16166666666666665</v>
      </c>
      <c r="L364" s="51">
        <v>21660</v>
      </c>
      <c r="M364" s="51">
        <v>6873.54</v>
      </c>
      <c r="N364" s="66">
        <f t="shared" si="25"/>
        <v>26459.420821917807</v>
      </c>
      <c r="O364" s="66">
        <f t="shared" si="26"/>
        <v>0</v>
      </c>
      <c r="P364" s="167">
        <v>0.05</v>
      </c>
      <c r="Q364" s="66">
        <f t="shared" si="27"/>
        <v>649.79999999999995</v>
      </c>
    </row>
    <row r="365" spans="2:17" x14ac:dyDescent="0.25">
      <c r="B365" s="75">
        <v>361</v>
      </c>
      <c r="C365" s="96" t="s">
        <v>1980</v>
      </c>
      <c r="D365" s="97">
        <v>1</v>
      </c>
      <c r="E365" s="75" t="s">
        <v>158</v>
      </c>
      <c r="F365" s="98">
        <v>41655</v>
      </c>
      <c r="G365" s="98">
        <v>44413</v>
      </c>
      <c r="H365" s="6">
        <f t="shared" si="28"/>
        <v>7.5561643835616437</v>
      </c>
      <c r="I365" s="50">
        <v>5</v>
      </c>
      <c r="J365" s="70">
        <v>0.03</v>
      </c>
      <c r="K365" s="71">
        <f t="shared" si="29"/>
        <v>0.19400000000000001</v>
      </c>
      <c r="L365" s="51">
        <v>51300</v>
      </c>
      <c r="M365" s="51">
        <v>16279.43</v>
      </c>
      <c r="N365" s="66">
        <f t="shared" si="25"/>
        <v>75200.459178082194</v>
      </c>
      <c r="O365" s="66">
        <f t="shared" si="26"/>
        <v>0</v>
      </c>
      <c r="P365" s="167">
        <v>0.05</v>
      </c>
      <c r="Q365" s="66">
        <f t="shared" si="27"/>
        <v>1539</v>
      </c>
    </row>
    <row r="366" spans="2:17" x14ac:dyDescent="0.25">
      <c r="B366" s="75">
        <v>362</v>
      </c>
      <c r="C366" s="96" t="s">
        <v>1981</v>
      </c>
      <c r="D366" s="97">
        <v>1</v>
      </c>
      <c r="E366" s="75" t="s">
        <v>158</v>
      </c>
      <c r="F366" s="98">
        <v>41655</v>
      </c>
      <c r="G366" s="98">
        <v>44413</v>
      </c>
      <c r="H366" s="6">
        <f t="shared" si="28"/>
        <v>7.5561643835616437</v>
      </c>
      <c r="I366" s="50">
        <v>6</v>
      </c>
      <c r="J366" s="70">
        <v>0.03</v>
      </c>
      <c r="K366" s="71">
        <f t="shared" si="29"/>
        <v>0.16166666666666665</v>
      </c>
      <c r="L366" s="51">
        <v>17328</v>
      </c>
      <c r="M366" s="51">
        <v>5498.83</v>
      </c>
      <c r="N366" s="66">
        <f t="shared" si="25"/>
        <v>21167.536657534245</v>
      </c>
      <c r="O366" s="66">
        <f t="shared" si="26"/>
        <v>0</v>
      </c>
      <c r="P366" s="167">
        <v>0.05</v>
      </c>
      <c r="Q366" s="66">
        <f t="shared" si="27"/>
        <v>519.84</v>
      </c>
    </row>
    <row r="367" spans="2:17" x14ac:dyDescent="0.25">
      <c r="B367" s="75">
        <v>363</v>
      </c>
      <c r="C367" s="96" t="s">
        <v>1982</v>
      </c>
      <c r="D367" s="97">
        <v>2</v>
      </c>
      <c r="E367" s="75" t="s">
        <v>158</v>
      </c>
      <c r="F367" s="98">
        <v>41655</v>
      </c>
      <c r="G367" s="98">
        <v>44413</v>
      </c>
      <c r="H367" s="6">
        <f t="shared" si="28"/>
        <v>7.5561643835616437</v>
      </c>
      <c r="I367" s="50">
        <v>6</v>
      </c>
      <c r="J367" s="70">
        <v>0.03</v>
      </c>
      <c r="K367" s="71">
        <f t="shared" si="29"/>
        <v>0.16166666666666665</v>
      </c>
      <c r="L367" s="51">
        <v>48735</v>
      </c>
      <c r="M367" s="51">
        <v>15465.46</v>
      </c>
      <c r="N367" s="66">
        <f t="shared" si="25"/>
        <v>59533.696849315056</v>
      </c>
      <c r="O367" s="66">
        <f t="shared" si="26"/>
        <v>0</v>
      </c>
      <c r="P367" s="167">
        <v>0.05</v>
      </c>
      <c r="Q367" s="66">
        <f t="shared" si="27"/>
        <v>1462.05</v>
      </c>
    </row>
    <row r="368" spans="2:17" x14ac:dyDescent="0.25">
      <c r="B368" s="75">
        <v>364</v>
      </c>
      <c r="C368" s="96" t="s">
        <v>1983</v>
      </c>
      <c r="D368" s="97">
        <v>2</v>
      </c>
      <c r="E368" s="75" t="s">
        <v>158</v>
      </c>
      <c r="F368" s="98">
        <v>41496</v>
      </c>
      <c r="G368" s="98">
        <v>44413</v>
      </c>
      <c r="H368" s="6">
        <f t="shared" si="28"/>
        <v>7.9917808219178079</v>
      </c>
      <c r="I368" s="50">
        <v>6</v>
      </c>
      <c r="J368" s="70">
        <v>0.03</v>
      </c>
      <c r="K368" s="71">
        <f t="shared" si="29"/>
        <v>0.16166666666666665</v>
      </c>
      <c r="L368" s="51">
        <v>8094</v>
      </c>
      <c r="M368" s="51">
        <v>0</v>
      </c>
      <c r="N368" s="66">
        <f t="shared" si="25"/>
        <v>10457.48495890411</v>
      </c>
      <c r="O368" s="66">
        <f t="shared" si="26"/>
        <v>0</v>
      </c>
      <c r="P368" s="167">
        <v>0.05</v>
      </c>
      <c r="Q368" s="66">
        <f t="shared" si="27"/>
        <v>0</v>
      </c>
    </row>
    <row r="369" spans="2:17" x14ac:dyDescent="0.25">
      <c r="B369" s="75">
        <v>365</v>
      </c>
      <c r="C369" s="96" t="s">
        <v>1984</v>
      </c>
      <c r="D369" s="97">
        <v>1</v>
      </c>
      <c r="E369" s="75" t="s">
        <v>354</v>
      </c>
      <c r="F369" s="98">
        <v>41698</v>
      </c>
      <c r="G369" s="98">
        <v>44413</v>
      </c>
      <c r="H369" s="6">
        <f t="shared" si="28"/>
        <v>7.4383561643835616</v>
      </c>
      <c r="I369" s="50">
        <v>6</v>
      </c>
      <c r="J369" s="70">
        <v>0.03</v>
      </c>
      <c r="K369" s="71">
        <f t="shared" si="29"/>
        <v>0.16166666666666665</v>
      </c>
      <c r="L369" s="51">
        <v>1496153.24</v>
      </c>
      <c r="M369" s="51">
        <v>489971.91</v>
      </c>
      <c r="N369" s="66">
        <f t="shared" si="25"/>
        <v>1799175.5092246574</v>
      </c>
      <c r="O369" s="66">
        <f t="shared" si="26"/>
        <v>0</v>
      </c>
      <c r="P369" s="167">
        <v>0.05</v>
      </c>
      <c r="Q369" s="66">
        <f t="shared" si="27"/>
        <v>44884.597199999997</v>
      </c>
    </row>
    <row r="370" spans="2:17" x14ac:dyDescent="0.25">
      <c r="B370" s="75">
        <v>366</v>
      </c>
      <c r="C370" s="96" t="s">
        <v>1985</v>
      </c>
      <c r="D370" s="97">
        <v>1</v>
      </c>
      <c r="E370" s="75" t="s">
        <v>158</v>
      </c>
      <c r="F370" s="98">
        <v>41619</v>
      </c>
      <c r="G370" s="98">
        <v>44413</v>
      </c>
      <c r="H370" s="6">
        <f t="shared" si="28"/>
        <v>7.6547945205479451</v>
      </c>
      <c r="I370" s="50">
        <v>6</v>
      </c>
      <c r="J370" s="70">
        <v>0.03</v>
      </c>
      <c r="K370" s="71">
        <f t="shared" si="29"/>
        <v>0.16166666666666665</v>
      </c>
      <c r="L370" s="51">
        <v>43517</v>
      </c>
      <c r="M370" s="51">
        <v>13437.62</v>
      </c>
      <c r="N370" s="66">
        <f t="shared" si="25"/>
        <v>53853.38039269406</v>
      </c>
      <c r="O370" s="66">
        <f t="shared" si="26"/>
        <v>0</v>
      </c>
      <c r="P370" s="167">
        <v>0.05</v>
      </c>
      <c r="Q370" s="66">
        <f t="shared" si="27"/>
        <v>1305.51</v>
      </c>
    </row>
    <row r="371" spans="2:17" x14ac:dyDescent="0.25">
      <c r="B371" s="75">
        <v>367</v>
      </c>
      <c r="C371" s="96" t="s">
        <v>1986</v>
      </c>
      <c r="D371" s="97">
        <v>2</v>
      </c>
      <c r="E371" s="75" t="s">
        <v>158</v>
      </c>
      <c r="F371" s="98">
        <v>41712</v>
      </c>
      <c r="G371" s="98">
        <v>44413</v>
      </c>
      <c r="H371" s="6">
        <f t="shared" si="28"/>
        <v>7.4</v>
      </c>
      <c r="I371" s="50">
        <v>6</v>
      </c>
      <c r="J371" s="70">
        <v>0.03</v>
      </c>
      <c r="K371" s="71">
        <f t="shared" si="29"/>
        <v>0.16166666666666665</v>
      </c>
      <c r="L371" s="51">
        <v>231554.75</v>
      </c>
      <c r="M371" s="51">
        <v>76593.36</v>
      </c>
      <c r="N371" s="66">
        <f t="shared" si="25"/>
        <v>277016.66591666662</v>
      </c>
      <c r="O371" s="66">
        <f t="shared" si="26"/>
        <v>0</v>
      </c>
      <c r="P371" s="167">
        <v>0.05</v>
      </c>
      <c r="Q371" s="66">
        <f t="shared" si="27"/>
        <v>6946.6424999999999</v>
      </c>
    </row>
    <row r="372" spans="2:17" x14ac:dyDescent="0.25">
      <c r="B372" s="75">
        <v>368</v>
      </c>
      <c r="C372" s="96" t="s">
        <v>1987</v>
      </c>
      <c r="D372" s="97">
        <v>1</v>
      </c>
      <c r="E372" s="75" t="s">
        <v>158</v>
      </c>
      <c r="F372" s="98">
        <v>41619</v>
      </c>
      <c r="G372" s="98">
        <v>44413</v>
      </c>
      <c r="H372" s="6">
        <f t="shared" si="28"/>
        <v>7.6547945205479451</v>
      </c>
      <c r="I372" s="50">
        <v>6</v>
      </c>
      <c r="J372" s="70">
        <v>0.03</v>
      </c>
      <c r="K372" s="71">
        <f t="shared" si="29"/>
        <v>0.16166666666666665</v>
      </c>
      <c r="L372" s="51">
        <v>40017.9</v>
      </c>
      <c r="M372" s="51">
        <v>12357.12</v>
      </c>
      <c r="N372" s="66">
        <f t="shared" si="25"/>
        <v>49523.156265753423</v>
      </c>
      <c r="O372" s="66">
        <f t="shared" si="26"/>
        <v>0</v>
      </c>
      <c r="P372" s="167">
        <v>0.05</v>
      </c>
      <c r="Q372" s="66">
        <f t="shared" si="27"/>
        <v>1200.537</v>
      </c>
    </row>
    <row r="373" spans="2:17" x14ac:dyDescent="0.25">
      <c r="B373" s="75">
        <v>369</v>
      </c>
      <c r="C373" s="96" t="s">
        <v>1988</v>
      </c>
      <c r="D373" s="97">
        <v>2</v>
      </c>
      <c r="E373" s="75" t="s">
        <v>158</v>
      </c>
      <c r="F373" s="98">
        <v>41652</v>
      </c>
      <c r="G373" s="98">
        <v>44413</v>
      </c>
      <c r="H373" s="6">
        <f t="shared" si="28"/>
        <v>7.5643835616438357</v>
      </c>
      <c r="I373" s="50">
        <v>6</v>
      </c>
      <c r="J373" s="70">
        <v>0.03</v>
      </c>
      <c r="K373" s="71">
        <f t="shared" si="29"/>
        <v>0.16166666666666665</v>
      </c>
      <c r="L373" s="51">
        <v>25239.86</v>
      </c>
      <c r="M373" s="51">
        <v>7991.62</v>
      </c>
      <c r="N373" s="66">
        <f t="shared" si="25"/>
        <v>30866.043769954336</v>
      </c>
      <c r="O373" s="66">
        <f t="shared" si="26"/>
        <v>0</v>
      </c>
      <c r="P373" s="167">
        <v>0.05</v>
      </c>
      <c r="Q373" s="66">
        <f t="shared" si="27"/>
        <v>757.19579999999996</v>
      </c>
    </row>
    <row r="374" spans="2:17" x14ac:dyDescent="0.25">
      <c r="B374" s="75">
        <v>370</v>
      </c>
      <c r="C374" s="96" t="s">
        <v>1989</v>
      </c>
      <c r="D374" s="97">
        <v>2</v>
      </c>
      <c r="E374" s="75" t="s">
        <v>158</v>
      </c>
      <c r="F374" s="98">
        <v>41652</v>
      </c>
      <c r="G374" s="98">
        <v>44413</v>
      </c>
      <c r="H374" s="6">
        <f t="shared" si="28"/>
        <v>7.5643835616438357</v>
      </c>
      <c r="I374" s="50">
        <v>6</v>
      </c>
      <c r="J374" s="70">
        <v>0.03</v>
      </c>
      <c r="K374" s="71">
        <f t="shared" si="29"/>
        <v>0.16166666666666665</v>
      </c>
      <c r="L374" s="51">
        <v>57691.12</v>
      </c>
      <c r="M374" s="51">
        <v>18266.599999999999</v>
      </c>
      <c r="N374" s="66">
        <f t="shared" si="25"/>
        <v>70550.971164566217</v>
      </c>
      <c r="O374" s="66">
        <f t="shared" si="26"/>
        <v>0</v>
      </c>
      <c r="P374" s="167">
        <v>0.05</v>
      </c>
      <c r="Q374" s="66">
        <f t="shared" si="27"/>
        <v>1730.7336</v>
      </c>
    </row>
    <row r="375" spans="2:17" x14ac:dyDescent="0.25">
      <c r="B375" s="75">
        <v>371</v>
      </c>
      <c r="C375" s="96" t="s">
        <v>1990</v>
      </c>
      <c r="D375" s="97">
        <v>2</v>
      </c>
      <c r="E375" s="75" t="s">
        <v>158</v>
      </c>
      <c r="F375" s="98">
        <v>41680</v>
      </c>
      <c r="G375" s="98">
        <v>44413</v>
      </c>
      <c r="H375" s="6">
        <f t="shared" si="28"/>
        <v>7.4876712328767123</v>
      </c>
      <c r="I375" s="50">
        <v>6</v>
      </c>
      <c r="J375" s="70">
        <v>0.03</v>
      </c>
      <c r="K375" s="71">
        <f t="shared" si="29"/>
        <v>0.16166666666666665</v>
      </c>
      <c r="L375" s="51">
        <v>4447.0200000000004</v>
      </c>
      <c r="M375" s="51">
        <v>0</v>
      </c>
      <c r="N375" s="66">
        <f t="shared" si="25"/>
        <v>5383.1481690410956</v>
      </c>
      <c r="O375" s="66">
        <f t="shared" si="26"/>
        <v>0</v>
      </c>
      <c r="P375" s="167">
        <v>0.05</v>
      </c>
      <c r="Q375" s="66">
        <f t="shared" si="27"/>
        <v>0</v>
      </c>
    </row>
    <row r="376" spans="2:17" x14ac:dyDescent="0.25">
      <c r="B376" s="75">
        <v>372</v>
      </c>
      <c r="C376" s="96" t="s">
        <v>1991</v>
      </c>
      <c r="D376" s="97">
        <v>2</v>
      </c>
      <c r="E376" s="75" t="s">
        <v>158</v>
      </c>
      <c r="F376" s="98">
        <v>41704</v>
      </c>
      <c r="G376" s="98">
        <v>44413</v>
      </c>
      <c r="H376" s="6">
        <f t="shared" si="28"/>
        <v>7.4219178082191783</v>
      </c>
      <c r="I376" s="50">
        <v>8</v>
      </c>
      <c r="J376" s="70">
        <v>0.03</v>
      </c>
      <c r="K376" s="71">
        <f t="shared" si="29"/>
        <v>0.12125</v>
      </c>
      <c r="L376" s="51">
        <v>125194.8</v>
      </c>
      <c r="M376" s="51">
        <v>41176.43</v>
      </c>
      <c r="N376" s="66">
        <f t="shared" si="25"/>
        <v>112663.74376849316</v>
      </c>
      <c r="O376" s="66">
        <f t="shared" si="26"/>
        <v>12531.056231506838</v>
      </c>
      <c r="P376" s="167">
        <v>0.05</v>
      </c>
      <c r="Q376" s="66">
        <f t="shared" si="27"/>
        <v>11904.503419931496</v>
      </c>
    </row>
    <row r="377" spans="2:17" x14ac:dyDescent="0.25">
      <c r="B377" s="75">
        <v>373</v>
      </c>
      <c r="C377" s="96" t="s">
        <v>1992</v>
      </c>
      <c r="D377" s="97">
        <v>2</v>
      </c>
      <c r="E377" s="75" t="s">
        <v>158</v>
      </c>
      <c r="F377" s="98">
        <v>41734</v>
      </c>
      <c r="G377" s="98">
        <v>44413</v>
      </c>
      <c r="H377" s="6">
        <f t="shared" si="28"/>
        <v>7.3397260273972602</v>
      </c>
      <c r="I377" s="50">
        <v>8</v>
      </c>
      <c r="J377" s="70">
        <v>0.03</v>
      </c>
      <c r="K377" s="71">
        <f t="shared" si="29"/>
        <v>0.12125</v>
      </c>
      <c r="L377" s="51">
        <v>125194.8</v>
      </c>
      <c r="M377" s="51">
        <v>42070.59</v>
      </c>
      <c r="N377" s="66">
        <f t="shared" si="25"/>
        <v>111416.08326164384</v>
      </c>
      <c r="O377" s="66">
        <f t="shared" si="26"/>
        <v>13778.716738356161</v>
      </c>
      <c r="P377" s="167">
        <v>0.05</v>
      </c>
      <c r="Q377" s="66">
        <f t="shared" si="27"/>
        <v>13089.780901438353</v>
      </c>
    </row>
    <row r="378" spans="2:17" x14ac:dyDescent="0.25">
      <c r="B378" s="75">
        <v>374</v>
      </c>
      <c r="C378" s="96" t="s">
        <v>1991</v>
      </c>
      <c r="D378" s="97">
        <v>2</v>
      </c>
      <c r="E378" s="75" t="s">
        <v>158</v>
      </c>
      <c r="F378" s="98">
        <v>41704</v>
      </c>
      <c r="G378" s="98">
        <v>44413</v>
      </c>
      <c r="H378" s="6">
        <f t="shared" si="28"/>
        <v>7.4219178082191783</v>
      </c>
      <c r="I378" s="50">
        <v>8</v>
      </c>
      <c r="J378" s="70">
        <v>0.03</v>
      </c>
      <c r="K378" s="71">
        <f t="shared" si="29"/>
        <v>0.12125</v>
      </c>
      <c r="L378" s="51">
        <v>111765.6</v>
      </c>
      <c r="M378" s="51">
        <v>36759.589999999997</v>
      </c>
      <c r="N378" s="66">
        <f t="shared" si="25"/>
        <v>100578.70550958904</v>
      </c>
      <c r="O378" s="66">
        <f t="shared" si="26"/>
        <v>11186.894490410967</v>
      </c>
      <c r="P378" s="167">
        <v>0.05</v>
      </c>
      <c r="Q378" s="66">
        <f t="shared" si="27"/>
        <v>10627.549765890419</v>
      </c>
    </row>
    <row r="379" spans="2:17" x14ac:dyDescent="0.25">
      <c r="B379" s="75">
        <v>375</v>
      </c>
      <c r="C379" s="96" t="s">
        <v>1992</v>
      </c>
      <c r="D379" s="97">
        <v>2</v>
      </c>
      <c r="E379" s="75" t="s">
        <v>158</v>
      </c>
      <c r="F379" s="98">
        <v>41734</v>
      </c>
      <c r="G379" s="98">
        <v>44413</v>
      </c>
      <c r="H379" s="6">
        <f t="shared" si="28"/>
        <v>7.3397260273972602</v>
      </c>
      <c r="I379" s="50">
        <v>8</v>
      </c>
      <c r="J379" s="70">
        <v>0.03</v>
      </c>
      <c r="K379" s="71">
        <f t="shared" si="29"/>
        <v>0.12125</v>
      </c>
      <c r="L379" s="51">
        <v>111765.6</v>
      </c>
      <c r="M379" s="51">
        <v>37557.839999999997</v>
      </c>
      <c r="N379" s="66">
        <f t="shared" si="25"/>
        <v>99464.877098630139</v>
      </c>
      <c r="O379" s="66">
        <f t="shared" si="26"/>
        <v>12300.722901369867</v>
      </c>
      <c r="P379" s="167">
        <v>0.05</v>
      </c>
      <c r="Q379" s="66">
        <f t="shared" si="27"/>
        <v>11685.686756301373</v>
      </c>
    </row>
    <row r="380" spans="2:17" x14ac:dyDescent="0.25">
      <c r="B380" s="75">
        <v>376</v>
      </c>
      <c r="C380" s="96" t="s">
        <v>1993</v>
      </c>
      <c r="D380" s="97">
        <v>2</v>
      </c>
      <c r="E380" s="75" t="s">
        <v>158</v>
      </c>
      <c r="F380" s="98">
        <v>41704</v>
      </c>
      <c r="G380" s="98">
        <v>44413</v>
      </c>
      <c r="H380" s="6">
        <f t="shared" si="28"/>
        <v>7.4219178082191783</v>
      </c>
      <c r="I380" s="50">
        <v>8</v>
      </c>
      <c r="J380" s="70">
        <v>0.03</v>
      </c>
      <c r="K380" s="71">
        <f t="shared" si="29"/>
        <v>0.12125</v>
      </c>
      <c r="L380" s="51">
        <v>84474</v>
      </c>
      <c r="M380" s="51">
        <v>27783.42</v>
      </c>
      <c r="N380" s="66">
        <f t="shared" si="25"/>
        <v>76018.789047945203</v>
      </c>
      <c r="O380" s="66">
        <f t="shared" si="26"/>
        <v>8455.2109520547965</v>
      </c>
      <c r="P380" s="167">
        <v>0.05</v>
      </c>
      <c r="Q380" s="66">
        <f t="shared" si="27"/>
        <v>8032.4504044520563</v>
      </c>
    </row>
    <row r="381" spans="2:17" x14ac:dyDescent="0.25">
      <c r="B381" s="75">
        <v>377</v>
      </c>
      <c r="C381" s="96" t="s">
        <v>1994</v>
      </c>
      <c r="D381" s="97">
        <v>2</v>
      </c>
      <c r="E381" s="75" t="s">
        <v>158</v>
      </c>
      <c r="F381" s="98">
        <v>41734</v>
      </c>
      <c r="G381" s="98">
        <v>44413</v>
      </c>
      <c r="H381" s="6">
        <f t="shared" si="28"/>
        <v>7.3397260273972602</v>
      </c>
      <c r="I381" s="50">
        <v>8</v>
      </c>
      <c r="J381" s="70">
        <v>0.03</v>
      </c>
      <c r="K381" s="71">
        <f t="shared" si="29"/>
        <v>0.12125</v>
      </c>
      <c r="L381" s="51">
        <v>84474</v>
      </c>
      <c r="M381" s="51">
        <v>28386.74</v>
      </c>
      <c r="N381" s="66">
        <f t="shared" si="25"/>
        <v>75176.941993150685</v>
      </c>
      <c r="O381" s="66">
        <f t="shared" si="26"/>
        <v>9297.0580068493146</v>
      </c>
      <c r="P381" s="167">
        <v>0.05</v>
      </c>
      <c r="Q381" s="66">
        <f t="shared" si="27"/>
        <v>8832.2051065068481</v>
      </c>
    </row>
    <row r="382" spans="2:17" x14ac:dyDescent="0.25">
      <c r="B382" s="75">
        <v>378</v>
      </c>
      <c r="C382" s="96" t="s">
        <v>1995</v>
      </c>
      <c r="D382" s="97">
        <v>1</v>
      </c>
      <c r="E382" s="75" t="s">
        <v>158</v>
      </c>
      <c r="F382" s="98">
        <v>41704</v>
      </c>
      <c r="G382" s="98">
        <v>44413</v>
      </c>
      <c r="H382" s="6">
        <f t="shared" si="28"/>
        <v>7.4219178082191783</v>
      </c>
      <c r="I382" s="50">
        <v>6</v>
      </c>
      <c r="J382" s="70">
        <v>0.03</v>
      </c>
      <c r="K382" s="71">
        <f t="shared" si="29"/>
        <v>0.16166666666666665</v>
      </c>
      <c r="L382" s="51">
        <v>72019.5</v>
      </c>
      <c r="M382" s="51">
        <v>23687.15</v>
      </c>
      <c r="N382" s="66">
        <f t="shared" si="25"/>
        <v>86414.520883561636</v>
      </c>
      <c r="O382" s="66">
        <f t="shared" si="26"/>
        <v>0</v>
      </c>
      <c r="P382" s="167">
        <v>0.05</v>
      </c>
      <c r="Q382" s="66">
        <f t="shared" si="27"/>
        <v>2160.585</v>
      </c>
    </row>
    <row r="383" spans="2:17" x14ac:dyDescent="0.25">
      <c r="B383" s="75">
        <v>379</v>
      </c>
      <c r="C383" s="96" t="s">
        <v>1996</v>
      </c>
      <c r="D383" s="97">
        <v>1</v>
      </c>
      <c r="E383" s="75" t="s">
        <v>158</v>
      </c>
      <c r="F383" s="98">
        <v>41734</v>
      </c>
      <c r="G383" s="98">
        <v>44413</v>
      </c>
      <c r="H383" s="6">
        <f t="shared" si="28"/>
        <v>7.3397260273972602</v>
      </c>
      <c r="I383" s="50">
        <v>6</v>
      </c>
      <c r="J383" s="70">
        <v>0.03</v>
      </c>
      <c r="K383" s="71">
        <f t="shared" si="29"/>
        <v>0.16166666666666665</v>
      </c>
      <c r="L383" s="51">
        <v>72019.5</v>
      </c>
      <c r="M383" s="51">
        <v>24201.52</v>
      </c>
      <c r="N383" s="66">
        <f t="shared" si="25"/>
        <v>85457.54944520547</v>
      </c>
      <c r="O383" s="66">
        <f t="shared" si="26"/>
        <v>0</v>
      </c>
      <c r="P383" s="167">
        <v>0.05</v>
      </c>
      <c r="Q383" s="66">
        <f t="shared" si="27"/>
        <v>2160.585</v>
      </c>
    </row>
    <row r="384" spans="2:17" x14ac:dyDescent="0.25">
      <c r="B384" s="75">
        <v>380</v>
      </c>
      <c r="C384" s="96" t="s">
        <v>1997</v>
      </c>
      <c r="D384" s="97">
        <v>1</v>
      </c>
      <c r="E384" s="75" t="s">
        <v>158</v>
      </c>
      <c r="F384" s="98">
        <v>41704</v>
      </c>
      <c r="G384" s="98">
        <v>44413</v>
      </c>
      <c r="H384" s="6">
        <f t="shared" si="28"/>
        <v>7.4219178082191783</v>
      </c>
      <c r="I384" s="50">
        <v>6</v>
      </c>
      <c r="J384" s="70">
        <v>0.03</v>
      </c>
      <c r="K384" s="71">
        <f t="shared" si="29"/>
        <v>0.16166666666666665</v>
      </c>
      <c r="L384" s="51">
        <v>13537.5</v>
      </c>
      <c r="M384" s="51">
        <v>4452.4799999999996</v>
      </c>
      <c r="N384" s="66">
        <f t="shared" si="25"/>
        <v>16243.330993150685</v>
      </c>
      <c r="O384" s="66">
        <f t="shared" si="26"/>
        <v>0</v>
      </c>
      <c r="P384" s="167">
        <v>0.05</v>
      </c>
      <c r="Q384" s="66">
        <f t="shared" si="27"/>
        <v>406.125</v>
      </c>
    </row>
    <row r="385" spans="2:17" x14ac:dyDescent="0.25">
      <c r="B385" s="75">
        <v>381</v>
      </c>
      <c r="C385" s="96" t="s">
        <v>1998</v>
      </c>
      <c r="D385" s="97">
        <v>1</v>
      </c>
      <c r="E385" s="75" t="s">
        <v>158</v>
      </c>
      <c r="F385" s="98">
        <v>41734</v>
      </c>
      <c r="G385" s="98">
        <v>44413</v>
      </c>
      <c r="H385" s="6">
        <f t="shared" si="28"/>
        <v>7.3397260273972602</v>
      </c>
      <c r="I385" s="50">
        <v>6</v>
      </c>
      <c r="J385" s="70">
        <v>0.03</v>
      </c>
      <c r="K385" s="71">
        <f t="shared" si="29"/>
        <v>0.16166666666666665</v>
      </c>
      <c r="L385" s="51">
        <v>13537.5</v>
      </c>
      <c r="M385" s="51">
        <v>4549.17</v>
      </c>
      <c r="N385" s="66">
        <f t="shared" si="25"/>
        <v>16063.449143835616</v>
      </c>
      <c r="O385" s="66">
        <f t="shared" si="26"/>
        <v>0</v>
      </c>
      <c r="P385" s="167">
        <v>0.05</v>
      </c>
      <c r="Q385" s="66">
        <f t="shared" si="27"/>
        <v>406.125</v>
      </c>
    </row>
    <row r="386" spans="2:17" x14ac:dyDescent="0.25">
      <c r="B386" s="75">
        <v>382</v>
      </c>
      <c r="C386" s="96" t="s">
        <v>1999</v>
      </c>
      <c r="D386" s="97">
        <v>2</v>
      </c>
      <c r="E386" s="75" t="s">
        <v>158</v>
      </c>
      <c r="F386" s="98">
        <v>41704</v>
      </c>
      <c r="G386" s="98">
        <v>44413</v>
      </c>
      <c r="H386" s="6">
        <f t="shared" si="28"/>
        <v>7.4219178082191783</v>
      </c>
      <c r="I386" s="50">
        <v>6</v>
      </c>
      <c r="J386" s="70">
        <v>0.03</v>
      </c>
      <c r="K386" s="71">
        <f t="shared" si="29"/>
        <v>0.16166666666666665</v>
      </c>
      <c r="L386" s="51">
        <v>15162</v>
      </c>
      <c r="M386" s="51">
        <v>4986.76</v>
      </c>
      <c r="N386" s="66">
        <f t="shared" si="25"/>
        <v>18192.530712328764</v>
      </c>
      <c r="O386" s="66">
        <f t="shared" si="26"/>
        <v>0</v>
      </c>
      <c r="P386" s="167">
        <v>0.05</v>
      </c>
      <c r="Q386" s="66">
        <f t="shared" si="27"/>
        <v>454.85999999999996</v>
      </c>
    </row>
    <row r="387" spans="2:17" x14ac:dyDescent="0.25">
      <c r="B387" s="75">
        <v>383</v>
      </c>
      <c r="C387" s="96" t="s">
        <v>2000</v>
      </c>
      <c r="D387" s="97">
        <v>1</v>
      </c>
      <c r="E387" s="75" t="s">
        <v>158</v>
      </c>
      <c r="F387" s="98">
        <v>41704</v>
      </c>
      <c r="G387" s="98">
        <v>44413</v>
      </c>
      <c r="H387" s="6">
        <f t="shared" si="28"/>
        <v>7.4219178082191783</v>
      </c>
      <c r="I387" s="50">
        <v>6</v>
      </c>
      <c r="J387" s="70">
        <v>0.03</v>
      </c>
      <c r="K387" s="71">
        <f t="shared" si="29"/>
        <v>0.16166666666666665</v>
      </c>
      <c r="L387" s="51">
        <v>45486</v>
      </c>
      <c r="M387" s="51">
        <v>14960.3</v>
      </c>
      <c r="N387" s="66">
        <f t="shared" si="25"/>
        <v>54577.592136986299</v>
      </c>
      <c r="O387" s="66">
        <f t="shared" si="26"/>
        <v>0</v>
      </c>
      <c r="P387" s="167">
        <v>0.05</v>
      </c>
      <c r="Q387" s="66">
        <f t="shared" si="27"/>
        <v>1364.58</v>
      </c>
    </row>
    <row r="388" spans="2:17" x14ac:dyDescent="0.25">
      <c r="B388" s="75">
        <v>384</v>
      </c>
      <c r="C388" s="96" t="s">
        <v>2001</v>
      </c>
      <c r="D388" s="97">
        <v>1</v>
      </c>
      <c r="E388" s="75" t="s">
        <v>158</v>
      </c>
      <c r="F388" s="98">
        <v>41734</v>
      </c>
      <c r="G388" s="98">
        <v>44413</v>
      </c>
      <c r="H388" s="6">
        <f t="shared" si="28"/>
        <v>7.3397260273972602</v>
      </c>
      <c r="I388" s="50">
        <v>6</v>
      </c>
      <c r="J388" s="70">
        <v>0.03</v>
      </c>
      <c r="K388" s="71">
        <f t="shared" si="29"/>
        <v>0.16166666666666665</v>
      </c>
      <c r="L388" s="51">
        <v>45486</v>
      </c>
      <c r="M388" s="51">
        <v>15285.17</v>
      </c>
      <c r="N388" s="66">
        <f t="shared" si="25"/>
        <v>53973.189123287666</v>
      </c>
      <c r="O388" s="66">
        <f t="shared" si="26"/>
        <v>0</v>
      </c>
      <c r="P388" s="167">
        <v>0.05</v>
      </c>
      <c r="Q388" s="66">
        <f t="shared" si="27"/>
        <v>1364.58</v>
      </c>
    </row>
    <row r="389" spans="2:17" x14ac:dyDescent="0.25">
      <c r="B389" s="75">
        <v>385</v>
      </c>
      <c r="C389" s="96" t="s">
        <v>1993</v>
      </c>
      <c r="D389" s="97">
        <v>2</v>
      </c>
      <c r="E389" s="75" t="s">
        <v>158</v>
      </c>
      <c r="F389" s="98">
        <v>41704</v>
      </c>
      <c r="G389" s="98">
        <v>44413</v>
      </c>
      <c r="H389" s="6">
        <f t="shared" si="28"/>
        <v>7.4219178082191783</v>
      </c>
      <c r="I389" s="50">
        <v>8</v>
      </c>
      <c r="J389" s="70">
        <v>0.03</v>
      </c>
      <c r="K389" s="71">
        <f t="shared" si="29"/>
        <v>0.12125</v>
      </c>
      <c r="L389" s="51">
        <v>51984</v>
      </c>
      <c r="M389" s="51">
        <v>17097.490000000002</v>
      </c>
      <c r="N389" s="66">
        <f t="shared" ref="N389:N452" si="30">L389*K389*H389</f>
        <v>46780.793260273967</v>
      </c>
      <c r="O389" s="66">
        <f t="shared" ref="O389:O452" si="31">MAX(L389-N389,0)</f>
        <v>5203.2067397260325</v>
      </c>
      <c r="P389" s="167">
        <v>0.05</v>
      </c>
      <c r="Q389" s="66">
        <f t="shared" ref="Q389:Q452" si="32">IF(M389&lt;=0,0,IF(O389&lt;=J389*L389,J389*L389,O389*(1-P389)))</f>
        <v>4943.0464027397311</v>
      </c>
    </row>
    <row r="390" spans="2:17" x14ac:dyDescent="0.25">
      <c r="B390" s="75">
        <v>386</v>
      </c>
      <c r="C390" s="96" t="s">
        <v>1994</v>
      </c>
      <c r="D390" s="97">
        <v>2</v>
      </c>
      <c r="E390" s="75" t="s">
        <v>158</v>
      </c>
      <c r="F390" s="98">
        <v>41734</v>
      </c>
      <c r="G390" s="98">
        <v>44413</v>
      </c>
      <c r="H390" s="6">
        <f t="shared" ref="H390:H453" si="33">(G390-F390)/365</f>
        <v>7.3397260273972602</v>
      </c>
      <c r="I390" s="50">
        <v>8</v>
      </c>
      <c r="J390" s="70">
        <v>0.03</v>
      </c>
      <c r="K390" s="71">
        <f t="shared" ref="K390:K453" si="34">(1-J390)/I390</f>
        <v>0.12125</v>
      </c>
      <c r="L390" s="51">
        <v>51984</v>
      </c>
      <c r="M390" s="51">
        <v>17468.759999999998</v>
      </c>
      <c r="N390" s="66">
        <f t="shared" si="30"/>
        <v>46262.733534246574</v>
      </c>
      <c r="O390" s="66">
        <f t="shared" si="31"/>
        <v>5721.266465753426</v>
      </c>
      <c r="P390" s="167">
        <v>0.05</v>
      </c>
      <c r="Q390" s="66">
        <f t="shared" si="32"/>
        <v>5435.2031424657544</v>
      </c>
    </row>
    <row r="391" spans="2:17" x14ac:dyDescent="0.25">
      <c r="B391" s="75">
        <v>387</v>
      </c>
      <c r="C391" s="96" t="s">
        <v>2002</v>
      </c>
      <c r="D391" s="97">
        <v>12</v>
      </c>
      <c r="E391" s="75" t="s">
        <v>158</v>
      </c>
      <c r="F391" s="98">
        <v>41793</v>
      </c>
      <c r="G391" s="98">
        <v>44413</v>
      </c>
      <c r="H391" s="6">
        <f t="shared" si="33"/>
        <v>7.1780821917808222</v>
      </c>
      <c r="I391" s="50">
        <v>5</v>
      </c>
      <c r="J391" s="70">
        <v>0.03</v>
      </c>
      <c r="K391" s="71">
        <f t="shared" si="34"/>
        <v>0.19400000000000001</v>
      </c>
      <c r="L391" s="51">
        <v>21792</v>
      </c>
      <c r="M391" s="51">
        <v>7657.65</v>
      </c>
      <c r="N391" s="66">
        <f t="shared" si="30"/>
        <v>30346.404821917811</v>
      </c>
      <c r="O391" s="66">
        <f t="shared" si="31"/>
        <v>0</v>
      </c>
      <c r="P391" s="167">
        <v>0.05</v>
      </c>
      <c r="Q391" s="66">
        <f t="shared" si="32"/>
        <v>653.76</v>
      </c>
    </row>
    <row r="392" spans="2:17" x14ac:dyDescent="0.25">
      <c r="B392" s="75">
        <v>388</v>
      </c>
      <c r="C392" s="96" t="s">
        <v>2002</v>
      </c>
      <c r="D392" s="97">
        <v>12</v>
      </c>
      <c r="E392" s="75" t="s">
        <v>158</v>
      </c>
      <c r="F392" s="98">
        <v>41793</v>
      </c>
      <c r="G392" s="98">
        <v>44413</v>
      </c>
      <c r="H392" s="6">
        <f t="shared" si="33"/>
        <v>7.1780821917808222</v>
      </c>
      <c r="I392" s="50">
        <v>5</v>
      </c>
      <c r="J392" s="70">
        <v>0.03</v>
      </c>
      <c r="K392" s="71">
        <f t="shared" si="34"/>
        <v>0.19400000000000001</v>
      </c>
      <c r="L392" s="51">
        <v>21792</v>
      </c>
      <c r="M392" s="51">
        <v>7657.65</v>
      </c>
      <c r="N392" s="66">
        <f t="shared" si="30"/>
        <v>30346.404821917811</v>
      </c>
      <c r="O392" s="66">
        <f t="shared" si="31"/>
        <v>0</v>
      </c>
      <c r="P392" s="167">
        <v>0.05</v>
      </c>
      <c r="Q392" s="66">
        <f t="shared" si="32"/>
        <v>653.76</v>
      </c>
    </row>
    <row r="393" spans="2:17" x14ac:dyDescent="0.25">
      <c r="B393" s="75">
        <v>389</v>
      </c>
      <c r="C393" s="96" t="s">
        <v>2003</v>
      </c>
      <c r="D393" s="97">
        <v>17</v>
      </c>
      <c r="E393" s="75" t="s">
        <v>158</v>
      </c>
      <c r="F393" s="98">
        <v>41793</v>
      </c>
      <c r="G393" s="98">
        <v>44413</v>
      </c>
      <c r="H393" s="6">
        <f t="shared" si="33"/>
        <v>7.1780821917808222</v>
      </c>
      <c r="I393" s="50">
        <v>5</v>
      </c>
      <c r="J393" s="70">
        <v>0.03</v>
      </c>
      <c r="K393" s="71">
        <f t="shared" si="34"/>
        <v>0.19400000000000001</v>
      </c>
      <c r="L393" s="51">
        <v>58849.75</v>
      </c>
      <c r="M393" s="51">
        <v>20679.64</v>
      </c>
      <c r="N393" s="66">
        <f t="shared" si="30"/>
        <v>81951.098438356174</v>
      </c>
      <c r="O393" s="66">
        <f t="shared" si="31"/>
        <v>0</v>
      </c>
      <c r="P393" s="167">
        <v>0.05</v>
      </c>
      <c r="Q393" s="66">
        <f t="shared" si="32"/>
        <v>1765.4924999999998</v>
      </c>
    </row>
    <row r="394" spans="2:17" x14ac:dyDescent="0.25">
      <c r="B394" s="75">
        <v>390</v>
      </c>
      <c r="C394" s="96" t="s">
        <v>2004</v>
      </c>
      <c r="D394" s="97">
        <v>14</v>
      </c>
      <c r="E394" s="75" t="s">
        <v>158</v>
      </c>
      <c r="F394" s="98">
        <v>41793</v>
      </c>
      <c r="G394" s="98">
        <v>44413</v>
      </c>
      <c r="H394" s="6">
        <f t="shared" si="33"/>
        <v>7.1780821917808222</v>
      </c>
      <c r="I394" s="50">
        <v>5</v>
      </c>
      <c r="J394" s="70">
        <v>0.03</v>
      </c>
      <c r="K394" s="71">
        <f t="shared" si="34"/>
        <v>0.19400000000000001</v>
      </c>
      <c r="L394" s="51">
        <v>74683</v>
      </c>
      <c r="M394" s="51">
        <v>26243.4</v>
      </c>
      <c r="N394" s="66">
        <f t="shared" si="30"/>
        <v>103999.65819178082</v>
      </c>
      <c r="O394" s="66">
        <f t="shared" si="31"/>
        <v>0</v>
      </c>
      <c r="P394" s="167">
        <v>0.05</v>
      </c>
      <c r="Q394" s="66">
        <f t="shared" si="32"/>
        <v>2240.4899999999998</v>
      </c>
    </row>
    <row r="395" spans="2:17" x14ac:dyDescent="0.25">
      <c r="B395" s="75">
        <v>391</v>
      </c>
      <c r="C395" s="96" t="s">
        <v>2005</v>
      </c>
      <c r="D395" s="97">
        <v>48</v>
      </c>
      <c r="E395" s="75" t="s">
        <v>158</v>
      </c>
      <c r="F395" s="98">
        <v>41793</v>
      </c>
      <c r="G395" s="98">
        <v>44413</v>
      </c>
      <c r="H395" s="6">
        <f t="shared" si="33"/>
        <v>7.1780821917808222</v>
      </c>
      <c r="I395" s="50">
        <v>5</v>
      </c>
      <c r="J395" s="70">
        <v>0.03</v>
      </c>
      <c r="K395" s="71">
        <f t="shared" si="34"/>
        <v>0.19400000000000001</v>
      </c>
      <c r="L395" s="51">
        <v>147096</v>
      </c>
      <c r="M395" s="51">
        <v>51689.13</v>
      </c>
      <c r="N395" s="66">
        <f t="shared" si="30"/>
        <v>204838.2325479452</v>
      </c>
      <c r="O395" s="66">
        <f t="shared" si="31"/>
        <v>0</v>
      </c>
      <c r="P395" s="167">
        <v>0.05</v>
      </c>
      <c r="Q395" s="66">
        <f t="shared" si="32"/>
        <v>4412.88</v>
      </c>
    </row>
    <row r="396" spans="2:17" x14ac:dyDescent="0.25">
      <c r="B396" s="75">
        <v>392</v>
      </c>
      <c r="C396" s="96" t="s">
        <v>2006</v>
      </c>
      <c r="D396" s="97">
        <v>10</v>
      </c>
      <c r="E396" s="75" t="s">
        <v>158</v>
      </c>
      <c r="F396" s="98">
        <v>41793</v>
      </c>
      <c r="G396" s="98">
        <v>44413</v>
      </c>
      <c r="H396" s="6">
        <f t="shared" si="33"/>
        <v>7.1780821917808222</v>
      </c>
      <c r="I396" s="50">
        <v>5</v>
      </c>
      <c r="J396" s="70">
        <v>0.03</v>
      </c>
      <c r="K396" s="71">
        <f t="shared" si="34"/>
        <v>0.19400000000000001</v>
      </c>
      <c r="L396" s="51">
        <v>53345</v>
      </c>
      <c r="M396" s="51">
        <v>18745.29</v>
      </c>
      <c r="N396" s="66">
        <f t="shared" si="30"/>
        <v>74285.470136986303</v>
      </c>
      <c r="O396" s="66">
        <f t="shared" si="31"/>
        <v>0</v>
      </c>
      <c r="P396" s="167">
        <v>0.05</v>
      </c>
      <c r="Q396" s="66">
        <f t="shared" si="32"/>
        <v>1600.35</v>
      </c>
    </row>
    <row r="397" spans="2:17" x14ac:dyDescent="0.25">
      <c r="B397" s="75">
        <v>393</v>
      </c>
      <c r="C397" s="96" t="s">
        <v>2007</v>
      </c>
      <c r="D397" s="97">
        <v>118</v>
      </c>
      <c r="E397" s="75" t="s">
        <v>158</v>
      </c>
      <c r="F397" s="98">
        <v>41793</v>
      </c>
      <c r="G397" s="98">
        <v>44413</v>
      </c>
      <c r="H397" s="6">
        <f t="shared" si="33"/>
        <v>7.1780821917808222</v>
      </c>
      <c r="I397" s="50">
        <v>5</v>
      </c>
      <c r="J397" s="70">
        <v>0.03</v>
      </c>
      <c r="K397" s="71">
        <f t="shared" si="34"/>
        <v>0.19400000000000001</v>
      </c>
      <c r="L397" s="51">
        <v>361611</v>
      </c>
      <c r="M397" s="51">
        <v>127069.11</v>
      </c>
      <c r="N397" s="66">
        <f t="shared" si="30"/>
        <v>503560.65501369862</v>
      </c>
      <c r="O397" s="66">
        <f t="shared" si="31"/>
        <v>0</v>
      </c>
      <c r="P397" s="167">
        <v>0.05</v>
      </c>
      <c r="Q397" s="66">
        <f t="shared" si="32"/>
        <v>10848.33</v>
      </c>
    </row>
    <row r="398" spans="2:17" x14ac:dyDescent="0.25">
      <c r="B398" s="75">
        <v>394</v>
      </c>
      <c r="C398" s="96" t="s">
        <v>2008</v>
      </c>
      <c r="D398" s="97">
        <v>65</v>
      </c>
      <c r="E398" s="75" t="s">
        <v>158</v>
      </c>
      <c r="F398" s="98">
        <v>41793</v>
      </c>
      <c r="G398" s="98">
        <v>44413</v>
      </c>
      <c r="H398" s="6">
        <f t="shared" si="33"/>
        <v>7.1780821917808222</v>
      </c>
      <c r="I398" s="50">
        <v>5</v>
      </c>
      <c r="J398" s="70">
        <v>0.03</v>
      </c>
      <c r="K398" s="71">
        <f t="shared" si="34"/>
        <v>0.19400000000000001</v>
      </c>
      <c r="L398" s="51">
        <v>225013.75</v>
      </c>
      <c r="M398" s="51">
        <v>79069.210000000006</v>
      </c>
      <c r="N398" s="66">
        <f t="shared" si="30"/>
        <v>313342.4352054795</v>
      </c>
      <c r="O398" s="66">
        <f t="shared" si="31"/>
        <v>0</v>
      </c>
      <c r="P398" s="167">
        <v>0.05</v>
      </c>
      <c r="Q398" s="66">
        <f t="shared" si="32"/>
        <v>6750.4124999999995</v>
      </c>
    </row>
    <row r="399" spans="2:17" x14ac:dyDescent="0.25">
      <c r="B399" s="75">
        <v>395</v>
      </c>
      <c r="C399" s="96" t="s">
        <v>2009</v>
      </c>
      <c r="D399" s="97">
        <v>44</v>
      </c>
      <c r="E399" s="75" t="s">
        <v>158</v>
      </c>
      <c r="F399" s="98">
        <v>41793</v>
      </c>
      <c r="G399" s="98">
        <v>44413</v>
      </c>
      <c r="H399" s="6">
        <f t="shared" si="33"/>
        <v>7.1780821917808222</v>
      </c>
      <c r="I399" s="50">
        <v>5</v>
      </c>
      <c r="J399" s="70">
        <v>0.03</v>
      </c>
      <c r="K399" s="71">
        <f t="shared" si="34"/>
        <v>0.19400000000000001</v>
      </c>
      <c r="L399" s="51">
        <v>234718</v>
      </c>
      <c r="M399" s="51">
        <v>82479.259999999995</v>
      </c>
      <c r="N399" s="66">
        <f t="shared" si="30"/>
        <v>326856.06860273978</v>
      </c>
      <c r="O399" s="66">
        <f t="shared" si="31"/>
        <v>0</v>
      </c>
      <c r="P399" s="167">
        <v>0.05</v>
      </c>
      <c r="Q399" s="66">
        <f t="shared" si="32"/>
        <v>7041.54</v>
      </c>
    </row>
    <row r="400" spans="2:17" x14ac:dyDescent="0.25">
      <c r="B400" s="75">
        <v>396</v>
      </c>
      <c r="C400" s="96" t="s">
        <v>2010</v>
      </c>
      <c r="D400" s="97">
        <v>226</v>
      </c>
      <c r="E400" s="75" t="s">
        <v>158</v>
      </c>
      <c r="F400" s="98">
        <v>41747</v>
      </c>
      <c r="G400" s="98">
        <v>44413</v>
      </c>
      <c r="H400" s="6">
        <f t="shared" si="33"/>
        <v>7.3041095890410963</v>
      </c>
      <c r="I400" s="50">
        <v>6</v>
      </c>
      <c r="J400" s="70">
        <v>0.03</v>
      </c>
      <c r="K400" s="71">
        <f t="shared" si="34"/>
        <v>0.16166666666666665</v>
      </c>
      <c r="L400" s="51">
        <v>655536.24</v>
      </c>
      <c r="M400" s="51">
        <v>222505.17</v>
      </c>
      <c r="N400" s="66">
        <f t="shared" si="30"/>
        <v>774077.54674191773</v>
      </c>
      <c r="O400" s="66">
        <f t="shared" si="31"/>
        <v>0</v>
      </c>
      <c r="P400" s="167">
        <v>0.05</v>
      </c>
      <c r="Q400" s="66">
        <f t="shared" si="32"/>
        <v>19666.087199999998</v>
      </c>
    </row>
    <row r="401" spans="2:17" x14ac:dyDescent="0.25">
      <c r="B401" s="75">
        <v>397</v>
      </c>
      <c r="C401" s="96" t="s">
        <v>2011</v>
      </c>
      <c r="D401" s="97">
        <v>3</v>
      </c>
      <c r="E401" s="75" t="s">
        <v>158</v>
      </c>
      <c r="F401" s="98">
        <v>41902</v>
      </c>
      <c r="G401" s="98">
        <v>44413</v>
      </c>
      <c r="H401" s="6">
        <f t="shared" si="33"/>
        <v>6.8794520547945206</v>
      </c>
      <c r="I401" s="50">
        <v>6</v>
      </c>
      <c r="J401" s="70">
        <v>0.03</v>
      </c>
      <c r="K401" s="71">
        <f t="shared" si="34"/>
        <v>0.16166666666666665</v>
      </c>
      <c r="L401" s="51">
        <v>10625.94</v>
      </c>
      <c r="M401" s="51">
        <v>3882.72</v>
      </c>
      <c r="N401" s="66">
        <f t="shared" si="30"/>
        <v>11817.93757068493</v>
      </c>
      <c r="O401" s="66">
        <f t="shared" si="31"/>
        <v>0</v>
      </c>
      <c r="P401" s="167">
        <v>0.05</v>
      </c>
      <c r="Q401" s="66">
        <f t="shared" si="32"/>
        <v>318.77820000000003</v>
      </c>
    </row>
    <row r="402" spans="2:17" x14ac:dyDescent="0.25">
      <c r="B402" s="75">
        <v>398</v>
      </c>
      <c r="C402" s="96" t="s">
        <v>2012</v>
      </c>
      <c r="D402" s="97">
        <v>3</v>
      </c>
      <c r="E402" s="75" t="s">
        <v>158</v>
      </c>
      <c r="F402" s="98">
        <v>41902</v>
      </c>
      <c r="G402" s="98">
        <v>44413</v>
      </c>
      <c r="H402" s="6">
        <f t="shared" si="33"/>
        <v>6.8794520547945206</v>
      </c>
      <c r="I402" s="50">
        <v>6</v>
      </c>
      <c r="J402" s="70">
        <v>0.03</v>
      </c>
      <c r="K402" s="71">
        <f t="shared" si="34"/>
        <v>0.16166666666666665</v>
      </c>
      <c r="L402" s="51">
        <v>12879.72</v>
      </c>
      <c r="M402" s="51">
        <v>4891.3</v>
      </c>
      <c r="N402" s="66">
        <f t="shared" si="30"/>
        <v>14324.542288767123</v>
      </c>
      <c r="O402" s="66">
        <f t="shared" si="31"/>
        <v>0</v>
      </c>
      <c r="P402" s="167">
        <v>0.05</v>
      </c>
      <c r="Q402" s="66">
        <f t="shared" si="32"/>
        <v>386.39159999999998</v>
      </c>
    </row>
    <row r="403" spans="2:17" x14ac:dyDescent="0.25">
      <c r="B403" s="75">
        <v>399</v>
      </c>
      <c r="C403" s="96" t="s">
        <v>2013</v>
      </c>
      <c r="D403" s="97">
        <v>5</v>
      </c>
      <c r="E403" s="75" t="s">
        <v>158</v>
      </c>
      <c r="F403" s="98">
        <v>41902</v>
      </c>
      <c r="G403" s="98">
        <v>44413</v>
      </c>
      <c r="H403" s="6">
        <f t="shared" si="33"/>
        <v>6.8794520547945206</v>
      </c>
      <c r="I403" s="50">
        <v>6</v>
      </c>
      <c r="J403" s="70">
        <v>0.03</v>
      </c>
      <c r="K403" s="71">
        <f t="shared" si="34"/>
        <v>0.16166666666666665</v>
      </c>
      <c r="L403" s="51">
        <v>10734.81</v>
      </c>
      <c r="M403" s="51">
        <v>3922.51</v>
      </c>
      <c r="N403" s="66">
        <f t="shared" si="30"/>
        <v>11939.020398493149</v>
      </c>
      <c r="O403" s="66">
        <f t="shared" si="31"/>
        <v>0</v>
      </c>
      <c r="P403" s="167">
        <v>0.05</v>
      </c>
      <c r="Q403" s="66">
        <f t="shared" si="32"/>
        <v>322.04429999999996</v>
      </c>
    </row>
    <row r="404" spans="2:17" x14ac:dyDescent="0.25">
      <c r="B404" s="75">
        <v>400</v>
      </c>
      <c r="C404" s="96" t="s">
        <v>2014</v>
      </c>
      <c r="D404" s="97">
        <v>5</v>
      </c>
      <c r="E404" s="75" t="s">
        <v>158</v>
      </c>
      <c r="F404" s="98">
        <v>41902</v>
      </c>
      <c r="G404" s="98">
        <v>44413</v>
      </c>
      <c r="H404" s="6">
        <f t="shared" si="33"/>
        <v>6.8794520547945206</v>
      </c>
      <c r="I404" s="50">
        <v>6</v>
      </c>
      <c r="J404" s="70">
        <v>0.03</v>
      </c>
      <c r="K404" s="71">
        <f t="shared" si="34"/>
        <v>0.16166666666666665</v>
      </c>
      <c r="L404" s="51">
        <v>21469.05</v>
      </c>
      <c r="M404" s="51">
        <v>7844.8</v>
      </c>
      <c r="N404" s="66">
        <f t="shared" si="30"/>
        <v>23877.406855479447</v>
      </c>
      <c r="O404" s="66">
        <f t="shared" si="31"/>
        <v>0</v>
      </c>
      <c r="P404" s="167">
        <v>0.05</v>
      </c>
      <c r="Q404" s="66">
        <f t="shared" si="32"/>
        <v>644.0714999999999</v>
      </c>
    </row>
    <row r="405" spans="2:17" x14ac:dyDescent="0.25">
      <c r="B405" s="75">
        <v>401</v>
      </c>
      <c r="C405" s="96" t="s">
        <v>2015</v>
      </c>
      <c r="D405" s="97">
        <v>5</v>
      </c>
      <c r="E405" s="75" t="s">
        <v>158</v>
      </c>
      <c r="F405" s="98">
        <v>41902</v>
      </c>
      <c r="G405" s="98">
        <v>44413</v>
      </c>
      <c r="H405" s="6">
        <f t="shared" si="33"/>
        <v>6.8794520547945206</v>
      </c>
      <c r="I405" s="50">
        <v>6</v>
      </c>
      <c r="J405" s="70">
        <v>0.03</v>
      </c>
      <c r="K405" s="71">
        <f t="shared" si="34"/>
        <v>0.16166666666666665</v>
      </c>
      <c r="L405" s="51">
        <v>20314.8</v>
      </c>
      <c r="M405" s="51">
        <v>7714.89</v>
      </c>
      <c r="N405" s="66">
        <f t="shared" si="30"/>
        <v>22593.675304109587</v>
      </c>
      <c r="O405" s="66">
        <f t="shared" si="31"/>
        <v>0</v>
      </c>
      <c r="P405" s="167">
        <v>0.05</v>
      </c>
      <c r="Q405" s="66">
        <f t="shared" si="32"/>
        <v>609.44399999999996</v>
      </c>
    </row>
    <row r="406" spans="2:17" x14ac:dyDescent="0.25">
      <c r="B406" s="75">
        <v>402</v>
      </c>
      <c r="C406" s="96" t="s">
        <v>2016</v>
      </c>
      <c r="D406" s="97">
        <v>2</v>
      </c>
      <c r="E406" s="75" t="s">
        <v>158</v>
      </c>
      <c r="F406" s="98">
        <v>41902</v>
      </c>
      <c r="G406" s="98">
        <v>44413</v>
      </c>
      <c r="H406" s="6">
        <f t="shared" si="33"/>
        <v>6.8794520547945206</v>
      </c>
      <c r="I406" s="50">
        <v>6</v>
      </c>
      <c r="J406" s="70">
        <v>0.03</v>
      </c>
      <c r="K406" s="71">
        <f t="shared" si="34"/>
        <v>0.16166666666666665</v>
      </c>
      <c r="L406" s="51">
        <v>7514.88</v>
      </c>
      <c r="M406" s="51">
        <v>2745.94</v>
      </c>
      <c r="N406" s="66">
        <f t="shared" si="30"/>
        <v>8357.8848263013679</v>
      </c>
      <c r="O406" s="66">
        <f t="shared" si="31"/>
        <v>0</v>
      </c>
      <c r="P406" s="167">
        <v>0.05</v>
      </c>
      <c r="Q406" s="66">
        <f t="shared" si="32"/>
        <v>225.44639999999998</v>
      </c>
    </row>
    <row r="407" spans="2:17" x14ac:dyDescent="0.25">
      <c r="B407" s="75">
        <v>403</v>
      </c>
      <c r="C407" s="96" t="s">
        <v>2017</v>
      </c>
      <c r="D407" s="97">
        <v>3</v>
      </c>
      <c r="E407" s="75" t="s">
        <v>158</v>
      </c>
      <c r="F407" s="98">
        <v>41902</v>
      </c>
      <c r="G407" s="98">
        <v>44413</v>
      </c>
      <c r="H407" s="6">
        <f t="shared" si="33"/>
        <v>6.8794520547945206</v>
      </c>
      <c r="I407" s="50">
        <v>6</v>
      </c>
      <c r="J407" s="70">
        <v>0.03</v>
      </c>
      <c r="K407" s="71">
        <f t="shared" si="34"/>
        <v>0.16166666666666665</v>
      </c>
      <c r="L407" s="51">
        <v>68755.34</v>
      </c>
      <c r="M407" s="51">
        <v>26111.01</v>
      </c>
      <c r="N407" s="66">
        <f t="shared" si="30"/>
        <v>76468.182181643817</v>
      </c>
      <c r="O407" s="66">
        <f t="shared" si="31"/>
        <v>0</v>
      </c>
      <c r="P407" s="167">
        <v>0.05</v>
      </c>
      <c r="Q407" s="66">
        <f t="shared" si="32"/>
        <v>2062.6601999999998</v>
      </c>
    </row>
    <row r="408" spans="2:17" x14ac:dyDescent="0.25">
      <c r="B408" s="75">
        <v>404</v>
      </c>
      <c r="C408" s="96" t="s">
        <v>2018</v>
      </c>
      <c r="D408" s="97">
        <v>1</v>
      </c>
      <c r="E408" s="75" t="s">
        <v>158</v>
      </c>
      <c r="F408" s="98">
        <v>41902</v>
      </c>
      <c r="G408" s="98">
        <v>44413</v>
      </c>
      <c r="H408" s="6">
        <f t="shared" si="33"/>
        <v>6.8794520547945206</v>
      </c>
      <c r="I408" s="50">
        <v>8</v>
      </c>
      <c r="J408" s="70">
        <v>0.03</v>
      </c>
      <c r="K408" s="71">
        <f t="shared" si="34"/>
        <v>0.12125</v>
      </c>
      <c r="L408" s="51">
        <v>54584.34</v>
      </c>
      <c r="M408" s="51">
        <v>20729.349999999999</v>
      </c>
      <c r="N408" s="66">
        <f t="shared" si="30"/>
        <v>45530.629934178076</v>
      </c>
      <c r="O408" s="66">
        <f t="shared" si="31"/>
        <v>9053.7100658219206</v>
      </c>
      <c r="P408" s="167">
        <v>0.05</v>
      </c>
      <c r="Q408" s="66">
        <f t="shared" si="32"/>
        <v>8601.0245625308235</v>
      </c>
    </row>
    <row r="409" spans="2:17" x14ac:dyDescent="0.25">
      <c r="B409" s="75">
        <v>405</v>
      </c>
      <c r="C409" s="96" t="s">
        <v>2019</v>
      </c>
      <c r="D409" s="97">
        <v>3</v>
      </c>
      <c r="E409" s="75" t="s">
        <v>158</v>
      </c>
      <c r="F409" s="98">
        <v>41902</v>
      </c>
      <c r="G409" s="98">
        <v>44413</v>
      </c>
      <c r="H409" s="6">
        <f t="shared" si="33"/>
        <v>6.8794520547945206</v>
      </c>
      <c r="I409" s="50">
        <v>8</v>
      </c>
      <c r="J409" s="70">
        <v>0.03</v>
      </c>
      <c r="K409" s="71">
        <f t="shared" si="34"/>
        <v>0.12125</v>
      </c>
      <c r="L409" s="51">
        <v>65048.4</v>
      </c>
      <c r="M409" s="51">
        <v>24703.23</v>
      </c>
      <c r="N409" s="66">
        <f t="shared" si="30"/>
        <v>54259.053571232871</v>
      </c>
      <c r="O409" s="66">
        <f t="shared" si="31"/>
        <v>10789.34642876713</v>
      </c>
      <c r="P409" s="167">
        <v>0.05</v>
      </c>
      <c r="Q409" s="66">
        <f t="shared" si="32"/>
        <v>10249.879107328774</v>
      </c>
    </row>
    <row r="410" spans="2:17" x14ac:dyDescent="0.25">
      <c r="B410" s="75">
        <v>406</v>
      </c>
      <c r="C410" s="96" t="s">
        <v>2020</v>
      </c>
      <c r="D410" s="97">
        <v>3</v>
      </c>
      <c r="E410" s="75" t="s">
        <v>158</v>
      </c>
      <c r="F410" s="98">
        <v>41902</v>
      </c>
      <c r="G410" s="98">
        <v>44413</v>
      </c>
      <c r="H410" s="6">
        <f t="shared" si="33"/>
        <v>6.8794520547945206</v>
      </c>
      <c r="I410" s="50">
        <v>8</v>
      </c>
      <c r="J410" s="70">
        <v>0.03</v>
      </c>
      <c r="K410" s="71">
        <f t="shared" si="34"/>
        <v>0.12125</v>
      </c>
      <c r="L410" s="51">
        <v>155216.70000000001</v>
      </c>
      <c r="M410" s="51">
        <v>58946.2</v>
      </c>
      <c r="N410" s="66">
        <f t="shared" si="30"/>
        <v>129471.45879760274</v>
      </c>
      <c r="O410" s="66">
        <f t="shared" si="31"/>
        <v>25745.241202397272</v>
      </c>
      <c r="P410" s="167">
        <v>0.05</v>
      </c>
      <c r="Q410" s="66">
        <f t="shared" si="32"/>
        <v>24457.979142277407</v>
      </c>
    </row>
    <row r="411" spans="2:17" x14ac:dyDescent="0.25">
      <c r="B411" s="75">
        <v>407</v>
      </c>
      <c r="C411" s="96" t="s">
        <v>2021</v>
      </c>
      <c r="D411" s="97">
        <v>3</v>
      </c>
      <c r="E411" s="75" t="s">
        <v>158</v>
      </c>
      <c r="F411" s="98">
        <v>41902</v>
      </c>
      <c r="G411" s="98">
        <v>44413</v>
      </c>
      <c r="H411" s="6">
        <f t="shared" si="33"/>
        <v>6.8794520547945206</v>
      </c>
      <c r="I411" s="50">
        <v>6</v>
      </c>
      <c r="J411" s="70">
        <v>0.03</v>
      </c>
      <c r="K411" s="71">
        <f t="shared" si="34"/>
        <v>0.16166666666666665</v>
      </c>
      <c r="L411" s="51">
        <v>140082.85999999999</v>
      </c>
      <c r="M411" s="51">
        <v>53198.87</v>
      </c>
      <c r="N411" s="66">
        <f t="shared" si="30"/>
        <v>155797.08658273969</v>
      </c>
      <c r="O411" s="66">
        <f t="shared" si="31"/>
        <v>0</v>
      </c>
      <c r="P411" s="167">
        <v>0.05</v>
      </c>
      <c r="Q411" s="66">
        <f t="shared" si="32"/>
        <v>4202.4857999999995</v>
      </c>
    </row>
    <row r="412" spans="2:17" x14ac:dyDescent="0.25">
      <c r="B412" s="75">
        <v>408</v>
      </c>
      <c r="C412" s="96" t="s">
        <v>2022</v>
      </c>
      <c r="D412" s="97">
        <v>2</v>
      </c>
      <c r="E412" s="75" t="s">
        <v>158</v>
      </c>
      <c r="F412" s="98">
        <v>41902</v>
      </c>
      <c r="G412" s="98">
        <v>44413</v>
      </c>
      <c r="H412" s="6">
        <f t="shared" si="33"/>
        <v>6.8794520547945206</v>
      </c>
      <c r="I412" s="50">
        <v>6</v>
      </c>
      <c r="J412" s="70">
        <v>0.03</v>
      </c>
      <c r="K412" s="71">
        <f t="shared" si="34"/>
        <v>0.16166666666666665</v>
      </c>
      <c r="L412" s="51">
        <v>71920.09</v>
      </c>
      <c r="M412" s="51">
        <v>27312.880000000001</v>
      </c>
      <c r="N412" s="66">
        <f t="shared" si="30"/>
        <v>79987.947767260266</v>
      </c>
      <c r="O412" s="66">
        <f t="shared" si="31"/>
        <v>0</v>
      </c>
      <c r="P412" s="167">
        <v>0.05</v>
      </c>
      <c r="Q412" s="66">
        <f t="shared" si="32"/>
        <v>2157.6026999999999</v>
      </c>
    </row>
    <row r="413" spans="2:17" x14ac:dyDescent="0.25">
      <c r="B413" s="75">
        <v>409</v>
      </c>
      <c r="C413" s="96" t="s">
        <v>2020</v>
      </c>
      <c r="D413" s="97">
        <v>1</v>
      </c>
      <c r="E413" s="75" t="s">
        <v>158</v>
      </c>
      <c r="F413" s="98">
        <v>41902</v>
      </c>
      <c r="G413" s="98">
        <v>44413</v>
      </c>
      <c r="H413" s="6">
        <f t="shared" si="33"/>
        <v>6.8794520547945206</v>
      </c>
      <c r="I413" s="50">
        <v>8</v>
      </c>
      <c r="J413" s="70">
        <v>0.03</v>
      </c>
      <c r="K413" s="71">
        <f t="shared" si="34"/>
        <v>0.12125</v>
      </c>
      <c r="L413" s="51">
        <v>51738.9</v>
      </c>
      <c r="M413" s="51">
        <v>19648.740000000002</v>
      </c>
      <c r="N413" s="66">
        <f t="shared" si="30"/>
        <v>43157.152932534249</v>
      </c>
      <c r="O413" s="66">
        <f t="shared" si="31"/>
        <v>8581.7470674657525</v>
      </c>
      <c r="P413" s="167">
        <v>0.05</v>
      </c>
      <c r="Q413" s="66">
        <f t="shared" si="32"/>
        <v>8152.6597140924641</v>
      </c>
    </row>
    <row r="414" spans="2:17" x14ac:dyDescent="0.25">
      <c r="B414" s="75">
        <v>410</v>
      </c>
      <c r="C414" s="96" t="s">
        <v>2023</v>
      </c>
      <c r="D414" s="97">
        <v>3</v>
      </c>
      <c r="E414" s="75" t="s">
        <v>158</v>
      </c>
      <c r="F414" s="98">
        <v>41902</v>
      </c>
      <c r="G414" s="98">
        <v>44413</v>
      </c>
      <c r="H414" s="6">
        <f t="shared" si="33"/>
        <v>6.8794520547945206</v>
      </c>
      <c r="I414" s="50">
        <v>8</v>
      </c>
      <c r="J414" s="70">
        <v>0.03</v>
      </c>
      <c r="K414" s="71">
        <f t="shared" si="34"/>
        <v>0.12125</v>
      </c>
      <c r="L414" s="51">
        <v>19965.96</v>
      </c>
      <c r="M414" s="51">
        <v>7582.41</v>
      </c>
      <c r="N414" s="66">
        <f t="shared" si="30"/>
        <v>16654.277326438354</v>
      </c>
      <c r="O414" s="66">
        <f t="shared" si="31"/>
        <v>3311.6826735616451</v>
      </c>
      <c r="P414" s="167">
        <v>0.05</v>
      </c>
      <c r="Q414" s="66">
        <f t="shared" si="32"/>
        <v>3146.0985398835628</v>
      </c>
    </row>
    <row r="415" spans="2:17" x14ac:dyDescent="0.25">
      <c r="B415" s="75">
        <v>411</v>
      </c>
      <c r="C415" s="96" t="s">
        <v>2024</v>
      </c>
      <c r="D415" s="97">
        <v>3</v>
      </c>
      <c r="E415" s="75" t="s">
        <v>158</v>
      </c>
      <c r="F415" s="98">
        <v>41902</v>
      </c>
      <c r="G415" s="98">
        <v>44413</v>
      </c>
      <c r="H415" s="6">
        <f t="shared" si="33"/>
        <v>6.8794520547945206</v>
      </c>
      <c r="I415" s="50">
        <v>8</v>
      </c>
      <c r="J415" s="70">
        <v>0.03</v>
      </c>
      <c r="K415" s="71">
        <f t="shared" si="34"/>
        <v>0.12125</v>
      </c>
      <c r="L415" s="51">
        <v>24473.52</v>
      </c>
      <c r="M415" s="51">
        <v>9294.24</v>
      </c>
      <c r="N415" s="66">
        <f t="shared" si="30"/>
        <v>20414.184403561645</v>
      </c>
      <c r="O415" s="66">
        <f t="shared" si="31"/>
        <v>4059.3355964383554</v>
      </c>
      <c r="P415" s="167">
        <v>0.05</v>
      </c>
      <c r="Q415" s="66">
        <f t="shared" si="32"/>
        <v>3856.3688166164375</v>
      </c>
    </row>
    <row r="416" spans="2:17" x14ac:dyDescent="0.25">
      <c r="B416" s="75">
        <v>412</v>
      </c>
      <c r="C416" s="96" t="s">
        <v>2025</v>
      </c>
      <c r="D416" s="97">
        <v>1</v>
      </c>
      <c r="E416" s="75" t="s">
        <v>158</v>
      </c>
      <c r="F416" s="98">
        <v>41902</v>
      </c>
      <c r="G416" s="98">
        <v>44413</v>
      </c>
      <c r="H416" s="6">
        <f t="shared" si="33"/>
        <v>6.8794520547945206</v>
      </c>
      <c r="I416" s="50">
        <v>6</v>
      </c>
      <c r="J416" s="70">
        <v>0.03</v>
      </c>
      <c r="K416" s="71">
        <f t="shared" si="34"/>
        <v>0.16166666666666665</v>
      </c>
      <c r="L416" s="51">
        <v>45144</v>
      </c>
      <c r="M416" s="51">
        <v>17144.21</v>
      </c>
      <c r="N416" s="66">
        <f t="shared" si="30"/>
        <v>50208.167342465749</v>
      </c>
      <c r="O416" s="66">
        <f t="shared" si="31"/>
        <v>0</v>
      </c>
      <c r="P416" s="167">
        <v>0.05</v>
      </c>
      <c r="Q416" s="66">
        <f t="shared" si="32"/>
        <v>1354.32</v>
      </c>
    </row>
    <row r="417" spans="2:17" x14ac:dyDescent="0.25">
      <c r="B417" s="75">
        <v>413</v>
      </c>
      <c r="C417" s="96" t="s">
        <v>2026</v>
      </c>
      <c r="D417" s="97">
        <v>1</v>
      </c>
      <c r="E417" s="75" t="s">
        <v>158</v>
      </c>
      <c r="F417" s="98">
        <v>41902</v>
      </c>
      <c r="G417" s="98">
        <v>44413</v>
      </c>
      <c r="H417" s="6">
        <f t="shared" si="33"/>
        <v>6.8794520547945206</v>
      </c>
      <c r="I417" s="50">
        <v>6</v>
      </c>
      <c r="J417" s="70">
        <v>0.03</v>
      </c>
      <c r="K417" s="71">
        <f t="shared" si="34"/>
        <v>0.16166666666666665</v>
      </c>
      <c r="L417" s="51">
        <v>117002.76</v>
      </c>
      <c r="M417" s="51">
        <v>44433.81</v>
      </c>
      <c r="N417" s="66">
        <f t="shared" si="30"/>
        <v>130127.9052279452</v>
      </c>
      <c r="O417" s="66">
        <f t="shared" si="31"/>
        <v>0</v>
      </c>
      <c r="P417" s="167">
        <v>0.05</v>
      </c>
      <c r="Q417" s="66">
        <f t="shared" si="32"/>
        <v>3510.0827999999997</v>
      </c>
    </row>
    <row r="418" spans="2:17" x14ac:dyDescent="0.25">
      <c r="B418" s="75">
        <v>414</v>
      </c>
      <c r="C418" s="96" t="s">
        <v>2027</v>
      </c>
      <c r="D418" s="97">
        <v>1</v>
      </c>
      <c r="E418" s="75" t="s">
        <v>158</v>
      </c>
      <c r="F418" s="98">
        <v>41902</v>
      </c>
      <c r="G418" s="98">
        <v>44413</v>
      </c>
      <c r="H418" s="6">
        <f t="shared" si="33"/>
        <v>6.8794520547945206</v>
      </c>
      <c r="I418" s="50">
        <v>6</v>
      </c>
      <c r="J418" s="70">
        <v>0.03</v>
      </c>
      <c r="K418" s="71">
        <f t="shared" si="34"/>
        <v>0.16166666666666665</v>
      </c>
      <c r="L418" s="51">
        <v>22971</v>
      </c>
      <c r="M418" s="51">
        <v>8723.6299999999992</v>
      </c>
      <c r="N418" s="66">
        <f t="shared" si="30"/>
        <v>25547.842726027393</v>
      </c>
      <c r="O418" s="66">
        <f t="shared" si="31"/>
        <v>0</v>
      </c>
      <c r="P418" s="167">
        <v>0.05</v>
      </c>
      <c r="Q418" s="66">
        <f t="shared" si="32"/>
        <v>689.13</v>
      </c>
    </row>
    <row r="419" spans="2:17" x14ac:dyDescent="0.25">
      <c r="B419" s="75">
        <v>415</v>
      </c>
      <c r="C419" s="96" t="s">
        <v>2028</v>
      </c>
      <c r="D419" s="100">
        <v>0</v>
      </c>
      <c r="E419" s="75" t="s">
        <v>145</v>
      </c>
      <c r="F419" s="98">
        <v>41730</v>
      </c>
      <c r="G419" s="98">
        <v>44413</v>
      </c>
      <c r="H419" s="6">
        <f t="shared" si="33"/>
        <v>7.3506849315068497</v>
      </c>
      <c r="I419" s="50">
        <v>6</v>
      </c>
      <c r="J419" s="70">
        <v>0.03</v>
      </c>
      <c r="K419" s="71">
        <f t="shared" si="34"/>
        <v>0.16166666666666665</v>
      </c>
      <c r="L419" s="51">
        <v>97538</v>
      </c>
      <c r="M419" s="51">
        <v>32675.23</v>
      </c>
      <c r="N419" s="66">
        <f t="shared" si="30"/>
        <v>115910.32894063926</v>
      </c>
      <c r="O419" s="66">
        <f t="shared" si="31"/>
        <v>0</v>
      </c>
      <c r="P419" s="167">
        <v>0.05</v>
      </c>
      <c r="Q419" s="66">
        <f t="shared" si="32"/>
        <v>2926.14</v>
      </c>
    </row>
    <row r="420" spans="2:17" x14ac:dyDescent="0.25">
      <c r="B420" s="75">
        <v>416</v>
      </c>
      <c r="C420" s="96" t="s">
        <v>2029</v>
      </c>
      <c r="D420" s="97">
        <v>4</v>
      </c>
      <c r="E420" s="75" t="s">
        <v>158</v>
      </c>
      <c r="F420" s="98">
        <v>41737</v>
      </c>
      <c r="G420" s="98">
        <v>44413</v>
      </c>
      <c r="H420" s="6">
        <f t="shared" si="33"/>
        <v>7.3315068493150681</v>
      </c>
      <c r="I420" s="50">
        <v>6</v>
      </c>
      <c r="J420" s="70">
        <v>0.03</v>
      </c>
      <c r="K420" s="71">
        <f t="shared" si="34"/>
        <v>0.16166666666666665</v>
      </c>
      <c r="L420" s="51">
        <v>30047.200000000001</v>
      </c>
      <c r="M420" s="51">
        <v>5138.8900000000003</v>
      </c>
      <c r="N420" s="66">
        <f t="shared" si="30"/>
        <v>35613.75250410958</v>
      </c>
      <c r="O420" s="66">
        <f t="shared" si="31"/>
        <v>0</v>
      </c>
      <c r="P420" s="167">
        <v>0.05</v>
      </c>
      <c r="Q420" s="66">
        <f t="shared" si="32"/>
        <v>901.41599999999994</v>
      </c>
    </row>
    <row r="421" spans="2:17" x14ac:dyDescent="0.25">
      <c r="B421" s="75">
        <v>417</v>
      </c>
      <c r="C421" s="96" t="s">
        <v>2030</v>
      </c>
      <c r="D421" s="97">
        <v>2</v>
      </c>
      <c r="E421" s="75" t="s">
        <v>158</v>
      </c>
      <c r="F421" s="98">
        <v>41738</v>
      </c>
      <c r="G421" s="98">
        <v>44413</v>
      </c>
      <c r="H421" s="6">
        <f t="shared" si="33"/>
        <v>7.3287671232876717</v>
      </c>
      <c r="I421" s="50">
        <v>6</v>
      </c>
      <c r="J421" s="70">
        <v>0.03</v>
      </c>
      <c r="K421" s="71">
        <f t="shared" si="34"/>
        <v>0.16166666666666665</v>
      </c>
      <c r="L421" s="51">
        <v>30372.75</v>
      </c>
      <c r="M421" s="51">
        <v>5204.46</v>
      </c>
      <c r="N421" s="66">
        <f t="shared" si="30"/>
        <v>35986.161215753425</v>
      </c>
      <c r="O421" s="66">
        <f t="shared" si="31"/>
        <v>0</v>
      </c>
      <c r="P421" s="167">
        <v>0.05</v>
      </c>
      <c r="Q421" s="66">
        <f t="shared" si="32"/>
        <v>911.1825</v>
      </c>
    </row>
    <row r="422" spans="2:17" x14ac:dyDescent="0.25">
      <c r="B422" s="75">
        <v>418</v>
      </c>
      <c r="C422" s="96" t="s">
        <v>2031</v>
      </c>
      <c r="D422" s="97">
        <v>2</v>
      </c>
      <c r="E422" s="75" t="s">
        <v>158</v>
      </c>
      <c r="F422" s="98">
        <v>41738</v>
      </c>
      <c r="G422" s="98">
        <v>44413</v>
      </c>
      <c r="H422" s="6">
        <f t="shared" si="33"/>
        <v>7.3287671232876717</v>
      </c>
      <c r="I422" s="50">
        <v>6</v>
      </c>
      <c r="J422" s="70">
        <v>0.03</v>
      </c>
      <c r="K422" s="71">
        <f t="shared" si="34"/>
        <v>0.16166666666666665</v>
      </c>
      <c r="L422" s="51">
        <v>34354.129999999997</v>
      </c>
      <c r="M422" s="51">
        <v>5886.68</v>
      </c>
      <c r="N422" s="66">
        <f t="shared" si="30"/>
        <v>40703.369323059356</v>
      </c>
      <c r="O422" s="66">
        <f t="shared" si="31"/>
        <v>0</v>
      </c>
      <c r="P422" s="167">
        <v>0.05</v>
      </c>
      <c r="Q422" s="66">
        <f t="shared" si="32"/>
        <v>1030.6238999999998</v>
      </c>
    </row>
    <row r="423" spans="2:17" x14ac:dyDescent="0.25">
      <c r="B423" s="75">
        <v>419</v>
      </c>
      <c r="C423" s="96" t="s">
        <v>2032</v>
      </c>
      <c r="D423" s="97">
        <v>2</v>
      </c>
      <c r="E423" s="75" t="s">
        <v>158</v>
      </c>
      <c r="F423" s="98">
        <v>41738</v>
      </c>
      <c r="G423" s="98">
        <v>44413</v>
      </c>
      <c r="H423" s="6">
        <f t="shared" si="33"/>
        <v>7.3287671232876717</v>
      </c>
      <c r="I423" s="50">
        <v>6</v>
      </c>
      <c r="J423" s="70">
        <v>0.03</v>
      </c>
      <c r="K423" s="71">
        <f t="shared" si="34"/>
        <v>0.16166666666666665</v>
      </c>
      <c r="L423" s="51">
        <v>44479.13</v>
      </c>
      <c r="M423" s="51">
        <v>7621.62</v>
      </c>
      <c r="N423" s="66">
        <f t="shared" si="30"/>
        <v>52699.645007990861</v>
      </c>
      <c r="O423" s="66">
        <f t="shared" si="31"/>
        <v>0</v>
      </c>
      <c r="P423" s="167">
        <v>0.05</v>
      </c>
      <c r="Q423" s="66">
        <f t="shared" si="32"/>
        <v>1334.3738999999998</v>
      </c>
    </row>
    <row r="424" spans="2:17" x14ac:dyDescent="0.25">
      <c r="B424" s="75">
        <v>420</v>
      </c>
      <c r="C424" s="96" t="s">
        <v>2033</v>
      </c>
      <c r="D424" s="97">
        <v>38</v>
      </c>
      <c r="E424" s="75" t="s">
        <v>158</v>
      </c>
      <c r="F424" s="98">
        <v>41738</v>
      </c>
      <c r="G424" s="98">
        <v>44413</v>
      </c>
      <c r="H424" s="6">
        <f t="shared" si="33"/>
        <v>7.3287671232876717</v>
      </c>
      <c r="I424" s="50">
        <v>5</v>
      </c>
      <c r="J424" s="70">
        <v>0.03</v>
      </c>
      <c r="K424" s="71">
        <f t="shared" si="34"/>
        <v>0.19400000000000001</v>
      </c>
      <c r="L424" s="51">
        <v>57520.13</v>
      </c>
      <c r="M424" s="51">
        <v>19389.02</v>
      </c>
      <c r="N424" s="66">
        <f t="shared" si="30"/>
        <v>81781.01770821918</v>
      </c>
      <c r="O424" s="66">
        <f t="shared" si="31"/>
        <v>0</v>
      </c>
      <c r="P424" s="167">
        <v>0.05</v>
      </c>
      <c r="Q424" s="66">
        <f t="shared" si="32"/>
        <v>1725.6038999999998</v>
      </c>
    </row>
    <row r="425" spans="2:17" x14ac:dyDescent="0.25">
      <c r="B425" s="75">
        <v>421</v>
      </c>
      <c r="C425" s="96" t="s">
        <v>2034</v>
      </c>
      <c r="D425" s="97">
        <v>2</v>
      </c>
      <c r="E425" s="75" t="s">
        <v>158</v>
      </c>
      <c r="F425" s="98">
        <v>41738</v>
      </c>
      <c r="G425" s="98">
        <v>44413</v>
      </c>
      <c r="H425" s="6">
        <f t="shared" si="33"/>
        <v>7.3287671232876717</v>
      </c>
      <c r="I425" s="50">
        <v>6</v>
      </c>
      <c r="J425" s="70">
        <v>0.03</v>
      </c>
      <c r="K425" s="71">
        <f t="shared" si="34"/>
        <v>0.16166666666666665</v>
      </c>
      <c r="L425" s="51">
        <v>34414.879999999997</v>
      </c>
      <c r="M425" s="51">
        <v>5897.08</v>
      </c>
      <c r="N425" s="66">
        <f t="shared" si="30"/>
        <v>40775.346977168942</v>
      </c>
      <c r="O425" s="66">
        <f t="shared" si="31"/>
        <v>0</v>
      </c>
      <c r="P425" s="167">
        <v>0.05</v>
      </c>
      <c r="Q425" s="66">
        <f t="shared" si="32"/>
        <v>1032.4463999999998</v>
      </c>
    </row>
    <row r="426" spans="2:17" x14ac:dyDescent="0.25">
      <c r="B426" s="75">
        <v>422</v>
      </c>
      <c r="C426" s="96" t="s">
        <v>2035</v>
      </c>
      <c r="D426" s="97">
        <v>3</v>
      </c>
      <c r="E426" s="75" t="s">
        <v>158</v>
      </c>
      <c r="F426" s="98">
        <v>41738</v>
      </c>
      <c r="G426" s="98">
        <v>44413</v>
      </c>
      <c r="H426" s="6">
        <f t="shared" si="33"/>
        <v>7.3287671232876717</v>
      </c>
      <c r="I426" s="50">
        <v>6</v>
      </c>
      <c r="J426" s="70">
        <v>0.03</v>
      </c>
      <c r="K426" s="71">
        <f t="shared" si="34"/>
        <v>0.16166666666666665</v>
      </c>
      <c r="L426" s="51">
        <v>51622.31</v>
      </c>
      <c r="M426" s="51">
        <v>8845.6200000000008</v>
      </c>
      <c r="N426" s="66">
        <f t="shared" si="30"/>
        <v>61163.008617579908</v>
      </c>
      <c r="O426" s="66">
        <f t="shared" si="31"/>
        <v>0</v>
      </c>
      <c r="P426" s="167">
        <v>0.05</v>
      </c>
      <c r="Q426" s="66">
        <f t="shared" si="32"/>
        <v>1548.6692999999998</v>
      </c>
    </row>
    <row r="427" spans="2:17" x14ac:dyDescent="0.25">
      <c r="B427" s="75">
        <v>423</v>
      </c>
      <c r="C427" s="96" t="s">
        <v>2034</v>
      </c>
      <c r="D427" s="97">
        <v>2</v>
      </c>
      <c r="E427" s="75" t="s">
        <v>158</v>
      </c>
      <c r="F427" s="98">
        <v>41738</v>
      </c>
      <c r="G427" s="98">
        <v>44413</v>
      </c>
      <c r="H427" s="6">
        <f t="shared" si="33"/>
        <v>7.3287671232876717</v>
      </c>
      <c r="I427" s="50">
        <v>6</v>
      </c>
      <c r="J427" s="70">
        <v>0.03</v>
      </c>
      <c r="K427" s="71">
        <f t="shared" si="34"/>
        <v>0.16166666666666665</v>
      </c>
      <c r="L427" s="51">
        <v>34407.01</v>
      </c>
      <c r="M427" s="51">
        <v>5895.74</v>
      </c>
      <c r="N427" s="66">
        <f t="shared" si="30"/>
        <v>40766.022464611873</v>
      </c>
      <c r="O427" s="66">
        <f t="shared" si="31"/>
        <v>0</v>
      </c>
      <c r="P427" s="167">
        <v>0.05</v>
      </c>
      <c r="Q427" s="66">
        <f t="shared" si="32"/>
        <v>1032.2103</v>
      </c>
    </row>
    <row r="428" spans="2:17" x14ac:dyDescent="0.25">
      <c r="B428" s="75">
        <v>424</v>
      </c>
      <c r="C428" s="96" t="s">
        <v>2036</v>
      </c>
      <c r="D428" s="97">
        <v>40</v>
      </c>
      <c r="E428" s="75" t="s">
        <v>158</v>
      </c>
      <c r="F428" s="98">
        <v>41738</v>
      </c>
      <c r="G428" s="98">
        <v>44413</v>
      </c>
      <c r="H428" s="6">
        <f t="shared" si="33"/>
        <v>7.3287671232876717</v>
      </c>
      <c r="I428" s="50">
        <v>6</v>
      </c>
      <c r="J428" s="70">
        <v>0.03</v>
      </c>
      <c r="K428" s="71">
        <f t="shared" si="34"/>
        <v>0.16166666666666665</v>
      </c>
      <c r="L428" s="51">
        <v>125120</v>
      </c>
      <c r="M428" s="51">
        <v>21439.65</v>
      </c>
      <c r="N428" s="66">
        <f t="shared" si="30"/>
        <v>148244.34703196347</v>
      </c>
      <c r="O428" s="66">
        <f t="shared" si="31"/>
        <v>0</v>
      </c>
      <c r="P428" s="167">
        <v>0.05</v>
      </c>
      <c r="Q428" s="66">
        <f t="shared" si="32"/>
        <v>3753.6</v>
      </c>
    </row>
    <row r="429" spans="2:17" x14ac:dyDescent="0.25">
      <c r="B429" s="75">
        <v>425</v>
      </c>
      <c r="C429" s="96" t="s">
        <v>2037</v>
      </c>
      <c r="D429" s="97">
        <v>2</v>
      </c>
      <c r="E429" s="75" t="s">
        <v>158</v>
      </c>
      <c r="F429" s="98">
        <v>41753</v>
      </c>
      <c r="G429" s="98">
        <v>44413</v>
      </c>
      <c r="H429" s="6">
        <f t="shared" si="33"/>
        <v>7.2876712328767121</v>
      </c>
      <c r="I429" s="50">
        <v>6</v>
      </c>
      <c r="J429" s="70">
        <v>0.03</v>
      </c>
      <c r="K429" s="71">
        <f t="shared" si="34"/>
        <v>0.16166666666666665</v>
      </c>
      <c r="L429" s="51">
        <v>64100</v>
      </c>
      <c r="M429" s="51">
        <v>21857.22</v>
      </c>
      <c r="N429" s="66">
        <f t="shared" si="30"/>
        <v>75520.92237442921</v>
      </c>
      <c r="O429" s="66">
        <f t="shared" si="31"/>
        <v>0</v>
      </c>
      <c r="P429" s="167">
        <v>0.05</v>
      </c>
      <c r="Q429" s="66">
        <f t="shared" si="32"/>
        <v>1923</v>
      </c>
    </row>
    <row r="430" spans="2:17" x14ac:dyDescent="0.25">
      <c r="B430" s="75">
        <v>426</v>
      </c>
      <c r="C430" s="96" t="s">
        <v>2038</v>
      </c>
      <c r="D430" s="97">
        <v>20</v>
      </c>
      <c r="E430" s="75" t="s">
        <v>158</v>
      </c>
      <c r="F430" s="98">
        <v>41740</v>
      </c>
      <c r="G430" s="98">
        <v>44413</v>
      </c>
      <c r="H430" s="6">
        <f t="shared" si="33"/>
        <v>7.3232876712328769</v>
      </c>
      <c r="I430" s="50">
        <v>5</v>
      </c>
      <c r="J430" s="70">
        <v>0.03</v>
      </c>
      <c r="K430" s="71">
        <f t="shared" si="34"/>
        <v>0.19400000000000001</v>
      </c>
      <c r="L430" s="51">
        <v>32660</v>
      </c>
      <c r="M430" s="51">
        <v>5617.63</v>
      </c>
      <c r="N430" s="66">
        <f t="shared" si="30"/>
        <v>46400.643616438356</v>
      </c>
      <c r="O430" s="66">
        <f t="shared" si="31"/>
        <v>0</v>
      </c>
      <c r="P430" s="167">
        <v>0.05</v>
      </c>
      <c r="Q430" s="66">
        <f t="shared" si="32"/>
        <v>979.8</v>
      </c>
    </row>
    <row r="431" spans="2:17" x14ac:dyDescent="0.25">
      <c r="B431" s="75">
        <v>427</v>
      </c>
      <c r="C431" s="96" t="s">
        <v>2039</v>
      </c>
      <c r="D431" s="97">
        <v>1</v>
      </c>
      <c r="E431" s="75" t="s">
        <v>158</v>
      </c>
      <c r="F431" s="98">
        <v>41772</v>
      </c>
      <c r="G431" s="98">
        <v>44413</v>
      </c>
      <c r="H431" s="6">
        <f t="shared" si="33"/>
        <v>7.2356164383561641</v>
      </c>
      <c r="I431" s="50">
        <v>6</v>
      </c>
      <c r="J431" s="70">
        <v>0.03</v>
      </c>
      <c r="K431" s="71">
        <f t="shared" si="34"/>
        <v>0.16166666666666665</v>
      </c>
      <c r="L431" s="51">
        <v>28845.56</v>
      </c>
      <c r="M431" s="51">
        <v>9978.58</v>
      </c>
      <c r="N431" s="66">
        <f t="shared" si="30"/>
        <v>33742.32431105023</v>
      </c>
      <c r="O431" s="66">
        <f t="shared" si="31"/>
        <v>0</v>
      </c>
      <c r="P431" s="167">
        <v>0.05</v>
      </c>
      <c r="Q431" s="66">
        <f t="shared" si="32"/>
        <v>865.36680000000001</v>
      </c>
    </row>
    <row r="432" spans="2:17" x14ac:dyDescent="0.25">
      <c r="B432" s="75">
        <v>428</v>
      </c>
      <c r="C432" s="96" t="s">
        <v>2040</v>
      </c>
      <c r="D432" s="97">
        <v>1</v>
      </c>
      <c r="E432" s="75" t="s">
        <v>158</v>
      </c>
      <c r="F432" s="98">
        <v>41772</v>
      </c>
      <c r="G432" s="98">
        <v>44413</v>
      </c>
      <c r="H432" s="6">
        <f t="shared" si="33"/>
        <v>7.2356164383561641</v>
      </c>
      <c r="I432" s="50">
        <v>6</v>
      </c>
      <c r="J432" s="70">
        <v>0.03</v>
      </c>
      <c r="K432" s="71">
        <f t="shared" si="34"/>
        <v>0.16166666666666665</v>
      </c>
      <c r="L432" s="51">
        <v>12619.93</v>
      </c>
      <c r="M432" s="51">
        <v>4365.6400000000003</v>
      </c>
      <c r="N432" s="66">
        <f t="shared" si="30"/>
        <v>14762.263961689496</v>
      </c>
      <c r="O432" s="66">
        <f t="shared" si="31"/>
        <v>0</v>
      </c>
      <c r="P432" s="167">
        <v>0.05</v>
      </c>
      <c r="Q432" s="66">
        <f t="shared" si="32"/>
        <v>378.59789999999998</v>
      </c>
    </row>
    <row r="433" spans="2:17" x14ac:dyDescent="0.25">
      <c r="B433" s="75">
        <v>429</v>
      </c>
      <c r="C433" s="96" t="s">
        <v>2041</v>
      </c>
      <c r="D433" s="97">
        <v>1</v>
      </c>
      <c r="E433" s="75" t="s">
        <v>158</v>
      </c>
      <c r="F433" s="98">
        <v>41772</v>
      </c>
      <c r="G433" s="98">
        <v>44413</v>
      </c>
      <c r="H433" s="6">
        <f t="shared" si="33"/>
        <v>7.2356164383561641</v>
      </c>
      <c r="I433" s="50">
        <v>6</v>
      </c>
      <c r="J433" s="70">
        <v>0.03</v>
      </c>
      <c r="K433" s="71">
        <f t="shared" si="34"/>
        <v>0.16166666666666665</v>
      </c>
      <c r="L433" s="51">
        <v>2223.5100000000002</v>
      </c>
      <c r="M433" s="51">
        <v>769.19</v>
      </c>
      <c r="N433" s="66">
        <f t="shared" si="30"/>
        <v>2600.9685902739725</v>
      </c>
      <c r="O433" s="66">
        <f t="shared" si="31"/>
        <v>0</v>
      </c>
      <c r="P433" s="167">
        <v>0.05</v>
      </c>
      <c r="Q433" s="66">
        <f t="shared" si="32"/>
        <v>66.705300000000008</v>
      </c>
    </row>
    <row r="434" spans="2:17" x14ac:dyDescent="0.25">
      <c r="B434" s="75">
        <v>430</v>
      </c>
      <c r="C434" s="96" t="s">
        <v>2042</v>
      </c>
      <c r="D434" s="97">
        <v>1</v>
      </c>
      <c r="E434" s="75" t="s">
        <v>158</v>
      </c>
      <c r="F434" s="98">
        <v>41746</v>
      </c>
      <c r="G434" s="98">
        <v>44413</v>
      </c>
      <c r="H434" s="6">
        <f t="shared" si="33"/>
        <v>7.3068493150684928</v>
      </c>
      <c r="I434" s="50">
        <v>6</v>
      </c>
      <c r="J434" s="70">
        <v>0.03</v>
      </c>
      <c r="K434" s="71">
        <f t="shared" si="34"/>
        <v>0.16166666666666665</v>
      </c>
      <c r="L434" s="51">
        <v>9647.5</v>
      </c>
      <c r="M434" s="51">
        <v>1678.24</v>
      </c>
      <c r="N434" s="66">
        <f t="shared" si="30"/>
        <v>11396.34065068493</v>
      </c>
      <c r="O434" s="66">
        <f t="shared" si="31"/>
        <v>0</v>
      </c>
      <c r="P434" s="167">
        <v>0.05</v>
      </c>
      <c r="Q434" s="66">
        <f t="shared" si="32"/>
        <v>289.42500000000001</v>
      </c>
    </row>
    <row r="435" spans="2:17" x14ac:dyDescent="0.25">
      <c r="B435" s="75">
        <v>431</v>
      </c>
      <c r="C435" s="96" t="s">
        <v>2043</v>
      </c>
      <c r="D435" s="97">
        <v>4</v>
      </c>
      <c r="E435" s="75" t="s">
        <v>158</v>
      </c>
      <c r="F435" s="98">
        <v>41746</v>
      </c>
      <c r="G435" s="98">
        <v>44413</v>
      </c>
      <c r="H435" s="6">
        <f t="shared" si="33"/>
        <v>7.3068493150684928</v>
      </c>
      <c r="I435" s="50">
        <v>6</v>
      </c>
      <c r="J435" s="70">
        <v>0.03</v>
      </c>
      <c r="K435" s="71">
        <f t="shared" si="34"/>
        <v>0.16166666666666665</v>
      </c>
      <c r="L435" s="51">
        <v>39952</v>
      </c>
      <c r="M435" s="51">
        <v>6949.87</v>
      </c>
      <c r="N435" s="66">
        <f t="shared" si="30"/>
        <v>47194.257753424652</v>
      </c>
      <c r="O435" s="66">
        <f t="shared" si="31"/>
        <v>0</v>
      </c>
      <c r="P435" s="167">
        <v>0.05</v>
      </c>
      <c r="Q435" s="66">
        <f t="shared" si="32"/>
        <v>1198.56</v>
      </c>
    </row>
    <row r="436" spans="2:17" x14ac:dyDescent="0.25">
      <c r="B436" s="75">
        <v>432</v>
      </c>
      <c r="C436" s="96" t="s">
        <v>2044</v>
      </c>
      <c r="D436" s="97">
        <v>3</v>
      </c>
      <c r="E436" s="75" t="s">
        <v>158</v>
      </c>
      <c r="F436" s="98">
        <v>41746</v>
      </c>
      <c r="G436" s="98">
        <v>44413</v>
      </c>
      <c r="H436" s="6">
        <f t="shared" si="33"/>
        <v>7.3068493150684928</v>
      </c>
      <c r="I436" s="50">
        <v>6</v>
      </c>
      <c r="J436" s="70">
        <v>0.03</v>
      </c>
      <c r="K436" s="71">
        <f t="shared" si="34"/>
        <v>0.16166666666666665</v>
      </c>
      <c r="L436" s="51">
        <v>13620</v>
      </c>
      <c r="M436" s="51">
        <v>2369.27</v>
      </c>
      <c r="N436" s="66">
        <f t="shared" si="30"/>
        <v>16088.951506849311</v>
      </c>
      <c r="O436" s="66">
        <f t="shared" si="31"/>
        <v>0</v>
      </c>
      <c r="P436" s="167">
        <v>0.05</v>
      </c>
      <c r="Q436" s="66">
        <f t="shared" si="32"/>
        <v>408.59999999999997</v>
      </c>
    </row>
    <row r="437" spans="2:17" x14ac:dyDescent="0.25">
      <c r="B437" s="75">
        <v>433</v>
      </c>
      <c r="C437" s="96" t="s">
        <v>2045</v>
      </c>
      <c r="D437" s="97">
        <v>1</v>
      </c>
      <c r="E437" s="75" t="s">
        <v>158</v>
      </c>
      <c r="F437" s="98">
        <v>41746</v>
      </c>
      <c r="G437" s="98">
        <v>44413</v>
      </c>
      <c r="H437" s="6">
        <f t="shared" si="33"/>
        <v>7.3068493150684928</v>
      </c>
      <c r="I437" s="50">
        <v>6</v>
      </c>
      <c r="J437" s="70">
        <v>0.03</v>
      </c>
      <c r="K437" s="71">
        <f t="shared" si="34"/>
        <v>0.16166666666666665</v>
      </c>
      <c r="L437" s="51">
        <v>14755</v>
      </c>
      <c r="M437" s="51">
        <v>2566.71</v>
      </c>
      <c r="N437" s="66">
        <f t="shared" si="30"/>
        <v>17429.697465753423</v>
      </c>
      <c r="O437" s="66">
        <f t="shared" si="31"/>
        <v>0</v>
      </c>
      <c r="P437" s="167">
        <v>0.05</v>
      </c>
      <c r="Q437" s="66">
        <f t="shared" si="32"/>
        <v>442.65</v>
      </c>
    </row>
    <row r="438" spans="2:17" x14ac:dyDescent="0.25">
      <c r="B438" s="75">
        <v>434</v>
      </c>
      <c r="C438" s="96" t="s">
        <v>2046</v>
      </c>
      <c r="D438" s="97">
        <v>1</v>
      </c>
      <c r="E438" s="75" t="s">
        <v>158</v>
      </c>
      <c r="F438" s="98">
        <v>41746</v>
      </c>
      <c r="G438" s="98">
        <v>44413</v>
      </c>
      <c r="H438" s="6">
        <f t="shared" si="33"/>
        <v>7.3068493150684928</v>
      </c>
      <c r="I438" s="50">
        <v>8</v>
      </c>
      <c r="J438" s="70">
        <v>0.03</v>
      </c>
      <c r="K438" s="71">
        <f t="shared" si="34"/>
        <v>0.12125</v>
      </c>
      <c r="L438" s="51">
        <v>4540</v>
      </c>
      <c r="M438" s="51">
        <v>1471.91</v>
      </c>
      <c r="N438" s="66">
        <f t="shared" si="30"/>
        <v>4022.2378767123287</v>
      </c>
      <c r="O438" s="66">
        <f t="shared" si="31"/>
        <v>517.76212328767133</v>
      </c>
      <c r="P438" s="167">
        <v>0.05</v>
      </c>
      <c r="Q438" s="66">
        <f t="shared" si="32"/>
        <v>491.87401712328773</v>
      </c>
    </row>
    <row r="439" spans="2:17" x14ac:dyDescent="0.25">
      <c r="B439" s="75">
        <v>435</v>
      </c>
      <c r="C439" s="96" t="s">
        <v>2047</v>
      </c>
      <c r="D439" s="97">
        <v>1</v>
      </c>
      <c r="E439" s="75" t="s">
        <v>158</v>
      </c>
      <c r="F439" s="98">
        <v>41746</v>
      </c>
      <c r="G439" s="98">
        <v>44413</v>
      </c>
      <c r="H439" s="6">
        <f t="shared" si="33"/>
        <v>7.3068493150684928</v>
      </c>
      <c r="I439" s="50">
        <v>8</v>
      </c>
      <c r="J439" s="70">
        <v>0.03</v>
      </c>
      <c r="K439" s="71">
        <f t="shared" si="34"/>
        <v>0.12125</v>
      </c>
      <c r="L439" s="51">
        <v>7945</v>
      </c>
      <c r="M439" s="51">
        <v>1382.07</v>
      </c>
      <c r="N439" s="66">
        <f t="shared" si="30"/>
        <v>7038.9162842465748</v>
      </c>
      <c r="O439" s="66">
        <f t="shared" si="31"/>
        <v>906.08371575342517</v>
      </c>
      <c r="P439" s="167">
        <v>0.05</v>
      </c>
      <c r="Q439" s="66">
        <f t="shared" si="32"/>
        <v>860.77952996575391</v>
      </c>
    </row>
    <row r="440" spans="2:17" x14ac:dyDescent="0.25">
      <c r="B440" s="75">
        <v>436</v>
      </c>
      <c r="C440" s="96" t="s">
        <v>2048</v>
      </c>
      <c r="D440" s="97">
        <v>2</v>
      </c>
      <c r="E440" s="75" t="s">
        <v>158</v>
      </c>
      <c r="F440" s="98">
        <v>41746</v>
      </c>
      <c r="G440" s="98">
        <v>44413</v>
      </c>
      <c r="H440" s="6">
        <f t="shared" si="33"/>
        <v>7.3068493150684928</v>
      </c>
      <c r="I440" s="50">
        <v>8</v>
      </c>
      <c r="J440" s="70">
        <v>0.03</v>
      </c>
      <c r="K440" s="71">
        <f t="shared" si="34"/>
        <v>0.12125</v>
      </c>
      <c r="L440" s="51">
        <v>52210</v>
      </c>
      <c r="M440" s="51">
        <v>9082.2099999999991</v>
      </c>
      <c r="N440" s="66">
        <f t="shared" si="30"/>
        <v>46255.735582191774</v>
      </c>
      <c r="O440" s="66">
        <f t="shared" si="31"/>
        <v>5954.2644178082264</v>
      </c>
      <c r="P440" s="167">
        <v>0.05</v>
      </c>
      <c r="Q440" s="66">
        <f t="shared" si="32"/>
        <v>5656.5511969178151</v>
      </c>
    </row>
    <row r="441" spans="2:17" x14ac:dyDescent="0.25">
      <c r="B441" s="75">
        <v>437</v>
      </c>
      <c r="C441" s="96" t="s">
        <v>2049</v>
      </c>
      <c r="D441" s="97">
        <v>1</v>
      </c>
      <c r="E441" s="75" t="s">
        <v>158</v>
      </c>
      <c r="F441" s="98">
        <v>41746</v>
      </c>
      <c r="G441" s="98">
        <v>44413</v>
      </c>
      <c r="H441" s="6">
        <f t="shared" si="33"/>
        <v>7.3068493150684928</v>
      </c>
      <c r="I441" s="50">
        <v>8</v>
      </c>
      <c r="J441" s="70">
        <v>0.03</v>
      </c>
      <c r="K441" s="71">
        <f t="shared" si="34"/>
        <v>0.12125</v>
      </c>
      <c r="L441" s="51">
        <v>7945</v>
      </c>
      <c r="M441" s="51">
        <v>1382.07</v>
      </c>
      <c r="N441" s="66">
        <f t="shared" si="30"/>
        <v>7038.9162842465748</v>
      </c>
      <c r="O441" s="66">
        <f t="shared" si="31"/>
        <v>906.08371575342517</v>
      </c>
      <c r="P441" s="167">
        <v>0.05</v>
      </c>
      <c r="Q441" s="66">
        <f t="shared" si="32"/>
        <v>860.77952996575391</v>
      </c>
    </row>
    <row r="442" spans="2:17" x14ac:dyDescent="0.25">
      <c r="B442" s="75">
        <v>438</v>
      </c>
      <c r="C442" s="96" t="s">
        <v>2048</v>
      </c>
      <c r="D442" s="97">
        <v>2</v>
      </c>
      <c r="E442" s="75" t="s">
        <v>158</v>
      </c>
      <c r="F442" s="98">
        <v>41746</v>
      </c>
      <c r="G442" s="98">
        <v>44413</v>
      </c>
      <c r="H442" s="6">
        <f t="shared" si="33"/>
        <v>7.3068493150684928</v>
      </c>
      <c r="I442" s="50">
        <v>8</v>
      </c>
      <c r="J442" s="70">
        <v>0.03</v>
      </c>
      <c r="K442" s="71">
        <f t="shared" si="34"/>
        <v>0.12125</v>
      </c>
      <c r="L442" s="51">
        <v>52210</v>
      </c>
      <c r="M442" s="51">
        <v>9082.2099999999991</v>
      </c>
      <c r="N442" s="66">
        <f t="shared" si="30"/>
        <v>46255.735582191774</v>
      </c>
      <c r="O442" s="66">
        <f t="shared" si="31"/>
        <v>5954.2644178082264</v>
      </c>
      <c r="P442" s="167">
        <v>0.05</v>
      </c>
      <c r="Q442" s="66">
        <f t="shared" si="32"/>
        <v>5656.5511969178151</v>
      </c>
    </row>
    <row r="443" spans="2:17" x14ac:dyDescent="0.25">
      <c r="B443" s="75">
        <v>439</v>
      </c>
      <c r="C443" s="96" t="s">
        <v>2050</v>
      </c>
      <c r="D443" s="97">
        <v>1</v>
      </c>
      <c r="E443" s="75" t="s">
        <v>158</v>
      </c>
      <c r="F443" s="98">
        <v>41746</v>
      </c>
      <c r="G443" s="98">
        <v>44413</v>
      </c>
      <c r="H443" s="6">
        <f t="shared" si="33"/>
        <v>7.3068493150684928</v>
      </c>
      <c r="I443" s="50">
        <v>8</v>
      </c>
      <c r="J443" s="70">
        <v>0.03</v>
      </c>
      <c r="K443" s="71">
        <f t="shared" si="34"/>
        <v>0.12125</v>
      </c>
      <c r="L443" s="51">
        <v>7945</v>
      </c>
      <c r="M443" s="51">
        <v>1382.07</v>
      </c>
      <c r="N443" s="66">
        <f t="shared" si="30"/>
        <v>7038.9162842465748</v>
      </c>
      <c r="O443" s="66">
        <f t="shared" si="31"/>
        <v>906.08371575342517</v>
      </c>
      <c r="P443" s="167">
        <v>0.05</v>
      </c>
      <c r="Q443" s="66">
        <f t="shared" si="32"/>
        <v>860.77952996575391</v>
      </c>
    </row>
    <row r="444" spans="2:17" x14ac:dyDescent="0.25">
      <c r="B444" s="75">
        <v>440</v>
      </c>
      <c r="C444" s="96" t="s">
        <v>2050</v>
      </c>
      <c r="D444" s="97">
        <v>1</v>
      </c>
      <c r="E444" s="75" t="s">
        <v>158</v>
      </c>
      <c r="F444" s="98">
        <v>41746</v>
      </c>
      <c r="G444" s="98">
        <v>44413</v>
      </c>
      <c r="H444" s="6">
        <f t="shared" si="33"/>
        <v>7.3068493150684928</v>
      </c>
      <c r="I444" s="50">
        <v>8</v>
      </c>
      <c r="J444" s="70">
        <v>0.03</v>
      </c>
      <c r="K444" s="71">
        <f t="shared" si="34"/>
        <v>0.12125</v>
      </c>
      <c r="L444" s="51">
        <v>8853</v>
      </c>
      <c r="M444" s="51">
        <v>1540.03</v>
      </c>
      <c r="N444" s="66">
        <f t="shared" si="30"/>
        <v>7843.3638595890407</v>
      </c>
      <c r="O444" s="66">
        <f t="shared" si="31"/>
        <v>1009.6361404109593</v>
      </c>
      <c r="P444" s="167">
        <v>0.05</v>
      </c>
      <c r="Q444" s="66">
        <f t="shared" si="32"/>
        <v>959.15433339041135</v>
      </c>
    </row>
    <row r="445" spans="2:17" x14ac:dyDescent="0.25">
      <c r="B445" s="75">
        <v>441</v>
      </c>
      <c r="C445" s="96" t="s">
        <v>2051</v>
      </c>
      <c r="D445" s="97">
        <v>2</v>
      </c>
      <c r="E445" s="75" t="s">
        <v>158</v>
      </c>
      <c r="F445" s="98">
        <v>41746</v>
      </c>
      <c r="G445" s="98">
        <v>44413</v>
      </c>
      <c r="H445" s="6">
        <f t="shared" si="33"/>
        <v>7.3068493150684928</v>
      </c>
      <c r="I445" s="50">
        <v>8</v>
      </c>
      <c r="J445" s="70">
        <v>0.03</v>
      </c>
      <c r="K445" s="71">
        <f t="shared" si="34"/>
        <v>0.12125</v>
      </c>
      <c r="L445" s="51">
        <v>15890</v>
      </c>
      <c r="M445" s="51">
        <v>2764.15</v>
      </c>
      <c r="N445" s="66">
        <f t="shared" si="30"/>
        <v>14077.83256849315</v>
      </c>
      <c r="O445" s="66">
        <f t="shared" si="31"/>
        <v>1812.1674315068503</v>
      </c>
      <c r="P445" s="167">
        <v>0.05</v>
      </c>
      <c r="Q445" s="66">
        <f t="shared" si="32"/>
        <v>1721.5590599315078</v>
      </c>
    </row>
    <row r="446" spans="2:17" x14ac:dyDescent="0.25">
      <c r="B446" s="75">
        <v>442</v>
      </c>
      <c r="C446" s="96" t="s">
        <v>2052</v>
      </c>
      <c r="D446" s="97">
        <v>1</v>
      </c>
      <c r="E446" s="75" t="s">
        <v>158</v>
      </c>
      <c r="F446" s="98">
        <v>41746</v>
      </c>
      <c r="G446" s="98">
        <v>44413</v>
      </c>
      <c r="H446" s="6">
        <f t="shared" si="33"/>
        <v>7.3068493150684928</v>
      </c>
      <c r="I446" s="50">
        <v>8</v>
      </c>
      <c r="J446" s="70">
        <v>0.03</v>
      </c>
      <c r="K446" s="71">
        <f t="shared" si="34"/>
        <v>0.12125</v>
      </c>
      <c r="L446" s="51">
        <v>22700</v>
      </c>
      <c r="M446" s="51">
        <v>3948.79</v>
      </c>
      <c r="N446" s="66">
        <f t="shared" si="30"/>
        <v>20111.189383561643</v>
      </c>
      <c r="O446" s="66">
        <f t="shared" si="31"/>
        <v>2588.8106164383571</v>
      </c>
      <c r="P446" s="167">
        <v>0.05</v>
      </c>
      <c r="Q446" s="66">
        <f t="shared" si="32"/>
        <v>2459.3700856164392</v>
      </c>
    </row>
    <row r="447" spans="2:17" x14ac:dyDescent="0.25">
      <c r="B447" s="75">
        <v>443</v>
      </c>
      <c r="C447" s="96" t="s">
        <v>2050</v>
      </c>
      <c r="D447" s="97">
        <v>1</v>
      </c>
      <c r="E447" s="75" t="s">
        <v>158</v>
      </c>
      <c r="F447" s="98">
        <v>41746</v>
      </c>
      <c r="G447" s="98">
        <v>44413</v>
      </c>
      <c r="H447" s="6">
        <f t="shared" si="33"/>
        <v>7.3068493150684928</v>
      </c>
      <c r="I447" s="50">
        <v>8</v>
      </c>
      <c r="J447" s="70">
        <v>0.03</v>
      </c>
      <c r="K447" s="71">
        <f t="shared" si="34"/>
        <v>0.12125</v>
      </c>
      <c r="L447" s="51">
        <v>8569.25</v>
      </c>
      <c r="M447" s="51">
        <v>1490.66</v>
      </c>
      <c r="N447" s="66">
        <f t="shared" si="30"/>
        <v>7591.9739922945209</v>
      </c>
      <c r="O447" s="66">
        <f t="shared" si="31"/>
        <v>977.27600770547906</v>
      </c>
      <c r="P447" s="167">
        <v>0.05</v>
      </c>
      <c r="Q447" s="66">
        <f t="shared" si="32"/>
        <v>928.41220732020508</v>
      </c>
    </row>
    <row r="448" spans="2:17" x14ac:dyDescent="0.25">
      <c r="B448" s="75">
        <v>444</v>
      </c>
      <c r="C448" s="96" t="s">
        <v>2050</v>
      </c>
      <c r="D448" s="97">
        <v>1</v>
      </c>
      <c r="E448" s="75" t="s">
        <v>158</v>
      </c>
      <c r="F448" s="98">
        <v>41746</v>
      </c>
      <c r="G448" s="98">
        <v>44413</v>
      </c>
      <c r="H448" s="6">
        <f t="shared" si="33"/>
        <v>7.3068493150684928</v>
      </c>
      <c r="I448" s="50">
        <v>8</v>
      </c>
      <c r="J448" s="70">
        <v>0.03</v>
      </c>
      <c r="K448" s="71">
        <f t="shared" si="34"/>
        <v>0.12125</v>
      </c>
      <c r="L448" s="51">
        <v>11974.25</v>
      </c>
      <c r="M448" s="51">
        <v>2082.9899999999998</v>
      </c>
      <c r="N448" s="66">
        <f t="shared" si="30"/>
        <v>10608.652399828767</v>
      </c>
      <c r="O448" s="66">
        <f t="shared" si="31"/>
        <v>1365.5976001712334</v>
      </c>
      <c r="P448" s="167">
        <v>0.05</v>
      </c>
      <c r="Q448" s="66">
        <f t="shared" si="32"/>
        <v>1297.3177201626715</v>
      </c>
    </row>
    <row r="449" spans="2:17" x14ac:dyDescent="0.25">
      <c r="B449" s="75">
        <v>445</v>
      </c>
      <c r="C449" s="96" t="s">
        <v>2051</v>
      </c>
      <c r="D449" s="97">
        <v>2</v>
      </c>
      <c r="E449" s="75" t="s">
        <v>158</v>
      </c>
      <c r="F449" s="98">
        <v>41746</v>
      </c>
      <c r="G449" s="98">
        <v>44413</v>
      </c>
      <c r="H449" s="6">
        <f t="shared" si="33"/>
        <v>7.3068493150684928</v>
      </c>
      <c r="I449" s="50">
        <v>8</v>
      </c>
      <c r="J449" s="70">
        <v>0.03</v>
      </c>
      <c r="K449" s="71">
        <f t="shared" si="34"/>
        <v>0.12125</v>
      </c>
      <c r="L449" s="51">
        <v>23721.5</v>
      </c>
      <c r="M449" s="51">
        <v>4126.49</v>
      </c>
      <c r="N449" s="66">
        <f t="shared" si="30"/>
        <v>21016.192905821918</v>
      </c>
      <c r="O449" s="66">
        <f t="shared" si="31"/>
        <v>2705.3070941780825</v>
      </c>
      <c r="P449" s="167">
        <v>0.05</v>
      </c>
      <c r="Q449" s="66">
        <f t="shared" si="32"/>
        <v>2570.0417394691781</v>
      </c>
    </row>
    <row r="450" spans="2:17" x14ac:dyDescent="0.25">
      <c r="B450" s="75">
        <v>446</v>
      </c>
      <c r="C450" s="96" t="s">
        <v>2050</v>
      </c>
      <c r="D450" s="97">
        <v>1</v>
      </c>
      <c r="E450" s="75" t="s">
        <v>158</v>
      </c>
      <c r="F450" s="98">
        <v>41746</v>
      </c>
      <c r="G450" s="98">
        <v>44413</v>
      </c>
      <c r="H450" s="6">
        <f t="shared" si="33"/>
        <v>7.3068493150684928</v>
      </c>
      <c r="I450" s="50">
        <v>8</v>
      </c>
      <c r="J450" s="70">
        <v>0.03</v>
      </c>
      <c r="K450" s="71">
        <f t="shared" si="34"/>
        <v>0.12125</v>
      </c>
      <c r="L450" s="51">
        <v>6469.5</v>
      </c>
      <c r="M450" s="51">
        <v>1125.4100000000001</v>
      </c>
      <c r="N450" s="66">
        <f t="shared" si="30"/>
        <v>5731.6889743150678</v>
      </c>
      <c r="O450" s="66">
        <f t="shared" si="31"/>
        <v>737.81102568493225</v>
      </c>
      <c r="P450" s="167">
        <v>0.05</v>
      </c>
      <c r="Q450" s="66">
        <f t="shared" si="32"/>
        <v>700.92047440068563</v>
      </c>
    </row>
    <row r="451" spans="2:17" x14ac:dyDescent="0.25">
      <c r="B451" s="75">
        <v>447</v>
      </c>
      <c r="C451" s="96" t="s">
        <v>2050</v>
      </c>
      <c r="D451" s="97">
        <v>1</v>
      </c>
      <c r="E451" s="75" t="s">
        <v>158</v>
      </c>
      <c r="F451" s="98">
        <v>41746</v>
      </c>
      <c r="G451" s="98">
        <v>44413</v>
      </c>
      <c r="H451" s="6">
        <f t="shared" si="33"/>
        <v>7.3068493150684928</v>
      </c>
      <c r="I451" s="50">
        <v>8</v>
      </c>
      <c r="J451" s="70">
        <v>0.03</v>
      </c>
      <c r="K451" s="71">
        <f t="shared" si="34"/>
        <v>0.12125</v>
      </c>
      <c r="L451" s="51">
        <v>7207.25</v>
      </c>
      <c r="M451" s="51">
        <v>1253.74</v>
      </c>
      <c r="N451" s="66">
        <f t="shared" si="30"/>
        <v>6385.3026292808217</v>
      </c>
      <c r="O451" s="66">
        <f t="shared" si="31"/>
        <v>821.94737071917825</v>
      </c>
      <c r="P451" s="167">
        <v>0.05</v>
      </c>
      <c r="Q451" s="66">
        <f t="shared" si="32"/>
        <v>780.85000218321932</v>
      </c>
    </row>
    <row r="452" spans="2:17" x14ac:dyDescent="0.25">
      <c r="B452" s="75">
        <v>448</v>
      </c>
      <c r="C452" s="96" t="s">
        <v>2053</v>
      </c>
      <c r="D452" s="97">
        <v>40</v>
      </c>
      <c r="E452" s="75" t="s">
        <v>158</v>
      </c>
      <c r="F452" s="98">
        <v>41746</v>
      </c>
      <c r="G452" s="98">
        <v>44413</v>
      </c>
      <c r="H452" s="6">
        <f t="shared" si="33"/>
        <v>7.3068493150684928</v>
      </c>
      <c r="I452" s="50">
        <v>5</v>
      </c>
      <c r="J452" s="70">
        <v>0.03</v>
      </c>
      <c r="K452" s="71">
        <f t="shared" si="34"/>
        <v>0.19400000000000001</v>
      </c>
      <c r="L452" s="51">
        <v>227000</v>
      </c>
      <c r="M452" s="51">
        <v>39487.89</v>
      </c>
      <c r="N452" s="66">
        <f t="shared" si="30"/>
        <v>321779.03013698629</v>
      </c>
      <c r="O452" s="66">
        <f t="shared" si="31"/>
        <v>0</v>
      </c>
      <c r="P452" s="167">
        <v>0.05</v>
      </c>
      <c r="Q452" s="66">
        <f t="shared" si="32"/>
        <v>6810</v>
      </c>
    </row>
    <row r="453" spans="2:17" x14ac:dyDescent="0.25">
      <c r="B453" s="75">
        <v>449</v>
      </c>
      <c r="C453" s="96" t="s">
        <v>2051</v>
      </c>
      <c r="D453" s="97">
        <v>2</v>
      </c>
      <c r="E453" s="75" t="s">
        <v>158</v>
      </c>
      <c r="F453" s="98">
        <v>41746</v>
      </c>
      <c r="G453" s="98">
        <v>44413</v>
      </c>
      <c r="H453" s="6">
        <f t="shared" si="33"/>
        <v>7.3068493150684928</v>
      </c>
      <c r="I453" s="50">
        <v>8</v>
      </c>
      <c r="J453" s="70">
        <v>0.03</v>
      </c>
      <c r="K453" s="71">
        <f t="shared" si="34"/>
        <v>0.12125</v>
      </c>
      <c r="L453" s="51">
        <v>17138.5</v>
      </c>
      <c r="M453" s="51">
        <v>2981.34</v>
      </c>
      <c r="N453" s="66">
        <f t="shared" ref="N453:N516" si="35">L453*K453*H453</f>
        <v>15183.947984589042</v>
      </c>
      <c r="O453" s="66">
        <f t="shared" ref="O453:O516" si="36">MAX(L453-N453,0)</f>
        <v>1954.5520154109581</v>
      </c>
      <c r="P453" s="167">
        <v>0.05</v>
      </c>
      <c r="Q453" s="66">
        <f t="shared" ref="Q453:Q516" si="37">IF(M453&lt;=0,0,IF(O453&lt;=J453*L453,J453*L453,O453*(1-P453)))</f>
        <v>1856.8244146404102</v>
      </c>
    </row>
    <row r="454" spans="2:17" x14ac:dyDescent="0.25">
      <c r="B454" s="75">
        <v>450</v>
      </c>
      <c r="C454" s="96" t="s">
        <v>2054</v>
      </c>
      <c r="D454" s="97">
        <v>30</v>
      </c>
      <c r="E454" s="75" t="s">
        <v>158</v>
      </c>
      <c r="F454" s="98">
        <v>41746</v>
      </c>
      <c r="G454" s="98">
        <v>44413</v>
      </c>
      <c r="H454" s="6">
        <f t="shared" ref="H454:H517" si="38">(G454-F454)/365</f>
        <v>7.3068493150684928</v>
      </c>
      <c r="I454" s="50">
        <v>5</v>
      </c>
      <c r="J454" s="70">
        <v>0.03</v>
      </c>
      <c r="K454" s="71">
        <f t="shared" ref="K454:K517" si="39">(1-J454)/I454</f>
        <v>0.19400000000000001</v>
      </c>
      <c r="L454" s="51">
        <v>268995</v>
      </c>
      <c r="M454" s="51">
        <v>46793.15</v>
      </c>
      <c r="N454" s="66">
        <f t="shared" si="35"/>
        <v>381308.15071232873</v>
      </c>
      <c r="O454" s="66">
        <f t="shared" si="36"/>
        <v>0</v>
      </c>
      <c r="P454" s="167">
        <v>0.05</v>
      </c>
      <c r="Q454" s="66">
        <f t="shared" si="37"/>
        <v>8069.8499999999995</v>
      </c>
    </row>
    <row r="455" spans="2:17" x14ac:dyDescent="0.25">
      <c r="B455" s="75">
        <v>451</v>
      </c>
      <c r="C455" s="96" t="s">
        <v>2055</v>
      </c>
      <c r="D455" s="97">
        <v>3</v>
      </c>
      <c r="E455" s="75" t="s">
        <v>158</v>
      </c>
      <c r="F455" s="98">
        <v>41746</v>
      </c>
      <c r="G455" s="98">
        <v>44413</v>
      </c>
      <c r="H455" s="6">
        <f t="shared" si="38"/>
        <v>7.3068493150684928</v>
      </c>
      <c r="I455" s="50">
        <v>8</v>
      </c>
      <c r="J455" s="70">
        <v>0.03</v>
      </c>
      <c r="K455" s="71">
        <f t="shared" si="39"/>
        <v>0.12125</v>
      </c>
      <c r="L455" s="51">
        <v>25707.75</v>
      </c>
      <c r="M455" s="51">
        <v>4472.01</v>
      </c>
      <c r="N455" s="66">
        <f t="shared" si="35"/>
        <v>22775.921976883557</v>
      </c>
      <c r="O455" s="66">
        <f t="shared" si="36"/>
        <v>2931.8280231164426</v>
      </c>
      <c r="P455" s="167">
        <v>0.05</v>
      </c>
      <c r="Q455" s="66">
        <f t="shared" si="37"/>
        <v>2785.2366219606206</v>
      </c>
    </row>
    <row r="456" spans="2:17" x14ac:dyDescent="0.25">
      <c r="B456" s="75">
        <v>452</v>
      </c>
      <c r="C456" s="96" t="s">
        <v>2051</v>
      </c>
      <c r="D456" s="97">
        <v>2</v>
      </c>
      <c r="E456" s="75" t="s">
        <v>158</v>
      </c>
      <c r="F456" s="98">
        <v>41746</v>
      </c>
      <c r="G456" s="98">
        <v>44413</v>
      </c>
      <c r="H456" s="6">
        <f t="shared" si="38"/>
        <v>7.3068493150684928</v>
      </c>
      <c r="I456" s="50">
        <v>8</v>
      </c>
      <c r="J456" s="70">
        <v>0.03</v>
      </c>
      <c r="K456" s="71">
        <f t="shared" si="39"/>
        <v>0.12125</v>
      </c>
      <c r="L456" s="51">
        <v>23948.5</v>
      </c>
      <c r="M456" s="51">
        <v>4165.9799999999996</v>
      </c>
      <c r="N456" s="66">
        <f t="shared" si="35"/>
        <v>21217.304799657533</v>
      </c>
      <c r="O456" s="66">
        <f t="shared" si="36"/>
        <v>2731.1952003424667</v>
      </c>
      <c r="P456" s="167">
        <v>0.05</v>
      </c>
      <c r="Q456" s="66">
        <f t="shared" si="37"/>
        <v>2594.6354403253431</v>
      </c>
    </row>
    <row r="457" spans="2:17" x14ac:dyDescent="0.25">
      <c r="B457" s="75">
        <v>453</v>
      </c>
      <c r="C457" s="96" t="s">
        <v>2056</v>
      </c>
      <c r="D457" s="97">
        <v>40</v>
      </c>
      <c r="E457" s="75" t="s">
        <v>158</v>
      </c>
      <c r="F457" s="98">
        <v>41746</v>
      </c>
      <c r="G457" s="98">
        <v>44413</v>
      </c>
      <c r="H457" s="6">
        <f t="shared" si="38"/>
        <v>7.3068493150684928</v>
      </c>
      <c r="I457" s="50">
        <v>5</v>
      </c>
      <c r="J457" s="70">
        <v>0.03</v>
      </c>
      <c r="K457" s="71">
        <f t="shared" si="39"/>
        <v>0.19400000000000001</v>
      </c>
      <c r="L457" s="51">
        <v>74910</v>
      </c>
      <c r="M457" s="51">
        <v>12235.26</v>
      </c>
      <c r="N457" s="66">
        <f t="shared" si="35"/>
        <v>106187.07994520548</v>
      </c>
      <c r="O457" s="66">
        <f t="shared" si="36"/>
        <v>0</v>
      </c>
      <c r="P457" s="167">
        <v>0.05</v>
      </c>
      <c r="Q457" s="66">
        <f t="shared" si="37"/>
        <v>2247.2999999999997</v>
      </c>
    </row>
    <row r="458" spans="2:17" x14ac:dyDescent="0.25">
      <c r="B458" s="75">
        <v>454</v>
      </c>
      <c r="C458" s="96" t="s">
        <v>2057</v>
      </c>
      <c r="D458" s="97">
        <v>1</v>
      </c>
      <c r="E458" s="75" t="s">
        <v>158</v>
      </c>
      <c r="F458" s="98">
        <v>41746</v>
      </c>
      <c r="G458" s="98">
        <v>44413</v>
      </c>
      <c r="H458" s="6">
        <f t="shared" si="38"/>
        <v>7.3068493150684928</v>
      </c>
      <c r="I458" s="50">
        <v>5</v>
      </c>
      <c r="J458" s="70">
        <v>0.03</v>
      </c>
      <c r="K458" s="71">
        <f t="shared" si="39"/>
        <v>0.19400000000000001</v>
      </c>
      <c r="L458" s="51">
        <v>3461.75</v>
      </c>
      <c r="M458" s="51">
        <v>602.20000000000005</v>
      </c>
      <c r="N458" s="66">
        <f t="shared" si="35"/>
        <v>4907.1302095890414</v>
      </c>
      <c r="O458" s="66">
        <f t="shared" si="36"/>
        <v>0</v>
      </c>
      <c r="P458" s="167">
        <v>0.05</v>
      </c>
      <c r="Q458" s="66">
        <f t="shared" si="37"/>
        <v>103.85249999999999</v>
      </c>
    </row>
    <row r="459" spans="2:17" x14ac:dyDescent="0.25">
      <c r="B459" s="75">
        <v>455</v>
      </c>
      <c r="C459" s="96" t="s">
        <v>2058</v>
      </c>
      <c r="D459" s="97">
        <v>26</v>
      </c>
      <c r="E459" s="75" t="s">
        <v>158</v>
      </c>
      <c r="F459" s="98">
        <v>41746</v>
      </c>
      <c r="G459" s="98">
        <v>44413</v>
      </c>
      <c r="H459" s="6">
        <f t="shared" si="38"/>
        <v>7.3068493150684928</v>
      </c>
      <c r="I459" s="50">
        <v>5</v>
      </c>
      <c r="J459" s="70">
        <v>0.03</v>
      </c>
      <c r="K459" s="71">
        <f t="shared" si="39"/>
        <v>0.19400000000000001</v>
      </c>
      <c r="L459" s="51">
        <v>79677</v>
      </c>
      <c r="M459" s="51">
        <v>27023.599999999999</v>
      </c>
      <c r="N459" s="66">
        <f t="shared" si="35"/>
        <v>112944.43957808218</v>
      </c>
      <c r="O459" s="66">
        <f t="shared" si="36"/>
        <v>0</v>
      </c>
      <c r="P459" s="167">
        <v>0.05</v>
      </c>
      <c r="Q459" s="66">
        <f t="shared" si="37"/>
        <v>2390.31</v>
      </c>
    </row>
    <row r="460" spans="2:17" x14ac:dyDescent="0.25">
      <c r="B460" s="75">
        <v>456</v>
      </c>
      <c r="C460" s="96" t="s">
        <v>2059</v>
      </c>
      <c r="D460" s="97">
        <v>52</v>
      </c>
      <c r="E460" s="75" t="s">
        <v>158</v>
      </c>
      <c r="F460" s="98">
        <v>42064</v>
      </c>
      <c r="G460" s="98">
        <v>44413</v>
      </c>
      <c r="H460" s="6">
        <f t="shared" si="38"/>
        <v>6.4356164383561643</v>
      </c>
      <c r="I460" s="50">
        <v>8</v>
      </c>
      <c r="J460" s="70">
        <v>0.03</v>
      </c>
      <c r="K460" s="71">
        <f t="shared" si="39"/>
        <v>0.12125</v>
      </c>
      <c r="L460" s="51">
        <v>1016528.87</v>
      </c>
      <c r="M460" s="51">
        <v>428905.56</v>
      </c>
      <c r="N460" s="66">
        <f t="shared" si="35"/>
        <v>793216.27608256845</v>
      </c>
      <c r="O460" s="66">
        <f t="shared" si="36"/>
        <v>223312.59391743154</v>
      </c>
      <c r="P460" s="167">
        <v>0.05</v>
      </c>
      <c r="Q460" s="66">
        <f t="shared" si="37"/>
        <v>212146.96422155996</v>
      </c>
    </row>
    <row r="461" spans="2:17" x14ac:dyDescent="0.25">
      <c r="B461" s="75">
        <v>457</v>
      </c>
      <c r="C461" s="96" t="s">
        <v>2060</v>
      </c>
      <c r="D461" s="97">
        <v>52</v>
      </c>
      <c r="E461" s="75" t="s">
        <v>158</v>
      </c>
      <c r="F461" s="98">
        <v>42064</v>
      </c>
      <c r="G461" s="98">
        <v>44413</v>
      </c>
      <c r="H461" s="6">
        <f t="shared" si="38"/>
        <v>6.4356164383561643</v>
      </c>
      <c r="I461" s="50">
        <v>6</v>
      </c>
      <c r="J461" s="70">
        <v>0.03</v>
      </c>
      <c r="K461" s="71">
        <f t="shared" si="39"/>
        <v>0.16166666666666665</v>
      </c>
      <c r="L461" s="51">
        <v>527089.06999999995</v>
      </c>
      <c r="M461" s="51">
        <v>222395.5</v>
      </c>
      <c r="N461" s="66">
        <f t="shared" si="35"/>
        <v>548396.46514479443</v>
      </c>
      <c r="O461" s="66">
        <f t="shared" si="36"/>
        <v>0</v>
      </c>
      <c r="P461" s="167">
        <v>0.05</v>
      </c>
      <c r="Q461" s="66">
        <f t="shared" si="37"/>
        <v>15812.672099999998</v>
      </c>
    </row>
    <row r="462" spans="2:17" x14ac:dyDescent="0.25">
      <c r="B462" s="75">
        <v>458</v>
      </c>
      <c r="C462" s="96" t="s">
        <v>2061</v>
      </c>
      <c r="D462" s="97">
        <v>52</v>
      </c>
      <c r="E462" s="75" t="s">
        <v>158</v>
      </c>
      <c r="F462" s="98">
        <v>42064</v>
      </c>
      <c r="G462" s="98">
        <v>44413</v>
      </c>
      <c r="H462" s="6">
        <f t="shared" si="38"/>
        <v>6.4356164383561643</v>
      </c>
      <c r="I462" s="50">
        <v>6</v>
      </c>
      <c r="J462" s="70">
        <v>0.03</v>
      </c>
      <c r="K462" s="71">
        <f t="shared" si="39"/>
        <v>0.16166666666666665</v>
      </c>
      <c r="L462" s="51">
        <v>564738.29</v>
      </c>
      <c r="M462" s="51">
        <v>238280.86</v>
      </c>
      <c r="N462" s="66">
        <f t="shared" si="35"/>
        <v>587567.64196972596</v>
      </c>
      <c r="O462" s="66">
        <f t="shared" si="36"/>
        <v>0</v>
      </c>
      <c r="P462" s="167">
        <v>0.05</v>
      </c>
      <c r="Q462" s="66">
        <f t="shared" si="37"/>
        <v>16942.148700000002</v>
      </c>
    </row>
    <row r="463" spans="2:17" x14ac:dyDescent="0.25">
      <c r="B463" s="75">
        <v>459</v>
      </c>
      <c r="C463" s="96" t="s">
        <v>2062</v>
      </c>
      <c r="D463" s="97">
        <v>52</v>
      </c>
      <c r="E463" s="75" t="s">
        <v>158</v>
      </c>
      <c r="F463" s="98">
        <v>42064</v>
      </c>
      <c r="G463" s="98">
        <v>44413</v>
      </c>
      <c r="H463" s="6">
        <f t="shared" si="38"/>
        <v>6.4356164383561643</v>
      </c>
      <c r="I463" s="50">
        <v>6</v>
      </c>
      <c r="J463" s="70">
        <v>0.03</v>
      </c>
      <c r="K463" s="71">
        <f t="shared" si="39"/>
        <v>0.16166666666666665</v>
      </c>
      <c r="L463" s="51">
        <v>395316.75</v>
      </c>
      <c r="M463" s="51">
        <v>166796.6</v>
      </c>
      <c r="N463" s="66">
        <f t="shared" si="35"/>
        <v>411297.29423630133</v>
      </c>
      <c r="O463" s="66">
        <f t="shared" si="36"/>
        <v>0</v>
      </c>
      <c r="P463" s="167">
        <v>0.05</v>
      </c>
      <c r="Q463" s="66">
        <f t="shared" si="37"/>
        <v>11859.502499999999</v>
      </c>
    </row>
    <row r="464" spans="2:17" x14ac:dyDescent="0.25">
      <c r="B464" s="75">
        <v>460</v>
      </c>
      <c r="C464" s="96" t="s">
        <v>2063</v>
      </c>
      <c r="D464" s="97">
        <v>52</v>
      </c>
      <c r="E464" s="75" t="s">
        <v>158</v>
      </c>
      <c r="F464" s="98">
        <v>42064</v>
      </c>
      <c r="G464" s="98">
        <v>44413</v>
      </c>
      <c r="H464" s="6">
        <f t="shared" si="38"/>
        <v>6.4356164383561643</v>
      </c>
      <c r="I464" s="50">
        <v>6</v>
      </c>
      <c r="J464" s="70">
        <v>0.03</v>
      </c>
      <c r="K464" s="71">
        <f t="shared" si="39"/>
        <v>0.16166666666666665</v>
      </c>
      <c r="L464" s="51">
        <v>414141.41</v>
      </c>
      <c r="M464" s="51">
        <v>174739.31</v>
      </c>
      <c r="N464" s="66">
        <f t="shared" si="35"/>
        <v>430882.93466999987</v>
      </c>
      <c r="O464" s="66">
        <f t="shared" si="36"/>
        <v>0</v>
      </c>
      <c r="P464" s="167">
        <v>0.05</v>
      </c>
      <c r="Q464" s="66">
        <f t="shared" si="37"/>
        <v>12424.242299999998</v>
      </c>
    </row>
    <row r="465" spans="2:17" x14ac:dyDescent="0.25">
      <c r="B465" s="75">
        <v>461</v>
      </c>
      <c r="C465" s="96" t="s">
        <v>2064</v>
      </c>
      <c r="D465" s="97">
        <v>52</v>
      </c>
      <c r="E465" s="75" t="s">
        <v>158</v>
      </c>
      <c r="F465" s="98">
        <v>42064</v>
      </c>
      <c r="G465" s="98">
        <v>44413</v>
      </c>
      <c r="H465" s="6">
        <f t="shared" si="38"/>
        <v>6.4356164383561643</v>
      </c>
      <c r="I465" s="50">
        <v>8</v>
      </c>
      <c r="J465" s="70">
        <v>0.03</v>
      </c>
      <c r="K465" s="71">
        <f t="shared" si="39"/>
        <v>0.12125</v>
      </c>
      <c r="L465" s="51">
        <v>790633.56</v>
      </c>
      <c r="M465" s="51">
        <v>333593.2</v>
      </c>
      <c r="N465" s="66">
        <f t="shared" si="35"/>
        <v>616945.98817356175</v>
      </c>
      <c r="O465" s="66">
        <f t="shared" si="36"/>
        <v>173687.5718264383</v>
      </c>
      <c r="P465" s="167">
        <v>0.05</v>
      </c>
      <c r="Q465" s="66">
        <f t="shared" si="37"/>
        <v>165003.19323511637</v>
      </c>
    </row>
    <row r="466" spans="2:17" x14ac:dyDescent="0.25">
      <c r="B466" s="75">
        <v>462</v>
      </c>
      <c r="C466" s="96" t="s">
        <v>2065</v>
      </c>
      <c r="D466" s="97">
        <v>52</v>
      </c>
      <c r="E466" s="75" t="s">
        <v>158</v>
      </c>
      <c r="F466" s="98">
        <v>42064</v>
      </c>
      <c r="G466" s="98">
        <v>44413</v>
      </c>
      <c r="H466" s="6">
        <f t="shared" si="38"/>
        <v>6.4356164383561643</v>
      </c>
      <c r="I466" s="50">
        <v>6</v>
      </c>
      <c r="J466" s="70">
        <v>0.03</v>
      </c>
      <c r="K466" s="71">
        <f t="shared" si="39"/>
        <v>0.16166666666666665</v>
      </c>
      <c r="L466" s="51">
        <v>489440.14</v>
      </c>
      <c r="M466" s="51">
        <v>206510.23</v>
      </c>
      <c r="N466" s="66">
        <f t="shared" si="35"/>
        <v>509225.59004301362</v>
      </c>
      <c r="O466" s="66">
        <f t="shared" si="36"/>
        <v>0</v>
      </c>
      <c r="P466" s="167">
        <v>0.05</v>
      </c>
      <c r="Q466" s="66">
        <f t="shared" si="37"/>
        <v>14683.2042</v>
      </c>
    </row>
    <row r="467" spans="2:17" x14ac:dyDescent="0.25">
      <c r="B467" s="75">
        <v>463</v>
      </c>
      <c r="C467" s="96" t="s">
        <v>2066</v>
      </c>
      <c r="D467" s="97">
        <v>52</v>
      </c>
      <c r="E467" s="75" t="s">
        <v>158</v>
      </c>
      <c r="F467" s="98">
        <v>42064</v>
      </c>
      <c r="G467" s="98">
        <v>44413</v>
      </c>
      <c r="H467" s="6">
        <f t="shared" si="38"/>
        <v>6.4356164383561643</v>
      </c>
      <c r="I467" s="50">
        <v>6</v>
      </c>
      <c r="J467" s="70">
        <v>0.03</v>
      </c>
      <c r="K467" s="71">
        <f t="shared" si="39"/>
        <v>0.16166666666666665</v>
      </c>
      <c r="L467" s="51">
        <v>1044765.8</v>
      </c>
      <c r="M467" s="51">
        <v>440819.61</v>
      </c>
      <c r="N467" s="66">
        <f t="shared" si="35"/>
        <v>1087000.099668493</v>
      </c>
      <c r="O467" s="66">
        <f t="shared" si="36"/>
        <v>0</v>
      </c>
      <c r="P467" s="167">
        <v>0.05</v>
      </c>
      <c r="Q467" s="66">
        <f t="shared" si="37"/>
        <v>31342.974000000002</v>
      </c>
    </row>
    <row r="468" spans="2:17" x14ac:dyDescent="0.25">
      <c r="B468" s="75">
        <v>464</v>
      </c>
      <c r="C468" s="96" t="s">
        <v>2067</v>
      </c>
      <c r="D468" s="97">
        <v>1</v>
      </c>
      <c r="E468" s="75" t="s">
        <v>354</v>
      </c>
      <c r="F468" s="98">
        <v>41730</v>
      </c>
      <c r="G468" s="98">
        <v>44413</v>
      </c>
      <c r="H468" s="6">
        <f t="shared" si="38"/>
        <v>7.3506849315068497</v>
      </c>
      <c r="I468" s="50">
        <v>6</v>
      </c>
      <c r="J468" s="70">
        <v>0.03</v>
      </c>
      <c r="K468" s="71">
        <f t="shared" si="39"/>
        <v>0.16166666666666665</v>
      </c>
      <c r="L468" s="51">
        <v>380065.81</v>
      </c>
      <c r="M468" s="51">
        <v>127322.05</v>
      </c>
      <c r="N468" s="66">
        <f t="shared" si="35"/>
        <v>451655.28364525113</v>
      </c>
      <c r="O468" s="66">
        <f t="shared" si="36"/>
        <v>0</v>
      </c>
      <c r="P468" s="167">
        <v>0.05</v>
      </c>
      <c r="Q468" s="66">
        <f t="shared" si="37"/>
        <v>11401.9743</v>
      </c>
    </row>
    <row r="469" spans="2:17" x14ac:dyDescent="0.25">
      <c r="B469" s="75">
        <v>465</v>
      </c>
      <c r="C469" s="96" t="s">
        <v>2068</v>
      </c>
      <c r="D469" s="97">
        <v>64</v>
      </c>
      <c r="E469" s="75" t="s">
        <v>158</v>
      </c>
      <c r="F469" s="98">
        <v>42064</v>
      </c>
      <c r="G469" s="98">
        <v>44413</v>
      </c>
      <c r="H469" s="6">
        <f t="shared" si="38"/>
        <v>6.4356164383561643</v>
      </c>
      <c r="I469" s="50">
        <v>6</v>
      </c>
      <c r="J469" s="70">
        <v>0.03</v>
      </c>
      <c r="K469" s="71">
        <f t="shared" si="39"/>
        <v>0.16166666666666665</v>
      </c>
      <c r="L469" s="51">
        <v>886947.79</v>
      </c>
      <c r="M469" s="51">
        <v>374231.22</v>
      </c>
      <c r="N469" s="66">
        <f t="shared" si="35"/>
        <v>922802.35066150676</v>
      </c>
      <c r="O469" s="66">
        <f t="shared" si="36"/>
        <v>0</v>
      </c>
      <c r="P469" s="167">
        <v>0.05</v>
      </c>
      <c r="Q469" s="66">
        <f t="shared" si="37"/>
        <v>26608.433700000001</v>
      </c>
    </row>
    <row r="470" spans="2:17" x14ac:dyDescent="0.25">
      <c r="B470" s="75">
        <v>466</v>
      </c>
      <c r="C470" s="96" t="s">
        <v>2069</v>
      </c>
      <c r="D470" s="97">
        <v>46</v>
      </c>
      <c r="E470" s="75" t="s">
        <v>158</v>
      </c>
      <c r="F470" s="98">
        <v>42064</v>
      </c>
      <c r="G470" s="98">
        <v>44413</v>
      </c>
      <c r="H470" s="6">
        <f t="shared" si="38"/>
        <v>6.4356164383561643</v>
      </c>
      <c r="I470" s="50">
        <v>8</v>
      </c>
      <c r="J470" s="70">
        <v>0.03</v>
      </c>
      <c r="K470" s="71">
        <f t="shared" si="39"/>
        <v>0.12125</v>
      </c>
      <c r="L470" s="51">
        <v>348385.97</v>
      </c>
      <c r="M470" s="51">
        <v>146995.01</v>
      </c>
      <c r="N470" s="66">
        <f t="shared" si="35"/>
        <v>271852.01514523965</v>
      </c>
      <c r="O470" s="66">
        <f t="shared" si="36"/>
        <v>76533.954854760319</v>
      </c>
      <c r="P470" s="167">
        <v>0.05</v>
      </c>
      <c r="Q470" s="66">
        <f t="shared" si="37"/>
        <v>72707.2571120223</v>
      </c>
    </row>
    <row r="471" spans="2:17" x14ac:dyDescent="0.25">
      <c r="B471" s="75">
        <v>467</v>
      </c>
      <c r="C471" s="96" t="s">
        <v>2070</v>
      </c>
      <c r="D471" s="97">
        <v>24</v>
      </c>
      <c r="E471" s="75" t="s">
        <v>158</v>
      </c>
      <c r="F471" s="98">
        <v>42064</v>
      </c>
      <c r="G471" s="98">
        <v>44413</v>
      </c>
      <c r="H471" s="6">
        <f t="shared" si="38"/>
        <v>6.4356164383561643</v>
      </c>
      <c r="I471" s="50">
        <v>8</v>
      </c>
      <c r="J471" s="70">
        <v>0.03</v>
      </c>
      <c r="K471" s="71">
        <f t="shared" si="39"/>
        <v>0.12125</v>
      </c>
      <c r="L471" s="51">
        <v>255321.23</v>
      </c>
      <c r="M471" s="51">
        <v>107728.06</v>
      </c>
      <c r="N471" s="66">
        <f t="shared" si="35"/>
        <v>199231.87746297944</v>
      </c>
      <c r="O471" s="66">
        <f t="shared" si="36"/>
        <v>56089.352537020575</v>
      </c>
      <c r="P471" s="167">
        <v>0.05</v>
      </c>
      <c r="Q471" s="66">
        <f t="shared" si="37"/>
        <v>53284.884910169545</v>
      </c>
    </row>
    <row r="472" spans="2:17" x14ac:dyDescent="0.25">
      <c r="B472" s="75">
        <v>468</v>
      </c>
      <c r="C472" s="96" t="s">
        <v>2071</v>
      </c>
      <c r="D472" s="97">
        <v>48</v>
      </c>
      <c r="E472" s="75" t="s">
        <v>158</v>
      </c>
      <c r="F472" s="98">
        <v>42064</v>
      </c>
      <c r="G472" s="98">
        <v>44413</v>
      </c>
      <c r="H472" s="6">
        <f t="shared" si="38"/>
        <v>6.4356164383561643</v>
      </c>
      <c r="I472" s="50">
        <v>8</v>
      </c>
      <c r="J472" s="70">
        <v>0.03</v>
      </c>
      <c r="K472" s="71">
        <f t="shared" si="39"/>
        <v>0.12125</v>
      </c>
      <c r="L472" s="51">
        <v>607753.55000000005</v>
      </c>
      <c r="M472" s="51">
        <v>256430.36</v>
      </c>
      <c r="N472" s="66">
        <f t="shared" si="35"/>
        <v>474241.33434297948</v>
      </c>
      <c r="O472" s="66">
        <f t="shared" si="36"/>
        <v>133512.21565702057</v>
      </c>
      <c r="P472" s="167">
        <v>0.05</v>
      </c>
      <c r="Q472" s="66">
        <f t="shared" si="37"/>
        <v>126836.60487416954</v>
      </c>
    </row>
    <row r="473" spans="2:17" x14ac:dyDescent="0.25">
      <c r="B473" s="75">
        <v>469</v>
      </c>
      <c r="C473" s="96" t="s">
        <v>2072</v>
      </c>
      <c r="D473" s="97">
        <v>29</v>
      </c>
      <c r="E473" s="75" t="s">
        <v>158</v>
      </c>
      <c r="F473" s="98">
        <v>42064</v>
      </c>
      <c r="G473" s="98">
        <v>44413</v>
      </c>
      <c r="H473" s="6">
        <f t="shared" si="38"/>
        <v>6.4356164383561643</v>
      </c>
      <c r="I473" s="50">
        <v>6</v>
      </c>
      <c r="J473" s="70">
        <v>0.03</v>
      </c>
      <c r="K473" s="71">
        <f t="shared" si="39"/>
        <v>0.16166666666666665</v>
      </c>
      <c r="L473" s="51">
        <v>732783.94</v>
      </c>
      <c r="M473" s="51">
        <v>309184.64000000001</v>
      </c>
      <c r="N473" s="66">
        <f t="shared" si="35"/>
        <v>762406.47982109571</v>
      </c>
      <c r="O473" s="66">
        <f t="shared" si="36"/>
        <v>0</v>
      </c>
      <c r="P473" s="167">
        <v>0.05</v>
      </c>
      <c r="Q473" s="66">
        <f t="shared" si="37"/>
        <v>21983.518199999999</v>
      </c>
    </row>
    <row r="474" spans="2:17" x14ac:dyDescent="0.25">
      <c r="B474" s="75">
        <v>470</v>
      </c>
      <c r="C474" s="96" t="s">
        <v>2073</v>
      </c>
      <c r="D474" s="100">
        <v>1220.99</v>
      </c>
      <c r="E474" s="75" t="s">
        <v>354</v>
      </c>
      <c r="F474" s="98">
        <v>42064</v>
      </c>
      <c r="G474" s="98">
        <v>44413</v>
      </c>
      <c r="H474" s="6">
        <f t="shared" si="38"/>
        <v>6.4356164383561643</v>
      </c>
      <c r="I474" s="50">
        <v>6</v>
      </c>
      <c r="J474" s="70">
        <v>0.03</v>
      </c>
      <c r="K474" s="71">
        <f t="shared" si="39"/>
        <v>0.16166666666666665</v>
      </c>
      <c r="L474" s="51">
        <v>570527.55000000005</v>
      </c>
      <c r="M474" s="51">
        <v>240723.54</v>
      </c>
      <c r="N474" s="66">
        <f t="shared" si="35"/>
        <v>593590.93082260271</v>
      </c>
      <c r="O474" s="66">
        <f t="shared" si="36"/>
        <v>0</v>
      </c>
      <c r="P474" s="167">
        <v>0.05</v>
      </c>
      <c r="Q474" s="66">
        <f t="shared" si="37"/>
        <v>17115.826499999999</v>
      </c>
    </row>
    <row r="475" spans="2:17" x14ac:dyDescent="0.25">
      <c r="B475" s="75">
        <v>471</v>
      </c>
      <c r="C475" s="96" t="s">
        <v>2074</v>
      </c>
      <c r="D475" s="97">
        <v>3</v>
      </c>
      <c r="E475" s="75" t="s">
        <v>158</v>
      </c>
      <c r="F475" s="98">
        <v>42064</v>
      </c>
      <c r="G475" s="98">
        <v>44413</v>
      </c>
      <c r="H475" s="6">
        <f t="shared" si="38"/>
        <v>6.4356164383561643</v>
      </c>
      <c r="I475" s="50">
        <v>6</v>
      </c>
      <c r="J475" s="70">
        <v>0.03</v>
      </c>
      <c r="K475" s="71">
        <f t="shared" si="39"/>
        <v>0.16166666666666665</v>
      </c>
      <c r="L475" s="51">
        <v>137574.03</v>
      </c>
      <c r="M475" s="51">
        <v>58046.82</v>
      </c>
      <c r="N475" s="66">
        <f t="shared" si="35"/>
        <v>143135.41304835616</v>
      </c>
      <c r="O475" s="66">
        <f t="shared" si="36"/>
        <v>0</v>
      </c>
      <c r="P475" s="167">
        <v>0.05</v>
      </c>
      <c r="Q475" s="66">
        <f t="shared" si="37"/>
        <v>4127.2209000000003</v>
      </c>
    </row>
    <row r="476" spans="2:17" x14ac:dyDescent="0.25">
      <c r="B476" s="75">
        <v>472</v>
      </c>
      <c r="C476" s="96" t="s">
        <v>2075</v>
      </c>
      <c r="D476" s="97">
        <v>8</v>
      </c>
      <c r="E476" s="75" t="s">
        <v>158</v>
      </c>
      <c r="F476" s="98">
        <v>42064</v>
      </c>
      <c r="G476" s="98">
        <v>44413</v>
      </c>
      <c r="H476" s="6">
        <f t="shared" si="38"/>
        <v>6.4356164383561643</v>
      </c>
      <c r="I476" s="50">
        <v>6</v>
      </c>
      <c r="J476" s="70">
        <v>0.03</v>
      </c>
      <c r="K476" s="71">
        <f t="shared" si="39"/>
        <v>0.16166666666666665</v>
      </c>
      <c r="L476" s="51">
        <v>335842.41</v>
      </c>
      <c r="M476" s="51">
        <v>141702.49</v>
      </c>
      <c r="N476" s="66">
        <f t="shared" si="35"/>
        <v>349418.72440972598</v>
      </c>
      <c r="O476" s="66">
        <f t="shared" si="36"/>
        <v>0</v>
      </c>
      <c r="P476" s="167">
        <v>0.05</v>
      </c>
      <c r="Q476" s="66">
        <f t="shared" si="37"/>
        <v>10075.272299999999</v>
      </c>
    </row>
    <row r="477" spans="2:17" x14ac:dyDescent="0.25">
      <c r="B477" s="75">
        <v>473</v>
      </c>
      <c r="C477" s="96" t="s">
        <v>2076</v>
      </c>
      <c r="D477" s="97">
        <v>2</v>
      </c>
      <c r="E477" s="75" t="s">
        <v>158</v>
      </c>
      <c r="F477" s="98">
        <v>42064</v>
      </c>
      <c r="G477" s="98">
        <v>44413</v>
      </c>
      <c r="H477" s="6">
        <f t="shared" si="38"/>
        <v>6.4356164383561643</v>
      </c>
      <c r="I477" s="50">
        <v>6</v>
      </c>
      <c r="J477" s="70">
        <v>0.03</v>
      </c>
      <c r="K477" s="71">
        <f t="shared" si="39"/>
        <v>0.16166666666666665</v>
      </c>
      <c r="L477" s="51">
        <v>42486.06</v>
      </c>
      <c r="M477" s="51">
        <v>17926.2</v>
      </c>
      <c r="N477" s="66">
        <f t="shared" si="35"/>
        <v>44203.544425479449</v>
      </c>
      <c r="O477" s="66">
        <f t="shared" si="36"/>
        <v>0</v>
      </c>
      <c r="P477" s="167">
        <v>0.05</v>
      </c>
      <c r="Q477" s="66">
        <f t="shared" si="37"/>
        <v>1274.5817999999999</v>
      </c>
    </row>
    <row r="478" spans="2:17" x14ac:dyDescent="0.25">
      <c r="B478" s="75">
        <v>474</v>
      </c>
      <c r="C478" s="96" t="s">
        <v>2077</v>
      </c>
      <c r="D478" s="97">
        <v>2</v>
      </c>
      <c r="E478" s="75" t="s">
        <v>158</v>
      </c>
      <c r="F478" s="98">
        <v>42064</v>
      </c>
      <c r="G478" s="98">
        <v>44413</v>
      </c>
      <c r="H478" s="6">
        <f t="shared" si="38"/>
        <v>6.4356164383561643</v>
      </c>
      <c r="I478" s="50">
        <v>8</v>
      </c>
      <c r="J478" s="70">
        <v>0.03</v>
      </c>
      <c r="K478" s="71">
        <f t="shared" si="39"/>
        <v>0.12125</v>
      </c>
      <c r="L478" s="51">
        <v>25491.63</v>
      </c>
      <c r="M478" s="51">
        <v>10755.72</v>
      </c>
      <c r="N478" s="66">
        <f t="shared" si="35"/>
        <v>19891.590309554795</v>
      </c>
      <c r="O478" s="66">
        <f t="shared" si="36"/>
        <v>5600.0396904452064</v>
      </c>
      <c r="P478" s="167">
        <v>0.05</v>
      </c>
      <c r="Q478" s="66">
        <f t="shared" si="37"/>
        <v>5320.0377059229459</v>
      </c>
    </row>
    <row r="479" spans="2:17" x14ac:dyDescent="0.25">
      <c r="B479" s="75">
        <v>475</v>
      </c>
      <c r="C479" s="96" t="s">
        <v>2078</v>
      </c>
      <c r="D479" s="97">
        <v>1</v>
      </c>
      <c r="E479" s="75" t="s">
        <v>158</v>
      </c>
      <c r="F479" s="98">
        <v>42064</v>
      </c>
      <c r="G479" s="98">
        <v>44413</v>
      </c>
      <c r="H479" s="6">
        <f t="shared" si="38"/>
        <v>6.4356164383561643</v>
      </c>
      <c r="I479" s="50">
        <v>6</v>
      </c>
      <c r="J479" s="70">
        <v>0.03</v>
      </c>
      <c r="K479" s="71">
        <f t="shared" si="39"/>
        <v>0.16166666666666665</v>
      </c>
      <c r="L479" s="51">
        <v>77688.899999999994</v>
      </c>
      <c r="M479" s="51">
        <v>32779.4</v>
      </c>
      <c r="N479" s="66">
        <f t="shared" si="35"/>
        <v>80829.447176712318</v>
      </c>
      <c r="O479" s="66">
        <f t="shared" si="36"/>
        <v>0</v>
      </c>
      <c r="P479" s="167">
        <v>0.05</v>
      </c>
      <c r="Q479" s="66">
        <f t="shared" si="37"/>
        <v>2330.6669999999999</v>
      </c>
    </row>
    <row r="480" spans="2:17" x14ac:dyDescent="0.25">
      <c r="B480" s="75">
        <v>476</v>
      </c>
      <c r="C480" s="96" t="s">
        <v>2077</v>
      </c>
      <c r="D480" s="97">
        <v>2</v>
      </c>
      <c r="E480" s="75" t="s">
        <v>158</v>
      </c>
      <c r="F480" s="98">
        <v>42064</v>
      </c>
      <c r="G480" s="98">
        <v>44413</v>
      </c>
      <c r="H480" s="6">
        <f t="shared" si="38"/>
        <v>6.4356164383561643</v>
      </c>
      <c r="I480" s="50">
        <v>8</v>
      </c>
      <c r="J480" s="70">
        <v>0.03</v>
      </c>
      <c r="K480" s="71">
        <f t="shared" si="39"/>
        <v>0.12125</v>
      </c>
      <c r="L480" s="51">
        <v>25491.53</v>
      </c>
      <c r="M480" s="51">
        <v>10755.68</v>
      </c>
      <c r="N480" s="66">
        <f t="shared" si="35"/>
        <v>19891.512277705478</v>
      </c>
      <c r="O480" s="66">
        <f t="shared" si="36"/>
        <v>5600.0177222945204</v>
      </c>
      <c r="P480" s="167">
        <v>0.05</v>
      </c>
      <c r="Q480" s="66">
        <f t="shared" si="37"/>
        <v>5320.0168361797942</v>
      </c>
    </row>
    <row r="481" spans="2:17" x14ac:dyDescent="0.25">
      <c r="B481" s="75">
        <v>477</v>
      </c>
      <c r="C481" s="96" t="s">
        <v>2079</v>
      </c>
      <c r="D481" s="97">
        <v>1</v>
      </c>
      <c r="E481" s="75" t="s">
        <v>354</v>
      </c>
      <c r="F481" s="98">
        <v>42083</v>
      </c>
      <c r="G481" s="98">
        <v>44413</v>
      </c>
      <c r="H481" s="6">
        <f t="shared" si="38"/>
        <v>6.3835616438356162</v>
      </c>
      <c r="I481" s="50">
        <v>6</v>
      </c>
      <c r="J481" s="70">
        <v>0.03</v>
      </c>
      <c r="K481" s="71">
        <f t="shared" si="39"/>
        <v>0.16166666666666665</v>
      </c>
      <c r="L481" s="51">
        <v>127265.83</v>
      </c>
      <c r="M481" s="51">
        <v>54326.82</v>
      </c>
      <c r="N481" s="66">
        <f t="shared" si="35"/>
        <v>131339.49880502283</v>
      </c>
      <c r="O481" s="66">
        <f t="shared" si="36"/>
        <v>0</v>
      </c>
      <c r="P481" s="167">
        <v>0.05</v>
      </c>
      <c r="Q481" s="66">
        <f t="shared" si="37"/>
        <v>3817.9748999999997</v>
      </c>
    </row>
    <row r="482" spans="2:17" x14ac:dyDescent="0.25">
      <c r="B482" s="75">
        <v>478</v>
      </c>
      <c r="C482" s="96" t="s">
        <v>2080</v>
      </c>
      <c r="D482" s="97">
        <v>1</v>
      </c>
      <c r="E482" s="75" t="s">
        <v>354</v>
      </c>
      <c r="F482" s="98">
        <v>42083</v>
      </c>
      <c r="G482" s="98">
        <v>44413</v>
      </c>
      <c r="H482" s="6">
        <f t="shared" si="38"/>
        <v>6.3835616438356162</v>
      </c>
      <c r="I482" s="50">
        <v>6</v>
      </c>
      <c r="J482" s="70">
        <v>0.03</v>
      </c>
      <c r="K482" s="71">
        <f t="shared" si="39"/>
        <v>0.16166666666666665</v>
      </c>
      <c r="L482" s="51">
        <v>137678.49</v>
      </c>
      <c r="M482" s="51">
        <v>58771.73</v>
      </c>
      <c r="N482" s="66">
        <f t="shared" si="35"/>
        <v>142085.4590178082</v>
      </c>
      <c r="O482" s="66">
        <f t="shared" si="36"/>
        <v>0</v>
      </c>
      <c r="P482" s="167">
        <v>0.05</v>
      </c>
      <c r="Q482" s="66">
        <f t="shared" si="37"/>
        <v>4130.3546999999999</v>
      </c>
    </row>
    <row r="483" spans="2:17" x14ac:dyDescent="0.25">
      <c r="B483" s="75">
        <v>479</v>
      </c>
      <c r="C483" s="96" t="s">
        <v>2080</v>
      </c>
      <c r="D483" s="97">
        <v>1</v>
      </c>
      <c r="E483" s="75" t="s">
        <v>354</v>
      </c>
      <c r="F483" s="98">
        <v>42083</v>
      </c>
      <c r="G483" s="98">
        <v>44413</v>
      </c>
      <c r="H483" s="6">
        <f t="shared" si="38"/>
        <v>6.3835616438356162</v>
      </c>
      <c r="I483" s="50">
        <v>6</v>
      </c>
      <c r="J483" s="70">
        <v>0.03</v>
      </c>
      <c r="K483" s="71">
        <f t="shared" si="39"/>
        <v>0.16166666666666665</v>
      </c>
      <c r="L483" s="51">
        <v>314693.69</v>
      </c>
      <c r="M483" s="51">
        <v>134335.41</v>
      </c>
      <c r="N483" s="66">
        <f t="shared" si="35"/>
        <v>324766.76199497713</v>
      </c>
      <c r="O483" s="66">
        <f t="shared" si="36"/>
        <v>0</v>
      </c>
      <c r="P483" s="167">
        <v>0.05</v>
      </c>
      <c r="Q483" s="66">
        <f t="shared" si="37"/>
        <v>9440.8107</v>
      </c>
    </row>
    <row r="484" spans="2:17" x14ac:dyDescent="0.25">
      <c r="B484" s="75">
        <v>480</v>
      </c>
      <c r="C484" s="96" t="s">
        <v>2081</v>
      </c>
      <c r="D484" s="97">
        <v>1</v>
      </c>
      <c r="E484" s="75" t="s">
        <v>354</v>
      </c>
      <c r="F484" s="98">
        <v>42031</v>
      </c>
      <c r="G484" s="98">
        <v>44413</v>
      </c>
      <c r="H484" s="6">
        <f t="shared" si="38"/>
        <v>6.5260273972602736</v>
      </c>
      <c r="I484" s="50">
        <v>6</v>
      </c>
      <c r="J484" s="70">
        <v>0.03</v>
      </c>
      <c r="K484" s="71">
        <f t="shared" si="39"/>
        <v>0.16166666666666665</v>
      </c>
      <c r="L484" s="51">
        <v>142306.34</v>
      </c>
      <c r="M484" s="51">
        <v>58821.27</v>
      </c>
      <c r="N484" s="66">
        <f t="shared" si="35"/>
        <v>150139.0369057534</v>
      </c>
      <c r="O484" s="66">
        <f t="shared" si="36"/>
        <v>0</v>
      </c>
      <c r="P484" s="167">
        <v>0.05</v>
      </c>
      <c r="Q484" s="66">
        <f t="shared" si="37"/>
        <v>4269.1902</v>
      </c>
    </row>
    <row r="485" spans="2:17" x14ac:dyDescent="0.25">
      <c r="B485" s="75">
        <v>481</v>
      </c>
      <c r="C485" s="96" t="s">
        <v>2081</v>
      </c>
      <c r="D485" s="97">
        <v>1</v>
      </c>
      <c r="E485" s="75" t="s">
        <v>354</v>
      </c>
      <c r="F485" s="98">
        <v>42031</v>
      </c>
      <c r="G485" s="98">
        <v>44413</v>
      </c>
      <c r="H485" s="6">
        <f t="shared" si="38"/>
        <v>6.5260273972602736</v>
      </c>
      <c r="I485" s="50">
        <v>6</v>
      </c>
      <c r="J485" s="70">
        <v>0.03</v>
      </c>
      <c r="K485" s="71">
        <f t="shared" si="39"/>
        <v>0.16166666666666665</v>
      </c>
      <c r="L485" s="51">
        <v>202005.57</v>
      </c>
      <c r="M485" s="51">
        <v>83550.48</v>
      </c>
      <c r="N485" s="66">
        <f t="shared" si="35"/>
        <v>213124.17794876712</v>
      </c>
      <c r="O485" s="66">
        <f t="shared" si="36"/>
        <v>0</v>
      </c>
      <c r="P485" s="167">
        <v>0.05</v>
      </c>
      <c r="Q485" s="66">
        <f t="shared" si="37"/>
        <v>6060.1670999999997</v>
      </c>
    </row>
    <row r="486" spans="2:17" x14ac:dyDescent="0.25">
      <c r="B486" s="75">
        <v>482</v>
      </c>
      <c r="C486" s="96" t="s">
        <v>2082</v>
      </c>
      <c r="D486" s="97">
        <v>5</v>
      </c>
      <c r="E486" s="75" t="s">
        <v>354</v>
      </c>
      <c r="F486" s="98">
        <v>42031</v>
      </c>
      <c r="G486" s="98">
        <v>44413</v>
      </c>
      <c r="H486" s="6">
        <f t="shared" si="38"/>
        <v>6.5260273972602736</v>
      </c>
      <c r="I486" s="50">
        <v>8</v>
      </c>
      <c r="J486" s="70">
        <v>0.03</v>
      </c>
      <c r="K486" s="71">
        <f t="shared" si="39"/>
        <v>0.12125</v>
      </c>
      <c r="L486" s="51">
        <v>49170.89</v>
      </c>
      <c r="M486" s="51">
        <v>20324.41</v>
      </c>
      <c r="N486" s="66">
        <f t="shared" si="35"/>
        <v>38907.982253630136</v>
      </c>
      <c r="O486" s="66">
        <f t="shared" si="36"/>
        <v>10262.907746369863</v>
      </c>
      <c r="P486" s="167">
        <v>0.05</v>
      </c>
      <c r="Q486" s="66">
        <f t="shared" si="37"/>
        <v>9749.7623590513704</v>
      </c>
    </row>
    <row r="487" spans="2:17" x14ac:dyDescent="0.25">
      <c r="B487" s="75">
        <v>483</v>
      </c>
      <c r="C487" s="96" t="s">
        <v>2083</v>
      </c>
      <c r="D487" s="97">
        <v>1</v>
      </c>
      <c r="E487" s="75" t="s">
        <v>354</v>
      </c>
      <c r="F487" s="98">
        <v>42031</v>
      </c>
      <c r="G487" s="98">
        <v>44413</v>
      </c>
      <c r="H487" s="6">
        <f t="shared" si="38"/>
        <v>6.5260273972602736</v>
      </c>
      <c r="I487" s="50">
        <v>8</v>
      </c>
      <c r="J487" s="70">
        <v>0.03</v>
      </c>
      <c r="K487" s="71">
        <f t="shared" si="39"/>
        <v>0.12125</v>
      </c>
      <c r="L487" s="51">
        <v>254994.45</v>
      </c>
      <c r="M487" s="51">
        <v>105400.04</v>
      </c>
      <c r="N487" s="66">
        <f t="shared" si="35"/>
        <v>201772.21798047944</v>
      </c>
      <c r="O487" s="66">
        <f t="shared" si="36"/>
        <v>53222.232019520568</v>
      </c>
      <c r="P487" s="167">
        <v>0.05</v>
      </c>
      <c r="Q487" s="66">
        <f t="shared" si="37"/>
        <v>50561.120418544539</v>
      </c>
    </row>
    <row r="488" spans="2:17" x14ac:dyDescent="0.25">
      <c r="B488" s="75">
        <v>484</v>
      </c>
      <c r="C488" s="96" t="s">
        <v>2084</v>
      </c>
      <c r="D488" s="97">
        <v>21</v>
      </c>
      <c r="E488" s="75" t="s">
        <v>354</v>
      </c>
      <c r="F488" s="98">
        <v>42031</v>
      </c>
      <c r="G488" s="98">
        <v>44413</v>
      </c>
      <c r="H488" s="6">
        <f t="shared" si="38"/>
        <v>6.5260273972602736</v>
      </c>
      <c r="I488" s="50">
        <v>5</v>
      </c>
      <c r="J488" s="70">
        <v>0.03</v>
      </c>
      <c r="K488" s="71">
        <f t="shared" si="39"/>
        <v>0.19400000000000001</v>
      </c>
      <c r="L488" s="51">
        <v>136058.74</v>
      </c>
      <c r="M488" s="51">
        <v>56185.85</v>
      </c>
      <c r="N488" s="66">
        <f t="shared" si="35"/>
        <v>172257.07458608216</v>
      </c>
      <c r="O488" s="66">
        <f t="shared" si="36"/>
        <v>0</v>
      </c>
      <c r="P488" s="167">
        <v>0.05</v>
      </c>
      <c r="Q488" s="66">
        <f t="shared" si="37"/>
        <v>4081.7621999999997</v>
      </c>
    </row>
    <row r="489" spans="2:17" x14ac:dyDescent="0.25">
      <c r="B489" s="75">
        <v>485</v>
      </c>
      <c r="C489" s="96" t="s">
        <v>2085</v>
      </c>
      <c r="D489" s="97">
        <v>5940</v>
      </c>
      <c r="E489" s="75" t="s">
        <v>158</v>
      </c>
      <c r="F489" s="98">
        <v>41902</v>
      </c>
      <c r="G489" s="98">
        <v>44413</v>
      </c>
      <c r="H489" s="6">
        <f t="shared" si="38"/>
        <v>6.8794520547945206</v>
      </c>
      <c r="I489" s="50">
        <v>6</v>
      </c>
      <c r="J489" s="70">
        <v>0.03</v>
      </c>
      <c r="K489" s="71">
        <f t="shared" si="39"/>
        <v>0.16166666666666665</v>
      </c>
      <c r="L489" s="51">
        <v>575586</v>
      </c>
      <c r="M489" s="51">
        <v>218588.64</v>
      </c>
      <c r="N489" s="66">
        <f t="shared" si="35"/>
        <v>640154.13361643825</v>
      </c>
      <c r="O489" s="66">
        <f t="shared" si="36"/>
        <v>0</v>
      </c>
      <c r="P489" s="167">
        <v>0.05</v>
      </c>
      <c r="Q489" s="66">
        <f t="shared" si="37"/>
        <v>17267.579999999998</v>
      </c>
    </row>
    <row r="490" spans="2:17" x14ac:dyDescent="0.25">
      <c r="B490" s="75">
        <v>486</v>
      </c>
      <c r="C490" s="96" t="s">
        <v>2086</v>
      </c>
      <c r="D490" s="97">
        <v>1</v>
      </c>
      <c r="E490" s="75" t="s">
        <v>158</v>
      </c>
      <c r="F490" s="98">
        <v>41902</v>
      </c>
      <c r="G490" s="98">
        <v>44413</v>
      </c>
      <c r="H490" s="6">
        <f t="shared" si="38"/>
        <v>6.8794520547945206</v>
      </c>
      <c r="I490" s="50">
        <v>6</v>
      </c>
      <c r="J490" s="70">
        <v>0.03</v>
      </c>
      <c r="K490" s="71">
        <f t="shared" si="39"/>
        <v>0.16166666666666665</v>
      </c>
      <c r="L490" s="51">
        <v>35960.04</v>
      </c>
      <c r="M490" s="51">
        <v>13656.44</v>
      </c>
      <c r="N490" s="66">
        <f t="shared" si="35"/>
        <v>39993.968322739725</v>
      </c>
      <c r="O490" s="66">
        <f t="shared" si="36"/>
        <v>0</v>
      </c>
      <c r="P490" s="167">
        <v>0.05</v>
      </c>
      <c r="Q490" s="66">
        <f t="shared" si="37"/>
        <v>1078.8011999999999</v>
      </c>
    </row>
    <row r="491" spans="2:17" x14ac:dyDescent="0.25">
      <c r="B491" s="75">
        <v>487</v>
      </c>
      <c r="C491" s="96" t="s">
        <v>2087</v>
      </c>
      <c r="D491" s="97">
        <v>34</v>
      </c>
      <c r="E491" s="75" t="s">
        <v>158</v>
      </c>
      <c r="F491" s="98">
        <v>42090</v>
      </c>
      <c r="G491" s="98">
        <v>44413</v>
      </c>
      <c r="H491" s="6">
        <f t="shared" si="38"/>
        <v>6.3643835616438356</v>
      </c>
      <c r="I491" s="50">
        <v>5</v>
      </c>
      <c r="J491" s="70">
        <v>0.03</v>
      </c>
      <c r="K491" s="71">
        <f t="shared" si="39"/>
        <v>0.19400000000000001</v>
      </c>
      <c r="L491" s="51">
        <v>155040</v>
      </c>
      <c r="M491" s="51">
        <v>66465.440000000002</v>
      </c>
      <c r="N491" s="66">
        <f t="shared" si="35"/>
        <v>191426.40131506851</v>
      </c>
      <c r="O491" s="66">
        <f t="shared" si="36"/>
        <v>0</v>
      </c>
      <c r="P491" s="167">
        <v>0.05</v>
      </c>
      <c r="Q491" s="66">
        <f t="shared" si="37"/>
        <v>4651.2</v>
      </c>
    </row>
    <row r="492" spans="2:17" x14ac:dyDescent="0.25">
      <c r="B492" s="75">
        <v>488</v>
      </c>
      <c r="C492" s="96" t="s">
        <v>2088</v>
      </c>
      <c r="D492" s="97">
        <v>3</v>
      </c>
      <c r="E492" s="75" t="s">
        <v>158</v>
      </c>
      <c r="F492" s="98">
        <v>42090</v>
      </c>
      <c r="G492" s="98">
        <v>44413</v>
      </c>
      <c r="H492" s="6">
        <f t="shared" si="38"/>
        <v>6.3643835616438356</v>
      </c>
      <c r="I492" s="50">
        <v>5</v>
      </c>
      <c r="J492" s="70">
        <v>0.03</v>
      </c>
      <c r="K492" s="71">
        <f t="shared" si="39"/>
        <v>0.19400000000000001</v>
      </c>
      <c r="L492" s="51">
        <v>35226</v>
      </c>
      <c r="M492" s="51">
        <v>15101.34</v>
      </c>
      <c r="N492" s="66">
        <f t="shared" si="35"/>
        <v>43493.204416438355</v>
      </c>
      <c r="O492" s="66">
        <f t="shared" si="36"/>
        <v>0</v>
      </c>
      <c r="P492" s="167">
        <v>0.05</v>
      </c>
      <c r="Q492" s="66">
        <f t="shared" si="37"/>
        <v>1056.78</v>
      </c>
    </row>
    <row r="493" spans="2:17" x14ac:dyDescent="0.25">
      <c r="B493" s="75">
        <v>489</v>
      </c>
      <c r="C493" s="96" t="s">
        <v>2089</v>
      </c>
      <c r="D493" s="97">
        <v>2</v>
      </c>
      <c r="E493" s="75" t="s">
        <v>158</v>
      </c>
      <c r="F493" s="98">
        <v>42090</v>
      </c>
      <c r="G493" s="98">
        <v>44413</v>
      </c>
      <c r="H493" s="6">
        <f t="shared" si="38"/>
        <v>6.3643835616438356</v>
      </c>
      <c r="I493" s="50">
        <v>6</v>
      </c>
      <c r="J493" s="70">
        <v>0.03</v>
      </c>
      <c r="K493" s="71">
        <f t="shared" si="39"/>
        <v>0.16166666666666665</v>
      </c>
      <c r="L493" s="51">
        <v>74328</v>
      </c>
      <c r="M493" s="51">
        <v>31864.31</v>
      </c>
      <c r="N493" s="66">
        <f t="shared" si="35"/>
        <v>76476.724054794511</v>
      </c>
      <c r="O493" s="66">
        <f t="shared" si="36"/>
        <v>0</v>
      </c>
      <c r="P493" s="167">
        <v>0.05</v>
      </c>
      <c r="Q493" s="66">
        <f t="shared" si="37"/>
        <v>2229.8399999999997</v>
      </c>
    </row>
    <row r="494" spans="2:17" x14ac:dyDescent="0.25">
      <c r="B494" s="75">
        <v>490</v>
      </c>
      <c r="C494" s="96" t="s">
        <v>2090</v>
      </c>
      <c r="D494" s="97">
        <v>1</v>
      </c>
      <c r="E494" s="75" t="s">
        <v>158</v>
      </c>
      <c r="F494" s="98">
        <v>42090</v>
      </c>
      <c r="G494" s="98">
        <v>44413</v>
      </c>
      <c r="H494" s="6">
        <f t="shared" si="38"/>
        <v>6.3643835616438356</v>
      </c>
      <c r="I494" s="50">
        <v>6</v>
      </c>
      <c r="J494" s="70">
        <v>0.03</v>
      </c>
      <c r="K494" s="71">
        <f t="shared" si="39"/>
        <v>0.16166666666666665</v>
      </c>
      <c r="L494" s="51">
        <v>13680</v>
      </c>
      <c r="M494" s="51">
        <v>5864.6</v>
      </c>
      <c r="N494" s="66">
        <f t="shared" si="35"/>
        <v>14075.470684931506</v>
      </c>
      <c r="O494" s="66">
        <f t="shared" si="36"/>
        <v>0</v>
      </c>
      <c r="P494" s="167">
        <v>0.05</v>
      </c>
      <c r="Q494" s="66">
        <f t="shared" si="37"/>
        <v>410.4</v>
      </c>
    </row>
    <row r="495" spans="2:17" x14ac:dyDescent="0.25">
      <c r="B495" s="75">
        <v>491</v>
      </c>
      <c r="C495" s="96" t="s">
        <v>2091</v>
      </c>
      <c r="D495" s="97">
        <v>297</v>
      </c>
      <c r="E495" s="75" t="s">
        <v>158</v>
      </c>
      <c r="F495" s="98">
        <v>42087</v>
      </c>
      <c r="G495" s="98">
        <v>44413</v>
      </c>
      <c r="H495" s="6">
        <f t="shared" si="38"/>
        <v>6.3726027397260276</v>
      </c>
      <c r="I495" s="50">
        <v>5</v>
      </c>
      <c r="J495" s="70">
        <v>0.03</v>
      </c>
      <c r="K495" s="71">
        <f t="shared" si="39"/>
        <v>0.19400000000000001</v>
      </c>
      <c r="L495" s="51">
        <v>1710559.13</v>
      </c>
      <c r="M495" s="51">
        <v>731978.71</v>
      </c>
      <c r="N495" s="66">
        <f t="shared" si="35"/>
        <v>2114738.476870466</v>
      </c>
      <c r="O495" s="66">
        <f t="shared" si="36"/>
        <v>0</v>
      </c>
      <c r="P495" s="167">
        <v>0.05</v>
      </c>
      <c r="Q495" s="66">
        <f t="shared" si="37"/>
        <v>51316.773899999993</v>
      </c>
    </row>
    <row r="496" spans="2:17" x14ac:dyDescent="0.25">
      <c r="B496" s="75">
        <v>492</v>
      </c>
      <c r="C496" s="96" t="s">
        <v>2092</v>
      </c>
      <c r="D496" s="97">
        <v>7</v>
      </c>
      <c r="E496" s="75" t="s">
        <v>158</v>
      </c>
      <c r="F496" s="98">
        <v>42087</v>
      </c>
      <c r="G496" s="98">
        <v>44413</v>
      </c>
      <c r="H496" s="6">
        <f t="shared" si="38"/>
        <v>6.3726027397260276</v>
      </c>
      <c r="I496" s="50">
        <v>6</v>
      </c>
      <c r="J496" s="70">
        <v>0.03</v>
      </c>
      <c r="K496" s="71">
        <f t="shared" si="39"/>
        <v>0.16166666666666665</v>
      </c>
      <c r="L496" s="51">
        <v>74198.399999999994</v>
      </c>
      <c r="M496" s="51">
        <v>31750.799999999999</v>
      </c>
      <c r="N496" s="66">
        <f t="shared" si="35"/>
        <v>76441.969884931488</v>
      </c>
      <c r="O496" s="66">
        <f t="shared" si="36"/>
        <v>0</v>
      </c>
      <c r="P496" s="167">
        <v>0.05</v>
      </c>
      <c r="Q496" s="66">
        <f t="shared" si="37"/>
        <v>2225.9519999999998</v>
      </c>
    </row>
    <row r="497" spans="2:17" x14ac:dyDescent="0.25">
      <c r="B497" s="75">
        <v>493</v>
      </c>
      <c r="C497" s="96" t="s">
        <v>2093</v>
      </c>
      <c r="D497" s="97">
        <v>1</v>
      </c>
      <c r="E497" s="75" t="s">
        <v>354</v>
      </c>
      <c r="F497" s="98">
        <v>42087</v>
      </c>
      <c r="G497" s="98">
        <v>44413</v>
      </c>
      <c r="H497" s="6">
        <f t="shared" si="38"/>
        <v>6.3726027397260276</v>
      </c>
      <c r="I497" s="50">
        <v>10</v>
      </c>
      <c r="J497" s="70">
        <v>0.03</v>
      </c>
      <c r="K497" s="71">
        <f t="shared" si="39"/>
        <v>9.7000000000000003E-2</v>
      </c>
      <c r="L497" s="51">
        <v>10319262.84</v>
      </c>
      <c r="M497" s="51">
        <v>4415796.34</v>
      </c>
      <c r="N497" s="66">
        <f t="shared" si="35"/>
        <v>6378774.5766752884</v>
      </c>
      <c r="O497" s="66">
        <f t="shared" si="36"/>
        <v>3940488.2633247115</v>
      </c>
      <c r="P497" s="167">
        <v>0.05</v>
      </c>
      <c r="Q497" s="66">
        <f t="shared" si="37"/>
        <v>3743463.8501584758</v>
      </c>
    </row>
    <row r="498" spans="2:17" x14ac:dyDescent="0.25">
      <c r="B498" s="75">
        <v>494</v>
      </c>
      <c r="C498" s="96" t="s">
        <v>2094</v>
      </c>
      <c r="D498" s="97">
        <v>1</v>
      </c>
      <c r="E498" s="75" t="s">
        <v>354</v>
      </c>
      <c r="F498" s="98">
        <v>42087</v>
      </c>
      <c r="G498" s="98">
        <v>44413</v>
      </c>
      <c r="H498" s="6">
        <f t="shared" si="38"/>
        <v>6.3726027397260276</v>
      </c>
      <c r="I498" s="50">
        <v>6</v>
      </c>
      <c r="J498" s="70">
        <v>0.03</v>
      </c>
      <c r="K498" s="71">
        <f t="shared" si="39"/>
        <v>0.16166666666666665</v>
      </c>
      <c r="L498" s="51">
        <v>14834</v>
      </c>
      <c r="M498" s="51">
        <v>6347.73</v>
      </c>
      <c r="N498" s="66">
        <f t="shared" si="35"/>
        <v>15282.5422283105</v>
      </c>
      <c r="O498" s="66">
        <f t="shared" si="36"/>
        <v>0</v>
      </c>
      <c r="P498" s="167">
        <v>0.05</v>
      </c>
      <c r="Q498" s="66">
        <f t="shared" si="37"/>
        <v>445.02</v>
      </c>
    </row>
    <row r="499" spans="2:17" x14ac:dyDescent="0.25">
      <c r="B499" s="75">
        <v>495</v>
      </c>
      <c r="C499" s="96" t="s">
        <v>2095</v>
      </c>
      <c r="D499" s="97">
        <v>1</v>
      </c>
      <c r="E499" s="75" t="s">
        <v>354</v>
      </c>
      <c r="F499" s="98">
        <v>42087</v>
      </c>
      <c r="G499" s="98">
        <v>44413</v>
      </c>
      <c r="H499" s="6">
        <f t="shared" si="38"/>
        <v>6.3726027397260276</v>
      </c>
      <c r="I499" s="50">
        <v>6</v>
      </c>
      <c r="J499" s="70">
        <v>0.03</v>
      </c>
      <c r="K499" s="71">
        <f t="shared" si="39"/>
        <v>0.16166666666666665</v>
      </c>
      <c r="L499" s="51">
        <v>435084.61</v>
      </c>
      <c r="M499" s="51">
        <v>186180.44</v>
      </c>
      <c r="N499" s="66">
        <f t="shared" si="35"/>
        <v>448240.45606127847</v>
      </c>
      <c r="O499" s="66">
        <f t="shared" si="36"/>
        <v>0</v>
      </c>
      <c r="P499" s="167">
        <v>0.05</v>
      </c>
      <c r="Q499" s="66">
        <f t="shared" si="37"/>
        <v>13052.538299999998</v>
      </c>
    </row>
    <row r="500" spans="2:17" x14ac:dyDescent="0.25">
      <c r="B500" s="75">
        <v>496</v>
      </c>
      <c r="C500" s="96" t="s">
        <v>2096</v>
      </c>
      <c r="D500" s="97">
        <v>1</v>
      </c>
      <c r="E500" s="75" t="s">
        <v>354</v>
      </c>
      <c r="F500" s="98">
        <v>42087</v>
      </c>
      <c r="G500" s="98">
        <v>44413</v>
      </c>
      <c r="H500" s="6">
        <f t="shared" si="38"/>
        <v>6.3726027397260276</v>
      </c>
      <c r="I500" s="50">
        <v>10</v>
      </c>
      <c r="J500" s="70">
        <v>0.03</v>
      </c>
      <c r="K500" s="71">
        <f t="shared" si="39"/>
        <v>9.7000000000000003E-2</v>
      </c>
      <c r="L500" s="51">
        <v>1684859.18</v>
      </c>
      <c r="M500" s="51">
        <v>720981.26</v>
      </c>
      <c r="N500" s="66">
        <f t="shared" si="35"/>
        <v>1041483.0079724932</v>
      </c>
      <c r="O500" s="66">
        <f t="shared" si="36"/>
        <v>643376.17202750675</v>
      </c>
      <c r="P500" s="167">
        <v>0.05</v>
      </c>
      <c r="Q500" s="66">
        <f t="shared" si="37"/>
        <v>611207.36342613143</v>
      </c>
    </row>
    <row r="501" spans="2:17" x14ac:dyDescent="0.25">
      <c r="B501" s="75">
        <v>497</v>
      </c>
      <c r="C501" s="96" t="s">
        <v>2096</v>
      </c>
      <c r="D501" s="97">
        <v>1</v>
      </c>
      <c r="E501" s="75" t="s">
        <v>354</v>
      </c>
      <c r="F501" s="98">
        <v>42087</v>
      </c>
      <c r="G501" s="98">
        <v>44413</v>
      </c>
      <c r="H501" s="6">
        <f t="shared" si="38"/>
        <v>6.3726027397260276</v>
      </c>
      <c r="I501" s="50">
        <v>10</v>
      </c>
      <c r="J501" s="70">
        <v>0.03</v>
      </c>
      <c r="K501" s="71">
        <f t="shared" si="39"/>
        <v>9.7000000000000003E-2</v>
      </c>
      <c r="L501" s="51">
        <v>1499789.57</v>
      </c>
      <c r="M501" s="51">
        <v>641786.66</v>
      </c>
      <c r="N501" s="66">
        <f t="shared" si="35"/>
        <v>927083.62291106861</v>
      </c>
      <c r="O501" s="66">
        <f t="shared" si="36"/>
        <v>572705.94708893145</v>
      </c>
      <c r="P501" s="167">
        <v>0.05</v>
      </c>
      <c r="Q501" s="66">
        <f t="shared" si="37"/>
        <v>544070.64973448485</v>
      </c>
    </row>
    <row r="502" spans="2:17" x14ac:dyDescent="0.25">
      <c r="B502" s="75">
        <v>498</v>
      </c>
      <c r="C502" s="96" t="s">
        <v>2097</v>
      </c>
      <c r="D502" s="100">
        <v>0</v>
      </c>
      <c r="E502" s="75" t="s">
        <v>145</v>
      </c>
      <c r="F502" s="98">
        <v>42078</v>
      </c>
      <c r="G502" s="98">
        <v>44413</v>
      </c>
      <c r="H502" s="6">
        <f t="shared" si="38"/>
        <v>6.397260273972603</v>
      </c>
      <c r="I502" s="50">
        <v>6</v>
      </c>
      <c r="J502" s="70">
        <v>0.03</v>
      </c>
      <c r="K502" s="71">
        <f t="shared" si="39"/>
        <v>0.16166666666666665</v>
      </c>
      <c r="L502" s="51">
        <v>80813.34</v>
      </c>
      <c r="M502" s="51">
        <v>34392.160000000003</v>
      </c>
      <c r="N502" s="66">
        <f t="shared" si="35"/>
        <v>83579.075083561635</v>
      </c>
      <c r="O502" s="66">
        <f t="shared" si="36"/>
        <v>0</v>
      </c>
      <c r="P502" s="167">
        <v>0.05</v>
      </c>
      <c r="Q502" s="66">
        <f t="shared" si="37"/>
        <v>2424.4001999999996</v>
      </c>
    </row>
    <row r="503" spans="2:17" x14ac:dyDescent="0.25">
      <c r="B503" s="75">
        <v>499</v>
      </c>
      <c r="C503" s="96" t="s">
        <v>2098</v>
      </c>
      <c r="D503" s="97">
        <v>100</v>
      </c>
      <c r="E503" s="75" t="s">
        <v>158</v>
      </c>
      <c r="F503" s="98">
        <v>42251</v>
      </c>
      <c r="G503" s="98">
        <v>44413</v>
      </c>
      <c r="H503" s="6">
        <f t="shared" si="38"/>
        <v>5.9232876712328766</v>
      </c>
      <c r="I503" s="50">
        <v>6</v>
      </c>
      <c r="J503" s="70">
        <v>0.03</v>
      </c>
      <c r="K503" s="71">
        <f t="shared" si="39"/>
        <v>0.16166666666666665</v>
      </c>
      <c r="L503" s="51">
        <v>253100</v>
      </c>
      <c r="M503" s="51">
        <v>119061.43</v>
      </c>
      <c r="N503" s="66">
        <f t="shared" si="35"/>
        <v>242368.09771689493</v>
      </c>
      <c r="O503" s="66">
        <f t="shared" si="36"/>
        <v>10731.902283105068</v>
      </c>
      <c r="P503" s="167">
        <v>0.05</v>
      </c>
      <c r="Q503" s="66">
        <f t="shared" si="37"/>
        <v>10195.307168949814</v>
      </c>
    </row>
    <row r="504" spans="2:17" x14ac:dyDescent="0.25">
      <c r="B504" s="75">
        <v>500</v>
      </c>
      <c r="C504" s="96" t="s">
        <v>2099</v>
      </c>
      <c r="D504" s="97">
        <v>50</v>
      </c>
      <c r="E504" s="75" t="s">
        <v>158</v>
      </c>
      <c r="F504" s="98">
        <v>42251</v>
      </c>
      <c r="G504" s="98">
        <v>44413</v>
      </c>
      <c r="H504" s="6">
        <f t="shared" si="38"/>
        <v>5.9232876712328766</v>
      </c>
      <c r="I504" s="50">
        <v>6</v>
      </c>
      <c r="J504" s="70">
        <v>0.03</v>
      </c>
      <c r="K504" s="71">
        <f t="shared" si="39"/>
        <v>0.16166666666666665</v>
      </c>
      <c r="L504" s="51">
        <v>194906.25</v>
      </c>
      <c r="M504" s="51">
        <v>91686.36</v>
      </c>
      <c r="N504" s="66">
        <f t="shared" si="35"/>
        <v>186641.8690068493</v>
      </c>
      <c r="O504" s="66">
        <f t="shared" si="36"/>
        <v>8264.3809931506985</v>
      </c>
      <c r="P504" s="167">
        <v>0.05</v>
      </c>
      <c r="Q504" s="66">
        <f t="shared" si="37"/>
        <v>7851.1619434931636</v>
      </c>
    </row>
    <row r="505" spans="2:17" x14ac:dyDescent="0.25">
      <c r="B505" s="75">
        <v>501</v>
      </c>
      <c r="C505" s="96" t="s">
        <v>2100</v>
      </c>
      <c r="D505" s="97">
        <v>5</v>
      </c>
      <c r="E505" s="75" t="s">
        <v>158</v>
      </c>
      <c r="F505" s="98">
        <v>42348</v>
      </c>
      <c r="G505" s="98">
        <v>44413</v>
      </c>
      <c r="H505" s="6">
        <f t="shared" si="38"/>
        <v>5.6575342465753424</v>
      </c>
      <c r="I505" s="50">
        <v>8</v>
      </c>
      <c r="J505" s="70">
        <v>0.03</v>
      </c>
      <c r="K505" s="71">
        <f t="shared" si="39"/>
        <v>0.12125</v>
      </c>
      <c r="L505" s="51">
        <v>93603.75</v>
      </c>
      <c r="M505" s="51">
        <v>45306.91</v>
      </c>
      <c r="N505" s="66">
        <f t="shared" si="35"/>
        <v>64209.928574486301</v>
      </c>
      <c r="O505" s="66">
        <f t="shared" si="36"/>
        <v>29393.821425513699</v>
      </c>
      <c r="P505" s="167">
        <v>0.05</v>
      </c>
      <c r="Q505" s="66">
        <f t="shared" si="37"/>
        <v>27924.130354238012</v>
      </c>
    </row>
    <row r="506" spans="2:17" x14ac:dyDescent="0.25">
      <c r="B506" s="75">
        <v>502</v>
      </c>
      <c r="C506" s="96" t="s">
        <v>2101</v>
      </c>
      <c r="D506" s="97">
        <v>2</v>
      </c>
      <c r="E506" s="75" t="s">
        <v>158</v>
      </c>
      <c r="F506" s="98">
        <v>42123</v>
      </c>
      <c r="G506" s="98">
        <v>44413</v>
      </c>
      <c r="H506" s="6">
        <f t="shared" si="38"/>
        <v>6.2739726027397262</v>
      </c>
      <c r="I506" s="50">
        <v>6</v>
      </c>
      <c r="J506" s="70">
        <v>0.03</v>
      </c>
      <c r="K506" s="71">
        <f t="shared" si="39"/>
        <v>0.16166666666666665</v>
      </c>
      <c r="L506" s="51">
        <v>28052.5</v>
      </c>
      <c r="M506" s="51">
        <v>12262.74</v>
      </c>
      <c r="N506" s="66">
        <f t="shared" si="35"/>
        <v>28453.432990867579</v>
      </c>
      <c r="O506" s="66">
        <f t="shared" si="36"/>
        <v>0</v>
      </c>
      <c r="P506" s="167">
        <v>0.05</v>
      </c>
      <c r="Q506" s="66">
        <f t="shared" si="37"/>
        <v>841.57499999999993</v>
      </c>
    </row>
    <row r="507" spans="2:17" x14ac:dyDescent="0.25">
      <c r="B507" s="75">
        <v>503</v>
      </c>
      <c r="C507" s="96" t="s">
        <v>2102</v>
      </c>
      <c r="D507" s="97">
        <v>1</v>
      </c>
      <c r="E507" s="75" t="s">
        <v>158</v>
      </c>
      <c r="F507" s="98">
        <v>42152</v>
      </c>
      <c r="G507" s="98">
        <v>44413</v>
      </c>
      <c r="H507" s="6">
        <f t="shared" si="38"/>
        <v>6.1945205479452055</v>
      </c>
      <c r="I507" s="50">
        <v>8</v>
      </c>
      <c r="J507" s="70">
        <v>0.03</v>
      </c>
      <c r="K507" s="71">
        <f t="shared" si="39"/>
        <v>0.12125</v>
      </c>
      <c r="L507" s="51">
        <v>92516</v>
      </c>
      <c r="M507" s="51">
        <v>41139.56</v>
      </c>
      <c r="N507" s="66">
        <f t="shared" si="35"/>
        <v>69487.436890410958</v>
      </c>
      <c r="O507" s="66">
        <f t="shared" si="36"/>
        <v>23028.563109589042</v>
      </c>
      <c r="P507" s="167">
        <v>0.05</v>
      </c>
      <c r="Q507" s="66">
        <f t="shared" si="37"/>
        <v>21877.134954109588</v>
      </c>
    </row>
    <row r="508" spans="2:17" x14ac:dyDescent="0.25">
      <c r="B508" s="75">
        <v>504</v>
      </c>
      <c r="C508" s="96" t="s">
        <v>2103</v>
      </c>
      <c r="D508" s="97">
        <v>1</v>
      </c>
      <c r="E508" s="75" t="s">
        <v>354</v>
      </c>
      <c r="F508" s="98">
        <v>42433</v>
      </c>
      <c r="G508" s="98">
        <v>44413</v>
      </c>
      <c r="H508" s="6">
        <f t="shared" si="38"/>
        <v>5.4246575342465757</v>
      </c>
      <c r="I508" s="50">
        <v>6</v>
      </c>
      <c r="J508" s="70">
        <v>0.03</v>
      </c>
      <c r="K508" s="71">
        <f t="shared" si="39"/>
        <v>0.16166666666666665</v>
      </c>
      <c r="L508" s="51">
        <v>1127997</v>
      </c>
      <c r="M508" s="51">
        <v>583989.09</v>
      </c>
      <c r="N508" s="66">
        <f t="shared" si="35"/>
        <v>989237.91698630131</v>
      </c>
      <c r="O508" s="66">
        <f t="shared" si="36"/>
        <v>138759.08301369869</v>
      </c>
      <c r="P508" s="167">
        <v>0.05</v>
      </c>
      <c r="Q508" s="66">
        <f t="shared" si="37"/>
        <v>131821.12886301376</v>
      </c>
    </row>
    <row r="509" spans="2:17" x14ac:dyDescent="0.25">
      <c r="B509" s="75">
        <v>505</v>
      </c>
      <c r="C509" s="96" t="s">
        <v>2104</v>
      </c>
      <c r="D509" s="97">
        <v>10</v>
      </c>
      <c r="E509" s="75" t="s">
        <v>158</v>
      </c>
      <c r="F509" s="98">
        <v>42433</v>
      </c>
      <c r="G509" s="98">
        <v>44413</v>
      </c>
      <c r="H509" s="6">
        <f t="shared" si="38"/>
        <v>5.4246575342465757</v>
      </c>
      <c r="I509" s="50">
        <v>5</v>
      </c>
      <c r="J509" s="70">
        <v>0.03</v>
      </c>
      <c r="K509" s="71">
        <f t="shared" si="39"/>
        <v>0.19400000000000001</v>
      </c>
      <c r="L509" s="51">
        <v>92000</v>
      </c>
      <c r="M509" s="51">
        <v>47630.45</v>
      </c>
      <c r="N509" s="66">
        <f t="shared" si="35"/>
        <v>96819.287671232887</v>
      </c>
      <c r="O509" s="66">
        <f t="shared" si="36"/>
        <v>0</v>
      </c>
      <c r="P509" s="167">
        <v>0.05</v>
      </c>
      <c r="Q509" s="66">
        <f t="shared" si="37"/>
        <v>2760</v>
      </c>
    </row>
    <row r="510" spans="2:17" x14ac:dyDescent="0.25">
      <c r="B510" s="75">
        <v>506</v>
      </c>
      <c r="C510" s="96" t="s">
        <v>2105</v>
      </c>
      <c r="D510" s="97">
        <v>3</v>
      </c>
      <c r="E510" s="75" t="s">
        <v>158</v>
      </c>
      <c r="F510" s="98">
        <v>42420</v>
      </c>
      <c r="G510" s="98">
        <v>44413</v>
      </c>
      <c r="H510" s="6">
        <f t="shared" si="38"/>
        <v>5.4602739726027396</v>
      </c>
      <c r="I510" s="50">
        <v>6</v>
      </c>
      <c r="J510" s="70">
        <v>0.03</v>
      </c>
      <c r="K510" s="71">
        <f t="shared" si="39"/>
        <v>0.16166666666666665</v>
      </c>
      <c r="L510" s="51">
        <v>59553.99</v>
      </c>
      <c r="M510" s="51">
        <v>30631.19</v>
      </c>
      <c r="N510" s="66">
        <f t="shared" si="35"/>
        <v>52570.944752465744</v>
      </c>
      <c r="O510" s="66">
        <f t="shared" si="36"/>
        <v>6983.0452475342536</v>
      </c>
      <c r="P510" s="167">
        <v>0.05</v>
      </c>
      <c r="Q510" s="66">
        <f t="shared" si="37"/>
        <v>6633.8929851575404</v>
      </c>
    </row>
    <row r="511" spans="2:17" x14ac:dyDescent="0.25">
      <c r="B511" s="75">
        <v>507</v>
      </c>
      <c r="C511" s="96" t="s">
        <v>2106</v>
      </c>
      <c r="D511" s="97">
        <v>87</v>
      </c>
      <c r="E511" s="75" t="s">
        <v>158</v>
      </c>
      <c r="F511" s="98">
        <v>42412</v>
      </c>
      <c r="G511" s="98">
        <v>44413</v>
      </c>
      <c r="H511" s="6">
        <f t="shared" si="38"/>
        <v>5.4821917808219176</v>
      </c>
      <c r="I511" s="50">
        <v>6</v>
      </c>
      <c r="J511" s="70">
        <v>0.03</v>
      </c>
      <c r="K511" s="71">
        <f t="shared" si="39"/>
        <v>0.16166666666666665</v>
      </c>
      <c r="L511" s="51">
        <v>175560</v>
      </c>
      <c r="M511" s="51">
        <v>89933.03</v>
      </c>
      <c r="N511" s="66">
        <f t="shared" si="35"/>
        <v>155596.6635616438</v>
      </c>
      <c r="O511" s="66">
        <f t="shared" si="36"/>
        <v>19963.3364383562</v>
      </c>
      <c r="P511" s="167">
        <v>0.05</v>
      </c>
      <c r="Q511" s="66">
        <f t="shared" si="37"/>
        <v>18965.16961643839</v>
      </c>
    </row>
    <row r="512" spans="2:17" x14ac:dyDescent="0.25">
      <c r="B512" s="75">
        <v>508</v>
      </c>
      <c r="C512" s="96" t="s">
        <v>2107</v>
      </c>
      <c r="D512" s="97">
        <v>250</v>
      </c>
      <c r="E512" s="75" t="s">
        <v>158</v>
      </c>
      <c r="F512" s="98">
        <v>42419</v>
      </c>
      <c r="G512" s="98">
        <v>44413</v>
      </c>
      <c r="H512" s="6">
        <f t="shared" si="38"/>
        <v>5.463013698630137</v>
      </c>
      <c r="I512" s="50">
        <v>6</v>
      </c>
      <c r="J512" s="70">
        <v>0.03</v>
      </c>
      <c r="K512" s="71">
        <f t="shared" si="39"/>
        <v>0.16166666666666665</v>
      </c>
      <c r="L512" s="51">
        <v>598007.81000000006</v>
      </c>
      <c r="M512" s="51">
        <v>307425.78999999998</v>
      </c>
      <c r="N512" s="66">
        <f t="shared" si="35"/>
        <v>528152.8520300457</v>
      </c>
      <c r="O512" s="66">
        <f t="shared" si="36"/>
        <v>69854.957969954354</v>
      </c>
      <c r="P512" s="167">
        <v>0.05</v>
      </c>
      <c r="Q512" s="66">
        <f t="shared" si="37"/>
        <v>66362.210071456633</v>
      </c>
    </row>
    <row r="513" spans="2:17" x14ac:dyDescent="0.25">
      <c r="B513" s="75">
        <v>509</v>
      </c>
      <c r="C513" s="96" t="s">
        <v>2108</v>
      </c>
      <c r="D513" s="97">
        <v>15</v>
      </c>
      <c r="E513" s="75" t="s">
        <v>158</v>
      </c>
      <c r="F513" s="98">
        <v>42411</v>
      </c>
      <c r="G513" s="98">
        <v>44413</v>
      </c>
      <c r="H513" s="6">
        <f t="shared" si="38"/>
        <v>5.484931506849315</v>
      </c>
      <c r="I513" s="50">
        <v>6</v>
      </c>
      <c r="J513" s="70">
        <v>0.03</v>
      </c>
      <c r="K513" s="71">
        <f t="shared" si="39"/>
        <v>0.16166666666666665</v>
      </c>
      <c r="L513" s="51">
        <v>152244.38</v>
      </c>
      <c r="M513" s="51">
        <v>77949.710000000006</v>
      </c>
      <c r="N513" s="66">
        <f t="shared" si="35"/>
        <v>134999.74945077623</v>
      </c>
      <c r="O513" s="66">
        <f t="shared" si="36"/>
        <v>17244.630549223773</v>
      </c>
      <c r="P513" s="167">
        <v>0.05</v>
      </c>
      <c r="Q513" s="66">
        <f t="shared" si="37"/>
        <v>16382.399021762583</v>
      </c>
    </row>
    <row r="514" spans="2:17" x14ac:dyDescent="0.25">
      <c r="B514" s="75">
        <v>510</v>
      </c>
      <c r="C514" s="96" t="s">
        <v>2109</v>
      </c>
      <c r="D514" s="97">
        <v>2</v>
      </c>
      <c r="E514" s="75" t="s">
        <v>158</v>
      </c>
      <c r="F514" s="98">
        <v>42307</v>
      </c>
      <c r="G514" s="98">
        <v>44413</v>
      </c>
      <c r="H514" s="6">
        <f t="shared" si="38"/>
        <v>5.7698630136986298</v>
      </c>
      <c r="I514" s="50">
        <v>6</v>
      </c>
      <c r="J514" s="70">
        <v>0.03</v>
      </c>
      <c r="K514" s="71">
        <f t="shared" si="39"/>
        <v>0.16166666666666665</v>
      </c>
      <c r="L514" s="51">
        <v>130992.65</v>
      </c>
      <c r="M514" s="51">
        <v>63527.519999999997</v>
      </c>
      <c r="N514" s="66">
        <f t="shared" si="35"/>
        <v>122189.22615205476</v>
      </c>
      <c r="O514" s="66">
        <f t="shared" si="36"/>
        <v>8803.4238479452324</v>
      </c>
      <c r="P514" s="167">
        <v>0.05</v>
      </c>
      <c r="Q514" s="66">
        <f t="shared" si="37"/>
        <v>8363.2526555479708</v>
      </c>
    </row>
    <row r="515" spans="2:17" x14ac:dyDescent="0.25">
      <c r="B515" s="75">
        <v>511</v>
      </c>
      <c r="C515" s="96" t="s">
        <v>2110</v>
      </c>
      <c r="D515" s="97">
        <v>17</v>
      </c>
      <c r="E515" s="75" t="s">
        <v>158</v>
      </c>
      <c r="F515" s="98">
        <v>42307</v>
      </c>
      <c r="G515" s="98">
        <v>44413</v>
      </c>
      <c r="H515" s="6">
        <f t="shared" si="38"/>
        <v>5.7698630136986298</v>
      </c>
      <c r="I515" s="50">
        <v>6</v>
      </c>
      <c r="J515" s="70">
        <v>0.03</v>
      </c>
      <c r="K515" s="71">
        <f t="shared" si="39"/>
        <v>0.16166666666666665</v>
      </c>
      <c r="L515" s="51">
        <v>202443.18</v>
      </c>
      <c r="M515" s="51">
        <v>98178.89</v>
      </c>
      <c r="N515" s="66">
        <f t="shared" si="35"/>
        <v>188837.88902630133</v>
      </c>
      <c r="O515" s="66">
        <f t="shared" si="36"/>
        <v>13605.290973698662</v>
      </c>
      <c r="P515" s="167">
        <v>0.05</v>
      </c>
      <c r="Q515" s="66">
        <f t="shared" si="37"/>
        <v>12925.026425013728</v>
      </c>
    </row>
    <row r="516" spans="2:17" x14ac:dyDescent="0.25">
      <c r="B516" s="75">
        <v>512</v>
      </c>
      <c r="C516" s="96" t="s">
        <v>2111</v>
      </c>
      <c r="D516" s="97">
        <v>1</v>
      </c>
      <c r="E516" s="75" t="s">
        <v>158</v>
      </c>
      <c r="F516" s="98">
        <v>42307</v>
      </c>
      <c r="G516" s="98">
        <v>44413</v>
      </c>
      <c r="H516" s="6">
        <f t="shared" si="38"/>
        <v>5.7698630136986298</v>
      </c>
      <c r="I516" s="50">
        <v>6</v>
      </c>
      <c r="J516" s="70">
        <v>0.03</v>
      </c>
      <c r="K516" s="71">
        <f t="shared" si="39"/>
        <v>0.16166666666666665</v>
      </c>
      <c r="L516" s="51">
        <v>8582.0499999999993</v>
      </c>
      <c r="M516" s="51">
        <v>4162.05</v>
      </c>
      <c r="N516" s="66">
        <f t="shared" si="35"/>
        <v>8005.2892150684911</v>
      </c>
      <c r="O516" s="66">
        <f t="shared" si="36"/>
        <v>576.76078493150817</v>
      </c>
      <c r="P516" s="167">
        <v>0.05</v>
      </c>
      <c r="Q516" s="66">
        <f t="shared" si="37"/>
        <v>547.92274568493269</v>
      </c>
    </row>
    <row r="517" spans="2:17" x14ac:dyDescent="0.25">
      <c r="B517" s="75">
        <v>513</v>
      </c>
      <c r="C517" s="96" t="s">
        <v>2112</v>
      </c>
      <c r="D517" s="97">
        <v>12</v>
      </c>
      <c r="E517" s="75" t="s">
        <v>158</v>
      </c>
      <c r="F517" s="98">
        <v>42307</v>
      </c>
      <c r="G517" s="98">
        <v>44413</v>
      </c>
      <c r="H517" s="6">
        <f t="shared" si="38"/>
        <v>5.7698630136986298</v>
      </c>
      <c r="I517" s="50">
        <v>6</v>
      </c>
      <c r="J517" s="70">
        <v>0.03</v>
      </c>
      <c r="K517" s="71">
        <f t="shared" si="39"/>
        <v>0.16166666666666665</v>
      </c>
      <c r="L517" s="51">
        <v>58278.09</v>
      </c>
      <c r="M517" s="51">
        <v>28263.13</v>
      </c>
      <c r="N517" s="66">
        <f t="shared" ref="N517:N580" si="40">L517*K517*H517</f>
        <v>54361.483019999985</v>
      </c>
      <c r="O517" s="66">
        <f t="shared" ref="O517:O580" si="41">MAX(L517-N517,0)</f>
        <v>3916.6069800000114</v>
      </c>
      <c r="P517" s="167">
        <v>0.05</v>
      </c>
      <c r="Q517" s="66">
        <f t="shared" ref="Q517:Q580" si="42">IF(M517&lt;=0,0,IF(O517&lt;=J517*L517,J517*L517,O517*(1-P517)))</f>
        <v>3720.7766310000106</v>
      </c>
    </row>
    <row r="518" spans="2:17" x14ac:dyDescent="0.25">
      <c r="B518" s="75">
        <v>514</v>
      </c>
      <c r="C518" s="96" t="s">
        <v>2113</v>
      </c>
      <c r="D518" s="97">
        <v>2</v>
      </c>
      <c r="E518" s="75" t="s">
        <v>158</v>
      </c>
      <c r="F518" s="98">
        <v>42307</v>
      </c>
      <c r="G518" s="98">
        <v>44413</v>
      </c>
      <c r="H518" s="6">
        <f t="shared" ref="H518:H580" si="43">(G518-F518)/365</f>
        <v>5.7698630136986298</v>
      </c>
      <c r="I518" s="50">
        <v>6</v>
      </c>
      <c r="J518" s="70">
        <v>0.03</v>
      </c>
      <c r="K518" s="71">
        <f t="shared" ref="K518:K580" si="44">(1-J518)/I518</f>
        <v>0.16166666666666665</v>
      </c>
      <c r="L518" s="51">
        <v>81880</v>
      </c>
      <c r="M518" s="51">
        <v>39709.35</v>
      </c>
      <c r="N518" s="66">
        <f t="shared" si="40"/>
        <v>76377.215342465744</v>
      </c>
      <c r="O518" s="66">
        <f t="shared" si="41"/>
        <v>5502.7846575342555</v>
      </c>
      <c r="P518" s="167">
        <v>0.05</v>
      </c>
      <c r="Q518" s="66">
        <f t="shared" si="42"/>
        <v>5227.6454246575422</v>
      </c>
    </row>
    <row r="519" spans="2:17" x14ac:dyDescent="0.25">
      <c r="B519" s="75">
        <v>515</v>
      </c>
      <c r="C519" s="96" t="s">
        <v>2114</v>
      </c>
      <c r="D519" s="97">
        <v>2</v>
      </c>
      <c r="E519" s="75" t="s">
        <v>158</v>
      </c>
      <c r="F519" s="98">
        <v>42307</v>
      </c>
      <c r="G519" s="98">
        <v>44413</v>
      </c>
      <c r="H519" s="6">
        <f t="shared" si="43"/>
        <v>5.7698630136986298</v>
      </c>
      <c r="I519" s="50">
        <v>6</v>
      </c>
      <c r="J519" s="70">
        <v>0.03</v>
      </c>
      <c r="K519" s="71">
        <f t="shared" si="44"/>
        <v>0.16166666666666665</v>
      </c>
      <c r="L519" s="51">
        <v>63328.04</v>
      </c>
      <c r="M519" s="51">
        <v>30712.2</v>
      </c>
      <c r="N519" s="66">
        <f t="shared" si="40"/>
        <v>59072.04870904109</v>
      </c>
      <c r="O519" s="66">
        <f t="shared" si="41"/>
        <v>4255.9912909589111</v>
      </c>
      <c r="P519" s="167">
        <v>0.05</v>
      </c>
      <c r="Q519" s="66">
        <f t="shared" si="42"/>
        <v>4043.1917264109652</v>
      </c>
    </row>
    <row r="520" spans="2:17" x14ac:dyDescent="0.25">
      <c r="B520" s="75">
        <v>516</v>
      </c>
      <c r="C520" s="96" t="s">
        <v>2115</v>
      </c>
      <c r="D520" s="97">
        <v>10</v>
      </c>
      <c r="E520" s="75" t="s">
        <v>158</v>
      </c>
      <c r="F520" s="98">
        <v>42307</v>
      </c>
      <c r="G520" s="98">
        <v>44413</v>
      </c>
      <c r="H520" s="6">
        <f t="shared" si="43"/>
        <v>5.7698630136986298</v>
      </c>
      <c r="I520" s="50">
        <v>6</v>
      </c>
      <c r="J520" s="70">
        <v>0.03</v>
      </c>
      <c r="K520" s="71">
        <f t="shared" si="44"/>
        <v>0.16166666666666665</v>
      </c>
      <c r="L520" s="51">
        <v>76762.5</v>
      </c>
      <c r="M520" s="51">
        <v>37227.53</v>
      </c>
      <c r="N520" s="66">
        <f t="shared" si="40"/>
        <v>71603.639383561633</v>
      </c>
      <c r="O520" s="66">
        <f t="shared" si="41"/>
        <v>5158.8606164383673</v>
      </c>
      <c r="P520" s="167">
        <v>0.05</v>
      </c>
      <c r="Q520" s="66">
        <f t="shared" si="42"/>
        <v>4900.9175856164484</v>
      </c>
    </row>
    <row r="521" spans="2:17" x14ac:dyDescent="0.25">
      <c r="B521" s="75">
        <v>517</v>
      </c>
      <c r="C521" s="96" t="s">
        <v>2116</v>
      </c>
      <c r="D521" s="97">
        <v>4</v>
      </c>
      <c r="E521" s="75" t="s">
        <v>158</v>
      </c>
      <c r="F521" s="98">
        <v>42307</v>
      </c>
      <c r="G521" s="98">
        <v>44413</v>
      </c>
      <c r="H521" s="6">
        <f t="shared" si="43"/>
        <v>5.7698630136986298</v>
      </c>
      <c r="I521" s="50">
        <v>6</v>
      </c>
      <c r="J521" s="70">
        <v>0.03</v>
      </c>
      <c r="K521" s="71">
        <f t="shared" si="44"/>
        <v>0.16166666666666665</v>
      </c>
      <c r="L521" s="51">
        <v>27839.200000000001</v>
      </c>
      <c r="M521" s="51">
        <v>13501.19</v>
      </c>
      <c r="N521" s="66">
        <f t="shared" si="40"/>
        <v>25968.253216438352</v>
      </c>
      <c r="O521" s="66">
        <f t="shared" si="41"/>
        <v>1870.9467835616488</v>
      </c>
      <c r="P521" s="167">
        <v>0.05</v>
      </c>
      <c r="Q521" s="66">
        <f t="shared" si="42"/>
        <v>1777.3994443835663</v>
      </c>
    </row>
    <row r="522" spans="2:17" x14ac:dyDescent="0.25">
      <c r="B522" s="75">
        <v>518</v>
      </c>
      <c r="C522" s="96" t="s">
        <v>2117</v>
      </c>
      <c r="D522" s="97">
        <v>17</v>
      </c>
      <c r="E522" s="75" t="s">
        <v>158</v>
      </c>
      <c r="F522" s="98">
        <v>42307</v>
      </c>
      <c r="G522" s="98">
        <v>44413</v>
      </c>
      <c r="H522" s="6">
        <f t="shared" si="43"/>
        <v>5.7698630136986298</v>
      </c>
      <c r="I522" s="50">
        <v>6</v>
      </c>
      <c r="J522" s="70">
        <v>0.03</v>
      </c>
      <c r="K522" s="71">
        <f t="shared" si="44"/>
        <v>0.16166666666666665</v>
      </c>
      <c r="L522" s="51">
        <v>687715.24</v>
      </c>
      <c r="M522" s="51">
        <v>333521.37</v>
      </c>
      <c r="N522" s="66">
        <f t="shared" si="40"/>
        <v>641497.00756931491</v>
      </c>
      <c r="O522" s="66">
        <f t="shared" si="41"/>
        <v>46218.232430685079</v>
      </c>
      <c r="P522" s="167">
        <v>0.05</v>
      </c>
      <c r="Q522" s="66">
        <f t="shared" si="42"/>
        <v>43907.32080915082</v>
      </c>
    </row>
    <row r="523" spans="2:17" x14ac:dyDescent="0.25">
      <c r="B523" s="75">
        <v>519</v>
      </c>
      <c r="C523" s="96" t="s">
        <v>2118</v>
      </c>
      <c r="D523" s="97">
        <v>5</v>
      </c>
      <c r="E523" s="75" t="s">
        <v>158</v>
      </c>
      <c r="F523" s="98">
        <v>42307</v>
      </c>
      <c r="G523" s="98">
        <v>44413</v>
      </c>
      <c r="H523" s="6">
        <f t="shared" si="43"/>
        <v>5.7698630136986298</v>
      </c>
      <c r="I523" s="50">
        <v>8</v>
      </c>
      <c r="J523" s="70">
        <v>0.03</v>
      </c>
      <c r="K523" s="71">
        <f t="shared" si="44"/>
        <v>0.12125</v>
      </c>
      <c r="L523" s="51">
        <v>67551</v>
      </c>
      <c r="M523" s="51">
        <v>32760.21</v>
      </c>
      <c r="N523" s="66">
        <f t="shared" si="40"/>
        <v>47258.401993150685</v>
      </c>
      <c r="O523" s="66">
        <f t="shared" si="41"/>
        <v>20292.598006849315</v>
      </c>
      <c r="P523" s="167">
        <v>0.05</v>
      </c>
      <c r="Q523" s="66">
        <f t="shared" si="42"/>
        <v>19277.968106506847</v>
      </c>
    </row>
    <row r="524" spans="2:17" x14ac:dyDescent="0.25">
      <c r="B524" s="75">
        <v>520</v>
      </c>
      <c r="C524" s="96" t="s">
        <v>2119</v>
      </c>
      <c r="D524" s="97">
        <v>5</v>
      </c>
      <c r="E524" s="75" t="s">
        <v>158</v>
      </c>
      <c r="F524" s="98">
        <v>42307</v>
      </c>
      <c r="G524" s="98">
        <v>44413</v>
      </c>
      <c r="H524" s="6">
        <f t="shared" si="43"/>
        <v>5.7698630136986298</v>
      </c>
      <c r="I524" s="50">
        <v>8</v>
      </c>
      <c r="J524" s="70">
        <v>0.03</v>
      </c>
      <c r="K524" s="71">
        <f t="shared" si="44"/>
        <v>0.12125</v>
      </c>
      <c r="L524" s="51">
        <v>43498.75</v>
      </c>
      <c r="M524" s="51">
        <v>21095.59</v>
      </c>
      <c r="N524" s="66">
        <f t="shared" si="40"/>
        <v>30431.546738013694</v>
      </c>
      <c r="O524" s="66">
        <f t="shared" si="41"/>
        <v>13067.203261986306</v>
      </c>
      <c r="P524" s="167">
        <v>0.05</v>
      </c>
      <c r="Q524" s="66">
        <f t="shared" si="42"/>
        <v>12413.84309888699</v>
      </c>
    </row>
    <row r="525" spans="2:17" x14ac:dyDescent="0.25">
      <c r="B525" s="75">
        <v>521</v>
      </c>
      <c r="C525" s="96" t="s">
        <v>2120</v>
      </c>
      <c r="D525" s="97">
        <v>8</v>
      </c>
      <c r="E525" s="75" t="s">
        <v>158</v>
      </c>
      <c r="F525" s="98">
        <v>42307</v>
      </c>
      <c r="G525" s="98">
        <v>44413</v>
      </c>
      <c r="H525" s="6">
        <f t="shared" si="43"/>
        <v>5.7698630136986298</v>
      </c>
      <c r="I525" s="50">
        <v>6</v>
      </c>
      <c r="J525" s="70">
        <v>0.03</v>
      </c>
      <c r="K525" s="71">
        <f t="shared" si="44"/>
        <v>0.16166666666666665</v>
      </c>
      <c r="L525" s="51">
        <v>28658</v>
      </c>
      <c r="M525" s="51">
        <v>13898.26</v>
      </c>
      <c r="N525" s="66">
        <f t="shared" si="40"/>
        <v>26732.025369863011</v>
      </c>
      <c r="O525" s="66">
        <f t="shared" si="41"/>
        <v>1925.9746301369887</v>
      </c>
      <c r="P525" s="167">
        <v>0.05</v>
      </c>
      <c r="Q525" s="66">
        <f t="shared" si="42"/>
        <v>1829.6758986301393</v>
      </c>
    </row>
    <row r="526" spans="2:17" x14ac:dyDescent="0.25">
      <c r="B526" s="75">
        <v>522</v>
      </c>
      <c r="C526" s="96" t="s">
        <v>2121</v>
      </c>
      <c r="D526" s="97">
        <v>13</v>
      </c>
      <c r="E526" s="75" t="s">
        <v>158</v>
      </c>
      <c r="F526" s="98">
        <v>42307</v>
      </c>
      <c r="G526" s="98">
        <v>44413</v>
      </c>
      <c r="H526" s="6">
        <f t="shared" si="43"/>
        <v>5.7698630136986298</v>
      </c>
      <c r="I526" s="50">
        <v>6</v>
      </c>
      <c r="J526" s="70">
        <v>0.03</v>
      </c>
      <c r="K526" s="71">
        <f t="shared" si="44"/>
        <v>0.16166666666666665</v>
      </c>
      <c r="L526" s="51">
        <v>39916.5</v>
      </c>
      <c r="M526" s="51">
        <v>19358.32</v>
      </c>
      <c r="N526" s="66">
        <f t="shared" si="40"/>
        <v>37233.89247945205</v>
      </c>
      <c r="O526" s="66">
        <f t="shared" si="41"/>
        <v>2682.6075205479501</v>
      </c>
      <c r="P526" s="167">
        <v>0.05</v>
      </c>
      <c r="Q526" s="66">
        <f t="shared" si="42"/>
        <v>2548.4771445205524</v>
      </c>
    </row>
    <row r="527" spans="2:17" x14ac:dyDescent="0.25">
      <c r="B527" s="75">
        <v>523</v>
      </c>
      <c r="C527" s="96" t="s">
        <v>2122</v>
      </c>
      <c r="D527" s="97">
        <v>5</v>
      </c>
      <c r="E527" s="75" t="s">
        <v>158</v>
      </c>
      <c r="F527" s="98">
        <v>42307</v>
      </c>
      <c r="G527" s="98">
        <v>44413</v>
      </c>
      <c r="H527" s="6">
        <f t="shared" si="43"/>
        <v>5.7698630136986298</v>
      </c>
      <c r="I527" s="50">
        <v>6</v>
      </c>
      <c r="J527" s="70">
        <v>0.03</v>
      </c>
      <c r="K527" s="71">
        <f t="shared" si="44"/>
        <v>0.16166666666666665</v>
      </c>
      <c r="L527" s="51">
        <v>17251.09</v>
      </c>
      <c r="M527" s="51">
        <v>8366.27</v>
      </c>
      <c r="N527" s="66">
        <f t="shared" si="40"/>
        <v>16091.722225479449</v>
      </c>
      <c r="O527" s="66">
        <f t="shared" si="41"/>
        <v>1159.3677745205514</v>
      </c>
      <c r="P527" s="167">
        <v>0.05</v>
      </c>
      <c r="Q527" s="66">
        <f t="shared" si="42"/>
        <v>1101.3993857945238</v>
      </c>
    </row>
    <row r="528" spans="2:17" x14ac:dyDescent="0.25">
      <c r="B528" s="75">
        <v>524</v>
      </c>
      <c r="C528" s="96" t="s">
        <v>2123</v>
      </c>
      <c r="D528" s="97">
        <v>2</v>
      </c>
      <c r="E528" s="75" t="s">
        <v>158</v>
      </c>
      <c r="F528" s="98">
        <v>42307</v>
      </c>
      <c r="G528" s="98">
        <v>44413</v>
      </c>
      <c r="H528" s="6">
        <f t="shared" si="43"/>
        <v>5.7698630136986298</v>
      </c>
      <c r="I528" s="50">
        <v>5</v>
      </c>
      <c r="J528" s="70">
        <v>0.03</v>
      </c>
      <c r="K528" s="71">
        <f t="shared" si="44"/>
        <v>0.19400000000000001</v>
      </c>
      <c r="L528" s="51">
        <v>18400</v>
      </c>
      <c r="M528" s="51">
        <v>8923.4500000000007</v>
      </c>
      <c r="N528" s="66">
        <f t="shared" si="40"/>
        <v>20596.103013698626</v>
      </c>
      <c r="O528" s="66">
        <f t="shared" si="41"/>
        <v>0</v>
      </c>
      <c r="P528" s="167">
        <v>0.05</v>
      </c>
      <c r="Q528" s="66">
        <f t="shared" si="42"/>
        <v>552</v>
      </c>
    </row>
    <row r="529" spans="2:17" x14ac:dyDescent="0.25">
      <c r="B529" s="75">
        <v>525</v>
      </c>
      <c r="C529" s="96" t="s">
        <v>2124</v>
      </c>
      <c r="D529" s="97">
        <v>9</v>
      </c>
      <c r="E529" s="75" t="s">
        <v>158</v>
      </c>
      <c r="F529" s="98">
        <v>42307</v>
      </c>
      <c r="G529" s="98">
        <v>44413</v>
      </c>
      <c r="H529" s="6">
        <f t="shared" si="43"/>
        <v>5.7698630136986298</v>
      </c>
      <c r="I529" s="50">
        <v>5</v>
      </c>
      <c r="J529" s="70">
        <v>0.03</v>
      </c>
      <c r="K529" s="71">
        <f t="shared" si="44"/>
        <v>0.19400000000000001</v>
      </c>
      <c r="L529" s="51">
        <v>29900</v>
      </c>
      <c r="M529" s="51">
        <v>14500.62</v>
      </c>
      <c r="N529" s="66">
        <f t="shared" si="40"/>
        <v>33468.667397260273</v>
      </c>
      <c r="O529" s="66">
        <f t="shared" si="41"/>
        <v>0</v>
      </c>
      <c r="P529" s="167">
        <v>0.05</v>
      </c>
      <c r="Q529" s="66">
        <f t="shared" si="42"/>
        <v>897</v>
      </c>
    </row>
    <row r="530" spans="2:17" x14ac:dyDescent="0.25">
      <c r="B530" s="75">
        <v>526</v>
      </c>
      <c r="C530" s="96" t="s">
        <v>2125</v>
      </c>
      <c r="D530" s="97">
        <v>40</v>
      </c>
      <c r="E530" s="75" t="s">
        <v>158</v>
      </c>
      <c r="F530" s="98">
        <v>42307</v>
      </c>
      <c r="G530" s="98">
        <v>44413</v>
      </c>
      <c r="H530" s="6">
        <f t="shared" si="43"/>
        <v>5.7698630136986298</v>
      </c>
      <c r="I530" s="50">
        <v>5</v>
      </c>
      <c r="J530" s="70">
        <v>0.03</v>
      </c>
      <c r="K530" s="71">
        <f t="shared" si="44"/>
        <v>0.19400000000000001</v>
      </c>
      <c r="L530" s="51">
        <v>89700</v>
      </c>
      <c r="M530" s="51">
        <v>43501.82</v>
      </c>
      <c r="N530" s="66">
        <f t="shared" si="40"/>
        <v>100406.0021917808</v>
      </c>
      <c r="O530" s="66">
        <f t="shared" si="41"/>
        <v>0</v>
      </c>
      <c r="P530" s="167">
        <v>0.05</v>
      </c>
      <c r="Q530" s="66">
        <f t="shared" si="42"/>
        <v>2691</v>
      </c>
    </row>
    <row r="531" spans="2:17" x14ac:dyDescent="0.25">
      <c r="B531" s="75">
        <v>527</v>
      </c>
      <c r="C531" s="96" t="s">
        <v>2126</v>
      </c>
      <c r="D531" s="100">
        <v>0</v>
      </c>
      <c r="E531" s="75" t="s">
        <v>145</v>
      </c>
      <c r="F531" s="98">
        <v>42408</v>
      </c>
      <c r="G531" s="98">
        <v>44413</v>
      </c>
      <c r="H531" s="6">
        <f t="shared" si="43"/>
        <v>5.493150684931507</v>
      </c>
      <c r="I531" s="50">
        <v>6</v>
      </c>
      <c r="J531" s="70">
        <v>0.03</v>
      </c>
      <c r="K531" s="71">
        <f t="shared" si="44"/>
        <v>0.16166666666666665</v>
      </c>
      <c r="L531" s="51">
        <v>109563.3</v>
      </c>
      <c r="M531" s="51">
        <v>56011.41</v>
      </c>
      <c r="N531" s="66">
        <f t="shared" si="40"/>
        <v>97298.714157534239</v>
      </c>
      <c r="O531" s="66">
        <f t="shared" si="41"/>
        <v>12264.585842465764</v>
      </c>
      <c r="P531" s="167">
        <v>0.05</v>
      </c>
      <c r="Q531" s="66">
        <f t="shared" si="42"/>
        <v>11651.356550342474</v>
      </c>
    </row>
    <row r="532" spans="2:17" x14ac:dyDescent="0.25">
      <c r="B532" s="75">
        <v>528</v>
      </c>
      <c r="C532" s="96" t="s">
        <v>2127</v>
      </c>
      <c r="D532" s="100">
        <v>0</v>
      </c>
      <c r="E532" s="75" t="s">
        <v>145</v>
      </c>
      <c r="F532" s="98">
        <v>42406</v>
      </c>
      <c r="G532" s="98">
        <v>44413</v>
      </c>
      <c r="H532" s="6">
        <f t="shared" si="43"/>
        <v>5.4986301369863018</v>
      </c>
      <c r="I532" s="50">
        <v>6</v>
      </c>
      <c r="J532" s="70">
        <v>0.03</v>
      </c>
      <c r="K532" s="71">
        <f t="shared" si="44"/>
        <v>0.16166666666666665</v>
      </c>
      <c r="L532" s="51">
        <v>105616.5</v>
      </c>
      <c r="M532" s="51">
        <v>53938.78</v>
      </c>
      <c r="N532" s="66">
        <f t="shared" si="40"/>
        <v>93887.281294520551</v>
      </c>
      <c r="O532" s="66">
        <f t="shared" si="41"/>
        <v>11729.218705479449</v>
      </c>
      <c r="P532" s="167">
        <v>0.05</v>
      </c>
      <c r="Q532" s="66">
        <f t="shared" si="42"/>
        <v>11142.757770205475</v>
      </c>
    </row>
    <row r="533" spans="2:17" x14ac:dyDescent="0.25">
      <c r="B533" s="75">
        <v>529</v>
      </c>
      <c r="C533" s="96" t="s">
        <v>2128</v>
      </c>
      <c r="D533" s="97">
        <v>1</v>
      </c>
      <c r="E533" s="75" t="s">
        <v>354</v>
      </c>
      <c r="F533" s="98">
        <v>42107</v>
      </c>
      <c r="G533" s="98">
        <v>44413</v>
      </c>
      <c r="H533" s="6">
        <f t="shared" si="43"/>
        <v>6.3178082191780822</v>
      </c>
      <c r="I533" s="50">
        <v>10</v>
      </c>
      <c r="J533" s="70">
        <v>0.03</v>
      </c>
      <c r="K533" s="71">
        <f t="shared" si="44"/>
        <v>9.7000000000000003E-2</v>
      </c>
      <c r="L533" s="51">
        <v>135034.73000000001</v>
      </c>
      <c r="M533" s="51">
        <v>58466.720000000001</v>
      </c>
      <c r="N533" s="66">
        <f t="shared" si="40"/>
        <v>82752.982125643844</v>
      </c>
      <c r="O533" s="66">
        <f t="shared" si="41"/>
        <v>52281.747874356166</v>
      </c>
      <c r="P533" s="167">
        <v>0.05</v>
      </c>
      <c r="Q533" s="66">
        <f t="shared" si="42"/>
        <v>49667.660480638355</v>
      </c>
    </row>
    <row r="534" spans="2:17" x14ac:dyDescent="0.25">
      <c r="B534" s="75">
        <v>530</v>
      </c>
      <c r="C534" s="96" t="s">
        <v>2129</v>
      </c>
      <c r="D534" s="97">
        <v>450</v>
      </c>
      <c r="E534" s="75" t="s">
        <v>158</v>
      </c>
      <c r="F534" s="98">
        <v>42612</v>
      </c>
      <c r="G534" s="98">
        <v>44413</v>
      </c>
      <c r="H534" s="6">
        <f t="shared" si="43"/>
        <v>4.934246575342466</v>
      </c>
      <c r="I534" s="50">
        <v>6</v>
      </c>
      <c r="J534" s="70">
        <v>0.03</v>
      </c>
      <c r="K534" s="71">
        <f t="shared" si="44"/>
        <v>0.16166666666666665</v>
      </c>
      <c r="L534" s="51">
        <v>952750</v>
      </c>
      <c r="M534" s="51">
        <v>537638.13</v>
      </c>
      <c r="N534" s="66">
        <f t="shared" si="40"/>
        <v>760011.72031963465</v>
      </c>
      <c r="O534" s="66">
        <f t="shared" si="41"/>
        <v>192738.27968036535</v>
      </c>
      <c r="P534" s="167">
        <v>0.05</v>
      </c>
      <c r="Q534" s="66">
        <f t="shared" si="42"/>
        <v>183101.36569634709</v>
      </c>
    </row>
    <row r="535" spans="2:17" x14ac:dyDescent="0.25">
      <c r="B535" s="75">
        <v>531</v>
      </c>
      <c r="C535" s="96" t="s">
        <v>2130</v>
      </c>
      <c r="D535" s="97">
        <v>50</v>
      </c>
      <c r="E535" s="75" t="s">
        <v>158</v>
      </c>
      <c r="F535" s="98">
        <v>42461</v>
      </c>
      <c r="G535" s="98">
        <v>44413</v>
      </c>
      <c r="H535" s="6">
        <f t="shared" si="43"/>
        <v>5.3479452054794523</v>
      </c>
      <c r="I535" s="50">
        <v>5</v>
      </c>
      <c r="J535" s="70">
        <v>0.03</v>
      </c>
      <c r="K535" s="71">
        <f t="shared" si="44"/>
        <v>0.19400000000000001</v>
      </c>
      <c r="L535" s="51">
        <v>138000</v>
      </c>
      <c r="M535" s="51">
        <v>72450</v>
      </c>
      <c r="N535" s="66">
        <f t="shared" si="40"/>
        <v>143175.1890410959</v>
      </c>
      <c r="O535" s="66">
        <f t="shared" si="41"/>
        <v>0</v>
      </c>
      <c r="P535" s="167">
        <v>0.05</v>
      </c>
      <c r="Q535" s="66">
        <f t="shared" si="42"/>
        <v>4140</v>
      </c>
    </row>
    <row r="536" spans="2:17" x14ac:dyDescent="0.25">
      <c r="B536" s="75">
        <v>532</v>
      </c>
      <c r="C536" s="96" t="s">
        <v>2131</v>
      </c>
      <c r="D536" s="97">
        <v>3</v>
      </c>
      <c r="E536" s="75" t="s">
        <v>158</v>
      </c>
      <c r="F536" s="98">
        <v>42559</v>
      </c>
      <c r="G536" s="98">
        <v>44413</v>
      </c>
      <c r="H536" s="6">
        <f t="shared" si="43"/>
        <v>5.0794520547945208</v>
      </c>
      <c r="I536" s="50">
        <v>6</v>
      </c>
      <c r="J536" s="70">
        <v>0.03</v>
      </c>
      <c r="K536" s="71">
        <f t="shared" si="44"/>
        <v>0.16166666666666665</v>
      </c>
      <c r="L536" s="51">
        <v>119504.18</v>
      </c>
      <c r="M536" s="51">
        <v>65787.86</v>
      </c>
      <c r="N536" s="66">
        <f t="shared" si="40"/>
        <v>98134.21334630136</v>
      </c>
      <c r="O536" s="66">
        <f t="shared" si="41"/>
        <v>21369.966653698633</v>
      </c>
      <c r="P536" s="167">
        <v>0.05</v>
      </c>
      <c r="Q536" s="66">
        <f t="shared" si="42"/>
        <v>20301.468321013701</v>
      </c>
    </row>
    <row r="537" spans="2:17" x14ac:dyDescent="0.25">
      <c r="B537" s="75">
        <v>533</v>
      </c>
      <c r="C537" s="96" t="s">
        <v>2132</v>
      </c>
      <c r="D537" s="97">
        <v>1</v>
      </c>
      <c r="E537" s="75" t="s">
        <v>158</v>
      </c>
      <c r="F537" s="98">
        <v>42741</v>
      </c>
      <c r="G537" s="98">
        <v>44413</v>
      </c>
      <c r="H537" s="6">
        <f t="shared" si="43"/>
        <v>4.580821917808219</v>
      </c>
      <c r="I537" s="50">
        <v>6</v>
      </c>
      <c r="J537" s="70">
        <v>0.03</v>
      </c>
      <c r="K537" s="71">
        <f t="shared" si="44"/>
        <v>0.16166666666666665</v>
      </c>
      <c r="L537" s="51">
        <v>66931.39</v>
      </c>
      <c r="M537" s="51">
        <v>40016.730000000003</v>
      </c>
      <c r="N537" s="66">
        <f t="shared" si="40"/>
        <v>49567.125825388124</v>
      </c>
      <c r="O537" s="66">
        <f t="shared" si="41"/>
        <v>17364.264174611875</v>
      </c>
      <c r="P537" s="167">
        <v>0.05</v>
      </c>
      <c r="Q537" s="66">
        <f t="shared" si="42"/>
        <v>16496.050965881281</v>
      </c>
    </row>
    <row r="538" spans="2:17" x14ac:dyDescent="0.25">
      <c r="B538" s="75">
        <v>534</v>
      </c>
      <c r="C538" s="96" t="s">
        <v>2133</v>
      </c>
      <c r="D538" s="97">
        <v>12</v>
      </c>
      <c r="E538" s="75" t="s">
        <v>158</v>
      </c>
      <c r="F538" s="98">
        <v>42741</v>
      </c>
      <c r="G538" s="98">
        <v>44413</v>
      </c>
      <c r="H538" s="6">
        <f t="shared" si="43"/>
        <v>4.580821917808219</v>
      </c>
      <c r="I538" s="50">
        <v>6</v>
      </c>
      <c r="J538" s="70">
        <v>0.03</v>
      </c>
      <c r="K538" s="71">
        <f t="shared" si="44"/>
        <v>0.16166666666666665</v>
      </c>
      <c r="L538" s="51">
        <v>118396.3</v>
      </c>
      <c r="M538" s="51">
        <v>70786.38</v>
      </c>
      <c r="N538" s="66">
        <f t="shared" si="40"/>
        <v>87680.299174429209</v>
      </c>
      <c r="O538" s="66">
        <f t="shared" si="41"/>
        <v>30716.000825570794</v>
      </c>
      <c r="P538" s="167">
        <v>0.05</v>
      </c>
      <c r="Q538" s="66">
        <f t="shared" si="42"/>
        <v>29180.200784292254</v>
      </c>
    </row>
    <row r="539" spans="2:17" x14ac:dyDescent="0.25">
      <c r="B539" s="75">
        <v>535</v>
      </c>
      <c r="C539" s="96" t="s">
        <v>2134</v>
      </c>
      <c r="D539" s="97">
        <v>1</v>
      </c>
      <c r="E539" s="75" t="s">
        <v>158</v>
      </c>
      <c r="F539" s="98">
        <v>42810</v>
      </c>
      <c r="G539" s="98">
        <v>44413</v>
      </c>
      <c r="H539" s="6">
        <f t="shared" si="43"/>
        <v>4.3917808219178083</v>
      </c>
      <c r="I539" s="50">
        <v>6</v>
      </c>
      <c r="J539" s="70">
        <v>0.03</v>
      </c>
      <c r="K539" s="71">
        <f t="shared" si="44"/>
        <v>0.16166666666666665</v>
      </c>
      <c r="L539" s="51">
        <v>46945</v>
      </c>
      <c r="M539" s="51">
        <v>28910.400000000001</v>
      </c>
      <c r="N539" s="66">
        <f t="shared" si="40"/>
        <v>33331.164360730589</v>
      </c>
      <c r="O539" s="66">
        <f t="shared" si="41"/>
        <v>13613.835639269411</v>
      </c>
      <c r="P539" s="167">
        <v>0.05</v>
      </c>
      <c r="Q539" s="66">
        <f t="shared" si="42"/>
        <v>12933.14385730594</v>
      </c>
    </row>
    <row r="540" spans="2:17" x14ac:dyDescent="0.25">
      <c r="B540" s="75">
        <v>536</v>
      </c>
      <c r="C540" s="96" t="s">
        <v>2135</v>
      </c>
      <c r="D540" s="97">
        <v>1</v>
      </c>
      <c r="E540" s="75" t="s">
        <v>158</v>
      </c>
      <c r="F540" s="98">
        <v>43008</v>
      </c>
      <c r="G540" s="98">
        <v>44413</v>
      </c>
      <c r="H540" s="6">
        <f t="shared" si="43"/>
        <v>3.8493150684931505</v>
      </c>
      <c r="I540" s="50">
        <v>6</v>
      </c>
      <c r="J540" s="70">
        <v>0.03</v>
      </c>
      <c r="K540" s="71">
        <f t="shared" si="44"/>
        <v>0.16166666666666665</v>
      </c>
      <c r="L540" s="51">
        <v>3420</v>
      </c>
      <c r="M540" s="51">
        <v>2282.4</v>
      </c>
      <c r="N540" s="66">
        <f t="shared" si="40"/>
        <v>2128.2863013698629</v>
      </c>
      <c r="O540" s="66">
        <f t="shared" si="41"/>
        <v>1291.7136986301371</v>
      </c>
      <c r="P540" s="167">
        <v>0.05</v>
      </c>
      <c r="Q540" s="66">
        <f t="shared" si="42"/>
        <v>1227.1280136986302</v>
      </c>
    </row>
    <row r="541" spans="2:17" x14ac:dyDescent="0.25">
      <c r="B541" s="75">
        <v>537</v>
      </c>
      <c r="C541" s="96" t="s">
        <v>2136</v>
      </c>
      <c r="D541" s="97">
        <v>3</v>
      </c>
      <c r="E541" s="75" t="s">
        <v>158</v>
      </c>
      <c r="F541" s="98">
        <v>43008</v>
      </c>
      <c r="G541" s="98">
        <v>44413</v>
      </c>
      <c r="H541" s="6">
        <f t="shared" si="43"/>
        <v>3.8493150684931505</v>
      </c>
      <c r="I541" s="50">
        <v>5</v>
      </c>
      <c r="J541" s="70">
        <v>0.03</v>
      </c>
      <c r="K541" s="71">
        <f t="shared" si="44"/>
        <v>0.19400000000000001</v>
      </c>
      <c r="L541" s="51">
        <v>10773</v>
      </c>
      <c r="M541" s="51">
        <v>7189.58</v>
      </c>
      <c r="N541" s="66">
        <f t="shared" si="40"/>
        <v>8044.9222191780818</v>
      </c>
      <c r="O541" s="66">
        <f t="shared" si="41"/>
        <v>2728.0777808219182</v>
      </c>
      <c r="P541" s="167">
        <v>0.05</v>
      </c>
      <c r="Q541" s="66">
        <f t="shared" si="42"/>
        <v>2591.673891780822</v>
      </c>
    </row>
    <row r="542" spans="2:17" x14ac:dyDescent="0.25">
      <c r="B542" s="75">
        <v>538</v>
      </c>
      <c r="C542" s="96" t="s">
        <v>2137</v>
      </c>
      <c r="D542" s="97">
        <v>1</v>
      </c>
      <c r="E542" s="75" t="s">
        <v>158</v>
      </c>
      <c r="F542" s="98">
        <v>43008</v>
      </c>
      <c r="G542" s="98">
        <v>44413</v>
      </c>
      <c r="H542" s="6">
        <f t="shared" si="43"/>
        <v>3.8493150684931505</v>
      </c>
      <c r="I542" s="50">
        <v>8</v>
      </c>
      <c r="J542" s="70">
        <v>0.03</v>
      </c>
      <c r="K542" s="71">
        <f t="shared" si="44"/>
        <v>0.12125</v>
      </c>
      <c r="L542" s="51">
        <v>8265</v>
      </c>
      <c r="M542" s="51">
        <v>5515.81</v>
      </c>
      <c r="N542" s="66">
        <f t="shared" si="40"/>
        <v>3857.5189212328764</v>
      </c>
      <c r="O542" s="66">
        <f t="shared" si="41"/>
        <v>4407.4810787671231</v>
      </c>
      <c r="P542" s="167">
        <v>0.05</v>
      </c>
      <c r="Q542" s="66">
        <f t="shared" si="42"/>
        <v>4187.107024828767</v>
      </c>
    </row>
    <row r="543" spans="2:17" x14ac:dyDescent="0.25">
      <c r="B543" s="75">
        <v>539</v>
      </c>
      <c r="C543" s="96" t="s">
        <v>2138</v>
      </c>
      <c r="D543" s="97">
        <v>6</v>
      </c>
      <c r="E543" s="75" t="s">
        <v>158</v>
      </c>
      <c r="F543" s="98">
        <v>43008</v>
      </c>
      <c r="G543" s="98">
        <v>44413</v>
      </c>
      <c r="H543" s="6">
        <f t="shared" si="43"/>
        <v>3.8493150684931505</v>
      </c>
      <c r="I543" s="50">
        <v>8</v>
      </c>
      <c r="J543" s="70">
        <v>0.03</v>
      </c>
      <c r="K543" s="71">
        <f t="shared" si="44"/>
        <v>0.12125</v>
      </c>
      <c r="L543" s="51">
        <v>14364</v>
      </c>
      <c r="M543" s="51">
        <v>9586.1</v>
      </c>
      <c r="N543" s="66">
        <f t="shared" si="40"/>
        <v>6704.1018493150677</v>
      </c>
      <c r="O543" s="66">
        <f t="shared" si="41"/>
        <v>7659.8981506849323</v>
      </c>
      <c r="P543" s="167">
        <v>0.05</v>
      </c>
      <c r="Q543" s="66">
        <f t="shared" si="42"/>
        <v>7276.9032431506857</v>
      </c>
    </row>
    <row r="544" spans="2:17" x14ac:dyDescent="0.25">
      <c r="B544" s="75">
        <v>540</v>
      </c>
      <c r="C544" s="96" t="s">
        <v>2139</v>
      </c>
      <c r="D544" s="97">
        <v>3</v>
      </c>
      <c r="E544" s="75" t="s">
        <v>158</v>
      </c>
      <c r="F544" s="98">
        <v>43008</v>
      </c>
      <c r="G544" s="98">
        <v>44413</v>
      </c>
      <c r="H544" s="6">
        <f t="shared" si="43"/>
        <v>3.8493150684931505</v>
      </c>
      <c r="I544" s="50">
        <v>5</v>
      </c>
      <c r="J544" s="70">
        <v>0.03</v>
      </c>
      <c r="K544" s="71">
        <f t="shared" si="44"/>
        <v>0.19400000000000001</v>
      </c>
      <c r="L544" s="51">
        <v>6669</v>
      </c>
      <c r="M544" s="51">
        <v>4450.6899999999996</v>
      </c>
      <c r="N544" s="66">
        <f t="shared" si="40"/>
        <v>4980.1899452054795</v>
      </c>
      <c r="O544" s="66">
        <f t="shared" si="41"/>
        <v>1688.8100547945205</v>
      </c>
      <c r="P544" s="167">
        <v>0.05</v>
      </c>
      <c r="Q544" s="66">
        <f t="shared" si="42"/>
        <v>1604.3695520547944</v>
      </c>
    </row>
    <row r="545" spans="2:17" x14ac:dyDescent="0.25">
      <c r="B545" s="75">
        <v>541</v>
      </c>
      <c r="C545" s="96" t="s">
        <v>2140</v>
      </c>
      <c r="D545" s="97">
        <v>3</v>
      </c>
      <c r="E545" s="75" t="s">
        <v>158</v>
      </c>
      <c r="F545" s="98">
        <v>43008</v>
      </c>
      <c r="G545" s="98">
        <v>44413</v>
      </c>
      <c r="H545" s="6">
        <f t="shared" si="43"/>
        <v>3.8493150684931505</v>
      </c>
      <c r="I545" s="50">
        <v>6</v>
      </c>
      <c r="J545" s="70">
        <v>0.03</v>
      </c>
      <c r="K545" s="71">
        <f t="shared" si="44"/>
        <v>0.16166666666666665</v>
      </c>
      <c r="L545" s="51">
        <v>17784</v>
      </c>
      <c r="M545" s="51">
        <v>11868.51</v>
      </c>
      <c r="N545" s="66">
        <f t="shared" si="40"/>
        <v>11067.088767123287</v>
      </c>
      <c r="O545" s="66">
        <f t="shared" si="41"/>
        <v>6716.9112328767133</v>
      </c>
      <c r="P545" s="167">
        <v>0.05</v>
      </c>
      <c r="Q545" s="66">
        <f t="shared" si="42"/>
        <v>6381.0656712328773</v>
      </c>
    </row>
    <row r="546" spans="2:17" x14ac:dyDescent="0.25">
      <c r="B546" s="75">
        <v>542</v>
      </c>
      <c r="C546" s="96" t="s">
        <v>2141</v>
      </c>
      <c r="D546" s="97">
        <v>2</v>
      </c>
      <c r="E546" s="75" t="s">
        <v>158</v>
      </c>
      <c r="F546" s="98">
        <v>43008</v>
      </c>
      <c r="G546" s="98">
        <v>44413</v>
      </c>
      <c r="H546" s="6">
        <f t="shared" si="43"/>
        <v>3.8493150684931505</v>
      </c>
      <c r="I546" s="50">
        <v>6</v>
      </c>
      <c r="J546" s="70">
        <v>0.03</v>
      </c>
      <c r="K546" s="71">
        <f t="shared" si="44"/>
        <v>0.16166666666666665</v>
      </c>
      <c r="L546" s="51">
        <v>4332</v>
      </c>
      <c r="M546" s="51">
        <v>2891.05</v>
      </c>
      <c r="N546" s="66">
        <f t="shared" si="40"/>
        <v>2695.8293150684926</v>
      </c>
      <c r="O546" s="66">
        <f t="shared" si="41"/>
        <v>1636.1706849315074</v>
      </c>
      <c r="P546" s="167">
        <v>0.05</v>
      </c>
      <c r="Q546" s="66">
        <f t="shared" si="42"/>
        <v>1554.362150684932</v>
      </c>
    </row>
    <row r="547" spans="2:17" x14ac:dyDescent="0.25">
      <c r="B547" s="75">
        <v>543</v>
      </c>
      <c r="C547" s="96" t="s">
        <v>2142</v>
      </c>
      <c r="D547" s="97">
        <v>64</v>
      </c>
      <c r="E547" s="75" t="s">
        <v>158</v>
      </c>
      <c r="F547" s="98">
        <v>43190</v>
      </c>
      <c r="G547" s="98">
        <v>44413</v>
      </c>
      <c r="H547" s="6">
        <f t="shared" si="43"/>
        <v>3.3506849315068492</v>
      </c>
      <c r="I547" s="50">
        <v>5</v>
      </c>
      <c r="J547" s="70">
        <v>0.03</v>
      </c>
      <c r="K547" s="71">
        <f t="shared" si="44"/>
        <v>0.19400000000000001</v>
      </c>
      <c r="L547" s="51">
        <v>431569.66</v>
      </c>
      <c r="M547" s="51">
        <v>308459.96999999997</v>
      </c>
      <c r="N547" s="66">
        <f t="shared" si="40"/>
        <v>280534.46759156161</v>
      </c>
      <c r="O547" s="66">
        <f t="shared" si="41"/>
        <v>151035.19240843836</v>
      </c>
      <c r="P547" s="167">
        <v>0.05</v>
      </c>
      <c r="Q547" s="66">
        <f t="shared" si="42"/>
        <v>143483.43278801645</v>
      </c>
    </row>
    <row r="548" spans="2:17" x14ac:dyDescent="0.25">
      <c r="B548" s="75">
        <v>544</v>
      </c>
      <c r="C548" s="96" t="s">
        <v>2143</v>
      </c>
      <c r="D548" s="97">
        <v>1</v>
      </c>
      <c r="E548" s="75" t="s">
        <v>158</v>
      </c>
      <c r="F548" s="98">
        <v>43223</v>
      </c>
      <c r="G548" s="98">
        <v>44413</v>
      </c>
      <c r="H548" s="6">
        <f t="shared" si="43"/>
        <v>3.2602739726027399</v>
      </c>
      <c r="I548" s="50">
        <v>5</v>
      </c>
      <c r="J548" s="70">
        <v>0.03</v>
      </c>
      <c r="K548" s="71">
        <f t="shared" si="44"/>
        <v>0.19400000000000001</v>
      </c>
      <c r="L548" s="51">
        <v>6670.54</v>
      </c>
      <c r="M548" s="51">
        <v>4825</v>
      </c>
      <c r="N548" s="66">
        <f t="shared" si="40"/>
        <v>4219.0708613698635</v>
      </c>
      <c r="O548" s="66">
        <f t="shared" si="41"/>
        <v>2451.4691386301365</v>
      </c>
      <c r="P548" s="167">
        <v>0.05</v>
      </c>
      <c r="Q548" s="66">
        <f t="shared" si="42"/>
        <v>2328.8956816986297</v>
      </c>
    </row>
    <row r="549" spans="2:17" x14ac:dyDescent="0.25">
      <c r="B549" s="75">
        <v>545</v>
      </c>
      <c r="C549" s="96" t="s">
        <v>2144</v>
      </c>
      <c r="D549" s="97">
        <v>1</v>
      </c>
      <c r="E549" s="75" t="s">
        <v>158</v>
      </c>
      <c r="F549" s="98">
        <v>43348</v>
      </c>
      <c r="G549" s="98">
        <v>44413</v>
      </c>
      <c r="H549" s="6">
        <f t="shared" si="43"/>
        <v>2.9178082191780823</v>
      </c>
      <c r="I549" s="50">
        <v>8</v>
      </c>
      <c r="J549" s="70">
        <v>0.03</v>
      </c>
      <c r="K549" s="71">
        <f t="shared" si="44"/>
        <v>0.12125</v>
      </c>
      <c r="L549" s="51">
        <v>18999.18</v>
      </c>
      <c r="M549" s="51">
        <v>14360.78</v>
      </c>
      <c r="N549" s="66">
        <f t="shared" si="40"/>
        <v>6721.6105818493161</v>
      </c>
      <c r="O549" s="66">
        <f t="shared" si="41"/>
        <v>12277.569418150684</v>
      </c>
      <c r="P549" s="167">
        <v>0.05</v>
      </c>
      <c r="Q549" s="66">
        <f t="shared" si="42"/>
        <v>11663.690947243149</v>
      </c>
    </row>
    <row r="550" spans="2:17" x14ac:dyDescent="0.25">
      <c r="B550" s="75">
        <v>546</v>
      </c>
      <c r="C550" s="96" t="s">
        <v>2145</v>
      </c>
      <c r="D550" s="97">
        <v>4</v>
      </c>
      <c r="E550" s="75" t="s">
        <v>158</v>
      </c>
      <c r="F550" s="98">
        <v>43348</v>
      </c>
      <c r="G550" s="98">
        <v>44413</v>
      </c>
      <c r="H550" s="6">
        <f t="shared" si="43"/>
        <v>2.9178082191780823</v>
      </c>
      <c r="I550" s="50">
        <v>6</v>
      </c>
      <c r="J550" s="70">
        <v>0.03</v>
      </c>
      <c r="K550" s="71">
        <f t="shared" si="44"/>
        <v>0.16166666666666665</v>
      </c>
      <c r="L550" s="51">
        <v>22500.240000000002</v>
      </c>
      <c r="M550" s="51">
        <v>17007.099999999999</v>
      </c>
      <c r="N550" s="66">
        <f t="shared" si="40"/>
        <v>10613.640608219179</v>
      </c>
      <c r="O550" s="66">
        <f t="shared" si="41"/>
        <v>11886.599391780823</v>
      </c>
      <c r="P550" s="167">
        <v>0.05</v>
      </c>
      <c r="Q550" s="66">
        <f t="shared" si="42"/>
        <v>11292.269422191781</v>
      </c>
    </row>
    <row r="551" spans="2:17" x14ac:dyDescent="0.25">
      <c r="B551" s="75">
        <v>547</v>
      </c>
      <c r="C551" s="96" t="s">
        <v>2146</v>
      </c>
      <c r="D551" s="97">
        <v>1</v>
      </c>
      <c r="E551" s="75" t="s">
        <v>158</v>
      </c>
      <c r="F551" s="98">
        <v>43348</v>
      </c>
      <c r="G551" s="98">
        <v>44413</v>
      </c>
      <c r="H551" s="6">
        <f t="shared" si="43"/>
        <v>2.9178082191780823</v>
      </c>
      <c r="I551" s="50">
        <v>8</v>
      </c>
      <c r="J551" s="70">
        <v>0.03</v>
      </c>
      <c r="K551" s="71">
        <f t="shared" si="44"/>
        <v>0.12125</v>
      </c>
      <c r="L551" s="51">
        <v>10384</v>
      </c>
      <c r="M551" s="51">
        <v>7848.88</v>
      </c>
      <c r="N551" s="66">
        <f t="shared" si="40"/>
        <v>3673.695616438356</v>
      </c>
      <c r="O551" s="66">
        <f t="shared" si="41"/>
        <v>6710.3043835616445</v>
      </c>
      <c r="P551" s="167">
        <v>0.05</v>
      </c>
      <c r="Q551" s="66">
        <f t="shared" si="42"/>
        <v>6374.7891643835619</v>
      </c>
    </row>
    <row r="552" spans="2:17" x14ac:dyDescent="0.25">
      <c r="B552" s="75">
        <v>548</v>
      </c>
      <c r="C552" s="96" t="s">
        <v>2147</v>
      </c>
      <c r="D552" s="97">
        <v>1</v>
      </c>
      <c r="E552" s="75" t="s">
        <v>158</v>
      </c>
      <c r="F552" s="98">
        <v>43348</v>
      </c>
      <c r="G552" s="98">
        <v>44413</v>
      </c>
      <c r="H552" s="6">
        <f t="shared" si="43"/>
        <v>2.9178082191780823</v>
      </c>
      <c r="I552" s="50">
        <v>6</v>
      </c>
      <c r="J552" s="70">
        <v>0.03</v>
      </c>
      <c r="K552" s="71">
        <f t="shared" si="44"/>
        <v>0.16166666666666665</v>
      </c>
      <c r="L552" s="51">
        <v>10000.5</v>
      </c>
      <c r="M552" s="51">
        <v>7559</v>
      </c>
      <c r="N552" s="66">
        <f t="shared" si="40"/>
        <v>4717.3591438356161</v>
      </c>
      <c r="O552" s="66">
        <f t="shared" si="41"/>
        <v>5283.1408561643839</v>
      </c>
      <c r="P552" s="167">
        <v>0.05</v>
      </c>
      <c r="Q552" s="66">
        <f t="shared" si="42"/>
        <v>5018.9838133561643</v>
      </c>
    </row>
    <row r="553" spans="2:17" x14ac:dyDescent="0.25">
      <c r="B553" s="75">
        <v>549</v>
      </c>
      <c r="C553" s="96" t="s">
        <v>2148</v>
      </c>
      <c r="D553" s="97">
        <v>11</v>
      </c>
      <c r="E553" s="75" t="s">
        <v>158</v>
      </c>
      <c r="F553" s="98">
        <v>43348</v>
      </c>
      <c r="G553" s="98">
        <v>44413</v>
      </c>
      <c r="H553" s="6">
        <f t="shared" si="43"/>
        <v>2.9178082191780823</v>
      </c>
      <c r="I553" s="50">
        <v>5</v>
      </c>
      <c r="J553" s="70">
        <v>0.03</v>
      </c>
      <c r="K553" s="71">
        <f t="shared" si="44"/>
        <v>0.19400000000000001</v>
      </c>
      <c r="L553" s="51">
        <v>34267.199999999997</v>
      </c>
      <c r="M553" s="51">
        <v>25901.32</v>
      </c>
      <c r="N553" s="66">
        <f t="shared" si="40"/>
        <v>19397.112854794523</v>
      </c>
      <c r="O553" s="66">
        <f t="shared" si="41"/>
        <v>14870.087145205474</v>
      </c>
      <c r="P553" s="167">
        <v>0.05</v>
      </c>
      <c r="Q553" s="66">
        <f t="shared" si="42"/>
        <v>14126.582787945201</v>
      </c>
    </row>
    <row r="554" spans="2:17" x14ac:dyDescent="0.25">
      <c r="B554" s="75">
        <v>550</v>
      </c>
      <c r="C554" s="96" t="s">
        <v>2149</v>
      </c>
      <c r="D554" s="97">
        <v>500</v>
      </c>
      <c r="E554" s="75" t="s">
        <v>158</v>
      </c>
      <c r="F554" s="98">
        <v>43550</v>
      </c>
      <c r="G554" s="98">
        <v>44413</v>
      </c>
      <c r="H554" s="6">
        <f t="shared" si="43"/>
        <v>2.3643835616438356</v>
      </c>
      <c r="I554" s="50">
        <v>5</v>
      </c>
      <c r="J554" s="70">
        <v>0.03</v>
      </c>
      <c r="K554" s="71">
        <f t="shared" si="44"/>
        <v>0.19400000000000001</v>
      </c>
      <c r="L554" s="51">
        <v>219002.1</v>
      </c>
      <c r="M554" s="51">
        <v>177049.7</v>
      </c>
      <c r="N554" s="66">
        <f t="shared" si="40"/>
        <v>100454.16324986302</v>
      </c>
      <c r="O554" s="66">
        <f t="shared" si="41"/>
        <v>118547.93675013699</v>
      </c>
      <c r="P554" s="167">
        <v>0.05</v>
      </c>
      <c r="Q554" s="66">
        <f t="shared" si="42"/>
        <v>112620.53991263013</v>
      </c>
    </row>
    <row r="555" spans="2:17" x14ac:dyDescent="0.25">
      <c r="B555" s="75">
        <v>551</v>
      </c>
      <c r="C555" s="96" t="s">
        <v>2150</v>
      </c>
      <c r="D555" s="97">
        <v>5</v>
      </c>
      <c r="E555" s="75" t="s">
        <v>354</v>
      </c>
      <c r="F555" s="98">
        <v>43555</v>
      </c>
      <c r="G555" s="98">
        <v>44413</v>
      </c>
      <c r="H555" s="6">
        <f t="shared" si="43"/>
        <v>2.3506849315068492</v>
      </c>
      <c r="I555" s="50">
        <v>6</v>
      </c>
      <c r="J555" s="70">
        <v>0.03</v>
      </c>
      <c r="K555" s="71">
        <f t="shared" si="44"/>
        <v>0.16166666666666665</v>
      </c>
      <c r="L555" s="51">
        <v>128721.9</v>
      </c>
      <c r="M555" s="51">
        <v>104231.24</v>
      </c>
      <c r="N555" s="66">
        <f t="shared" si="40"/>
        <v>48917.848627397245</v>
      </c>
      <c r="O555" s="66">
        <f t="shared" si="41"/>
        <v>79804.051372602757</v>
      </c>
      <c r="P555" s="167">
        <v>0.05</v>
      </c>
      <c r="Q555" s="66">
        <f t="shared" si="42"/>
        <v>75813.848803972622</v>
      </c>
    </row>
    <row r="556" spans="2:17" x14ac:dyDescent="0.25">
      <c r="B556" s="75">
        <v>552</v>
      </c>
      <c r="C556" s="96" t="s">
        <v>2152</v>
      </c>
      <c r="D556" s="99">
        <v>660</v>
      </c>
      <c r="E556" s="75" t="s">
        <v>2151</v>
      </c>
      <c r="F556" s="98">
        <v>43555</v>
      </c>
      <c r="G556" s="98">
        <v>44413</v>
      </c>
      <c r="H556" s="6">
        <f t="shared" si="43"/>
        <v>2.3506849315068492</v>
      </c>
      <c r="I556" s="50">
        <v>6</v>
      </c>
      <c r="J556" s="70">
        <v>0.03</v>
      </c>
      <c r="K556" s="71">
        <f t="shared" si="44"/>
        <v>0.16166666666666665</v>
      </c>
      <c r="L556" s="51">
        <v>186166.04</v>
      </c>
      <c r="M556" s="51">
        <v>150746.04999999999</v>
      </c>
      <c r="N556" s="66">
        <f t="shared" si="40"/>
        <v>70748.195639452053</v>
      </c>
      <c r="O556" s="66">
        <f t="shared" si="41"/>
        <v>115417.84436054796</v>
      </c>
      <c r="P556" s="167">
        <v>0.05</v>
      </c>
      <c r="Q556" s="66">
        <f t="shared" si="42"/>
        <v>109646.95214252055</v>
      </c>
    </row>
    <row r="557" spans="2:17" x14ac:dyDescent="0.25">
      <c r="B557" s="75">
        <v>553</v>
      </c>
      <c r="C557" s="96" t="s">
        <v>2153</v>
      </c>
      <c r="D557" s="97">
        <v>12</v>
      </c>
      <c r="E557" s="75" t="s">
        <v>161</v>
      </c>
      <c r="F557" s="98">
        <v>43555</v>
      </c>
      <c r="G557" s="98">
        <v>44413</v>
      </c>
      <c r="H557" s="6">
        <f t="shared" si="43"/>
        <v>2.3506849315068492</v>
      </c>
      <c r="I557" s="50">
        <v>5</v>
      </c>
      <c r="J557" s="70">
        <v>0.03</v>
      </c>
      <c r="K557" s="71">
        <f t="shared" si="44"/>
        <v>0.19400000000000001</v>
      </c>
      <c r="L557" s="51">
        <v>62746.96</v>
      </c>
      <c r="M557" s="51">
        <v>50808.71</v>
      </c>
      <c r="N557" s="66">
        <f t="shared" si="40"/>
        <v>28614.676673753427</v>
      </c>
      <c r="O557" s="66">
        <f t="shared" si="41"/>
        <v>34132.283326246572</v>
      </c>
      <c r="P557" s="167">
        <v>0.05</v>
      </c>
      <c r="Q557" s="66">
        <f t="shared" si="42"/>
        <v>32425.669159934241</v>
      </c>
    </row>
    <row r="558" spans="2:17" x14ac:dyDescent="0.25">
      <c r="B558" s="75">
        <v>554</v>
      </c>
      <c r="C558" s="96" t="s">
        <v>2154</v>
      </c>
      <c r="D558" s="97">
        <v>12</v>
      </c>
      <c r="E558" s="75" t="s">
        <v>161</v>
      </c>
      <c r="F558" s="98">
        <v>43555</v>
      </c>
      <c r="G558" s="98">
        <v>44413</v>
      </c>
      <c r="H558" s="6">
        <f t="shared" si="43"/>
        <v>2.3506849315068492</v>
      </c>
      <c r="I558" s="50">
        <v>5</v>
      </c>
      <c r="J558" s="70">
        <v>0.03</v>
      </c>
      <c r="K558" s="71">
        <f t="shared" si="44"/>
        <v>0.19400000000000001</v>
      </c>
      <c r="L558" s="51">
        <v>46851.06</v>
      </c>
      <c r="M558" s="51">
        <v>37937.17</v>
      </c>
      <c r="N558" s="66">
        <f t="shared" si="40"/>
        <v>21365.623668821918</v>
      </c>
      <c r="O558" s="66">
        <f t="shared" si="41"/>
        <v>25485.43633117808</v>
      </c>
      <c r="P558" s="167">
        <v>0.05</v>
      </c>
      <c r="Q558" s="66">
        <f t="shared" si="42"/>
        <v>24211.164514619173</v>
      </c>
    </row>
    <row r="559" spans="2:17" x14ac:dyDescent="0.25">
      <c r="B559" s="75">
        <v>555</v>
      </c>
      <c r="C559" s="96" t="s">
        <v>2155</v>
      </c>
      <c r="D559" s="97">
        <v>3</v>
      </c>
      <c r="E559" s="75" t="s">
        <v>161</v>
      </c>
      <c r="F559" s="98">
        <v>43555</v>
      </c>
      <c r="G559" s="98">
        <v>44413</v>
      </c>
      <c r="H559" s="6">
        <f t="shared" si="43"/>
        <v>2.3506849315068492</v>
      </c>
      <c r="I559" s="50">
        <v>6</v>
      </c>
      <c r="J559" s="70">
        <v>0.03</v>
      </c>
      <c r="K559" s="71">
        <f t="shared" si="44"/>
        <v>0.16166666666666665</v>
      </c>
      <c r="L559" s="51">
        <v>36741.83</v>
      </c>
      <c r="M559" s="51">
        <v>29751.33</v>
      </c>
      <c r="N559" s="66">
        <f t="shared" si="40"/>
        <v>13962.90202547945</v>
      </c>
      <c r="O559" s="66">
        <f t="shared" si="41"/>
        <v>22778.927974520549</v>
      </c>
      <c r="P559" s="167">
        <v>0.05</v>
      </c>
      <c r="Q559" s="66">
        <f t="shared" si="42"/>
        <v>21639.981575794522</v>
      </c>
    </row>
    <row r="560" spans="2:17" x14ac:dyDescent="0.25">
      <c r="B560" s="75">
        <v>556</v>
      </c>
      <c r="C560" s="96" t="s">
        <v>2156</v>
      </c>
      <c r="D560" s="97">
        <v>19</v>
      </c>
      <c r="E560" s="75" t="s">
        <v>161</v>
      </c>
      <c r="F560" s="98">
        <v>43555</v>
      </c>
      <c r="G560" s="98">
        <v>44413</v>
      </c>
      <c r="H560" s="6">
        <f t="shared" si="43"/>
        <v>2.3506849315068492</v>
      </c>
      <c r="I560" s="50">
        <v>6</v>
      </c>
      <c r="J560" s="70">
        <v>0.03</v>
      </c>
      <c r="K560" s="71">
        <f t="shared" si="44"/>
        <v>0.16166666666666665</v>
      </c>
      <c r="L560" s="51">
        <v>35633.31</v>
      </c>
      <c r="M560" s="51">
        <v>28853.72</v>
      </c>
      <c r="N560" s="66">
        <f t="shared" si="40"/>
        <v>13541.634055068491</v>
      </c>
      <c r="O560" s="66">
        <f t="shared" si="41"/>
        <v>22091.675944931507</v>
      </c>
      <c r="P560" s="167">
        <v>0.05</v>
      </c>
      <c r="Q560" s="66">
        <f t="shared" si="42"/>
        <v>20987.092147684929</v>
      </c>
    </row>
    <row r="561" spans="2:17" x14ac:dyDescent="0.25">
      <c r="B561" s="75">
        <v>557</v>
      </c>
      <c r="C561" s="96" t="s">
        <v>2157</v>
      </c>
      <c r="D561" s="97">
        <v>1</v>
      </c>
      <c r="E561" s="75" t="s">
        <v>161</v>
      </c>
      <c r="F561" s="98">
        <v>43555</v>
      </c>
      <c r="G561" s="98">
        <v>44413</v>
      </c>
      <c r="H561" s="6">
        <f t="shared" si="43"/>
        <v>2.3506849315068492</v>
      </c>
      <c r="I561" s="50">
        <v>6</v>
      </c>
      <c r="J561" s="70">
        <v>0.03</v>
      </c>
      <c r="K561" s="71">
        <f t="shared" si="44"/>
        <v>0.16166666666666665</v>
      </c>
      <c r="L561" s="51">
        <v>35317.47</v>
      </c>
      <c r="M561" s="51">
        <v>28597.96</v>
      </c>
      <c r="N561" s="66">
        <f t="shared" si="40"/>
        <v>13421.606201917808</v>
      </c>
      <c r="O561" s="66">
        <f t="shared" si="41"/>
        <v>21895.863798082195</v>
      </c>
      <c r="P561" s="167">
        <v>0.05</v>
      </c>
      <c r="Q561" s="66">
        <f t="shared" si="42"/>
        <v>20801.070608178085</v>
      </c>
    </row>
    <row r="562" spans="2:17" x14ac:dyDescent="0.25">
      <c r="B562" s="75">
        <v>558</v>
      </c>
      <c r="C562" s="96" t="s">
        <v>2158</v>
      </c>
      <c r="D562" s="97">
        <v>1</v>
      </c>
      <c r="E562" s="75" t="s">
        <v>161</v>
      </c>
      <c r="F562" s="98">
        <v>43555</v>
      </c>
      <c r="G562" s="98">
        <v>44413</v>
      </c>
      <c r="H562" s="6">
        <f t="shared" si="43"/>
        <v>2.3506849315068492</v>
      </c>
      <c r="I562" s="50">
        <v>6</v>
      </c>
      <c r="J562" s="70">
        <v>0.03</v>
      </c>
      <c r="K562" s="71">
        <f t="shared" si="44"/>
        <v>0.16166666666666665</v>
      </c>
      <c r="L562" s="51">
        <v>20566.36</v>
      </c>
      <c r="M562" s="51">
        <v>16653.41</v>
      </c>
      <c r="N562" s="66">
        <f t="shared" si="40"/>
        <v>7815.7802619178074</v>
      </c>
      <c r="O562" s="66">
        <f t="shared" si="41"/>
        <v>12750.579738082193</v>
      </c>
      <c r="P562" s="167">
        <v>0.05</v>
      </c>
      <c r="Q562" s="66">
        <f t="shared" si="42"/>
        <v>12113.050751178083</v>
      </c>
    </row>
    <row r="563" spans="2:17" x14ac:dyDescent="0.25">
      <c r="B563" s="75">
        <v>559</v>
      </c>
      <c r="C563" s="96" t="s">
        <v>2159</v>
      </c>
      <c r="D563" s="97">
        <v>1</v>
      </c>
      <c r="E563" s="75" t="s">
        <v>161</v>
      </c>
      <c r="F563" s="98">
        <v>43555</v>
      </c>
      <c r="G563" s="98">
        <v>44413</v>
      </c>
      <c r="H563" s="6">
        <f t="shared" si="43"/>
        <v>2.3506849315068492</v>
      </c>
      <c r="I563" s="50">
        <v>6</v>
      </c>
      <c r="J563" s="70">
        <v>0.03</v>
      </c>
      <c r="K563" s="71">
        <f t="shared" si="44"/>
        <v>0.16166666666666665</v>
      </c>
      <c r="L563" s="51">
        <v>15569.62</v>
      </c>
      <c r="M563" s="51">
        <v>12607.35</v>
      </c>
      <c r="N563" s="66">
        <f t="shared" si="40"/>
        <v>5916.8821649315068</v>
      </c>
      <c r="O563" s="66">
        <f t="shared" si="41"/>
        <v>9652.737835068494</v>
      </c>
      <c r="P563" s="167">
        <v>0.05</v>
      </c>
      <c r="Q563" s="66">
        <f t="shared" si="42"/>
        <v>9170.1009433150684</v>
      </c>
    </row>
    <row r="564" spans="2:17" x14ac:dyDescent="0.25">
      <c r="B564" s="75">
        <v>560</v>
      </c>
      <c r="C564" s="96" t="s">
        <v>2160</v>
      </c>
      <c r="D564" s="97">
        <v>3</v>
      </c>
      <c r="E564" s="75" t="s">
        <v>161</v>
      </c>
      <c r="F564" s="98">
        <v>43555</v>
      </c>
      <c r="G564" s="98">
        <v>44413</v>
      </c>
      <c r="H564" s="6">
        <f t="shared" si="43"/>
        <v>2.3506849315068492</v>
      </c>
      <c r="I564" s="50">
        <v>6</v>
      </c>
      <c r="J564" s="70">
        <v>0.03</v>
      </c>
      <c r="K564" s="71">
        <f t="shared" si="44"/>
        <v>0.16166666666666665</v>
      </c>
      <c r="L564" s="51">
        <v>13595.17</v>
      </c>
      <c r="M564" s="51">
        <v>11008.55</v>
      </c>
      <c r="N564" s="66">
        <f t="shared" si="40"/>
        <v>5166.5370704109582</v>
      </c>
      <c r="O564" s="66">
        <f t="shared" si="41"/>
        <v>8428.6329295890428</v>
      </c>
      <c r="P564" s="167">
        <v>0.05</v>
      </c>
      <c r="Q564" s="66">
        <f t="shared" si="42"/>
        <v>8007.2012831095899</v>
      </c>
    </row>
    <row r="565" spans="2:17" x14ac:dyDescent="0.25">
      <c r="B565" s="75">
        <v>561</v>
      </c>
      <c r="C565" s="96" t="s">
        <v>2161</v>
      </c>
      <c r="D565" s="97">
        <v>1</v>
      </c>
      <c r="E565" s="75" t="s">
        <v>161</v>
      </c>
      <c r="F565" s="98">
        <v>43555</v>
      </c>
      <c r="G565" s="98">
        <v>44413</v>
      </c>
      <c r="H565" s="6">
        <f t="shared" si="43"/>
        <v>2.3506849315068492</v>
      </c>
      <c r="I565" s="50">
        <v>5</v>
      </c>
      <c r="J565" s="70">
        <v>0.03</v>
      </c>
      <c r="K565" s="71">
        <f t="shared" si="44"/>
        <v>0.19400000000000001</v>
      </c>
      <c r="L565" s="51">
        <v>8924.01</v>
      </c>
      <c r="M565" s="51">
        <v>7226.13</v>
      </c>
      <c r="N565" s="66">
        <f t="shared" si="40"/>
        <v>4069.6419521095895</v>
      </c>
      <c r="O565" s="66">
        <f t="shared" si="41"/>
        <v>4854.3680478904107</v>
      </c>
      <c r="P565" s="167">
        <v>0.05</v>
      </c>
      <c r="Q565" s="66">
        <f t="shared" si="42"/>
        <v>4611.6496454958897</v>
      </c>
    </row>
    <row r="566" spans="2:17" x14ac:dyDescent="0.25">
      <c r="B566" s="75">
        <v>562</v>
      </c>
      <c r="C566" s="96" t="s">
        <v>2162</v>
      </c>
      <c r="D566" s="97">
        <v>1</v>
      </c>
      <c r="E566" s="75" t="s">
        <v>161</v>
      </c>
      <c r="F566" s="98">
        <v>43555</v>
      </c>
      <c r="G566" s="98">
        <v>44413</v>
      </c>
      <c r="H566" s="6">
        <f t="shared" si="43"/>
        <v>2.3506849315068492</v>
      </c>
      <c r="I566" s="50">
        <v>6</v>
      </c>
      <c r="J566" s="70">
        <v>0.03</v>
      </c>
      <c r="K566" s="71">
        <f t="shared" si="44"/>
        <v>0.16166666666666665</v>
      </c>
      <c r="L566" s="51">
        <v>6693.01</v>
      </c>
      <c r="M566" s="51">
        <v>5419.59</v>
      </c>
      <c r="N566" s="66">
        <f t="shared" si="40"/>
        <v>2543.5271701369857</v>
      </c>
      <c r="O566" s="66">
        <f t="shared" si="41"/>
        <v>4149.4828298630146</v>
      </c>
      <c r="P566" s="167">
        <v>0.05</v>
      </c>
      <c r="Q566" s="66">
        <f t="shared" si="42"/>
        <v>3942.0086883698636</v>
      </c>
    </row>
    <row r="567" spans="2:17" x14ac:dyDescent="0.25">
      <c r="B567" s="75">
        <v>563</v>
      </c>
      <c r="C567" s="96" t="s">
        <v>2163</v>
      </c>
      <c r="D567" s="97">
        <v>9</v>
      </c>
      <c r="E567" s="75" t="s">
        <v>161</v>
      </c>
      <c r="F567" s="98">
        <v>43734</v>
      </c>
      <c r="G567" s="98">
        <v>44413</v>
      </c>
      <c r="H567" s="6">
        <f t="shared" si="43"/>
        <v>1.8602739726027397</v>
      </c>
      <c r="I567" s="50">
        <v>5</v>
      </c>
      <c r="J567" s="70">
        <v>0.03</v>
      </c>
      <c r="K567" s="71">
        <f t="shared" si="44"/>
        <v>0.19400000000000001</v>
      </c>
      <c r="L567" s="51">
        <v>95580</v>
      </c>
      <c r="M567" s="51">
        <v>81834.45</v>
      </c>
      <c r="N567" s="66">
        <f t="shared" si="40"/>
        <v>34494.167342465757</v>
      </c>
      <c r="O567" s="66">
        <f t="shared" si="41"/>
        <v>61085.832657534243</v>
      </c>
      <c r="P567" s="167">
        <v>0.05</v>
      </c>
      <c r="Q567" s="66">
        <f t="shared" si="42"/>
        <v>58031.541024657527</v>
      </c>
    </row>
    <row r="568" spans="2:17" x14ac:dyDescent="0.25">
      <c r="B568" s="75">
        <v>564</v>
      </c>
      <c r="C568" s="96" t="s">
        <v>2164</v>
      </c>
      <c r="D568" s="97">
        <v>30</v>
      </c>
      <c r="E568" s="75" t="s">
        <v>161</v>
      </c>
      <c r="F568" s="98">
        <v>43817</v>
      </c>
      <c r="G568" s="98">
        <v>44413</v>
      </c>
      <c r="H568" s="6">
        <f t="shared" si="43"/>
        <v>1.6328767123287671</v>
      </c>
      <c r="I568" s="50">
        <v>6</v>
      </c>
      <c r="J568" s="70">
        <v>0.03</v>
      </c>
      <c r="K568" s="71">
        <f t="shared" si="44"/>
        <v>0.16166666666666665</v>
      </c>
      <c r="L568" s="51">
        <v>54870</v>
      </c>
      <c r="M568" s="51">
        <v>32504.69</v>
      </c>
      <c r="N568" s="66">
        <f t="shared" si="40"/>
        <v>14484.677808219178</v>
      </c>
      <c r="O568" s="66">
        <f t="shared" si="41"/>
        <v>40385.322191780826</v>
      </c>
      <c r="P568" s="167">
        <v>0.05</v>
      </c>
      <c r="Q568" s="66">
        <f t="shared" si="42"/>
        <v>38366.056082191782</v>
      </c>
    </row>
    <row r="569" spans="2:17" x14ac:dyDescent="0.25">
      <c r="B569" s="75">
        <v>565</v>
      </c>
      <c r="C569" s="96" t="s">
        <v>2165</v>
      </c>
      <c r="D569" s="97">
        <v>197</v>
      </c>
      <c r="E569" s="75" t="s">
        <v>161</v>
      </c>
      <c r="F569" s="98">
        <v>43818</v>
      </c>
      <c r="G569" s="98">
        <v>44413</v>
      </c>
      <c r="H569" s="6">
        <f t="shared" si="43"/>
        <v>1.6301369863013699</v>
      </c>
      <c r="I569" s="50">
        <v>6</v>
      </c>
      <c r="J569" s="70">
        <v>0.03</v>
      </c>
      <c r="K569" s="71">
        <f t="shared" si="44"/>
        <v>0.16166666666666665</v>
      </c>
      <c r="L569" s="51">
        <v>498859.16</v>
      </c>
      <c r="M569" s="51">
        <v>437997.27</v>
      </c>
      <c r="N569" s="66">
        <f t="shared" si="40"/>
        <v>131468.75077351596</v>
      </c>
      <c r="O569" s="66">
        <f t="shared" si="41"/>
        <v>367390.40922648401</v>
      </c>
      <c r="P569" s="167">
        <v>0.05</v>
      </c>
      <c r="Q569" s="66">
        <f t="shared" si="42"/>
        <v>349020.88876515982</v>
      </c>
    </row>
    <row r="570" spans="2:17" x14ac:dyDescent="0.25">
      <c r="B570" s="75">
        <v>566</v>
      </c>
      <c r="C570" s="96" t="s">
        <v>2166</v>
      </c>
      <c r="D570" s="97">
        <v>100</v>
      </c>
      <c r="E570" s="75" t="s">
        <v>158</v>
      </c>
      <c r="F570" s="98">
        <v>43817</v>
      </c>
      <c r="G570" s="98">
        <v>44413</v>
      </c>
      <c r="H570" s="6">
        <f t="shared" si="43"/>
        <v>1.6328767123287671</v>
      </c>
      <c r="I570" s="50">
        <v>5</v>
      </c>
      <c r="J570" s="70">
        <v>0.03</v>
      </c>
      <c r="K570" s="71">
        <f t="shared" si="44"/>
        <v>0.19400000000000001</v>
      </c>
      <c r="L570" s="51">
        <v>129800</v>
      </c>
      <c r="M570" s="51">
        <v>76892.820000000007</v>
      </c>
      <c r="N570" s="66">
        <f t="shared" si="40"/>
        <v>41117.795068493149</v>
      </c>
      <c r="O570" s="66">
        <f t="shared" si="41"/>
        <v>88682.204931506858</v>
      </c>
      <c r="P570" s="167">
        <v>0.05</v>
      </c>
      <c r="Q570" s="66">
        <f t="shared" si="42"/>
        <v>84248.094684931508</v>
      </c>
    </row>
    <row r="571" spans="2:17" x14ac:dyDescent="0.25">
      <c r="B571" s="75">
        <v>567</v>
      </c>
      <c r="C571" s="96" t="s">
        <v>2167</v>
      </c>
      <c r="D571" s="97">
        <v>5</v>
      </c>
      <c r="E571" s="75" t="s">
        <v>158</v>
      </c>
      <c r="F571" s="98">
        <v>43817</v>
      </c>
      <c r="G571" s="98">
        <v>44413</v>
      </c>
      <c r="H571" s="6">
        <f t="shared" si="43"/>
        <v>1.6328767123287671</v>
      </c>
      <c r="I571" s="50">
        <v>6</v>
      </c>
      <c r="J571" s="70">
        <v>0.03</v>
      </c>
      <c r="K571" s="71">
        <f t="shared" si="44"/>
        <v>0.16166666666666665</v>
      </c>
      <c r="L571" s="51">
        <v>48645.5</v>
      </c>
      <c r="M571" s="51">
        <v>42698.01</v>
      </c>
      <c r="N571" s="66">
        <f t="shared" si="40"/>
        <v>12841.523497716895</v>
      </c>
      <c r="O571" s="66">
        <f t="shared" si="41"/>
        <v>35803.976502283105</v>
      </c>
      <c r="P571" s="167">
        <v>0.05</v>
      </c>
      <c r="Q571" s="66">
        <f t="shared" si="42"/>
        <v>34013.777677168946</v>
      </c>
    </row>
    <row r="572" spans="2:17" x14ac:dyDescent="0.25">
      <c r="B572" s="75">
        <v>568</v>
      </c>
      <c r="C572" s="96" t="s">
        <v>2168</v>
      </c>
      <c r="D572" s="97">
        <v>20</v>
      </c>
      <c r="E572" s="75" t="s">
        <v>161</v>
      </c>
      <c r="F572" s="98">
        <v>43881</v>
      </c>
      <c r="G572" s="98">
        <v>44413</v>
      </c>
      <c r="H572" s="6">
        <f t="shared" si="43"/>
        <v>1.4575342465753425</v>
      </c>
      <c r="I572" s="50">
        <v>6</v>
      </c>
      <c r="J572" s="70">
        <v>0.03</v>
      </c>
      <c r="K572" s="71">
        <f t="shared" si="44"/>
        <v>0.16166666666666665</v>
      </c>
      <c r="L572" s="51">
        <v>165200</v>
      </c>
      <c r="M572" s="51">
        <v>147747.44</v>
      </c>
      <c r="N572" s="66">
        <f t="shared" si="40"/>
        <v>38926.852968036525</v>
      </c>
      <c r="O572" s="66">
        <f t="shared" si="41"/>
        <v>126273.14703196348</v>
      </c>
      <c r="P572" s="167">
        <v>0.05</v>
      </c>
      <c r="Q572" s="66">
        <f t="shared" si="42"/>
        <v>119959.48968036531</v>
      </c>
    </row>
    <row r="573" spans="2:17" x14ac:dyDescent="0.25">
      <c r="B573" s="75">
        <v>569</v>
      </c>
      <c r="C573" s="96" t="s">
        <v>2169</v>
      </c>
      <c r="D573" s="97">
        <v>6</v>
      </c>
      <c r="E573" s="75" t="s">
        <v>161</v>
      </c>
      <c r="F573" s="98">
        <v>43862</v>
      </c>
      <c r="G573" s="98">
        <v>44413</v>
      </c>
      <c r="H573" s="6">
        <f t="shared" si="43"/>
        <v>1.5095890410958903</v>
      </c>
      <c r="I573" s="50">
        <v>6</v>
      </c>
      <c r="J573" s="70">
        <v>0.03</v>
      </c>
      <c r="K573" s="71">
        <f t="shared" si="44"/>
        <v>0.16166666666666665</v>
      </c>
      <c r="L573" s="51">
        <v>70800</v>
      </c>
      <c r="M573" s="51">
        <v>62971.07</v>
      </c>
      <c r="N573" s="66">
        <f t="shared" si="40"/>
        <v>17278.756164383558</v>
      </c>
      <c r="O573" s="66">
        <f t="shared" si="41"/>
        <v>53521.243835616442</v>
      </c>
      <c r="P573" s="167">
        <v>0.05</v>
      </c>
      <c r="Q573" s="66">
        <f t="shared" si="42"/>
        <v>50845.181643835618</v>
      </c>
    </row>
    <row r="574" spans="2:17" x14ac:dyDescent="0.25">
      <c r="B574" s="75">
        <v>570</v>
      </c>
      <c r="C574" s="96" t="s">
        <v>2170</v>
      </c>
      <c r="D574" s="97">
        <v>10</v>
      </c>
      <c r="E574" s="75" t="s">
        <v>161</v>
      </c>
      <c r="F574" s="98">
        <v>43893</v>
      </c>
      <c r="G574" s="98">
        <v>44413</v>
      </c>
      <c r="H574" s="6">
        <f t="shared" si="43"/>
        <v>1.4246575342465753</v>
      </c>
      <c r="I574" s="50">
        <v>8</v>
      </c>
      <c r="J574" s="70">
        <v>0.03</v>
      </c>
      <c r="K574" s="71">
        <f t="shared" si="44"/>
        <v>0.12125</v>
      </c>
      <c r="L574" s="51">
        <v>136640</v>
      </c>
      <c r="M574" s="51">
        <v>122630.39</v>
      </c>
      <c r="N574" s="66">
        <f t="shared" si="40"/>
        <v>23603.156164383559</v>
      </c>
      <c r="O574" s="66">
        <f t="shared" si="41"/>
        <v>113036.84383561644</v>
      </c>
      <c r="P574" s="167">
        <v>0.05</v>
      </c>
      <c r="Q574" s="66">
        <f t="shared" si="42"/>
        <v>107385.00164383561</v>
      </c>
    </row>
    <row r="575" spans="2:17" x14ac:dyDescent="0.25">
      <c r="B575" s="75">
        <v>571</v>
      </c>
      <c r="C575" s="96" t="s">
        <v>2172</v>
      </c>
      <c r="D575" s="97">
        <v>0</v>
      </c>
      <c r="E575" s="75" t="s">
        <v>161</v>
      </c>
      <c r="F575" s="98">
        <v>43951</v>
      </c>
      <c r="G575" s="98">
        <v>44413</v>
      </c>
      <c r="H575" s="6">
        <f t="shared" si="43"/>
        <v>1.2657534246575342</v>
      </c>
      <c r="I575" s="50">
        <v>8</v>
      </c>
      <c r="J575" s="70">
        <v>0.03</v>
      </c>
      <c r="K575" s="71">
        <f t="shared" si="44"/>
        <v>0.12125</v>
      </c>
      <c r="L575" s="51">
        <v>7320</v>
      </c>
      <c r="M575" s="51">
        <v>6668.97</v>
      </c>
      <c r="N575" s="66">
        <f t="shared" si="40"/>
        <v>1123.4194520547944</v>
      </c>
      <c r="O575" s="66">
        <f t="shared" si="41"/>
        <v>6196.5805479452056</v>
      </c>
      <c r="P575" s="167">
        <v>0.05</v>
      </c>
      <c r="Q575" s="66">
        <f t="shared" si="42"/>
        <v>5886.7515205479449</v>
      </c>
    </row>
    <row r="576" spans="2:17" x14ac:dyDescent="0.25">
      <c r="B576" s="75">
        <v>572</v>
      </c>
      <c r="C576" s="96" t="s">
        <v>2173</v>
      </c>
      <c r="D576" s="97">
        <v>30</v>
      </c>
      <c r="E576" s="75" t="s">
        <v>380</v>
      </c>
      <c r="F576" s="98">
        <v>43879</v>
      </c>
      <c r="G576" s="98">
        <v>44413</v>
      </c>
      <c r="H576" s="6">
        <f t="shared" si="43"/>
        <v>1.463013698630137</v>
      </c>
      <c r="I576" s="50">
        <v>8</v>
      </c>
      <c r="J576" s="70">
        <v>0.03</v>
      </c>
      <c r="K576" s="71">
        <f t="shared" si="44"/>
        <v>0.12125</v>
      </c>
      <c r="L576" s="51">
        <v>507282</v>
      </c>
      <c r="M576" s="51">
        <v>453426.76</v>
      </c>
      <c r="N576" s="66">
        <f t="shared" si="40"/>
        <v>89986.962452054795</v>
      </c>
      <c r="O576" s="66">
        <f t="shared" si="41"/>
        <v>417295.03754794522</v>
      </c>
      <c r="P576" s="167">
        <v>0.05</v>
      </c>
      <c r="Q576" s="66">
        <f t="shared" si="42"/>
        <v>396430.28567054792</v>
      </c>
    </row>
    <row r="577" spans="2:17" x14ac:dyDescent="0.25">
      <c r="B577" s="75">
        <v>573</v>
      </c>
      <c r="C577" s="96" t="s">
        <v>2174</v>
      </c>
      <c r="D577" s="97">
        <v>50</v>
      </c>
      <c r="E577" s="75" t="s">
        <v>161</v>
      </c>
      <c r="F577" s="98">
        <v>43879</v>
      </c>
      <c r="G577" s="98">
        <v>44413</v>
      </c>
      <c r="H577" s="6">
        <f t="shared" si="43"/>
        <v>1.463013698630137</v>
      </c>
      <c r="I577" s="50">
        <v>8</v>
      </c>
      <c r="J577" s="70">
        <v>0.03</v>
      </c>
      <c r="K577" s="71">
        <f t="shared" si="44"/>
        <v>0.12125</v>
      </c>
      <c r="L577" s="51">
        <v>212518</v>
      </c>
      <c r="M577" s="51">
        <v>189956.17</v>
      </c>
      <c r="N577" s="66">
        <f t="shared" si="40"/>
        <v>37698.655356164381</v>
      </c>
      <c r="O577" s="66">
        <f t="shared" si="41"/>
        <v>174819.34464383562</v>
      </c>
      <c r="P577" s="167">
        <v>0.05</v>
      </c>
      <c r="Q577" s="66">
        <f t="shared" si="42"/>
        <v>166078.37741164383</v>
      </c>
    </row>
    <row r="578" spans="2:17" x14ac:dyDescent="0.25">
      <c r="B578" s="75">
        <v>574</v>
      </c>
      <c r="C578" s="96" t="s">
        <v>2165</v>
      </c>
      <c r="D578" s="97">
        <v>160</v>
      </c>
      <c r="E578" s="75" t="s">
        <v>161</v>
      </c>
      <c r="F578" s="98">
        <v>44187</v>
      </c>
      <c r="G578" s="98">
        <v>44413</v>
      </c>
      <c r="H578" s="6">
        <f t="shared" si="43"/>
        <v>0.61917808219178083</v>
      </c>
      <c r="I578" s="50">
        <v>6</v>
      </c>
      <c r="J578" s="70">
        <v>0.03</v>
      </c>
      <c r="K578" s="71">
        <f t="shared" si="44"/>
        <v>0.16166666666666665</v>
      </c>
      <c r="L578" s="51">
        <v>349280</v>
      </c>
      <c r="M578" s="51">
        <v>340189.15</v>
      </c>
      <c r="N578" s="66">
        <f t="shared" si="40"/>
        <v>34963.087488584475</v>
      </c>
      <c r="O578" s="66">
        <f t="shared" si="41"/>
        <v>314316.91251141555</v>
      </c>
      <c r="P578" s="167">
        <v>0.05</v>
      </c>
      <c r="Q578" s="66">
        <f t="shared" si="42"/>
        <v>298601.06688584475</v>
      </c>
    </row>
    <row r="579" spans="2:17" x14ac:dyDescent="0.25">
      <c r="B579" s="75">
        <v>575</v>
      </c>
      <c r="C579" s="96" t="s">
        <v>2175</v>
      </c>
      <c r="D579" s="97">
        <v>3</v>
      </c>
      <c r="E579" s="75" t="s">
        <v>161</v>
      </c>
      <c r="F579" s="98">
        <v>44265</v>
      </c>
      <c r="G579" s="98">
        <v>44413</v>
      </c>
      <c r="H579" s="6">
        <f t="shared" si="43"/>
        <v>0.40547945205479452</v>
      </c>
      <c r="I579" s="50">
        <v>5</v>
      </c>
      <c r="J579" s="70">
        <v>0.03</v>
      </c>
      <c r="K579" s="71">
        <f t="shared" si="44"/>
        <v>0.19400000000000001</v>
      </c>
      <c r="L579" s="51">
        <v>21240</v>
      </c>
      <c r="M579" s="51">
        <v>21118.38</v>
      </c>
      <c r="N579" s="66">
        <f t="shared" si="40"/>
        <v>1670.8024109589044</v>
      </c>
      <c r="O579" s="66">
        <f t="shared" si="41"/>
        <v>19569.197589041094</v>
      </c>
      <c r="P579" s="167">
        <v>0.05</v>
      </c>
      <c r="Q579" s="66">
        <f t="shared" si="42"/>
        <v>18590.737709589037</v>
      </c>
    </row>
    <row r="580" spans="2:17" x14ac:dyDescent="0.25">
      <c r="B580" s="75">
        <v>576</v>
      </c>
      <c r="C580" s="96" t="s">
        <v>2176</v>
      </c>
      <c r="D580" s="97">
        <v>80</v>
      </c>
      <c r="E580" s="75" t="s">
        <v>161</v>
      </c>
      <c r="F580" s="98">
        <v>44256</v>
      </c>
      <c r="G580" s="98">
        <v>44413</v>
      </c>
      <c r="H580" s="6">
        <f t="shared" si="43"/>
        <v>0.43013698630136987</v>
      </c>
      <c r="I580" s="50">
        <v>6</v>
      </c>
      <c r="J580" s="70">
        <v>0.03</v>
      </c>
      <c r="K580" s="71">
        <f t="shared" si="44"/>
        <v>0.16166666666666665</v>
      </c>
      <c r="L580" s="51">
        <v>241050.4</v>
      </c>
      <c r="M580" s="51">
        <v>239105.49</v>
      </c>
      <c r="N580" s="66">
        <f t="shared" si="40"/>
        <v>16762.358637442921</v>
      </c>
      <c r="O580" s="66">
        <f t="shared" si="41"/>
        <v>224288.04136255707</v>
      </c>
      <c r="P580" s="167">
        <v>0.05</v>
      </c>
      <c r="Q580" s="66">
        <f t="shared" si="42"/>
        <v>213073.63929442922</v>
      </c>
    </row>
    <row r="581" spans="2:17" s="48" customFormat="1" x14ac:dyDescent="0.25">
      <c r="B581" s="179" t="s">
        <v>2269</v>
      </c>
      <c r="C581" s="180"/>
      <c r="D581" s="180"/>
      <c r="E581" s="180"/>
      <c r="F581" s="180"/>
      <c r="G581" s="180"/>
      <c r="H581" s="180"/>
      <c r="I581" s="180"/>
      <c r="J581" s="180"/>
      <c r="K581" s="181"/>
      <c r="L581" s="68">
        <f>SUM(L5:L580)</f>
        <v>77745891.790000051</v>
      </c>
      <c r="M581" s="68">
        <f>SUM(M5:M580)</f>
        <v>25199214.680000007</v>
      </c>
      <c r="N581" s="68"/>
      <c r="O581" s="68"/>
      <c r="P581" s="46"/>
      <c r="Q581" s="68">
        <f>SUM(Q5:Q580)</f>
        <v>10705418.919362042</v>
      </c>
    </row>
  </sheetData>
  <autoFilter ref="B4:Q581"/>
  <mergeCells count="2">
    <mergeCell ref="B3:Q3"/>
    <mergeCell ref="B581:K581"/>
  </mergeCells>
  <pageMargins left="0.23622047244094491" right="0.23622047244094491" top="0.59" bottom="0.34" header="0.31496062992125984" footer="0.31496062992125984"/>
  <pageSetup paperSize="9"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workbookViewId="0">
      <selection activeCell="B2" sqref="B2:N11"/>
    </sheetView>
  </sheetViews>
  <sheetFormatPr defaultRowHeight="15" x14ac:dyDescent="0.25"/>
  <cols>
    <col min="2" max="2" width="7.42578125" style="8" customWidth="1"/>
    <col min="3" max="3" width="40.42578125" customWidth="1"/>
    <col min="4" max="4" width="15.140625" style="8" customWidth="1"/>
    <col min="5" max="5" width="10.42578125" bestFit="1" customWidth="1"/>
    <col min="6" max="6" width="14.42578125" customWidth="1"/>
    <col min="7" max="7" width="15.42578125" bestFit="1" customWidth="1"/>
    <col min="9" max="9" width="12.140625" customWidth="1"/>
    <col min="10" max="10" width="15.85546875" bestFit="1" customWidth="1"/>
    <col min="11" max="11" width="14.28515625" bestFit="1" customWidth="1"/>
    <col min="12" max="12" width="12.85546875" bestFit="1" customWidth="1"/>
    <col min="13" max="13" width="12.28515625" bestFit="1" customWidth="1"/>
    <col min="14" max="14" width="13.28515625" customWidth="1"/>
  </cols>
  <sheetData>
    <row r="2" spans="2:14" s="4" customFormat="1" ht="34.5" customHeight="1" x14ac:dyDescent="0.25">
      <c r="B2" s="170" t="s">
        <v>2306</v>
      </c>
      <c r="C2" s="170"/>
      <c r="D2" s="170"/>
      <c r="E2" s="170"/>
      <c r="F2" s="170"/>
      <c r="G2" s="170"/>
      <c r="H2" s="170"/>
      <c r="I2" s="170"/>
      <c r="J2" s="170"/>
      <c r="K2" s="170"/>
      <c r="L2" s="170"/>
      <c r="M2" s="170"/>
      <c r="N2" s="170"/>
    </row>
    <row r="3" spans="2:14" s="4" customFormat="1" ht="60" x14ac:dyDescent="0.25">
      <c r="B3" s="18" t="s">
        <v>5</v>
      </c>
      <c r="C3" s="18" t="s">
        <v>6</v>
      </c>
      <c r="D3" s="18" t="s">
        <v>7</v>
      </c>
      <c r="E3" s="18" t="s">
        <v>8</v>
      </c>
      <c r="F3" s="18" t="s">
        <v>9</v>
      </c>
      <c r="G3" s="18" t="s">
        <v>16</v>
      </c>
      <c r="H3" s="18" t="s">
        <v>32</v>
      </c>
      <c r="I3" s="18" t="s">
        <v>10</v>
      </c>
      <c r="J3" s="18" t="s">
        <v>11</v>
      </c>
      <c r="K3" s="18" t="s">
        <v>57</v>
      </c>
      <c r="L3" s="18" t="s">
        <v>13</v>
      </c>
      <c r="M3" s="18" t="s">
        <v>33</v>
      </c>
      <c r="N3" s="18" t="s">
        <v>14</v>
      </c>
    </row>
    <row r="4" spans="2:14" ht="30" x14ac:dyDescent="0.25">
      <c r="B4" s="95">
        <v>1</v>
      </c>
      <c r="C4" s="109" t="s">
        <v>61</v>
      </c>
      <c r="D4" s="63">
        <v>40509</v>
      </c>
      <c r="E4" s="63">
        <v>44413</v>
      </c>
      <c r="F4" s="6">
        <f>(E4-D4)/365</f>
        <v>10.695890410958905</v>
      </c>
      <c r="G4" s="95">
        <v>3</v>
      </c>
      <c r="H4" s="10">
        <v>0.05</v>
      </c>
      <c r="I4" s="11">
        <f>(1-H4)/G4</f>
        <v>0.31666666666666665</v>
      </c>
      <c r="J4" s="51">
        <v>14317.02</v>
      </c>
      <c r="K4" s="51">
        <v>5443.45</v>
      </c>
      <c r="L4" s="51">
        <f t="shared" ref="L4:L10" si="0">J4*I4*F4</f>
        <v>48492.204361643839</v>
      </c>
      <c r="M4" s="51">
        <f t="shared" ref="M4:M10" si="1">MAX(J4-L4,0)</f>
        <v>0</v>
      </c>
      <c r="N4" s="51">
        <f>M4</f>
        <v>0</v>
      </c>
    </row>
    <row r="5" spans="2:14" x14ac:dyDescent="0.25">
      <c r="B5" s="95">
        <v>2</v>
      </c>
      <c r="C5" s="110" t="s">
        <v>527</v>
      </c>
      <c r="D5" s="98">
        <v>41873</v>
      </c>
      <c r="E5" s="63">
        <v>44413</v>
      </c>
      <c r="F5" s="6">
        <f t="shared" ref="F5:F10" si="2">(E5-D5)/365</f>
        <v>6.9589041095890414</v>
      </c>
      <c r="G5" s="95">
        <v>3</v>
      </c>
      <c r="H5" s="10">
        <v>0.05</v>
      </c>
      <c r="I5" s="11">
        <f t="shared" ref="I5:I10" si="3">(1-H5)/G5</f>
        <v>0.31666666666666665</v>
      </c>
      <c r="J5" s="102">
        <v>0</v>
      </c>
      <c r="K5" s="102">
        <v>0</v>
      </c>
      <c r="L5" s="51">
        <f t="shared" si="0"/>
        <v>0</v>
      </c>
      <c r="M5" s="51">
        <f t="shared" si="1"/>
        <v>0</v>
      </c>
      <c r="N5" s="51">
        <f t="shared" ref="N5:N10" si="4">M5</f>
        <v>0</v>
      </c>
    </row>
    <row r="6" spans="2:14" ht="30" x14ac:dyDescent="0.25">
      <c r="B6" s="95">
        <v>3</v>
      </c>
      <c r="C6" s="110" t="s">
        <v>528</v>
      </c>
      <c r="D6" s="98">
        <v>42038</v>
      </c>
      <c r="E6" s="63">
        <v>44413</v>
      </c>
      <c r="F6" s="6">
        <f t="shared" si="2"/>
        <v>6.506849315068493</v>
      </c>
      <c r="G6" s="95">
        <v>3</v>
      </c>
      <c r="H6" s="10">
        <v>0.05</v>
      </c>
      <c r="I6" s="11">
        <f t="shared" si="3"/>
        <v>0.31666666666666665</v>
      </c>
      <c r="J6" s="102">
        <v>223518</v>
      </c>
      <c r="K6" s="102">
        <v>51516.31</v>
      </c>
      <c r="L6" s="51">
        <f t="shared" si="0"/>
        <v>460559.34931506845</v>
      </c>
      <c r="M6" s="51">
        <f t="shared" si="1"/>
        <v>0</v>
      </c>
      <c r="N6" s="51">
        <f t="shared" si="4"/>
        <v>0</v>
      </c>
    </row>
    <row r="7" spans="2:14" ht="30" x14ac:dyDescent="0.25">
      <c r="B7" s="95">
        <v>4</v>
      </c>
      <c r="C7" s="110" t="s">
        <v>529</v>
      </c>
      <c r="D7" s="98">
        <v>42442</v>
      </c>
      <c r="E7" s="63">
        <v>44413</v>
      </c>
      <c r="F7" s="6">
        <f t="shared" si="2"/>
        <v>5.4</v>
      </c>
      <c r="G7" s="95">
        <v>3</v>
      </c>
      <c r="H7" s="10">
        <v>0.05</v>
      </c>
      <c r="I7" s="11">
        <f t="shared" si="3"/>
        <v>0.31666666666666665</v>
      </c>
      <c r="J7" s="102">
        <v>527500</v>
      </c>
      <c r="K7" s="102">
        <v>0</v>
      </c>
      <c r="L7" s="51">
        <f t="shared" si="0"/>
        <v>902025</v>
      </c>
      <c r="M7" s="51">
        <f t="shared" si="1"/>
        <v>0</v>
      </c>
      <c r="N7" s="51">
        <f t="shared" si="4"/>
        <v>0</v>
      </c>
    </row>
    <row r="8" spans="2:14" ht="30" x14ac:dyDescent="0.25">
      <c r="B8" s="95">
        <v>5</v>
      </c>
      <c r="C8" s="110" t="s">
        <v>530</v>
      </c>
      <c r="D8" s="98">
        <v>43533</v>
      </c>
      <c r="E8" s="63">
        <v>44413</v>
      </c>
      <c r="F8" s="6">
        <f t="shared" si="2"/>
        <v>2.4109589041095889</v>
      </c>
      <c r="G8" s="95">
        <v>3</v>
      </c>
      <c r="H8" s="10">
        <v>0.05</v>
      </c>
      <c r="I8" s="11">
        <f t="shared" si="3"/>
        <v>0.31666666666666665</v>
      </c>
      <c r="J8" s="102">
        <v>182900</v>
      </c>
      <c r="K8" s="102">
        <v>59121.4</v>
      </c>
      <c r="L8" s="51">
        <f t="shared" si="0"/>
        <v>139638.7214611872</v>
      </c>
      <c r="M8" s="51">
        <f t="shared" si="1"/>
        <v>43261.278538812796</v>
      </c>
      <c r="N8" s="51">
        <f t="shared" si="4"/>
        <v>43261.278538812796</v>
      </c>
    </row>
    <row r="9" spans="2:14" ht="30" x14ac:dyDescent="0.25">
      <c r="B9" s="95">
        <v>6</v>
      </c>
      <c r="C9" s="110" t="s">
        <v>531</v>
      </c>
      <c r="D9" s="98">
        <v>43886</v>
      </c>
      <c r="E9" s="63">
        <v>44413</v>
      </c>
      <c r="F9" s="6">
        <f t="shared" si="2"/>
        <v>1.4438356164383561</v>
      </c>
      <c r="G9" s="95">
        <v>5</v>
      </c>
      <c r="H9" s="10">
        <v>0.05</v>
      </c>
      <c r="I9" s="11">
        <f t="shared" si="3"/>
        <v>0.19</v>
      </c>
      <c r="J9" s="102">
        <v>9570752</v>
      </c>
      <c r="K9" s="102">
        <v>7468219.2699999996</v>
      </c>
      <c r="L9" s="51">
        <f t="shared" si="0"/>
        <v>2625532.5966027398</v>
      </c>
      <c r="M9" s="51">
        <f t="shared" si="1"/>
        <v>6945219.4033972602</v>
      </c>
      <c r="N9" s="51">
        <f t="shared" si="4"/>
        <v>6945219.4033972602</v>
      </c>
    </row>
    <row r="10" spans="2:14" x14ac:dyDescent="0.25">
      <c r="B10" s="95">
        <v>7</v>
      </c>
      <c r="C10" s="110" t="s">
        <v>532</v>
      </c>
      <c r="D10" s="98">
        <v>44286</v>
      </c>
      <c r="E10" s="63">
        <v>44413</v>
      </c>
      <c r="F10" s="6">
        <f t="shared" si="2"/>
        <v>0.34794520547945207</v>
      </c>
      <c r="G10" s="95">
        <v>3</v>
      </c>
      <c r="H10" s="10">
        <v>0.05</v>
      </c>
      <c r="I10" s="11">
        <f t="shared" si="3"/>
        <v>0.31666666666666665</v>
      </c>
      <c r="J10" s="102">
        <v>938748</v>
      </c>
      <c r="K10" s="102">
        <v>938233.62</v>
      </c>
      <c r="L10" s="51">
        <f t="shared" si="0"/>
        <v>103433.74082191782</v>
      </c>
      <c r="M10" s="51">
        <f t="shared" si="1"/>
        <v>835314.25917808223</v>
      </c>
      <c r="N10" s="51">
        <f t="shared" si="4"/>
        <v>835314.25917808223</v>
      </c>
    </row>
    <row r="11" spans="2:14" x14ac:dyDescent="0.25">
      <c r="B11" s="179" t="s">
        <v>15</v>
      </c>
      <c r="C11" s="180"/>
      <c r="D11" s="180"/>
      <c r="E11" s="180"/>
      <c r="F11" s="180"/>
      <c r="G11" s="180"/>
      <c r="H11" s="180"/>
      <c r="I11" s="181"/>
      <c r="J11" s="68">
        <f>SUM(J4:J10)</f>
        <v>11457735.02</v>
      </c>
      <c r="K11" s="68">
        <f t="shared" ref="K11:N11" si="5">SUM(K4:K10)</f>
        <v>8522534.0499999989</v>
      </c>
      <c r="L11" s="68">
        <f t="shared" si="5"/>
        <v>4279681.6125625568</v>
      </c>
      <c r="M11" s="68">
        <f t="shared" si="5"/>
        <v>7823794.9411141556</v>
      </c>
      <c r="N11" s="68">
        <f t="shared" si="5"/>
        <v>7823794.9411141556</v>
      </c>
    </row>
    <row r="13" spans="2:14" x14ac:dyDescent="0.25">
      <c r="G13" s="1">
        <f>SUM(J4:J10)</f>
        <v>11457735.02</v>
      </c>
    </row>
  </sheetData>
  <mergeCells count="2">
    <mergeCell ref="B2:N2"/>
    <mergeCell ref="B11:I11"/>
  </mergeCells>
  <pageMargins left="0.25" right="0.25" top="0.63" bottom="0.75" header="0.3" footer="0.3"/>
  <pageSetup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Main FAR by Adani</vt:lpstr>
      <vt:lpstr>Land</vt:lpstr>
      <vt:lpstr>Factory Building</vt:lpstr>
      <vt:lpstr>Building-Summary</vt:lpstr>
      <vt:lpstr>CCI</vt:lpstr>
      <vt:lpstr>Plant &amp; Machinery</vt:lpstr>
      <vt:lpstr>CCI China</vt:lpstr>
      <vt:lpstr>Furniture &amp; Fixture</vt:lpstr>
      <vt:lpstr>Intagible Assets</vt:lpstr>
      <vt:lpstr>Office Equipment</vt:lpstr>
      <vt:lpstr>Vehicles</vt:lpstr>
      <vt:lpstr>Computers</vt:lpstr>
      <vt:lpstr>Electrical Installation</vt:lpstr>
      <vt:lpstr>Railway Sidings</vt:lpstr>
      <vt:lpstr>P&amp;M-Summary</vt:lpstr>
      <vt:lpstr>Summary</vt:lpstr>
      <vt:lpstr>Computers!Print_Titles</vt:lpstr>
      <vt:lpstr>'Factory Building'!Print_Titles</vt:lpstr>
      <vt:lpstr>'Furniture &amp; Fixture'!Print_Titles</vt:lpstr>
      <vt:lpstr>'Office Equipment'!Print_Titles</vt:lpstr>
      <vt:lpstr>'Plant &amp; Machinery'!Print_Titles</vt:lpstr>
      <vt:lpstr>Vehicles!Print_Titles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Mookherjee</dc:creator>
  <cp:lastModifiedBy>Deepak Kumar</cp:lastModifiedBy>
  <cp:lastPrinted>2021-11-24T10:23:33Z</cp:lastPrinted>
  <dcterms:created xsi:type="dcterms:W3CDTF">2017-09-11T09:18:18Z</dcterms:created>
  <dcterms:modified xsi:type="dcterms:W3CDTF">2021-11-24T10:23:37Z</dcterms:modified>
</cp:coreProperties>
</file>