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 Drive\Shankar Sir Data\Audit Files\Audit 2020-21\Audit Q4 20-21\FAR Mar'21\"/>
    </mc:Choice>
  </mc:AlternateContent>
  <bookViews>
    <workbookView xWindow="0" yWindow="0" windowWidth="12120" windowHeight="8190" tabRatio="264" firstSheet="1" activeTab="1"/>
  </bookViews>
  <sheets>
    <sheet name="Sheet1" sheetId="60" state="hidden" r:id="rId1"/>
    <sheet name="Details of Existing Land" sheetId="64" r:id="rId2"/>
  </sheets>
  <calcPr calcId="162913"/>
</workbook>
</file>

<file path=xl/calcChain.xml><?xml version="1.0" encoding="utf-8"?>
<calcChain xmlns="http://schemas.openxmlformats.org/spreadsheetml/2006/main">
  <c r="B16" i="64" l="1"/>
  <c r="B15" i="64"/>
  <c r="B14" i="64"/>
  <c r="L18" i="64" l="1"/>
  <c r="L17" i="64"/>
  <c r="L16" i="64"/>
  <c r="L15" i="64"/>
  <c r="D27" i="64" l="1"/>
  <c r="D5" i="64" l="1"/>
  <c r="D10" i="64"/>
  <c r="D14" i="64"/>
  <c r="D15" i="64"/>
  <c r="D16" i="64"/>
  <c r="D26" i="64"/>
  <c r="B21" i="64" l="1"/>
  <c r="B23" i="64" s="1"/>
  <c r="B7" i="64"/>
  <c r="B10" i="64" l="1"/>
  <c r="B5" i="64"/>
  <c r="B6" i="64"/>
  <c r="B11" i="64" l="1"/>
  <c r="E6" i="64"/>
  <c r="E5" i="64"/>
  <c r="D6" i="64"/>
  <c r="E13" i="64" l="1"/>
  <c r="E12" i="64"/>
  <c r="E11" i="64"/>
  <c r="D12" i="64"/>
  <c r="D13" i="64"/>
  <c r="D11" i="64"/>
  <c r="E15" i="64"/>
  <c r="E10" i="64" l="1"/>
  <c r="E16" i="64"/>
  <c r="E14" i="64"/>
  <c r="E21" i="64" s="1"/>
  <c r="D21" i="64"/>
  <c r="E28" i="64"/>
  <c r="D28" i="64"/>
  <c r="B27" i="64"/>
  <c r="B26" i="64"/>
  <c r="B25" i="60"/>
  <c r="B24" i="60"/>
  <c r="D26" i="60"/>
  <c r="E26" i="60"/>
  <c r="D30" i="64" l="1"/>
  <c r="E30" i="64"/>
  <c r="E10" i="60"/>
  <c r="E20" i="60" s="1"/>
  <c r="E28" i="60" s="1"/>
  <c r="B5" i="60"/>
  <c r="B4" i="60" s="1"/>
  <c r="D10" i="60"/>
  <c r="D20" i="60" s="1"/>
  <c r="D28" i="60" s="1"/>
</calcChain>
</file>

<file path=xl/comments1.xml><?xml version="1.0" encoding="utf-8"?>
<comments xmlns="http://schemas.openxmlformats.org/spreadsheetml/2006/main">
  <authors>
    <author>manish_sharma</author>
  </authors>
  <commentList>
    <comment ref="D24" authorId="0" shapeId="0">
      <text>
        <r>
          <rPr>
            <b/>
            <sz val="9"/>
            <color indexed="81"/>
            <rFont val="Tahoma"/>
            <family val="2"/>
          </rPr>
          <t>manish_sharma:</t>
        </r>
        <r>
          <rPr>
            <sz val="9"/>
            <color indexed="81"/>
            <rFont val="Tahoma"/>
            <family val="2"/>
          </rPr>
          <t xml:space="preserve">
addition 1987</t>
        </r>
      </text>
    </comment>
    <comment ref="D25" authorId="0" shapeId="0">
      <text>
        <r>
          <rPr>
            <b/>
            <sz val="9"/>
            <color indexed="81"/>
            <rFont val="Tahoma"/>
            <family val="2"/>
          </rPr>
          <t>manish_sharma:</t>
        </r>
        <r>
          <rPr>
            <sz val="9"/>
            <color indexed="81"/>
            <rFont val="Tahoma"/>
            <family val="2"/>
          </rPr>
          <t xml:space="preserve">
addition 1994</t>
        </r>
      </text>
    </comment>
  </commentList>
</comments>
</file>

<file path=xl/sharedStrings.xml><?xml version="1.0" encoding="utf-8"?>
<sst xmlns="http://schemas.openxmlformats.org/spreadsheetml/2006/main" count="168" uniqueCount="66">
  <si>
    <t>PENGG FACTORY</t>
  </si>
  <si>
    <t>Location</t>
  </si>
  <si>
    <t>Individual Land Area</t>
  </si>
  <si>
    <t xml:space="preserve">Description of the Land </t>
  </si>
  <si>
    <t xml:space="preserve">Leasehold / Freehold </t>
  </si>
  <si>
    <t>Tatisilwai,Ranchi</t>
  </si>
  <si>
    <t>Freehold</t>
  </si>
  <si>
    <t>Mortgage with ICICI</t>
  </si>
  <si>
    <t>Gari,Ranchi</t>
  </si>
  <si>
    <t>Kanke Road,Ranchi</t>
  </si>
  <si>
    <t>Barwatoli,Palamu</t>
  </si>
  <si>
    <t>Buti,Ranchi</t>
  </si>
  <si>
    <t>acre</t>
  </si>
  <si>
    <t>cottah</t>
  </si>
  <si>
    <t>Land at RGC</t>
  </si>
  <si>
    <t>Measurement</t>
  </si>
  <si>
    <t>Stamp Paper purchased in 09-10</t>
  </si>
  <si>
    <t>Land Cost</t>
  </si>
  <si>
    <t>Power Plant Ranchi</t>
  </si>
  <si>
    <t>Land with Registration</t>
  </si>
  <si>
    <t>WWR FACTORY (47.91+60.79+3.29)</t>
  </si>
  <si>
    <t>DETAILS OF LAND AS ON 31.03.16 in the BOOKS OF WR&amp;SPD, RANCHI</t>
  </si>
  <si>
    <t>Registration Fees</t>
  </si>
  <si>
    <t>Persons having the Original Deed</t>
  </si>
  <si>
    <t>Gross Block as per books of accounts as on 31.03.16</t>
  </si>
  <si>
    <t>WDV as per books of accounts as on 31.03.16</t>
  </si>
  <si>
    <t>Freehold Land</t>
  </si>
  <si>
    <t>Leasehold Land</t>
  </si>
  <si>
    <t>Leasehold - 99 Years</t>
  </si>
  <si>
    <t>Leasehold - 30 Years</t>
  </si>
  <si>
    <t>UML Factory (Erstwhile UBL)</t>
  </si>
  <si>
    <t>Sold in FY 17-18</t>
  </si>
  <si>
    <t>Tatisilwai,Ranchi*</t>
  </si>
  <si>
    <t>RGC Land, Gari,Ranchi</t>
  </si>
  <si>
    <t>RGC, Buti,Ranchi</t>
  </si>
  <si>
    <t>RGC, Gari,Ranchi</t>
  </si>
  <si>
    <t>RGC,Gari,Ranchi</t>
  </si>
  <si>
    <t>Title Deed in the name of</t>
  </si>
  <si>
    <t>Usha Beltron Limited</t>
  </si>
  <si>
    <t>No Lease Deed found, only approval paper is available.</t>
  </si>
  <si>
    <t>Gross Block as per books of accounts as on 31.03.2021</t>
  </si>
  <si>
    <t>WDV as per books of accounts as on 31.03.2021</t>
  </si>
  <si>
    <t>WWR FACTORY (47.97+60.79+3.29-6.28)</t>
  </si>
  <si>
    <t>Conv Deed No 6605, 17430, 12/14 &amp; 499</t>
  </si>
  <si>
    <t>Conv Deed No 14203/12700 &amp; 499</t>
  </si>
  <si>
    <t>Conv Deed No 9981/8716</t>
  </si>
  <si>
    <t>Conv Deed No 24996/21462</t>
  </si>
  <si>
    <t>Land with Registration (1.23 Acres) at Tatisilwai</t>
  </si>
  <si>
    <t>Land with Registration (1.19 Acres) at Mahilong</t>
  </si>
  <si>
    <t>Land at Tatisilwai</t>
  </si>
  <si>
    <t>Conv Deed No 4156</t>
  </si>
  <si>
    <t>Conv Deed No 539, 540, 541, 542, 544, 545 &amp; 546</t>
  </si>
  <si>
    <t>Land at RGC (73 Kattha)</t>
  </si>
  <si>
    <t>Conv Deed No 1232/1023</t>
  </si>
  <si>
    <t>Conv Deed No 1234/1023</t>
  </si>
  <si>
    <t>Conv Deed No 1235/1026</t>
  </si>
  <si>
    <t>Conv Deed No 6730</t>
  </si>
  <si>
    <t>Conv Deed No 7810/7587</t>
  </si>
  <si>
    <t>Land at Kuru</t>
  </si>
  <si>
    <t>Less: PWD Land</t>
  </si>
  <si>
    <t>Total as per Books</t>
  </si>
  <si>
    <t>Land Summary as on 31-03-2021 in the Books of Ranchi</t>
  </si>
  <si>
    <t>Acres</t>
  </si>
  <si>
    <t>Cost of Registration &amp; Stamp Paper</t>
  </si>
  <si>
    <t>Amount disclosed under Footnotes</t>
  </si>
  <si>
    <t>Less: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</si>
</sst>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(* #,##0.00_);_(* \(#,##0.00\);_(* &quot;-&quot;??_);_(@_)"/>
    <numFmt numFmtId="165" formatCode="_-* #,##0\ _D_M_-;\-* #,##0\ _D_M_-;_-* &quot;-&quot;\ _D_M_-;_-@_-"/>
    <numFmt numFmtId="166" formatCode="_([$€-2]* #,##0.00_);_([$€-2]* \(#,##0.00\);_([$€-2]* &quot;-&quot;??_)"/>
    <numFmt numFmtId="167" formatCode="0.00_)"/>
    <numFmt numFmtId="168" formatCode="_-* #,##0\ &quot;DM&quot;_-;\-* #,##0\ &quot;DM&quot;_-;_-* &quot;-&quot;\ &quot;DM&quot;_-;_-@_-"/>
    <numFmt numFmtId="169" formatCode="&quot;F&quot;\ #,##0.00_-;&quot;F&quot;\ #,##0.00\-"/>
    <numFmt numFmtId="170" formatCode="_(* #,##0.0000_);_(* \(#,##0.0000\);_(* &quot;-&quot;??_);_(@_)"/>
    <numFmt numFmtId="171" formatCode="0.00000"/>
    <numFmt numFmtId="172" formatCode="0.0000"/>
    <numFmt numFmtId="173" formatCode="_(* #,##0_);_(* \(#,##0\);_(* &quot;-&quot;??_);_(@_)"/>
  </numFmts>
  <fonts count="12" x14ac:knownFonts="1">
    <font>
      <sz val="10"/>
      <name val="Arial"/>
      <family val="2"/>
    </font>
    <font>
      <sz val="10"/>
      <name val="Arial"/>
      <family val="2"/>
    </font>
    <font>
      <sz val="10"/>
      <name val="Helv"/>
    </font>
    <font>
      <sz val="10"/>
      <name val="Courier"/>
      <family val="3"/>
    </font>
    <font>
      <sz val="7"/>
      <name val="Small Fonts"/>
      <family val="2"/>
    </font>
    <font>
      <b/>
      <i/>
      <sz val="16"/>
      <name val="Helv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u/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164" fontId="1" fillId="0" borderId="0" applyFill="0" applyBorder="0" applyAlignment="0" applyProtection="0"/>
    <xf numFmtId="165" fontId="1" fillId="0" borderId="0" applyFont="0" applyFill="0" applyBorder="0" applyAlignment="0" applyProtection="0"/>
    <xf numFmtId="4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37" fontId="4" fillId="0" borderId="0"/>
    <xf numFmtId="167" fontId="5" fillId="0" borderId="0"/>
    <xf numFmtId="1" fontId="6" fillId="0" borderId="0" applyBorder="0">
      <alignment horizontal="left" vertical="top" wrapText="1"/>
    </xf>
    <xf numFmtId="0" fontId="2" fillId="0" borderId="0"/>
    <xf numFmtId="168" fontId="1" fillId="0" borderId="0" applyFont="0" applyFill="0" applyBorder="0" applyAlignment="0" applyProtection="0"/>
    <xf numFmtId="169" fontId="3" fillId="0" borderId="0" applyFont="0" applyFill="0" applyBorder="0" applyAlignment="0" applyProtection="0"/>
  </cellStyleXfs>
  <cellXfs count="85">
    <xf numFmtId="0" fontId="0" fillId="0" borderId="0" xfId="0"/>
    <xf numFmtId="0" fontId="8" fillId="0" borderId="0" xfId="0" applyFont="1" applyFill="1" applyAlignment="1">
      <alignment horizontal="right"/>
    </xf>
    <xf numFmtId="0" fontId="8" fillId="0" borderId="0" xfId="0" applyFont="1" applyFill="1"/>
    <xf numFmtId="164" fontId="8" fillId="0" borderId="0" xfId="1" applyFont="1" applyFill="1"/>
    <xf numFmtId="0" fontId="8" fillId="0" borderId="0" xfId="0" applyFont="1" applyFill="1" applyBorder="1"/>
    <xf numFmtId="0" fontId="7" fillId="0" borderId="0" xfId="0" applyFont="1" applyFill="1" applyBorder="1"/>
    <xf numFmtId="0" fontId="7" fillId="0" borderId="0" xfId="0" applyFont="1" applyFill="1"/>
    <xf numFmtId="0" fontId="8" fillId="0" borderId="0" xfId="0" applyFont="1" applyFill="1" applyAlignment="1">
      <alignment vertical="center" wrapText="1"/>
    </xf>
    <xf numFmtId="0" fontId="8" fillId="0" borderId="0" xfId="0" applyFont="1" applyFill="1" applyAlignment="1">
      <alignment horizont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right" vertical="center" wrapText="1"/>
    </xf>
    <xf numFmtId="164" fontId="7" fillId="0" borderId="1" xfId="1" applyFont="1" applyFill="1" applyBorder="1" applyAlignment="1">
      <alignment horizontal="center" vertical="center" wrapText="1"/>
    </xf>
    <xf numFmtId="0" fontId="8" fillId="0" borderId="1" xfId="0" applyFont="1" applyFill="1" applyBorder="1"/>
    <xf numFmtId="164" fontId="8" fillId="0" borderId="1" xfId="1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right"/>
    </xf>
    <xf numFmtId="164" fontId="8" fillId="0" borderId="1" xfId="1" applyFont="1" applyFill="1" applyBorder="1"/>
    <xf numFmtId="0" fontId="8" fillId="0" borderId="1" xfId="0" applyFont="1" applyFill="1" applyBorder="1" applyAlignment="1">
      <alignment vertical="center" wrapText="1"/>
    </xf>
    <xf numFmtId="164" fontId="7" fillId="0" borderId="1" xfId="1" applyFont="1" applyFill="1" applyBorder="1"/>
    <xf numFmtId="0" fontId="8" fillId="0" borderId="1" xfId="0" applyFont="1" applyFill="1" applyBorder="1" applyAlignment="1">
      <alignment vertical="center"/>
    </xf>
    <xf numFmtId="164" fontId="8" fillId="0" borderId="1" xfId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right" vertical="center"/>
    </xf>
    <xf numFmtId="164" fontId="8" fillId="0" borderId="1" xfId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164" fontId="8" fillId="0" borderId="1" xfId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164" fontId="7" fillId="0" borderId="1" xfId="1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/>
    </xf>
    <xf numFmtId="0" fontId="6" fillId="0" borderId="0" xfId="0" applyFont="1" applyFill="1" applyAlignment="1">
      <alignment vertical="center" wrapText="1"/>
    </xf>
    <xf numFmtId="49" fontId="6" fillId="0" borderId="1" xfId="0" applyNumberFormat="1" applyFont="1" applyFill="1" applyBorder="1" applyAlignment="1">
      <alignment horizontal="right" vertical="center"/>
    </xf>
    <xf numFmtId="164" fontId="6" fillId="0" borderId="1" xfId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1" xfId="0" applyFont="1" applyFill="1" applyBorder="1" applyAlignment="1">
      <alignment vertical="center" wrapText="1"/>
    </xf>
    <xf numFmtId="171" fontId="7" fillId="0" borderId="0" xfId="0" applyNumberFormat="1" applyFont="1" applyFill="1" applyAlignment="1">
      <alignment vertical="center"/>
    </xf>
    <xf numFmtId="170" fontId="7" fillId="0" borderId="1" xfId="1" applyNumberFormat="1" applyFont="1" applyFill="1" applyBorder="1" applyAlignment="1">
      <alignment vertical="center"/>
    </xf>
    <xf numFmtId="170" fontId="7" fillId="0" borderId="1" xfId="1" applyNumberFormat="1" applyFont="1" applyFill="1" applyBorder="1" applyAlignment="1">
      <alignment horizontal="center" vertical="center"/>
    </xf>
    <xf numFmtId="0" fontId="6" fillId="0" borderId="1" xfId="0" applyFont="1" applyFill="1" applyBorder="1"/>
    <xf numFmtId="0" fontId="7" fillId="0" borderId="1" xfId="0" applyFont="1" applyFill="1" applyBorder="1"/>
    <xf numFmtId="0" fontId="11" fillId="0" borderId="0" xfId="0" applyFont="1" applyFill="1"/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right"/>
    </xf>
    <xf numFmtId="164" fontId="6" fillId="0" borderId="0" xfId="1" applyFont="1" applyFill="1"/>
    <xf numFmtId="0" fontId="6" fillId="0" borderId="0" xfId="0" applyFont="1" applyFill="1"/>
    <xf numFmtId="164" fontId="6" fillId="2" borderId="1" xfId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170" fontId="6" fillId="0" borderId="1" xfId="1" applyNumberFormat="1" applyFont="1" applyFill="1" applyBorder="1" applyAlignment="1">
      <alignment horizontal="center" vertical="center"/>
    </xf>
    <xf numFmtId="171" fontId="6" fillId="0" borderId="0" xfId="0" applyNumberFormat="1" applyFont="1" applyFill="1" applyAlignment="1">
      <alignment vertical="center"/>
    </xf>
    <xf numFmtId="164" fontId="6" fillId="0" borderId="0" xfId="0" applyNumberFormat="1" applyFont="1" applyFill="1" applyAlignment="1">
      <alignment vertical="center"/>
    </xf>
    <xf numFmtId="172" fontId="6" fillId="0" borderId="0" xfId="0" applyNumberFormat="1" applyFont="1" applyFill="1" applyAlignment="1">
      <alignment vertical="center"/>
    </xf>
    <xf numFmtId="164" fontId="6" fillId="0" borderId="1" xfId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right"/>
    </xf>
    <xf numFmtId="164" fontId="6" fillId="0" borderId="0" xfId="1" applyFont="1" applyFill="1" applyBorder="1" applyAlignment="1">
      <alignment horizontal="center" vertical="center"/>
    </xf>
    <xf numFmtId="0" fontId="6" fillId="0" borderId="0" xfId="0" applyFont="1" applyFill="1" applyBorder="1"/>
    <xf numFmtId="173" fontId="6" fillId="0" borderId="1" xfId="1" applyNumberFormat="1" applyFont="1" applyFill="1" applyBorder="1" applyAlignment="1">
      <alignment vertical="center"/>
    </xf>
    <xf numFmtId="173" fontId="7" fillId="0" borderId="1" xfId="1" applyNumberFormat="1" applyFont="1" applyFill="1" applyBorder="1" applyAlignment="1">
      <alignment vertical="center"/>
    </xf>
    <xf numFmtId="173" fontId="7" fillId="0" borderId="1" xfId="1" applyNumberFormat="1" applyFont="1" applyFill="1" applyBorder="1"/>
    <xf numFmtId="173" fontId="6" fillId="0" borderId="1" xfId="1" applyNumberFormat="1" applyFont="1" applyFill="1" applyBorder="1"/>
    <xf numFmtId="49" fontId="6" fillId="0" borderId="1" xfId="0" applyNumberFormat="1" applyFont="1" applyFill="1" applyBorder="1" applyAlignment="1">
      <alignment horizontal="right" vertical="center"/>
    </xf>
    <xf numFmtId="173" fontId="6" fillId="3" borderId="1" xfId="1" applyNumberFormat="1" applyFont="1" applyFill="1" applyBorder="1" applyAlignment="1">
      <alignment vertical="center"/>
    </xf>
    <xf numFmtId="173" fontId="6" fillId="0" borderId="0" xfId="0" applyNumberFormat="1" applyFont="1" applyFill="1" applyAlignment="1">
      <alignment vertical="center"/>
    </xf>
    <xf numFmtId="173" fontId="7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171" fontId="6" fillId="0" borderId="0" xfId="0" applyNumberFormat="1" applyFont="1" applyFill="1" applyAlignment="1">
      <alignment horizontal="right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64" fontId="8" fillId="0" borderId="1" xfId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70" fontId="6" fillId="4" borderId="1" xfId="1" applyNumberFormat="1" applyFont="1" applyFill="1" applyBorder="1" applyAlignment="1">
      <alignment horizontal="center" vertical="center"/>
    </xf>
    <xf numFmtId="170" fontId="6" fillId="4" borderId="1" xfId="1" applyNumberFormat="1" applyFont="1" applyFill="1" applyBorder="1" applyAlignment="1">
      <alignment horizontal="center" vertical="center"/>
    </xf>
    <xf numFmtId="170" fontId="6" fillId="0" borderId="1" xfId="0" applyNumberFormat="1" applyFont="1" applyFill="1" applyBorder="1" applyAlignment="1">
      <alignment horizontal="right" vertical="center"/>
    </xf>
  </cellXfs>
  <cellStyles count="11">
    <cellStyle name="Comma" xfId="1" builtinId="3"/>
    <cellStyle name="Dezimal [0]_pldt" xfId="2"/>
    <cellStyle name="Dezimal_pldt" xfId="3"/>
    <cellStyle name="Euro" xfId="4"/>
    <cellStyle name="no dec" xfId="5"/>
    <cellStyle name="Normal" xfId="0" builtinId="0"/>
    <cellStyle name="Normal - Style1" xfId="6"/>
    <cellStyle name="SPOl" xfId="7"/>
    <cellStyle name="Standard_pldt" xfId="8"/>
    <cellStyle name="Währung [0]_pldt" xfId="9"/>
    <cellStyle name="Währung_pldt" xfId="1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workbookViewId="0">
      <selection activeCell="H18" sqref="H18"/>
    </sheetView>
  </sheetViews>
  <sheetFormatPr defaultColWidth="11.5703125" defaultRowHeight="12.75" x14ac:dyDescent="0.2"/>
  <cols>
    <col min="1" max="1" width="17.42578125" style="2" customWidth="1"/>
    <col min="2" max="2" width="9.140625" style="8" bestFit="1" customWidth="1"/>
    <col min="3" max="3" width="7.42578125" style="1" customWidth="1"/>
    <col min="4" max="4" width="15" style="3" bestFit="1" customWidth="1"/>
    <col min="5" max="5" width="15" style="3" customWidth="1"/>
    <col min="6" max="6" width="28.7109375" style="2" bestFit="1" customWidth="1"/>
    <col min="7" max="7" width="16.85546875" style="2" bestFit="1" customWidth="1"/>
    <col min="8" max="8" width="17.28515625" style="2" bestFit="1" customWidth="1"/>
    <col min="9" max="16384" width="11.5703125" style="2"/>
  </cols>
  <sheetData>
    <row r="1" spans="1:8" x14ac:dyDescent="0.2">
      <c r="A1" s="6" t="s">
        <v>21</v>
      </c>
    </row>
    <row r="2" spans="1:8" s="7" customFormat="1" ht="51" x14ac:dyDescent="0.2">
      <c r="A2" s="9" t="s">
        <v>1</v>
      </c>
      <c r="B2" s="10" t="s">
        <v>2</v>
      </c>
      <c r="C2" s="11" t="s">
        <v>15</v>
      </c>
      <c r="D2" s="12" t="s">
        <v>24</v>
      </c>
      <c r="E2" s="12" t="s">
        <v>25</v>
      </c>
      <c r="F2" s="9" t="s">
        <v>3</v>
      </c>
      <c r="G2" s="9" t="s">
        <v>4</v>
      </c>
      <c r="H2" s="9" t="s">
        <v>23</v>
      </c>
    </row>
    <row r="3" spans="1:8" s="7" customFormat="1" x14ac:dyDescent="0.2">
      <c r="A3" s="9" t="s">
        <v>26</v>
      </c>
      <c r="B3" s="10"/>
      <c r="C3" s="11"/>
      <c r="D3" s="12"/>
      <c r="E3" s="12"/>
      <c r="F3" s="9"/>
      <c r="G3" s="9"/>
      <c r="H3" s="9"/>
    </row>
    <row r="4" spans="1:8" s="23" customFormat="1" x14ac:dyDescent="0.2">
      <c r="A4" s="19" t="s">
        <v>5</v>
      </c>
      <c r="B4" s="20">
        <f>47.91+60.79+3.29+11.19-B5</f>
        <v>111.99</v>
      </c>
      <c r="C4" s="21" t="s">
        <v>12</v>
      </c>
      <c r="D4" s="22">
        <v>74524289.790000007</v>
      </c>
      <c r="E4" s="22">
        <v>74524289.790000007</v>
      </c>
      <c r="F4" s="19" t="s">
        <v>20</v>
      </c>
      <c r="G4" s="28" t="s">
        <v>6</v>
      </c>
      <c r="H4" s="19" t="s">
        <v>7</v>
      </c>
    </row>
    <row r="5" spans="1:8" s="23" customFormat="1" x14ac:dyDescent="0.2">
      <c r="A5" s="19" t="s">
        <v>5</v>
      </c>
      <c r="B5" s="20">
        <f>9.46+1.73</f>
        <v>11.190000000000001</v>
      </c>
      <c r="C5" s="21" t="s">
        <v>12</v>
      </c>
      <c r="D5" s="22">
        <v>606355.43999999994</v>
      </c>
      <c r="E5" s="22">
        <v>606355.43999999994</v>
      </c>
      <c r="F5" s="19" t="s">
        <v>0</v>
      </c>
      <c r="G5" s="28" t="s">
        <v>6</v>
      </c>
      <c r="H5" s="19"/>
    </row>
    <row r="6" spans="1:8" s="23" customFormat="1" x14ac:dyDescent="0.2">
      <c r="A6" s="68" t="s">
        <v>8</v>
      </c>
      <c r="B6" s="67">
        <v>73</v>
      </c>
      <c r="C6" s="71" t="s">
        <v>13</v>
      </c>
      <c r="D6" s="22">
        <v>26250000</v>
      </c>
      <c r="E6" s="22">
        <v>26250000</v>
      </c>
      <c r="F6" s="19" t="s">
        <v>14</v>
      </c>
      <c r="G6" s="72" t="s">
        <v>6</v>
      </c>
      <c r="H6" s="64"/>
    </row>
    <row r="7" spans="1:8" s="23" customFormat="1" x14ac:dyDescent="0.2">
      <c r="A7" s="69"/>
      <c r="B7" s="67"/>
      <c r="C7" s="71"/>
      <c r="D7" s="22">
        <v>1050000</v>
      </c>
      <c r="E7" s="22">
        <v>1050000</v>
      </c>
      <c r="F7" s="19" t="s">
        <v>16</v>
      </c>
      <c r="G7" s="72"/>
      <c r="H7" s="65"/>
    </row>
    <row r="8" spans="1:8" s="23" customFormat="1" x14ac:dyDescent="0.2">
      <c r="A8" s="70"/>
      <c r="B8" s="67"/>
      <c r="C8" s="71"/>
      <c r="D8" s="22">
        <v>954000</v>
      </c>
      <c r="E8" s="22">
        <v>954000</v>
      </c>
      <c r="F8" s="19" t="s">
        <v>22</v>
      </c>
      <c r="G8" s="72"/>
      <c r="H8" s="66"/>
    </row>
    <row r="9" spans="1:8" s="23" customFormat="1" x14ac:dyDescent="0.2">
      <c r="A9" s="19" t="s">
        <v>8</v>
      </c>
      <c r="B9" s="20">
        <v>0.61</v>
      </c>
      <c r="C9" s="21" t="s">
        <v>12</v>
      </c>
      <c r="D9" s="22">
        <v>12050000</v>
      </c>
      <c r="E9" s="22">
        <v>12050000</v>
      </c>
      <c r="F9" s="19" t="s">
        <v>14</v>
      </c>
      <c r="G9" s="28" t="s">
        <v>6</v>
      </c>
      <c r="H9" s="17"/>
    </row>
    <row r="10" spans="1:8" s="23" customFormat="1" x14ac:dyDescent="0.2">
      <c r="A10" s="73" t="s">
        <v>9</v>
      </c>
      <c r="B10" s="67">
        <v>84</v>
      </c>
      <c r="C10" s="71" t="s">
        <v>13</v>
      </c>
      <c r="D10" s="22">
        <f>7*10^7</f>
        <v>70000000</v>
      </c>
      <c r="E10" s="22">
        <f>7*10^7</f>
        <v>70000000</v>
      </c>
      <c r="F10" s="19" t="s">
        <v>17</v>
      </c>
      <c r="G10" s="72" t="s">
        <v>6</v>
      </c>
      <c r="H10" s="64"/>
    </row>
    <row r="11" spans="1:8" s="23" customFormat="1" x14ac:dyDescent="0.2">
      <c r="A11" s="73"/>
      <c r="B11" s="67"/>
      <c r="C11" s="71"/>
      <c r="D11" s="22">
        <v>2800000</v>
      </c>
      <c r="E11" s="22">
        <v>2800000</v>
      </c>
      <c r="F11" s="19" t="s">
        <v>16</v>
      </c>
      <c r="G11" s="72"/>
      <c r="H11" s="65"/>
    </row>
    <row r="12" spans="1:8" s="23" customFormat="1" x14ac:dyDescent="0.2">
      <c r="A12" s="73"/>
      <c r="B12" s="67"/>
      <c r="C12" s="71"/>
      <c r="D12" s="22">
        <v>2260000</v>
      </c>
      <c r="E12" s="22">
        <v>2260000</v>
      </c>
      <c r="F12" s="19" t="s">
        <v>22</v>
      </c>
      <c r="G12" s="72"/>
      <c r="H12" s="66"/>
    </row>
    <row r="13" spans="1:8" s="23" customFormat="1" x14ac:dyDescent="0.2">
      <c r="A13" s="19" t="s">
        <v>5</v>
      </c>
      <c r="B13" s="20">
        <v>2.4975000000000001</v>
      </c>
      <c r="C13" s="21" t="s">
        <v>12</v>
      </c>
      <c r="D13" s="22">
        <v>1000000</v>
      </c>
      <c r="E13" s="22">
        <v>1000000</v>
      </c>
      <c r="F13" s="19"/>
      <c r="G13" s="28" t="s">
        <v>6</v>
      </c>
      <c r="H13" s="17"/>
    </row>
    <row r="14" spans="1:8" s="23" customFormat="1" x14ac:dyDescent="0.2">
      <c r="A14" s="19" t="s">
        <v>10</v>
      </c>
      <c r="B14" s="20">
        <v>10.07</v>
      </c>
      <c r="C14" s="21" t="s">
        <v>12</v>
      </c>
      <c r="D14" s="22">
        <v>5000000</v>
      </c>
      <c r="E14" s="22">
        <v>5000000</v>
      </c>
      <c r="F14" s="19"/>
      <c r="G14" s="28" t="s">
        <v>6</v>
      </c>
      <c r="H14" s="19"/>
    </row>
    <row r="15" spans="1:8" s="23" customFormat="1" x14ac:dyDescent="0.2">
      <c r="A15" s="19" t="s">
        <v>11</v>
      </c>
      <c r="B15" s="20">
        <v>10.4</v>
      </c>
      <c r="C15" s="21" t="s">
        <v>12</v>
      </c>
      <c r="D15" s="22">
        <v>218400000</v>
      </c>
      <c r="E15" s="22">
        <v>218400000</v>
      </c>
      <c r="F15" s="19" t="s">
        <v>14</v>
      </c>
      <c r="G15" s="28" t="s">
        <v>6</v>
      </c>
      <c r="H15" s="19"/>
    </row>
    <row r="16" spans="1:8" s="23" customFormat="1" x14ac:dyDescent="0.2">
      <c r="A16" s="19" t="s">
        <v>8</v>
      </c>
      <c r="B16" s="20">
        <v>5.86</v>
      </c>
      <c r="C16" s="21" t="s">
        <v>12</v>
      </c>
      <c r="D16" s="22">
        <v>123050000</v>
      </c>
      <c r="E16" s="22">
        <v>123050000</v>
      </c>
      <c r="F16" s="19" t="s">
        <v>14</v>
      </c>
      <c r="G16" s="28" t="s">
        <v>6</v>
      </c>
      <c r="H16" s="19"/>
    </row>
    <row r="17" spans="1:8" s="23" customFormat="1" x14ac:dyDescent="0.2">
      <c r="A17" s="19" t="s">
        <v>8</v>
      </c>
      <c r="B17" s="20">
        <v>2.85</v>
      </c>
      <c r="C17" s="21" t="s">
        <v>12</v>
      </c>
      <c r="D17" s="22">
        <v>59850000</v>
      </c>
      <c r="E17" s="22">
        <v>59850000</v>
      </c>
      <c r="F17" s="19" t="s">
        <v>14</v>
      </c>
      <c r="G17" s="28" t="s">
        <v>6</v>
      </c>
      <c r="H17" s="19"/>
    </row>
    <row r="18" spans="1:8" s="23" customFormat="1" x14ac:dyDescent="0.2">
      <c r="A18" s="19" t="s">
        <v>18</v>
      </c>
      <c r="B18" s="20">
        <v>1.23</v>
      </c>
      <c r="C18" s="21" t="s">
        <v>12</v>
      </c>
      <c r="D18" s="22">
        <v>1624849</v>
      </c>
      <c r="E18" s="22">
        <v>1624849</v>
      </c>
      <c r="F18" s="19" t="s">
        <v>19</v>
      </c>
      <c r="G18" s="28" t="s">
        <v>6</v>
      </c>
      <c r="H18" s="19"/>
    </row>
    <row r="19" spans="1:8" s="23" customFormat="1" x14ac:dyDescent="0.2">
      <c r="A19" s="19" t="s">
        <v>18</v>
      </c>
      <c r="B19" s="20">
        <v>1.19</v>
      </c>
      <c r="C19" s="21" t="s">
        <v>12</v>
      </c>
      <c r="D19" s="22">
        <v>687800</v>
      </c>
      <c r="E19" s="22">
        <v>687800</v>
      </c>
      <c r="F19" s="19" t="s">
        <v>19</v>
      </c>
      <c r="G19" s="28" t="s">
        <v>6</v>
      </c>
      <c r="H19" s="19"/>
    </row>
    <row r="20" spans="1:8" s="23" customFormat="1" x14ac:dyDescent="0.2">
      <c r="A20" s="19"/>
      <c r="B20" s="24"/>
      <c r="C20" s="21"/>
      <c r="D20" s="27">
        <f>SUM(D4:D19)</f>
        <v>600107294.23000002</v>
      </c>
      <c r="E20" s="27">
        <f>SUM(E4:E19)</f>
        <v>600107294.23000002</v>
      </c>
      <c r="F20" s="19"/>
      <c r="G20" s="19"/>
      <c r="H20" s="19"/>
    </row>
    <row r="21" spans="1:8" s="23" customFormat="1" x14ac:dyDescent="0.2">
      <c r="A21" s="19"/>
      <c r="B21" s="20"/>
      <c r="C21" s="21"/>
      <c r="D21" s="22"/>
      <c r="E21" s="22"/>
      <c r="F21" s="19"/>
      <c r="G21" s="19"/>
      <c r="H21" s="19"/>
    </row>
    <row r="22" spans="1:8" s="23" customFormat="1" x14ac:dyDescent="0.2">
      <c r="A22" s="19"/>
      <c r="B22" s="24"/>
      <c r="C22" s="21"/>
      <c r="D22" s="22"/>
      <c r="E22" s="22"/>
      <c r="F22" s="19"/>
      <c r="G22" s="19"/>
      <c r="H22" s="19"/>
    </row>
    <row r="23" spans="1:8" s="23" customFormat="1" x14ac:dyDescent="0.2">
      <c r="A23" s="26" t="s">
        <v>27</v>
      </c>
      <c r="B23" s="24"/>
      <c r="C23" s="21"/>
      <c r="D23" s="22"/>
      <c r="E23" s="22"/>
      <c r="F23" s="19"/>
      <c r="G23" s="19"/>
      <c r="H23" s="19"/>
    </row>
    <row r="24" spans="1:8" s="23" customFormat="1" x14ac:dyDescent="0.2">
      <c r="A24" s="19" t="s">
        <v>5</v>
      </c>
      <c r="B24" s="20">
        <f>23.87</f>
        <v>23.87</v>
      </c>
      <c r="C24" s="21" t="s">
        <v>12</v>
      </c>
      <c r="D24" s="22">
        <v>6825385</v>
      </c>
      <c r="E24" s="22">
        <v>5395766.7199999997</v>
      </c>
      <c r="F24" s="25" t="s">
        <v>30</v>
      </c>
      <c r="G24" s="25" t="s">
        <v>28</v>
      </c>
      <c r="H24" s="19" t="s">
        <v>7</v>
      </c>
    </row>
    <row r="25" spans="1:8" x14ac:dyDescent="0.2">
      <c r="A25" s="19" t="s">
        <v>5</v>
      </c>
      <c r="B25" s="14">
        <f>1+1.05</f>
        <v>2.0499999999999998</v>
      </c>
      <c r="C25" s="21" t="s">
        <v>12</v>
      </c>
      <c r="D25" s="16">
        <v>1594280</v>
      </c>
      <c r="E25" s="16">
        <v>470254.84</v>
      </c>
      <c r="F25" s="25" t="s">
        <v>30</v>
      </c>
      <c r="G25" s="25" t="s">
        <v>29</v>
      </c>
      <c r="H25" s="19" t="s">
        <v>7</v>
      </c>
    </row>
    <row r="26" spans="1:8" x14ac:dyDescent="0.2">
      <c r="A26" s="13"/>
      <c r="B26" s="14"/>
      <c r="C26" s="15"/>
      <c r="D26" s="18">
        <f>SUM(D24:D25)</f>
        <v>8419665</v>
      </c>
      <c r="E26" s="18">
        <f>SUM(E24:E25)</f>
        <v>5866021.5599999996</v>
      </c>
      <c r="F26" s="13"/>
      <c r="G26" s="13"/>
      <c r="H26" s="13"/>
    </row>
    <row r="27" spans="1:8" x14ac:dyDescent="0.2">
      <c r="A27" s="13"/>
      <c r="B27" s="14"/>
      <c r="C27" s="15"/>
      <c r="D27" s="16"/>
      <c r="E27" s="16"/>
      <c r="F27" s="13"/>
      <c r="G27" s="13"/>
      <c r="H27" s="13"/>
    </row>
    <row r="28" spans="1:8" x14ac:dyDescent="0.2">
      <c r="A28" s="13"/>
      <c r="B28" s="14"/>
      <c r="C28" s="15"/>
      <c r="D28" s="18">
        <f>+D20+D26</f>
        <v>608526959.23000002</v>
      </c>
      <c r="E28" s="18">
        <f>+E20+E26</f>
        <v>605973315.78999996</v>
      </c>
      <c r="F28" s="13"/>
      <c r="G28" s="13"/>
      <c r="H28" s="13"/>
    </row>
    <row r="29" spans="1:8" x14ac:dyDescent="0.2">
      <c r="B29" s="20"/>
      <c r="G29" s="4"/>
    </row>
    <row r="30" spans="1:8" x14ac:dyDescent="0.2">
      <c r="G30" s="5"/>
    </row>
  </sheetData>
  <mergeCells count="10">
    <mergeCell ref="H6:H8"/>
    <mergeCell ref="H10:H12"/>
    <mergeCell ref="B6:B8"/>
    <mergeCell ref="A6:A8"/>
    <mergeCell ref="C6:C8"/>
    <mergeCell ref="G6:G8"/>
    <mergeCell ref="A10:A12"/>
    <mergeCell ref="B10:B12"/>
    <mergeCell ref="C10:C12"/>
    <mergeCell ref="G10:G12"/>
  </mergeCells>
  <phoneticPr fontId="0" type="noConversion"/>
  <pageMargins left="0.2" right="0.2" top="1.05277777777778" bottom="1.05277777777778" header="0.78749999999999998" footer="0.78749999999999998"/>
  <pageSetup paperSize="9" scale="95" orientation="landscape" useFirstPageNumber="1" horizontalDpi="300" verticalDpi="300" r:id="rId1"/>
  <headerFooter alignWithMargins="0">
    <oddHeader>&amp;C&amp;"Times New Roman,Regular"&amp;12&amp;A</oddHeader>
    <oddFooter>LAND SUMMARY.xls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C22" sqref="C22"/>
    </sheetView>
  </sheetViews>
  <sheetFormatPr defaultColWidth="11.5703125" defaultRowHeight="12.75" x14ac:dyDescent="0.2"/>
  <cols>
    <col min="1" max="1" width="22.85546875" style="43" customWidth="1"/>
    <col min="2" max="2" width="9.5703125" style="40" bestFit="1" customWidth="1"/>
    <col min="3" max="3" width="7.42578125" style="41" customWidth="1"/>
    <col min="4" max="4" width="17" style="42" bestFit="1" customWidth="1"/>
    <col min="5" max="5" width="18.140625" style="42" bestFit="1" customWidth="1"/>
    <col min="6" max="6" width="38.42578125" style="43" customWidth="1"/>
    <col min="7" max="7" width="16.85546875" style="43" bestFit="1" customWidth="1"/>
    <col min="8" max="8" width="17.28515625" style="43" hidden="1" customWidth="1"/>
    <col min="9" max="9" width="38.28515625" style="43" customWidth="1"/>
    <col min="10" max="10" width="0" style="43" hidden="1" customWidth="1"/>
    <col min="11" max="11" width="28.5703125" style="43" hidden="1" customWidth="1"/>
    <col min="12" max="12" width="12.5703125" style="43" hidden="1" customWidth="1"/>
    <col min="13" max="16384" width="11.5703125" style="43"/>
  </cols>
  <sheetData>
    <row r="1" spans="1:12" ht="15" x14ac:dyDescent="0.25">
      <c r="A1" s="39" t="s">
        <v>61</v>
      </c>
    </row>
    <row r="2" spans="1:12" x14ac:dyDescent="0.2">
      <c r="A2" s="6"/>
    </row>
    <row r="3" spans="1:12" s="29" customFormat="1" ht="38.25" x14ac:dyDescent="0.2">
      <c r="A3" s="10" t="s">
        <v>1</v>
      </c>
      <c r="B3" s="10" t="s">
        <v>2</v>
      </c>
      <c r="C3" s="10" t="s">
        <v>15</v>
      </c>
      <c r="D3" s="12" t="s">
        <v>40</v>
      </c>
      <c r="E3" s="12" t="s">
        <v>41</v>
      </c>
      <c r="F3" s="10" t="s">
        <v>3</v>
      </c>
      <c r="G3" s="10" t="s">
        <v>4</v>
      </c>
      <c r="H3" s="10" t="s">
        <v>23</v>
      </c>
      <c r="I3" s="10" t="s">
        <v>37</v>
      </c>
    </row>
    <row r="4" spans="1:12" s="29" customFormat="1" x14ac:dyDescent="0.2">
      <c r="A4" s="9" t="s">
        <v>26</v>
      </c>
      <c r="B4" s="10"/>
      <c r="C4" s="11"/>
      <c r="D4" s="12"/>
      <c r="E4" s="12"/>
      <c r="F4" s="9"/>
      <c r="G4" s="9"/>
      <c r="H4" s="9"/>
      <c r="I4" s="33"/>
    </row>
    <row r="5" spans="1:12" s="32" customFormat="1" x14ac:dyDescent="0.2">
      <c r="A5" s="25" t="s">
        <v>5</v>
      </c>
      <c r="B5" s="44">
        <f>47.97+60.79+3.29-(6.23+0.05)</f>
        <v>105.77</v>
      </c>
      <c r="C5" s="30" t="s">
        <v>62</v>
      </c>
      <c r="D5" s="54">
        <f>74524289.79-4179056.52</f>
        <v>70345233.270000011</v>
      </c>
      <c r="E5" s="54">
        <f>74524289.79-4179056.52</f>
        <v>70345233.270000011</v>
      </c>
      <c r="F5" s="25" t="s">
        <v>42</v>
      </c>
      <c r="G5" s="45" t="s">
        <v>6</v>
      </c>
      <c r="H5" s="25" t="s">
        <v>7</v>
      </c>
      <c r="I5" s="25" t="s">
        <v>43</v>
      </c>
    </row>
    <row r="6" spans="1:12" s="32" customFormat="1" x14ac:dyDescent="0.2">
      <c r="A6" s="25" t="s">
        <v>32</v>
      </c>
      <c r="B6" s="31">
        <f>9.46+1.73-5.02</f>
        <v>6.1700000000000017</v>
      </c>
      <c r="C6" s="58" t="s">
        <v>62</v>
      </c>
      <c r="D6" s="54">
        <f>606355.44-47712.63-224307.42</f>
        <v>334335.3899999999</v>
      </c>
      <c r="E6" s="54">
        <f>606355.44-47712.63-224307.42</f>
        <v>334335.3899999999</v>
      </c>
      <c r="F6" s="25" t="s">
        <v>0</v>
      </c>
      <c r="G6" s="45" t="s">
        <v>6</v>
      </c>
      <c r="H6" s="25" t="s">
        <v>7</v>
      </c>
      <c r="I6" s="25" t="s">
        <v>44</v>
      </c>
    </row>
    <row r="7" spans="1:12" s="32" customFormat="1" x14ac:dyDescent="0.2">
      <c r="A7" s="74" t="s">
        <v>33</v>
      </c>
      <c r="B7" s="82">
        <f>0.4022*3</f>
        <v>1.2065999999999999</v>
      </c>
      <c r="C7" s="77" t="s">
        <v>62</v>
      </c>
      <c r="D7" s="59">
        <v>26250000</v>
      </c>
      <c r="E7" s="54">
        <v>26250000</v>
      </c>
      <c r="F7" s="25" t="s">
        <v>52</v>
      </c>
      <c r="G7" s="78" t="s">
        <v>6</v>
      </c>
      <c r="H7" s="79"/>
      <c r="I7" s="25" t="s">
        <v>53</v>
      </c>
    </row>
    <row r="8" spans="1:12" s="32" customFormat="1" x14ac:dyDescent="0.2">
      <c r="A8" s="75"/>
      <c r="B8" s="82"/>
      <c r="C8" s="77"/>
      <c r="D8" s="54">
        <v>1050000</v>
      </c>
      <c r="E8" s="54">
        <v>1050000</v>
      </c>
      <c r="F8" s="25" t="s">
        <v>16</v>
      </c>
      <c r="G8" s="78"/>
      <c r="H8" s="80"/>
      <c r="I8" s="25" t="s">
        <v>54</v>
      </c>
    </row>
    <row r="9" spans="1:12" s="32" customFormat="1" x14ac:dyDescent="0.2">
      <c r="A9" s="76"/>
      <c r="B9" s="82"/>
      <c r="C9" s="77"/>
      <c r="D9" s="54">
        <v>954000</v>
      </c>
      <c r="E9" s="54">
        <v>954000</v>
      </c>
      <c r="F9" s="25" t="s">
        <v>22</v>
      </c>
      <c r="G9" s="78"/>
      <c r="H9" s="81"/>
      <c r="I9" s="25" t="s">
        <v>55</v>
      </c>
    </row>
    <row r="10" spans="1:12" s="32" customFormat="1" x14ac:dyDescent="0.2">
      <c r="A10" s="25" t="s">
        <v>33</v>
      </c>
      <c r="B10" s="83">
        <f>0.61-0.1489</f>
        <v>0.46109999999999995</v>
      </c>
      <c r="C10" s="58" t="s">
        <v>62</v>
      </c>
      <c r="D10" s="59">
        <f>12050000-2941385.25</f>
        <v>9108614.75</v>
      </c>
      <c r="E10" s="54">
        <f>12050000-2941385.25</f>
        <v>9108614.75</v>
      </c>
      <c r="F10" s="25" t="s">
        <v>14</v>
      </c>
      <c r="G10" s="45" t="s">
        <v>6</v>
      </c>
      <c r="H10" s="33"/>
      <c r="I10" s="25" t="s">
        <v>56</v>
      </c>
      <c r="J10" s="47"/>
    </row>
    <row r="11" spans="1:12" s="32" customFormat="1" hidden="1" x14ac:dyDescent="0.2">
      <c r="A11" s="74" t="s">
        <v>9</v>
      </c>
      <c r="B11" s="82">
        <f>84*0</f>
        <v>0</v>
      </c>
      <c r="C11" s="77" t="s">
        <v>13</v>
      </c>
      <c r="D11" s="59">
        <f>7*10^7*0</f>
        <v>0</v>
      </c>
      <c r="E11" s="54">
        <f>7*10^7*0</f>
        <v>0</v>
      </c>
      <c r="F11" s="25" t="s">
        <v>17</v>
      </c>
      <c r="G11" s="78" t="s">
        <v>6</v>
      </c>
      <c r="H11" s="74" t="s">
        <v>31</v>
      </c>
      <c r="J11" s="47"/>
    </row>
    <row r="12" spans="1:12" s="32" customFormat="1" hidden="1" x14ac:dyDescent="0.2">
      <c r="A12" s="75"/>
      <c r="B12" s="82"/>
      <c r="C12" s="77"/>
      <c r="D12" s="59">
        <f>2800000*0</f>
        <v>0</v>
      </c>
      <c r="E12" s="54">
        <f>2800000*0</f>
        <v>0</v>
      </c>
      <c r="F12" s="25" t="s">
        <v>16</v>
      </c>
      <c r="G12" s="78"/>
      <c r="H12" s="75"/>
      <c r="J12" s="47"/>
    </row>
    <row r="13" spans="1:12" s="32" customFormat="1" hidden="1" x14ac:dyDescent="0.2">
      <c r="A13" s="76"/>
      <c r="B13" s="82"/>
      <c r="C13" s="77"/>
      <c r="D13" s="59">
        <f>2260000*0</f>
        <v>0</v>
      </c>
      <c r="E13" s="54">
        <f>2260000*0</f>
        <v>0</v>
      </c>
      <c r="F13" s="25" t="s">
        <v>22</v>
      </c>
      <c r="G13" s="78"/>
      <c r="H13" s="76"/>
      <c r="J13" s="47"/>
    </row>
    <row r="14" spans="1:12" s="32" customFormat="1" x14ac:dyDescent="0.2">
      <c r="A14" s="25" t="s">
        <v>34</v>
      </c>
      <c r="B14" s="83">
        <f>10.4-3.4669</f>
        <v>6.9331000000000005</v>
      </c>
      <c r="C14" s="58" t="s">
        <v>62</v>
      </c>
      <c r="D14" s="59">
        <f>218400000-72804900</f>
        <v>145595100</v>
      </c>
      <c r="E14" s="54">
        <f>218400000-72804900</f>
        <v>145595100</v>
      </c>
      <c r="F14" s="25" t="s">
        <v>14</v>
      </c>
      <c r="G14" s="45" t="s">
        <v>6</v>
      </c>
      <c r="H14" s="25"/>
      <c r="I14" s="74" t="s">
        <v>57</v>
      </c>
      <c r="J14" s="47"/>
    </row>
    <row r="15" spans="1:12" s="32" customFormat="1" x14ac:dyDescent="0.2">
      <c r="A15" s="25" t="s">
        <v>35</v>
      </c>
      <c r="B15" s="83">
        <f>5.86-3.2272</f>
        <v>2.6328000000000005</v>
      </c>
      <c r="C15" s="58" t="s">
        <v>62</v>
      </c>
      <c r="D15" s="59">
        <f>123050000-67765692.83-3656422.28</f>
        <v>51627884.890000001</v>
      </c>
      <c r="E15" s="54">
        <f>123050000-67765692.83-3656422.28</f>
        <v>51627884.890000001</v>
      </c>
      <c r="F15" s="25" t="s">
        <v>14</v>
      </c>
      <c r="G15" s="45" t="s">
        <v>6</v>
      </c>
      <c r="H15" s="25"/>
      <c r="I15" s="75"/>
      <c r="J15" s="47"/>
      <c r="K15" s="32" t="s">
        <v>14</v>
      </c>
      <c r="L15" s="60">
        <f>SUM(D7:D15)</f>
        <v>234585599.63999999</v>
      </c>
    </row>
    <row r="16" spans="1:12" s="32" customFormat="1" x14ac:dyDescent="0.2">
      <c r="A16" s="25" t="s">
        <v>36</v>
      </c>
      <c r="B16" s="83">
        <f>2.85-2.6607</f>
        <v>0.18930000000000025</v>
      </c>
      <c r="C16" s="58" t="s">
        <v>62</v>
      </c>
      <c r="D16" s="54">
        <f>59850000-55874700</f>
        <v>3975300</v>
      </c>
      <c r="E16" s="54">
        <f>59850000-55874700</f>
        <v>3975300</v>
      </c>
      <c r="F16" s="25" t="s">
        <v>14</v>
      </c>
      <c r="G16" s="45" t="s">
        <v>6</v>
      </c>
      <c r="H16" s="25"/>
      <c r="I16" s="76"/>
      <c r="J16" s="63" t="s">
        <v>65</v>
      </c>
      <c r="K16" s="32" t="s">
        <v>63</v>
      </c>
      <c r="L16" s="60">
        <f>-SUM(D8:D9)</f>
        <v>-2004000</v>
      </c>
    </row>
    <row r="17" spans="1:14" s="32" customFormat="1" x14ac:dyDescent="0.2">
      <c r="A17" s="25" t="s">
        <v>5</v>
      </c>
      <c r="B17" s="46">
        <v>2.4975000000000001</v>
      </c>
      <c r="C17" s="58" t="s">
        <v>62</v>
      </c>
      <c r="D17" s="54">
        <v>1000000</v>
      </c>
      <c r="E17" s="54">
        <v>1000000</v>
      </c>
      <c r="F17" s="25" t="s">
        <v>49</v>
      </c>
      <c r="G17" s="45" t="s">
        <v>6</v>
      </c>
      <c r="H17" s="33"/>
      <c r="I17" s="25" t="s">
        <v>50</v>
      </c>
      <c r="J17" s="34"/>
      <c r="K17" s="62" t="s">
        <v>64</v>
      </c>
      <c r="L17" s="61">
        <f>SUM(L16)</f>
        <v>-2004000</v>
      </c>
      <c r="N17" s="49"/>
    </row>
    <row r="18" spans="1:14" s="32" customFormat="1" x14ac:dyDescent="0.2">
      <c r="A18" s="25" t="s">
        <v>10</v>
      </c>
      <c r="B18" s="31">
        <v>10.07</v>
      </c>
      <c r="C18" s="58" t="s">
        <v>62</v>
      </c>
      <c r="D18" s="54">
        <v>5000000</v>
      </c>
      <c r="E18" s="54">
        <v>5000000</v>
      </c>
      <c r="F18" s="25" t="s">
        <v>58</v>
      </c>
      <c r="G18" s="45" t="s">
        <v>6</v>
      </c>
      <c r="H18" s="25"/>
      <c r="I18" s="25" t="s">
        <v>51</v>
      </c>
      <c r="L18" s="60">
        <f>SUM(L15:L16)</f>
        <v>232581599.63999999</v>
      </c>
    </row>
    <row r="19" spans="1:14" s="32" customFormat="1" x14ac:dyDescent="0.2">
      <c r="A19" s="25" t="s">
        <v>18</v>
      </c>
      <c r="B19" s="31">
        <v>1.23</v>
      </c>
      <c r="C19" s="58" t="s">
        <v>62</v>
      </c>
      <c r="D19" s="54">
        <v>1624849</v>
      </c>
      <c r="E19" s="54">
        <v>1624849</v>
      </c>
      <c r="F19" s="25" t="s">
        <v>47</v>
      </c>
      <c r="G19" s="45" t="s">
        <v>6</v>
      </c>
      <c r="H19" s="25"/>
      <c r="I19" s="25" t="s">
        <v>45</v>
      </c>
    </row>
    <row r="20" spans="1:14" s="32" customFormat="1" x14ac:dyDescent="0.2">
      <c r="A20" s="25" t="s">
        <v>18</v>
      </c>
      <c r="B20" s="31">
        <v>1.19</v>
      </c>
      <c r="C20" s="58" t="s">
        <v>62</v>
      </c>
      <c r="D20" s="54">
        <v>687800</v>
      </c>
      <c r="E20" s="54">
        <v>687800</v>
      </c>
      <c r="F20" s="25" t="s">
        <v>48</v>
      </c>
      <c r="G20" s="45" t="s">
        <v>6</v>
      </c>
      <c r="H20" s="25"/>
      <c r="I20" s="25" t="s">
        <v>46</v>
      </c>
    </row>
    <row r="21" spans="1:14" s="32" customFormat="1" x14ac:dyDescent="0.2">
      <c r="A21" s="25"/>
      <c r="B21" s="35">
        <f>SUM(B5:B20)</f>
        <v>138.35039999999998</v>
      </c>
      <c r="C21" s="30"/>
      <c r="D21" s="55">
        <f>SUM(D5:D20)</f>
        <v>317553117.30000001</v>
      </c>
      <c r="E21" s="55">
        <f>SUM(E5:E20)</f>
        <v>317553117.30000001</v>
      </c>
      <c r="F21" s="25"/>
      <c r="G21" s="25"/>
      <c r="H21" s="25"/>
      <c r="I21" s="25"/>
    </row>
    <row r="22" spans="1:14" s="32" customFormat="1" x14ac:dyDescent="0.2">
      <c r="A22" s="25" t="s">
        <v>59</v>
      </c>
      <c r="B22" s="35">
        <v>1.02</v>
      </c>
      <c r="C22" s="84"/>
      <c r="D22" s="55"/>
      <c r="E22" s="55"/>
      <c r="F22" s="25"/>
      <c r="G22" s="25"/>
      <c r="H22" s="25"/>
      <c r="I22" s="25"/>
    </row>
    <row r="23" spans="1:14" s="32" customFormat="1" x14ac:dyDescent="0.2">
      <c r="A23" s="25"/>
      <c r="B23" s="36">
        <f>+B21-B22</f>
        <v>137.33039999999997</v>
      </c>
      <c r="C23" s="30"/>
      <c r="D23" s="54"/>
      <c r="E23" s="54"/>
      <c r="F23" s="25"/>
      <c r="G23" s="25"/>
      <c r="H23" s="25"/>
      <c r="I23" s="25"/>
      <c r="J23" s="48"/>
    </row>
    <row r="24" spans="1:14" s="32" customFormat="1" x14ac:dyDescent="0.2">
      <c r="A24" s="25"/>
      <c r="B24" s="31"/>
      <c r="C24" s="30"/>
      <c r="D24" s="54"/>
      <c r="E24" s="54"/>
      <c r="F24" s="25"/>
      <c r="G24" s="25"/>
      <c r="H24" s="25"/>
      <c r="I24" s="25"/>
    </row>
    <row r="25" spans="1:14" s="32" customFormat="1" x14ac:dyDescent="0.2">
      <c r="A25" s="26" t="s">
        <v>27</v>
      </c>
      <c r="B25" s="31"/>
      <c r="C25" s="30"/>
      <c r="D25" s="54"/>
      <c r="E25" s="54"/>
      <c r="F25" s="25"/>
      <c r="G25" s="25"/>
      <c r="H25" s="25"/>
      <c r="I25" s="25"/>
    </row>
    <row r="26" spans="1:14" s="32" customFormat="1" x14ac:dyDescent="0.2">
      <c r="A26" s="25" t="s">
        <v>5</v>
      </c>
      <c r="B26" s="31">
        <f>23.87</f>
        <v>23.87</v>
      </c>
      <c r="C26" s="58" t="s">
        <v>62</v>
      </c>
      <c r="D26" s="54">
        <f>6825385-1357269*0</f>
        <v>6825385</v>
      </c>
      <c r="E26" s="54">
        <v>5107772.42</v>
      </c>
      <c r="F26" s="25" t="s">
        <v>30</v>
      </c>
      <c r="G26" s="45" t="s">
        <v>28</v>
      </c>
      <c r="H26" s="25" t="s">
        <v>7</v>
      </c>
      <c r="I26" s="26" t="s">
        <v>38</v>
      </c>
    </row>
    <row r="27" spans="1:14" s="32" customFormat="1" ht="25.5" x14ac:dyDescent="0.2">
      <c r="A27" s="25" t="s">
        <v>5</v>
      </c>
      <c r="B27" s="31">
        <f>1+1.05</f>
        <v>2.0499999999999998</v>
      </c>
      <c r="C27" s="58" t="s">
        <v>62</v>
      </c>
      <c r="D27" s="54">
        <f>1594280-1073646*0</f>
        <v>1594280</v>
      </c>
      <c r="E27" s="54">
        <v>218404.29</v>
      </c>
      <c r="F27" s="25" t="s">
        <v>30</v>
      </c>
      <c r="G27" s="45" t="s">
        <v>29</v>
      </c>
      <c r="H27" s="25" t="s">
        <v>7</v>
      </c>
      <c r="I27" s="33" t="s">
        <v>39</v>
      </c>
    </row>
    <row r="28" spans="1:14" x14ac:dyDescent="0.2">
      <c r="A28" s="37"/>
      <c r="B28" s="50"/>
      <c r="C28" s="51"/>
      <c r="D28" s="56">
        <f>SUM(D26:D27)</f>
        <v>8419665</v>
      </c>
      <c r="E28" s="56">
        <f>SUM(E26:E27)</f>
        <v>5326176.71</v>
      </c>
      <c r="F28" s="37"/>
      <c r="G28" s="37"/>
      <c r="H28" s="37"/>
      <c r="I28" s="37"/>
    </row>
    <row r="29" spans="1:14" x14ac:dyDescent="0.2">
      <c r="A29" s="37"/>
      <c r="B29" s="50"/>
      <c r="C29" s="51"/>
      <c r="D29" s="57"/>
      <c r="E29" s="57"/>
      <c r="F29" s="37"/>
      <c r="G29" s="37"/>
      <c r="H29" s="37"/>
      <c r="I29" s="37"/>
    </row>
    <row r="30" spans="1:14" x14ac:dyDescent="0.2">
      <c r="A30" s="38" t="s">
        <v>60</v>
      </c>
      <c r="B30" s="50"/>
      <c r="C30" s="51"/>
      <c r="D30" s="56">
        <f>+D21+D28</f>
        <v>325972782.30000001</v>
      </c>
      <c r="E30" s="56">
        <f>+E21+E28</f>
        <v>322879294.00999999</v>
      </c>
      <c r="F30" s="37"/>
      <c r="G30" s="37"/>
      <c r="H30" s="37"/>
      <c r="I30" s="37"/>
    </row>
    <row r="31" spans="1:14" x14ac:dyDescent="0.2">
      <c r="B31" s="52"/>
      <c r="G31" s="53"/>
    </row>
    <row r="32" spans="1:14" x14ac:dyDescent="0.2">
      <c r="A32" s="6"/>
      <c r="G32" s="5"/>
    </row>
  </sheetData>
  <mergeCells count="11">
    <mergeCell ref="I14:I16"/>
    <mergeCell ref="A7:A9"/>
    <mergeCell ref="B7:B9"/>
    <mergeCell ref="C7:C9"/>
    <mergeCell ref="G7:G9"/>
    <mergeCell ref="H7:H9"/>
    <mergeCell ref="A11:A13"/>
    <mergeCell ref="B11:B13"/>
    <mergeCell ref="C11:C13"/>
    <mergeCell ref="G11:G13"/>
    <mergeCell ref="H11:H13"/>
  </mergeCells>
  <phoneticPr fontId="0" type="noConversion"/>
  <pageMargins left="0.78749999999999998" right="0.78749999999999998" top="1.0527777777777778" bottom="1.0527777777777778" header="0.78749999999999998" footer="0.78749999999999998"/>
  <pageSetup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Details of Existing Land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Rungta_account</dc:creator>
  <cp:lastModifiedBy>Sunil Agarwal</cp:lastModifiedBy>
  <cp:lastPrinted>2016-04-14T03:34:16Z</cp:lastPrinted>
  <dcterms:created xsi:type="dcterms:W3CDTF">2010-08-03T11:29:03Z</dcterms:created>
  <dcterms:modified xsi:type="dcterms:W3CDTF">2021-09-02T06:02:13Z</dcterms:modified>
</cp:coreProperties>
</file>