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00\Engineering\In Progress Files\Udit Kumar Dubey\K-77 Sakambari P&amp;M\"/>
    </mc:Choice>
  </mc:AlternateContent>
  <bookViews>
    <workbookView xWindow="0" yWindow="0" windowWidth="15360" windowHeight="7050"/>
  </bookViews>
  <sheets>
    <sheet name="P &amp; M" sheetId="2" r:id="rId1"/>
  </sheets>
  <definedNames>
    <definedName name="_xlnm._FilterDatabase" localSheetId="0" hidden="1">'P &amp; M'!$A$3:$O$75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7" i="2" l="1"/>
  <c r="O78" i="2"/>
  <c r="J68" i="2" l="1"/>
  <c r="J62" i="2"/>
  <c r="J57" i="2"/>
  <c r="J55" i="2"/>
  <c r="J54" i="2"/>
  <c r="J53" i="2"/>
  <c r="J52" i="2"/>
  <c r="J51" i="2"/>
  <c r="J50" i="2"/>
  <c r="J44" i="2"/>
  <c r="J40" i="2"/>
  <c r="J39" i="2"/>
  <c r="J38" i="2"/>
  <c r="J37" i="2"/>
  <c r="J35" i="2"/>
  <c r="J32" i="2"/>
  <c r="J31" i="2"/>
  <c r="J29" i="2"/>
  <c r="J28" i="2"/>
  <c r="J18" i="2"/>
  <c r="J17" i="2"/>
  <c r="J13" i="2"/>
  <c r="J12" i="2"/>
  <c r="J4" i="2"/>
  <c r="J6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J66" i="2"/>
  <c r="J24" i="2"/>
  <c r="J67" i="2"/>
  <c r="J65" i="2"/>
  <c r="J64" i="2"/>
  <c r="J63" i="2"/>
  <c r="J61" i="2"/>
  <c r="J60" i="2"/>
  <c r="J59" i="2"/>
  <c r="J58" i="2"/>
  <c r="J56" i="2"/>
  <c r="J49" i="2"/>
  <c r="J48" i="2"/>
  <c r="J47" i="2"/>
  <c r="J46" i="2"/>
  <c r="J45" i="2"/>
  <c r="J43" i="2"/>
  <c r="J42" i="2"/>
  <c r="J41" i="2"/>
  <c r="J36" i="2"/>
  <c r="J34" i="2"/>
  <c r="J33" i="2"/>
  <c r="J30" i="2"/>
  <c r="J27" i="2"/>
  <c r="J26" i="2"/>
  <c r="J25" i="2"/>
  <c r="J23" i="2"/>
  <c r="J22" i="2"/>
  <c r="J21" i="2"/>
  <c r="J20" i="2"/>
  <c r="J19" i="2"/>
  <c r="J16" i="2"/>
  <c r="J15" i="2"/>
  <c r="J14" i="2"/>
  <c r="J11" i="2"/>
  <c r="J10" i="2"/>
  <c r="J9" i="2"/>
  <c r="J8" i="2"/>
  <c r="J7" i="2"/>
  <c r="J5" i="2" l="1"/>
  <c r="I69" i="2" l="1"/>
  <c r="G4" i="2" l="1"/>
  <c r="M4" i="2" s="1"/>
  <c r="G66" i="2" l="1"/>
  <c r="G68" i="2"/>
  <c r="G67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J69" i="2" l="1"/>
  <c r="N4" i="2"/>
  <c r="O4" i="2" s="1"/>
  <c r="M8" i="2"/>
  <c r="N8" i="2" s="1"/>
  <c r="O8" i="2" s="1"/>
  <c r="M6" i="2"/>
  <c r="N6" i="2" s="1"/>
  <c r="O6" i="2" s="1"/>
  <c r="M10" i="2"/>
  <c r="N10" i="2" s="1"/>
  <c r="O10" i="2" s="1"/>
  <c r="M12" i="2"/>
  <c r="N12" i="2" s="1"/>
  <c r="O12" i="2" s="1"/>
  <c r="M14" i="2"/>
  <c r="N14" i="2" s="1"/>
  <c r="O14" i="2" s="1"/>
  <c r="M16" i="2"/>
  <c r="N16" i="2" s="1"/>
  <c r="O16" i="2" s="1"/>
  <c r="M18" i="2"/>
  <c r="N18" i="2" s="1"/>
  <c r="O18" i="2" s="1"/>
  <c r="M20" i="2"/>
  <c r="N20" i="2" s="1"/>
  <c r="O20" i="2" s="1"/>
  <c r="M22" i="2"/>
  <c r="N22" i="2" s="1"/>
  <c r="O22" i="2" s="1"/>
  <c r="M24" i="2"/>
  <c r="N24" i="2" s="1"/>
  <c r="O24" i="2" s="1"/>
  <c r="M26" i="2"/>
  <c r="N26" i="2" s="1"/>
  <c r="O26" i="2" s="1"/>
  <c r="M28" i="2"/>
  <c r="N28" i="2" s="1"/>
  <c r="O28" i="2" s="1"/>
  <c r="M30" i="2"/>
  <c r="N30" i="2" s="1"/>
  <c r="O30" i="2" s="1"/>
  <c r="M32" i="2"/>
  <c r="N32" i="2" s="1"/>
  <c r="O32" i="2" s="1"/>
  <c r="M34" i="2"/>
  <c r="N34" i="2" s="1"/>
  <c r="O34" i="2" s="1"/>
  <c r="M36" i="2"/>
  <c r="N36" i="2" s="1"/>
  <c r="O36" i="2" s="1"/>
  <c r="M38" i="2"/>
  <c r="N38" i="2" s="1"/>
  <c r="O38" i="2" s="1"/>
  <c r="M40" i="2"/>
  <c r="N40" i="2" s="1"/>
  <c r="O40" i="2" s="1"/>
  <c r="M42" i="2"/>
  <c r="N42" i="2" s="1"/>
  <c r="O42" i="2" s="1"/>
  <c r="M44" i="2"/>
  <c r="N44" i="2" s="1"/>
  <c r="O44" i="2" s="1"/>
  <c r="M45" i="2"/>
  <c r="N45" i="2" s="1"/>
  <c r="O45" i="2" s="1"/>
  <c r="M47" i="2"/>
  <c r="N47" i="2" s="1"/>
  <c r="O47" i="2" s="1"/>
  <c r="M49" i="2"/>
  <c r="N49" i="2" s="1"/>
  <c r="O49" i="2" s="1"/>
  <c r="M50" i="2"/>
  <c r="N50" i="2" s="1"/>
  <c r="O50" i="2" s="1"/>
  <c r="M52" i="2"/>
  <c r="N52" i="2" s="1"/>
  <c r="O52" i="2" s="1"/>
  <c r="M54" i="2"/>
  <c r="N54" i="2" s="1"/>
  <c r="O54" i="2" s="1"/>
  <c r="M56" i="2"/>
  <c r="N56" i="2" s="1"/>
  <c r="O56" i="2" s="1"/>
  <c r="M58" i="2"/>
  <c r="N58" i="2" s="1"/>
  <c r="O58" i="2" s="1"/>
  <c r="M60" i="2"/>
  <c r="N60" i="2" s="1"/>
  <c r="O60" i="2" s="1"/>
  <c r="M62" i="2"/>
  <c r="N62" i="2" s="1"/>
  <c r="O62" i="2" s="1"/>
  <c r="M64" i="2"/>
  <c r="N64" i="2" s="1"/>
  <c r="O64" i="2" s="1"/>
  <c r="M66" i="2"/>
  <c r="N66" i="2" s="1"/>
  <c r="O66" i="2" s="1"/>
  <c r="M68" i="2"/>
  <c r="N68" i="2" s="1"/>
  <c r="O68" i="2" s="1"/>
  <c r="M5" i="2"/>
  <c r="N5" i="2" s="1"/>
  <c r="O5" i="2" s="1"/>
  <c r="M7" i="2"/>
  <c r="M9" i="2"/>
  <c r="N9" i="2" s="1"/>
  <c r="O9" i="2" s="1"/>
  <c r="M11" i="2"/>
  <c r="N11" i="2" s="1"/>
  <c r="O11" i="2" s="1"/>
  <c r="M13" i="2"/>
  <c r="N13" i="2" s="1"/>
  <c r="O13" i="2" s="1"/>
  <c r="M15" i="2"/>
  <c r="N15" i="2" s="1"/>
  <c r="O15" i="2" s="1"/>
  <c r="M17" i="2"/>
  <c r="N17" i="2" s="1"/>
  <c r="O17" i="2" s="1"/>
  <c r="M19" i="2"/>
  <c r="N19" i="2" s="1"/>
  <c r="O19" i="2" s="1"/>
  <c r="M21" i="2"/>
  <c r="N21" i="2" s="1"/>
  <c r="O21" i="2" s="1"/>
  <c r="M23" i="2"/>
  <c r="N23" i="2" s="1"/>
  <c r="O23" i="2" s="1"/>
  <c r="M25" i="2"/>
  <c r="N25" i="2" s="1"/>
  <c r="O25" i="2" s="1"/>
  <c r="M27" i="2"/>
  <c r="N27" i="2" s="1"/>
  <c r="O27" i="2" s="1"/>
  <c r="M29" i="2"/>
  <c r="N29" i="2" s="1"/>
  <c r="O29" i="2" s="1"/>
  <c r="M31" i="2"/>
  <c r="N31" i="2" s="1"/>
  <c r="O31" i="2" s="1"/>
  <c r="M33" i="2"/>
  <c r="N33" i="2" s="1"/>
  <c r="O33" i="2" s="1"/>
  <c r="M35" i="2"/>
  <c r="N35" i="2" s="1"/>
  <c r="O35" i="2" s="1"/>
  <c r="M37" i="2"/>
  <c r="N37" i="2" s="1"/>
  <c r="O37" i="2" s="1"/>
  <c r="M39" i="2"/>
  <c r="N39" i="2" s="1"/>
  <c r="O39" i="2" s="1"/>
  <c r="M41" i="2"/>
  <c r="N41" i="2" s="1"/>
  <c r="O41" i="2" s="1"/>
  <c r="M43" i="2"/>
  <c r="N43" i="2" s="1"/>
  <c r="O43" i="2" s="1"/>
  <c r="M46" i="2"/>
  <c r="N46" i="2" s="1"/>
  <c r="O46" i="2" s="1"/>
  <c r="M48" i="2"/>
  <c r="N48" i="2" s="1"/>
  <c r="O48" i="2" s="1"/>
  <c r="M51" i="2"/>
  <c r="N51" i="2" s="1"/>
  <c r="O51" i="2" s="1"/>
  <c r="M53" i="2"/>
  <c r="N53" i="2" s="1"/>
  <c r="O53" i="2" s="1"/>
  <c r="M55" i="2"/>
  <c r="N55" i="2" s="1"/>
  <c r="O55" i="2" s="1"/>
  <c r="M57" i="2"/>
  <c r="N57" i="2" s="1"/>
  <c r="O57" i="2" s="1"/>
  <c r="M59" i="2"/>
  <c r="N59" i="2" s="1"/>
  <c r="O59" i="2" s="1"/>
  <c r="M61" i="2"/>
  <c r="N61" i="2" s="1"/>
  <c r="O61" i="2" s="1"/>
  <c r="M63" i="2"/>
  <c r="N63" i="2" s="1"/>
  <c r="O63" i="2" s="1"/>
  <c r="M65" i="2"/>
  <c r="N65" i="2" s="1"/>
  <c r="O65" i="2" s="1"/>
  <c r="M67" i="2"/>
  <c r="N67" i="2" s="1"/>
  <c r="O67" i="2" s="1"/>
  <c r="N7" i="2" l="1"/>
  <c r="O7" i="2" s="1"/>
  <c r="O69" i="2" l="1"/>
</calcChain>
</file>

<file path=xl/sharedStrings.xml><?xml version="1.0" encoding="utf-8"?>
<sst xmlns="http://schemas.openxmlformats.org/spreadsheetml/2006/main" count="218" uniqueCount="121">
  <si>
    <t>S.No.</t>
  </si>
  <si>
    <t>Name of Machinery</t>
  </si>
  <si>
    <t>Qty.</t>
  </si>
  <si>
    <t>Name of Supplier</t>
  </si>
  <si>
    <t xml:space="preserve">Date of Capitalization  </t>
  </si>
  <si>
    <t>Date of Valuation</t>
  </si>
  <si>
    <t>Current Depreciated  Value (INR)</t>
  </si>
  <si>
    <t xml:space="preserve">Prospective Fair Market value (INR) </t>
  </si>
  <si>
    <t>Age of the Asset</t>
  </si>
  <si>
    <t>Importants notes:-</t>
  </si>
  <si>
    <t>Depreciation</t>
  </si>
  <si>
    <t>5. Only major machines in the list were verified and checked at the site while the rest were assumed to be present at the site in good faith.</t>
  </si>
  <si>
    <t>4. The machines appear to be reasonably well maintained and in working condition though no tests were performed by our team to check their performance levels.</t>
  </si>
  <si>
    <t>Maida Automation System to feed Mixer, Magnet grill for Maida Hopper</t>
  </si>
  <si>
    <t>Air Compressore</t>
  </si>
  <si>
    <t>Drum type made by SS complited including SS shaft, gear motor fitting, Hopper type made by SS, Roller, Side boby SS &amp; dear mitir fitting</t>
  </si>
  <si>
    <t>Stacker Machine for plant</t>
  </si>
  <si>
    <t>Sugar grinder machine, Hopper &amp; motor</t>
  </si>
  <si>
    <t>Geared motor with variable speed drive controller with chain &amp; Sprocket, Intermediate web conveyor</t>
  </si>
  <si>
    <t>Cooling conveyor drive unit with Gear motor fitting, Drive Stand, Sheet Bracket</t>
  </si>
  <si>
    <t>M. S. Capsule, MS extension Structure at top of St. tank, MS Chimney Canopy with flanges, Pressure gauge</t>
  </si>
  <si>
    <t>Mixer machine, motor directly completed electric panel box &amp; jacket system, Milk Spray system, GMS Prepration tank, SS dough Trolley, Carton conveyor, Dice Lifting system, Cooling extension</t>
  </si>
  <si>
    <t>Mixer Machine</t>
  </si>
  <si>
    <t>Gear Motor with Chain, Sprocket &amp; Speed Controller through frequency inverter</t>
  </si>
  <si>
    <t>Dough trolley unloaded lifting system, Biscuits Grinder Machine system, Invert Syrup Machine</t>
  </si>
  <si>
    <t>Finseal-11 HS, Tool Kit Addition Finseal 1</t>
  </si>
  <si>
    <t>Mixer Fully Automatic Regulator System with Bowl</t>
  </si>
  <si>
    <t>Hand Giar Box</t>
  </si>
  <si>
    <t>Biscuits Beaking Oven Machineries</t>
  </si>
  <si>
    <t>Intermediate cutting web, Reciprocating Scrap distributor, Plc Panel with two color, Final gauge roller conveyor, First (inclined) conveyor, Scrap retun sysytem, Etc.</t>
  </si>
  <si>
    <t>Final gauge roller unit, Second gauge roller unit, IntermediateConveyor, Two roll scrap dough Sheeter, Pre-Gauge Roller, Intermediate Conveyor between pre - gauge rollers, Etc</t>
  </si>
  <si>
    <t>Cut &amp; Lay Laminator unit, rotray Moulder Unit, Central Lubricant- Motorized</t>
  </si>
  <si>
    <t>First gauge roller unit, Two roll fresh dough sheeter, Single Head Rotary cutting unit, Swivel pannier web, Pre- gauge roller unit, intermediate conveyor between sheeter &amp; Pre- gauge roller, Web Moistening rubber roller, Etc</t>
  </si>
  <si>
    <t xml:space="preserve">Complete on Edge Axis HFW M/C </t>
  </si>
  <si>
    <t>Family Pack M/C with Single Lane Magazine</t>
  </si>
  <si>
    <t>Complete on - EDGE Axis HFW Machine</t>
  </si>
  <si>
    <t>Secondary Packing HFW Machine</t>
  </si>
  <si>
    <t>Family Pack Machine with Single Lane Magazine</t>
  </si>
  <si>
    <t>On- edge Packing Machine with twin chute magazine</t>
  </si>
  <si>
    <t>Two Die Roller</t>
  </si>
  <si>
    <t>Rewinder machine with Web Guider Sysytem, Motor Panel and Accessories.</t>
  </si>
  <si>
    <t>Articulated Wire Belt</t>
  </si>
  <si>
    <t>Cream Sandwich M/C Pen Pive Line, AC Tunnel Size with Conveyor</t>
  </si>
  <si>
    <t>Industrial process Chiller</t>
  </si>
  <si>
    <t>Wesman Square Hitemp fired Burner block, Screwed type Butterfly Valve with AISI Flapper and shaft, FlexibleMS air Hose BSP with Connector, MS HEX Nipple, Wafer-style butterfly valve with MS Flapper and shaft, Contactor Box AMPS with Isolating Fusefor wesman preheater and non flameproof Outflowheater, Honeywell Modulating Motor, Gas Pressure, Etc</t>
  </si>
  <si>
    <t>Wesman DPDH duplex oil Pumping/Heating Unit for furnace oil, Wesman Non-Flameproof outflow heater, Wesman vertical electric oil Preheater</t>
  </si>
  <si>
    <t>Wesman Oil Burner with standard CI Mounting, Wesman Sensitrol oil valve, Wesman Blower HPT direct drive LVU with Motor, Wesman PRV Constant Oil Pressure Regulator</t>
  </si>
  <si>
    <t>2 Nos.</t>
  </si>
  <si>
    <t>1 No.</t>
  </si>
  <si>
    <t>4 Nos.</t>
  </si>
  <si>
    <t>10 Nos.</t>
  </si>
  <si>
    <t>8 Nos.</t>
  </si>
  <si>
    <t>9 Nos.</t>
  </si>
  <si>
    <t>3 Nos.</t>
  </si>
  <si>
    <t>34 Nos.</t>
  </si>
  <si>
    <t>Ambaji Automations</t>
  </si>
  <si>
    <t>Elgi Equipments Ltd.</t>
  </si>
  <si>
    <t>Hazra Industries</t>
  </si>
  <si>
    <t>Heiza Chem Engineers (P) Ltd.</t>
  </si>
  <si>
    <t>K. C. Industries</t>
  </si>
  <si>
    <t>Khosla Innovopack</t>
  </si>
  <si>
    <t>M. R. Enterprise</t>
  </si>
  <si>
    <t>M. S. Technologies</t>
  </si>
  <si>
    <t>M/s VSA Machines India</t>
  </si>
  <si>
    <t xml:space="preserve">Make Well Engineering </t>
  </si>
  <si>
    <t>Madan Pal &amp; Sons</t>
  </si>
  <si>
    <t>Pal Industries</t>
  </si>
  <si>
    <t>Roshan Industries</t>
  </si>
  <si>
    <t>Sukhmani Enterprises</t>
  </si>
  <si>
    <t>Tempcon</t>
  </si>
  <si>
    <t>Wesman Thermal Engineering Processes pvt. Ltd.</t>
  </si>
  <si>
    <t>commisioning Charge</t>
  </si>
  <si>
    <t>Hardware merchants</t>
  </si>
  <si>
    <t>(K) Section</t>
  </si>
  <si>
    <t>MS Sockets, MS Band, Etc</t>
  </si>
  <si>
    <t>Slipon flanges, Short band</t>
  </si>
  <si>
    <t>Plant &amp; Mach</t>
  </si>
  <si>
    <t>Trolley wheel</t>
  </si>
  <si>
    <t>auto Scrubber dryer Floor Cleaner Mopper, Industrial vaccum Cleaner, Telescopic Pole aluminum handle, Round Dust brush, Soft tube</t>
  </si>
  <si>
    <t>Weighing Scale</t>
  </si>
  <si>
    <t>Helical Bearing type Gear Pump Mountedon a Channel base &amp; belt Pulley driver by SHP, RPM Kirloskar Motor</t>
  </si>
  <si>
    <t>Chamber oven Panel, Temperature Indicator with Box</t>
  </si>
  <si>
    <t>PCC Panel with Coper Busbar</t>
  </si>
  <si>
    <t>Rotary Operating Mechanisam for PCC pane;  (make siemens), Etc.</t>
  </si>
  <si>
    <t>MS Pipe, MS Angle, MS Channel, MS Plate.</t>
  </si>
  <si>
    <t>Ball Valve universal, Screwed</t>
  </si>
  <si>
    <t xml:space="preserve">Hand Pallet truck </t>
  </si>
  <si>
    <t>SS Dough Trolley Including Heavy Duty NOS nylin Wheel Fitting</t>
  </si>
  <si>
    <t>Geared motor with Variable Speed Drive Controller</t>
  </si>
  <si>
    <t>Oil Pump, Gear Motor, S.S. lobe pump, H.P. Motor, Gear motor &amp; Dice Fitting, Electrical heater</t>
  </si>
  <si>
    <t>Packing Table</t>
  </si>
  <si>
    <t>M.S. Storage tank, Bottom Foundation structural Materials, heat tracing &amp; Insulation of St. tank with P.B, Measuring Scale, Service tank, Bearing G. Pump with accessories, etc</t>
  </si>
  <si>
    <t>7 Nos.</t>
  </si>
  <si>
    <t>11 Nos.</t>
  </si>
  <si>
    <t>5 Nos.</t>
  </si>
  <si>
    <t>16 Nos.</t>
  </si>
  <si>
    <t>Gandhi Hardware Mart</t>
  </si>
  <si>
    <t>Jubilee engineering stores</t>
  </si>
  <si>
    <t>Mondal Enterprise</t>
  </si>
  <si>
    <t>Ganesh Hradware stores</t>
  </si>
  <si>
    <t>Industrial Mill Stores</t>
  </si>
  <si>
    <t>Metro Hardware Mart</t>
  </si>
  <si>
    <t>New Age Cleaning Solution</t>
  </si>
  <si>
    <t>Rajdeep Enterprise</t>
  </si>
  <si>
    <t>Riat Machinery Co.</t>
  </si>
  <si>
    <t xml:space="preserve">Unitech system </t>
  </si>
  <si>
    <t>Laxmi Enterprises</t>
  </si>
  <si>
    <t>Laxmi Narayan Iron Trading Co.</t>
  </si>
  <si>
    <t>Bengal Machinery Company</t>
  </si>
  <si>
    <t>Janata Plastic Store</t>
  </si>
  <si>
    <r>
      <t xml:space="preserve">Gross Current Reproduction Cost </t>
    </r>
    <r>
      <rPr>
        <i/>
        <sz val="11"/>
        <rFont val="Arial"/>
        <family val="2"/>
      </rPr>
      <t xml:space="preserve">(in INR) </t>
    </r>
  </si>
  <si>
    <r>
      <rPr>
        <b/>
        <sz val="11"/>
        <rFont val="Arial"/>
        <family val="2"/>
      </rPr>
      <t>Economic Life</t>
    </r>
    <r>
      <rPr>
        <b/>
        <sz val="10"/>
        <rFont val="Arial"/>
        <family val="2"/>
      </rPr>
      <t xml:space="preserve">             </t>
    </r>
    <r>
      <rPr>
        <i/>
        <sz val="10"/>
        <rFont val="Arial"/>
        <family val="2"/>
      </rPr>
      <t>(in Yrs.)</t>
    </r>
  </si>
  <si>
    <t>1. This valuation assessment is done for machineries located at the premises of M/s. Sakambari Processors Pvt Ltd situated at R.S. Dag No.- 1, 2, 3, 793 &amp; 312; Khatian No.- 62,123,350,521 &amp; 645; Mouza- Kagnan &amp; Beraberi,P.O.- Makalpur, P.S.- Dadpur, Dist.- Hooghly (West Bengal)</t>
  </si>
  <si>
    <t xml:space="preserve">2. Machineries name, Date of capitalisation and capitalization value are taken from the List provided by the M/s. Sakambari Processors Pvt. Ltd. management and accepetd in good faith by us. </t>
  </si>
  <si>
    <t>Total</t>
  </si>
  <si>
    <r>
      <t xml:space="preserve">Gross Block Value                      </t>
    </r>
    <r>
      <rPr>
        <i/>
        <sz val="11"/>
        <rFont val="Arial"/>
        <family val="2"/>
      </rPr>
      <t>(In INR)</t>
    </r>
  </si>
  <si>
    <t>VALUATION OF PLANT &amp; MACHINERY OF M/S. SAKAMBARI PROCESSORS PVT. LTD. SITUATED AT DADPUR, HOOGHLY (W.B.)</t>
  </si>
  <si>
    <t>Turn table, Cooling Conveyor</t>
  </si>
  <si>
    <t>Salvage Value</t>
  </si>
  <si>
    <t>Depreciation factor</t>
  </si>
  <si>
    <t>3. For evaluating depreciation,chart of Companies Act-2013 for ascertaining useful life of different types of machines is followed. The useful life of various components of Plant &amp; Machineries has been generally taken varying from 10 years to 15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</si>
</sst>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[$₹-4009]\ * #,##0.00_ ;_ [$₹-4009]\ * \-#,##0.00_ ;_ [$₹-4009]\ * &quot;-&quot;??_ ;_ @_ "/>
    <numFmt numFmtId="165" formatCode="_ [$₹-439]\ * #,##0.00_ ;_ [$₹-439]\ * \-#,##0.00_ ;_ [$₹-439]\ * &quot;-&quot;??_ ;_ @_ "/>
  </numFmts>
  <fonts count="10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Font="1" applyBorder="1"/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quotePrefix="1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Font="1" applyBorder="1"/>
    <xf numFmtId="164" fontId="0" fillId="0" borderId="1" xfId="3" applyNumberFormat="1" applyFont="1" applyBorder="1"/>
    <xf numFmtId="164" fontId="0" fillId="0" borderId="0" xfId="3" applyNumberFormat="1" applyFont="1"/>
    <xf numFmtId="0" fontId="0" fillId="0" borderId="1" xfId="0" applyFont="1" applyFill="1" applyBorder="1" applyAlignment="1">
      <alignment vertical="center" wrapText="1"/>
    </xf>
    <xf numFmtId="0" fontId="0" fillId="0" borderId="1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ont="1" applyFill="1" applyBorder="1" applyAlignment="1">
      <alignment horizontal="center" vertical="center"/>
    </xf>
    <xf numFmtId="164" fontId="0" fillId="0" borderId="1" xfId="3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vertical="center" wrapText="1"/>
    </xf>
    <xf numFmtId="164" fontId="0" fillId="0" borderId="1" xfId="3" applyNumberFormat="1" applyFont="1" applyBorder="1" applyAlignment="1">
      <alignment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quotePrefix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165" fontId="0" fillId="0" borderId="0" xfId="3" applyNumberFormat="1" applyFont="1"/>
    <xf numFmtId="165" fontId="0" fillId="0" borderId="1" xfId="3" applyNumberFormat="1" applyFont="1" applyFill="1" applyBorder="1" applyAlignment="1">
      <alignment vertical="center" wrapText="1"/>
    </xf>
    <xf numFmtId="165" fontId="0" fillId="2" borderId="1" xfId="3" applyNumberFormat="1" applyFont="1" applyFill="1" applyBorder="1" applyAlignment="1">
      <alignment vertical="center" wrapText="1"/>
    </xf>
    <xf numFmtId="165" fontId="0" fillId="0" borderId="1" xfId="3" applyNumberFormat="1" applyFont="1" applyFill="1" applyBorder="1" applyAlignment="1">
      <alignment vertical="center"/>
    </xf>
    <xf numFmtId="14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6" fillId="3" borderId="1" xfId="3" applyNumberFormat="1" applyFont="1" applyFill="1" applyBorder="1" applyAlignment="1">
      <alignment horizontal="center" vertical="center" wrapText="1"/>
    </xf>
    <xf numFmtId="0" fontId="0" fillId="3" borderId="0" xfId="0" applyFill="1"/>
    <xf numFmtId="165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6" fillId="3" borderId="6" xfId="0" applyFont="1" applyFill="1" applyBorder="1" applyAlignment="1">
      <alignment horizontal="center" vertical="center" wrapText="1"/>
    </xf>
    <xf numFmtId="9" fontId="0" fillId="0" borderId="1" xfId="4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3" applyNumberFormat="1" applyFont="1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center" vertical="center"/>
    </xf>
    <xf numFmtId="0" fontId="0" fillId="0" borderId="0" xfId="0" applyBorder="1"/>
    <xf numFmtId="164" fontId="0" fillId="0" borderId="0" xfId="3" applyNumberFormat="1" applyFont="1" applyBorder="1"/>
    <xf numFmtId="164" fontId="6" fillId="3" borderId="1" xfId="0" applyNumberFormat="1" applyFont="1" applyFill="1" applyBorder="1"/>
    <xf numFmtId="2" fontId="7" fillId="0" borderId="0" xfId="0" applyNumberFormat="1" applyFont="1"/>
    <xf numFmtId="0" fontId="5" fillId="0" borderId="0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/>
    </xf>
  </cellXfs>
  <cellStyles count="5">
    <cellStyle name="Comma" xfId="1" builtinId="3"/>
    <cellStyle name="Currency" xfId="3" builtinId="4"/>
    <cellStyle name="Normal" xfId="0" builtinId="0"/>
    <cellStyle name="Normal 12" xfId="2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abSelected="1" topLeftCell="A13" zoomScale="50" zoomScaleNormal="50" workbookViewId="0">
      <selection activeCell="A51" sqref="A51:O75"/>
    </sheetView>
  </sheetViews>
  <sheetFormatPr defaultRowHeight="12.75" x14ac:dyDescent="0.2"/>
  <cols>
    <col min="1" max="1" width="4.140625" customWidth="1"/>
    <col min="2" max="2" width="25.5703125" style="46" customWidth="1"/>
    <col min="3" max="3" width="6.28515625" customWidth="1"/>
    <col min="4" max="4" width="23.5703125" customWidth="1"/>
    <col min="5" max="5" width="15.140625" customWidth="1"/>
    <col min="6" max="6" width="12.42578125" customWidth="1"/>
    <col min="7" max="7" width="12" customWidth="1"/>
    <col min="8" max="8" width="15.7109375" bestFit="1" customWidth="1"/>
    <col min="9" max="9" width="20.7109375" style="28" bestFit="1" customWidth="1"/>
    <col min="10" max="10" width="21.85546875" style="5" customWidth="1"/>
    <col min="11" max="11" width="11.85546875" style="44" customWidth="1"/>
    <col min="12" max="12" width="16.28515625" customWidth="1"/>
    <col min="13" max="13" width="16.42578125" style="8" bestFit="1" customWidth="1"/>
    <col min="14" max="14" width="16.85546875" style="8" customWidth="1"/>
    <col min="15" max="15" width="20.140625" style="8" bestFit="1" customWidth="1"/>
    <col min="17" max="17" width="11.140625" customWidth="1"/>
  </cols>
  <sheetData>
    <row r="1" spans="1:18" x14ac:dyDescent="0.2">
      <c r="J1" s="6"/>
      <c r="K1" s="42"/>
      <c r="L1" s="1"/>
      <c r="M1" s="7"/>
      <c r="N1" s="7"/>
      <c r="O1" s="7"/>
    </row>
    <row r="2" spans="1:18" ht="42" customHeight="1" x14ac:dyDescent="0.2">
      <c r="A2" s="57" t="s">
        <v>116</v>
      </c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</row>
    <row r="3" spans="1:18" ht="59.25" customHeight="1" x14ac:dyDescent="0.2">
      <c r="A3" s="40" t="s">
        <v>0</v>
      </c>
      <c r="B3" s="40" t="s">
        <v>1</v>
      </c>
      <c r="C3" s="40" t="s">
        <v>2</v>
      </c>
      <c r="D3" s="33" t="s">
        <v>3</v>
      </c>
      <c r="E3" s="33" t="s">
        <v>4</v>
      </c>
      <c r="F3" s="33" t="s">
        <v>5</v>
      </c>
      <c r="G3" s="33" t="s">
        <v>8</v>
      </c>
      <c r="H3" s="34" t="s">
        <v>111</v>
      </c>
      <c r="I3" s="35" t="s">
        <v>115</v>
      </c>
      <c r="J3" s="33" t="s">
        <v>110</v>
      </c>
      <c r="K3" s="33" t="s">
        <v>118</v>
      </c>
      <c r="L3" s="33" t="s">
        <v>119</v>
      </c>
      <c r="M3" s="33" t="s">
        <v>10</v>
      </c>
      <c r="N3" s="33" t="s">
        <v>6</v>
      </c>
      <c r="O3" s="33" t="s">
        <v>7</v>
      </c>
    </row>
    <row r="4" spans="1:18" ht="39" customHeight="1" x14ac:dyDescent="0.2">
      <c r="A4" s="15">
        <v>1</v>
      </c>
      <c r="B4" s="9" t="s">
        <v>13</v>
      </c>
      <c r="C4" s="16" t="s">
        <v>47</v>
      </c>
      <c r="D4" s="15" t="s">
        <v>55</v>
      </c>
      <c r="E4" s="17">
        <v>42907</v>
      </c>
      <c r="F4" s="17">
        <v>43714</v>
      </c>
      <c r="G4" s="18">
        <f xml:space="preserve"> (F4-E4)/365</f>
        <v>2.2109589041095892</v>
      </c>
      <c r="H4" s="15">
        <v>15</v>
      </c>
      <c r="I4" s="29">
        <v>1564068</v>
      </c>
      <c r="J4" s="19">
        <f>I4*1.03</f>
        <v>1610990.04</v>
      </c>
      <c r="K4" s="41">
        <v>0.05</v>
      </c>
      <c r="L4" s="45">
        <f>(1-K4)/H4</f>
        <v>6.3333333333333325E-2</v>
      </c>
      <c r="M4" s="20">
        <f>L4*J4*G4</f>
        <v>225582.74231342465</v>
      </c>
      <c r="N4" s="20">
        <f>MAX(0,J4-M4)</f>
        <v>1385407.2976865754</v>
      </c>
      <c r="O4" s="20">
        <f>MAX(I4*0.15, N4*0.85)</f>
        <v>1177596.2030335891</v>
      </c>
    </row>
    <row r="5" spans="1:18" ht="25.5" x14ac:dyDescent="0.2">
      <c r="A5" s="15">
        <v>2</v>
      </c>
      <c r="B5" s="9" t="s">
        <v>14</v>
      </c>
      <c r="C5" s="16" t="s">
        <v>47</v>
      </c>
      <c r="D5" s="15" t="s">
        <v>56</v>
      </c>
      <c r="E5" s="17">
        <v>42886</v>
      </c>
      <c r="F5" s="17">
        <v>43714</v>
      </c>
      <c r="G5" s="18">
        <f t="shared" ref="G5:G65" si="0">(F5-E5)/365</f>
        <v>2.2684931506849315</v>
      </c>
      <c r="H5" s="15">
        <v>15</v>
      </c>
      <c r="I5" s="29">
        <v>344250</v>
      </c>
      <c r="J5" s="19">
        <f>I5*1.02</f>
        <v>351135</v>
      </c>
      <c r="K5" s="41">
        <v>0.05</v>
      </c>
      <c r="L5" s="45">
        <f t="shared" ref="L5:L67" si="1">(1-K5)/H5</f>
        <v>6.3333333333333325E-2</v>
      </c>
      <c r="M5" s="20">
        <f t="shared" ref="M5:M35" si="2">L5*J5*G5</f>
        <v>50447.998356164375</v>
      </c>
      <c r="N5" s="20">
        <f t="shared" ref="N5:N66" si="3">MAX(0,J5-M5)</f>
        <v>300687.00164383563</v>
      </c>
      <c r="O5" s="20">
        <f t="shared" ref="O5:O68" si="4">MAX(I5*0.15, N5*0.85)</f>
        <v>255583.95139726027</v>
      </c>
    </row>
    <row r="6" spans="1:18" ht="80.25" customHeight="1" x14ac:dyDescent="0.2">
      <c r="A6" s="15">
        <v>3</v>
      </c>
      <c r="B6" s="9" t="s">
        <v>15</v>
      </c>
      <c r="C6" s="15" t="s">
        <v>47</v>
      </c>
      <c r="D6" s="15" t="s">
        <v>57</v>
      </c>
      <c r="E6" s="17">
        <v>42731</v>
      </c>
      <c r="F6" s="17">
        <v>43714</v>
      </c>
      <c r="G6" s="18">
        <f t="shared" si="0"/>
        <v>2.6931506849315068</v>
      </c>
      <c r="H6" s="15">
        <v>15</v>
      </c>
      <c r="I6" s="29">
        <v>252000</v>
      </c>
      <c r="J6" s="19">
        <f>I6*1.07</f>
        <v>269640</v>
      </c>
      <c r="K6" s="41">
        <v>0.05</v>
      </c>
      <c r="L6" s="45">
        <f t="shared" si="1"/>
        <v>6.3333333333333325E-2</v>
      </c>
      <c r="M6" s="20">
        <f t="shared" si="2"/>
        <v>45991.472876712316</v>
      </c>
      <c r="N6" s="20">
        <f t="shared" si="3"/>
        <v>223648.52712328767</v>
      </c>
      <c r="O6" s="20">
        <f t="shared" si="4"/>
        <v>190101.2480547945</v>
      </c>
    </row>
    <row r="7" spans="1:18" x14ac:dyDescent="0.2">
      <c r="A7" s="15">
        <v>4</v>
      </c>
      <c r="B7" s="9" t="s">
        <v>16</v>
      </c>
      <c r="C7" s="15" t="s">
        <v>48</v>
      </c>
      <c r="D7" s="15" t="s">
        <v>57</v>
      </c>
      <c r="E7" s="17">
        <v>42678</v>
      </c>
      <c r="F7" s="17">
        <v>43714</v>
      </c>
      <c r="G7" s="18">
        <f t="shared" si="0"/>
        <v>2.8383561643835615</v>
      </c>
      <c r="H7" s="15">
        <v>15</v>
      </c>
      <c r="I7" s="29">
        <v>735000</v>
      </c>
      <c r="J7" s="19">
        <f t="shared" ref="J7:J11" si="5">I7*1.07</f>
        <v>786450</v>
      </c>
      <c r="K7" s="41">
        <v>0.05</v>
      </c>
      <c r="L7" s="45">
        <f t="shared" si="1"/>
        <v>6.3333333333333325E-2</v>
      </c>
      <c r="M7" s="20">
        <f t="shared" si="2"/>
        <v>141374.2630136986</v>
      </c>
      <c r="N7" s="20">
        <f t="shared" si="3"/>
        <v>645075.73698630137</v>
      </c>
      <c r="O7" s="20">
        <f t="shared" si="4"/>
        <v>548314.37643835612</v>
      </c>
    </row>
    <row r="8" spans="1:18" ht="35.25" customHeight="1" x14ac:dyDescent="0.2">
      <c r="A8" s="15">
        <v>5</v>
      </c>
      <c r="B8" s="9" t="s">
        <v>17</v>
      </c>
      <c r="C8" s="15" t="s">
        <v>48</v>
      </c>
      <c r="D8" s="15" t="s">
        <v>57</v>
      </c>
      <c r="E8" s="17">
        <v>42670</v>
      </c>
      <c r="F8" s="17">
        <v>43714</v>
      </c>
      <c r="G8" s="18">
        <f t="shared" si="0"/>
        <v>2.8602739726027395</v>
      </c>
      <c r="H8" s="15">
        <v>15</v>
      </c>
      <c r="I8" s="29">
        <v>78750</v>
      </c>
      <c r="J8" s="19">
        <f t="shared" si="5"/>
        <v>84262.5</v>
      </c>
      <c r="K8" s="41">
        <v>0.05</v>
      </c>
      <c r="L8" s="45">
        <f t="shared" si="1"/>
        <v>6.3333333333333325E-2</v>
      </c>
      <c r="M8" s="20">
        <f t="shared" si="2"/>
        <v>15264.209589041093</v>
      </c>
      <c r="N8" s="20">
        <f t="shared" si="3"/>
        <v>68998.2904109589</v>
      </c>
      <c r="O8" s="20">
        <f t="shared" si="4"/>
        <v>58648.546849315062</v>
      </c>
      <c r="Q8" s="32"/>
      <c r="R8" s="32"/>
    </row>
    <row r="9" spans="1:18" ht="57" customHeight="1" x14ac:dyDescent="0.2">
      <c r="A9" s="15">
        <v>6</v>
      </c>
      <c r="B9" s="9" t="s">
        <v>18</v>
      </c>
      <c r="C9" s="15" t="s">
        <v>47</v>
      </c>
      <c r="D9" s="15" t="s">
        <v>57</v>
      </c>
      <c r="E9" s="17">
        <v>42665</v>
      </c>
      <c r="F9" s="17">
        <v>43714</v>
      </c>
      <c r="G9" s="18">
        <f t="shared" si="0"/>
        <v>2.8739726027397259</v>
      </c>
      <c r="H9" s="15">
        <v>15</v>
      </c>
      <c r="I9" s="29">
        <v>511350</v>
      </c>
      <c r="J9" s="19">
        <f t="shared" si="5"/>
        <v>547144.5</v>
      </c>
      <c r="K9" s="41">
        <v>0.05</v>
      </c>
      <c r="L9" s="45">
        <f t="shared" si="1"/>
        <v>6.3333333333333325E-2</v>
      </c>
      <c r="M9" s="20">
        <f t="shared" si="2"/>
        <v>99590.292506849291</v>
      </c>
      <c r="N9" s="20">
        <f>MAX(0,J9-M9)</f>
        <v>447554.20749315072</v>
      </c>
      <c r="O9" s="20">
        <f t="shared" si="4"/>
        <v>380421.07636917813</v>
      </c>
    </row>
    <row r="10" spans="1:18" ht="44.25" customHeight="1" x14ac:dyDescent="0.2">
      <c r="A10" s="15">
        <v>7</v>
      </c>
      <c r="B10" s="9" t="s">
        <v>19</v>
      </c>
      <c r="C10" s="15" t="s">
        <v>49</v>
      </c>
      <c r="D10" s="15" t="s">
        <v>57</v>
      </c>
      <c r="E10" s="17">
        <v>42646</v>
      </c>
      <c r="F10" s="17">
        <v>43714</v>
      </c>
      <c r="G10" s="18">
        <f t="shared" si="0"/>
        <v>2.9260273972602739</v>
      </c>
      <c r="H10" s="15">
        <v>15</v>
      </c>
      <c r="I10" s="29">
        <v>735000</v>
      </c>
      <c r="J10" s="19">
        <f t="shared" si="5"/>
        <v>786450</v>
      </c>
      <c r="K10" s="41">
        <v>0.05</v>
      </c>
      <c r="L10" s="45">
        <f t="shared" si="1"/>
        <v>6.3333333333333325E-2</v>
      </c>
      <c r="M10" s="20">
        <f t="shared" si="2"/>
        <v>145741.03561643834</v>
      </c>
      <c r="N10" s="20">
        <f t="shared" si="3"/>
        <v>640708.96438356163</v>
      </c>
      <c r="O10" s="20">
        <f t="shared" si="4"/>
        <v>544602.61972602736</v>
      </c>
    </row>
    <row r="11" spans="1:18" ht="33" customHeight="1" x14ac:dyDescent="0.2">
      <c r="A11" s="15">
        <v>8</v>
      </c>
      <c r="B11" s="9" t="s">
        <v>117</v>
      </c>
      <c r="C11" s="15" t="s">
        <v>47</v>
      </c>
      <c r="D11" s="15" t="s">
        <v>57</v>
      </c>
      <c r="E11" s="17">
        <v>42633</v>
      </c>
      <c r="F11" s="17">
        <v>43714</v>
      </c>
      <c r="G11" s="18">
        <f t="shared" si="0"/>
        <v>2.9616438356164383</v>
      </c>
      <c r="H11" s="15">
        <v>15</v>
      </c>
      <c r="I11" s="29">
        <v>735000</v>
      </c>
      <c r="J11" s="19">
        <f t="shared" si="5"/>
        <v>786450</v>
      </c>
      <c r="K11" s="41">
        <v>0.05</v>
      </c>
      <c r="L11" s="45">
        <f t="shared" si="1"/>
        <v>6.3333333333333325E-2</v>
      </c>
      <c r="M11" s="20">
        <f t="shared" si="2"/>
        <v>147515.03698630133</v>
      </c>
      <c r="N11" s="20">
        <f t="shared" si="3"/>
        <v>638934.9630136987</v>
      </c>
      <c r="O11" s="20">
        <f t="shared" si="4"/>
        <v>543094.71856164385</v>
      </c>
    </row>
    <row r="12" spans="1:18" ht="63.75" x14ac:dyDescent="0.2">
      <c r="A12" s="15">
        <v>9</v>
      </c>
      <c r="B12" s="9" t="s">
        <v>20</v>
      </c>
      <c r="C12" s="15" t="s">
        <v>49</v>
      </c>
      <c r="D12" s="15" t="s">
        <v>58</v>
      </c>
      <c r="E12" s="17">
        <v>42860</v>
      </c>
      <c r="F12" s="17">
        <v>43714</v>
      </c>
      <c r="G12" s="18">
        <f t="shared" si="0"/>
        <v>2.3397260273972602</v>
      </c>
      <c r="H12" s="15">
        <v>15</v>
      </c>
      <c r="I12" s="29">
        <v>11445</v>
      </c>
      <c r="J12" s="19">
        <f>I12*1.03</f>
        <v>11788.35</v>
      </c>
      <c r="K12" s="41">
        <v>0.05</v>
      </c>
      <c r="L12" s="45">
        <f t="shared" si="1"/>
        <v>6.3333333333333325E-2</v>
      </c>
      <c r="M12" s="20">
        <f t="shared" si="2"/>
        <v>1746.8289232876709</v>
      </c>
      <c r="N12" s="20">
        <f t="shared" si="3"/>
        <v>10041.52107671233</v>
      </c>
      <c r="O12" s="20">
        <f t="shared" si="4"/>
        <v>8535.2929152054803</v>
      </c>
    </row>
    <row r="13" spans="1:18" ht="102" x14ac:dyDescent="0.2">
      <c r="A13" s="15">
        <v>10</v>
      </c>
      <c r="B13" s="9" t="s">
        <v>21</v>
      </c>
      <c r="C13" s="15" t="s">
        <v>50</v>
      </c>
      <c r="D13" s="15" t="s">
        <v>59</v>
      </c>
      <c r="E13" s="17">
        <v>42857</v>
      </c>
      <c r="F13" s="17">
        <v>43714</v>
      </c>
      <c r="G13" s="18">
        <f t="shared" si="0"/>
        <v>2.3479452054794518</v>
      </c>
      <c r="H13" s="15">
        <v>15</v>
      </c>
      <c r="I13" s="29">
        <v>3117450</v>
      </c>
      <c r="J13" s="19">
        <f>I13*1.03</f>
        <v>3210973.5</v>
      </c>
      <c r="K13" s="41">
        <v>0.05</v>
      </c>
      <c r="L13" s="45">
        <f t="shared" si="1"/>
        <v>6.3333333333333325E-2</v>
      </c>
      <c r="M13" s="20">
        <f t="shared" si="2"/>
        <v>477482.02283561631</v>
      </c>
      <c r="N13" s="20">
        <f t="shared" si="3"/>
        <v>2733491.4771643835</v>
      </c>
      <c r="O13" s="20">
        <f t="shared" si="4"/>
        <v>2323467.7555897259</v>
      </c>
    </row>
    <row r="14" spans="1:18" ht="15" customHeight="1" x14ac:dyDescent="0.2">
      <c r="A14" s="15">
        <v>11</v>
      </c>
      <c r="B14" s="9" t="s">
        <v>22</v>
      </c>
      <c r="C14" s="15" t="s">
        <v>48</v>
      </c>
      <c r="D14" s="15" t="s">
        <v>59</v>
      </c>
      <c r="E14" s="17">
        <v>42633</v>
      </c>
      <c r="F14" s="17">
        <v>43714</v>
      </c>
      <c r="G14" s="18">
        <f t="shared" si="0"/>
        <v>2.9616438356164383</v>
      </c>
      <c r="H14" s="15">
        <v>15</v>
      </c>
      <c r="I14" s="29">
        <v>1837500</v>
      </c>
      <c r="J14" s="19">
        <f t="shared" ref="J14:J16" si="6">I14*1.07</f>
        <v>1966125</v>
      </c>
      <c r="K14" s="41">
        <v>0.05</v>
      </c>
      <c r="L14" s="45">
        <f t="shared" si="1"/>
        <v>6.3333333333333325E-2</v>
      </c>
      <c r="M14" s="20">
        <f t="shared" si="2"/>
        <v>368787.59246575338</v>
      </c>
      <c r="N14" s="20">
        <f t="shared" si="3"/>
        <v>1597337.4075342466</v>
      </c>
      <c r="O14" s="20">
        <f t="shared" si="4"/>
        <v>1357736.7964041096</v>
      </c>
    </row>
    <row r="15" spans="1:18" ht="38.25" x14ac:dyDescent="0.2">
      <c r="A15" s="15">
        <v>12</v>
      </c>
      <c r="B15" s="9" t="s">
        <v>23</v>
      </c>
      <c r="C15" s="15" t="s">
        <v>47</v>
      </c>
      <c r="D15" s="15" t="s">
        <v>59</v>
      </c>
      <c r="E15" s="17">
        <v>42612</v>
      </c>
      <c r="F15" s="17">
        <v>43714</v>
      </c>
      <c r="G15" s="18">
        <f t="shared" si="0"/>
        <v>3.0191780821917806</v>
      </c>
      <c r="H15" s="15">
        <v>15</v>
      </c>
      <c r="I15" s="29">
        <v>766500</v>
      </c>
      <c r="J15" s="19">
        <f t="shared" si="6"/>
        <v>820155</v>
      </c>
      <c r="K15" s="41">
        <v>0.05</v>
      </c>
      <c r="L15" s="45">
        <f t="shared" si="1"/>
        <v>6.3333333333333325E-2</v>
      </c>
      <c r="M15" s="20">
        <f t="shared" si="2"/>
        <v>156825.61999999997</v>
      </c>
      <c r="N15" s="20">
        <f>MAX(0,J15-M15)</f>
        <v>663329.38</v>
      </c>
      <c r="O15" s="20">
        <f t="shared" si="4"/>
        <v>563829.973</v>
      </c>
    </row>
    <row r="16" spans="1:18" ht="51" x14ac:dyDescent="0.2">
      <c r="A16" s="15">
        <v>13</v>
      </c>
      <c r="B16" s="9" t="s">
        <v>24</v>
      </c>
      <c r="C16" s="15" t="s">
        <v>49</v>
      </c>
      <c r="D16" s="15" t="s">
        <v>59</v>
      </c>
      <c r="E16" s="17">
        <v>42612</v>
      </c>
      <c r="F16" s="17">
        <v>43714</v>
      </c>
      <c r="G16" s="18">
        <f t="shared" si="0"/>
        <v>3.0191780821917806</v>
      </c>
      <c r="H16" s="15">
        <v>15</v>
      </c>
      <c r="I16" s="29">
        <v>1013250</v>
      </c>
      <c r="J16" s="19">
        <f t="shared" si="6"/>
        <v>1084177.5</v>
      </c>
      <c r="K16" s="41">
        <v>0.05</v>
      </c>
      <c r="L16" s="45">
        <f t="shared" si="1"/>
        <v>6.3333333333333325E-2</v>
      </c>
      <c r="M16" s="20">
        <f t="shared" si="2"/>
        <v>207310.57986301367</v>
      </c>
      <c r="N16" s="20">
        <f t="shared" si="3"/>
        <v>876866.9201369863</v>
      </c>
      <c r="O16" s="20">
        <f t="shared" si="4"/>
        <v>745336.88211643836</v>
      </c>
    </row>
    <row r="17" spans="1:15" ht="25.5" x14ac:dyDescent="0.2">
      <c r="A17" s="15">
        <v>14</v>
      </c>
      <c r="B17" s="9" t="s">
        <v>25</v>
      </c>
      <c r="C17" s="15" t="s">
        <v>47</v>
      </c>
      <c r="D17" s="15" t="s">
        <v>60</v>
      </c>
      <c r="E17" s="17">
        <v>42910</v>
      </c>
      <c r="F17" s="17">
        <v>43714</v>
      </c>
      <c r="G17" s="18">
        <f t="shared" si="0"/>
        <v>2.2027397260273971</v>
      </c>
      <c r="H17" s="15">
        <v>15</v>
      </c>
      <c r="I17" s="29">
        <v>1202602</v>
      </c>
      <c r="J17" s="19">
        <f t="shared" ref="J17:J18" si="7">I17*1.03</f>
        <v>1238680.06</v>
      </c>
      <c r="K17" s="41">
        <v>0.05</v>
      </c>
      <c r="L17" s="45">
        <f t="shared" si="1"/>
        <v>6.3333333333333325E-2</v>
      </c>
      <c r="M17" s="20">
        <f t="shared" si="2"/>
        <v>172804.35247999997</v>
      </c>
      <c r="N17" s="20">
        <f t="shared" si="3"/>
        <v>1065875.7075200002</v>
      </c>
      <c r="O17" s="20">
        <f t="shared" si="4"/>
        <v>905994.3513920001</v>
      </c>
    </row>
    <row r="18" spans="1:15" ht="25.5" x14ac:dyDescent="0.2">
      <c r="A18" s="15">
        <v>15</v>
      </c>
      <c r="B18" s="9" t="s">
        <v>26</v>
      </c>
      <c r="C18" s="15" t="s">
        <v>48</v>
      </c>
      <c r="D18" s="15" t="s">
        <v>61</v>
      </c>
      <c r="E18" s="17">
        <v>42874</v>
      </c>
      <c r="F18" s="17">
        <v>43714</v>
      </c>
      <c r="G18" s="18">
        <f t="shared" si="0"/>
        <v>2.3013698630136985</v>
      </c>
      <c r="H18" s="15">
        <v>15</v>
      </c>
      <c r="I18" s="29">
        <v>262500</v>
      </c>
      <c r="J18" s="19">
        <f t="shared" si="7"/>
        <v>270375</v>
      </c>
      <c r="K18" s="41">
        <v>0.05</v>
      </c>
      <c r="L18" s="45">
        <f t="shared" si="1"/>
        <v>6.3333333333333325E-2</v>
      </c>
      <c r="M18" s="20">
        <f t="shared" si="2"/>
        <v>39408.082191780813</v>
      </c>
      <c r="N18" s="20">
        <f t="shared" si="3"/>
        <v>230966.91780821918</v>
      </c>
      <c r="O18" s="20">
        <f t="shared" si="4"/>
        <v>196321.88013698629</v>
      </c>
    </row>
    <row r="19" spans="1:15" x14ac:dyDescent="0.2">
      <c r="A19" s="15">
        <v>16</v>
      </c>
      <c r="B19" s="9" t="s">
        <v>27</v>
      </c>
      <c r="C19" s="15" t="s">
        <v>48</v>
      </c>
      <c r="D19" s="15" t="s">
        <v>62</v>
      </c>
      <c r="E19" s="17">
        <v>42594</v>
      </c>
      <c r="F19" s="17">
        <v>43714</v>
      </c>
      <c r="G19" s="18">
        <f t="shared" si="0"/>
        <v>3.0684931506849313</v>
      </c>
      <c r="H19" s="15">
        <v>10</v>
      </c>
      <c r="I19" s="29">
        <v>10400</v>
      </c>
      <c r="J19" s="19">
        <f t="shared" ref="J19:J27" si="8">I19*1.07</f>
        <v>11128</v>
      </c>
      <c r="K19" s="41">
        <v>0.05</v>
      </c>
      <c r="L19" s="45">
        <f t="shared" si="1"/>
        <v>9.5000000000000001E-2</v>
      </c>
      <c r="M19" s="20">
        <f t="shared" si="2"/>
        <v>3243.8882191780822</v>
      </c>
      <c r="N19" s="20">
        <f t="shared" si="3"/>
        <v>7884.1117808219178</v>
      </c>
      <c r="O19" s="20">
        <f t="shared" si="4"/>
        <v>6701.4950136986299</v>
      </c>
    </row>
    <row r="20" spans="1:15" ht="25.5" x14ac:dyDescent="0.2">
      <c r="A20" s="15">
        <v>17</v>
      </c>
      <c r="B20" s="9" t="s">
        <v>28</v>
      </c>
      <c r="C20" s="15" t="s">
        <v>48</v>
      </c>
      <c r="D20" s="15" t="s">
        <v>62</v>
      </c>
      <c r="E20" s="17">
        <v>42528</v>
      </c>
      <c r="F20" s="17">
        <v>43714</v>
      </c>
      <c r="G20" s="18">
        <f t="shared" si="0"/>
        <v>3.2493150684931509</v>
      </c>
      <c r="H20" s="15">
        <v>15</v>
      </c>
      <c r="I20" s="29">
        <v>612000</v>
      </c>
      <c r="J20" s="19">
        <f t="shared" si="8"/>
        <v>654840</v>
      </c>
      <c r="K20" s="41">
        <v>0.05</v>
      </c>
      <c r="L20" s="45">
        <f t="shared" si="1"/>
        <v>6.3333333333333325E-2</v>
      </c>
      <c r="M20" s="20">
        <f t="shared" si="2"/>
        <v>134759.49369863013</v>
      </c>
      <c r="N20" s="20">
        <f t="shared" si="3"/>
        <v>520080.50630136987</v>
      </c>
      <c r="O20" s="20">
        <f t="shared" si="4"/>
        <v>442068.4303561644</v>
      </c>
    </row>
    <row r="21" spans="1:15" ht="25.5" x14ac:dyDescent="0.2">
      <c r="A21" s="15">
        <v>18</v>
      </c>
      <c r="B21" s="9" t="s">
        <v>28</v>
      </c>
      <c r="C21" s="15" t="s">
        <v>48</v>
      </c>
      <c r="D21" s="15" t="s">
        <v>62</v>
      </c>
      <c r="E21" s="17">
        <v>42476</v>
      </c>
      <c r="F21" s="17">
        <v>43714</v>
      </c>
      <c r="G21" s="18">
        <f t="shared" si="0"/>
        <v>3.3917808219178083</v>
      </c>
      <c r="H21" s="15">
        <v>15</v>
      </c>
      <c r="I21" s="29">
        <v>867000</v>
      </c>
      <c r="J21" s="19">
        <f t="shared" si="8"/>
        <v>927690</v>
      </c>
      <c r="K21" s="41">
        <v>0.05</v>
      </c>
      <c r="L21" s="45">
        <f t="shared" si="1"/>
        <v>6.3333333333333325E-2</v>
      </c>
      <c r="M21" s="20">
        <f t="shared" si="2"/>
        <v>199279.67287671228</v>
      </c>
      <c r="N21" s="20">
        <f t="shared" si="3"/>
        <v>728410.32712328772</v>
      </c>
      <c r="O21" s="20">
        <f t="shared" si="4"/>
        <v>619148.77805479453</v>
      </c>
    </row>
    <row r="22" spans="1:15" ht="25.5" x14ac:dyDescent="0.2">
      <c r="A22" s="15">
        <v>19</v>
      </c>
      <c r="B22" s="9" t="s">
        <v>28</v>
      </c>
      <c r="C22" s="15" t="s">
        <v>48</v>
      </c>
      <c r="D22" s="15" t="s">
        <v>62</v>
      </c>
      <c r="E22" s="17">
        <v>42460</v>
      </c>
      <c r="F22" s="17">
        <v>43714</v>
      </c>
      <c r="G22" s="18">
        <f t="shared" si="0"/>
        <v>3.4356164383561643</v>
      </c>
      <c r="H22" s="15">
        <v>15</v>
      </c>
      <c r="I22" s="29">
        <v>1020000</v>
      </c>
      <c r="J22" s="19">
        <f t="shared" si="8"/>
        <v>1091400</v>
      </c>
      <c r="K22" s="41">
        <v>0.05</v>
      </c>
      <c r="L22" s="45">
        <f t="shared" si="1"/>
        <v>6.3333333333333325E-2</v>
      </c>
      <c r="M22" s="20">
        <f t="shared" si="2"/>
        <v>237476.67945205473</v>
      </c>
      <c r="N22" s="20">
        <f t="shared" si="3"/>
        <v>853923.32054794533</v>
      </c>
      <c r="O22" s="20">
        <f t="shared" si="4"/>
        <v>725834.82246575353</v>
      </c>
    </row>
    <row r="23" spans="1:15" ht="25.5" x14ac:dyDescent="0.2">
      <c r="A23" s="15">
        <v>20</v>
      </c>
      <c r="B23" s="9" t="s">
        <v>28</v>
      </c>
      <c r="C23" s="15" t="s">
        <v>48</v>
      </c>
      <c r="D23" s="15" t="s">
        <v>62</v>
      </c>
      <c r="E23" s="17">
        <v>42459</v>
      </c>
      <c r="F23" s="17">
        <v>43714</v>
      </c>
      <c r="G23" s="18">
        <f t="shared" si="0"/>
        <v>3.4383561643835616</v>
      </c>
      <c r="H23" s="15">
        <v>15</v>
      </c>
      <c r="I23" s="29">
        <v>1530000</v>
      </c>
      <c r="J23" s="19">
        <f t="shared" si="8"/>
        <v>1637100</v>
      </c>
      <c r="K23" s="41">
        <v>0.05</v>
      </c>
      <c r="L23" s="45">
        <f t="shared" si="1"/>
        <v>6.3333333333333325E-2</v>
      </c>
      <c r="M23" s="20">
        <f t="shared" si="2"/>
        <v>356499.08219178079</v>
      </c>
      <c r="N23" s="20">
        <f t="shared" si="3"/>
        <v>1280600.9178082193</v>
      </c>
      <c r="O23" s="20">
        <f t="shared" si="4"/>
        <v>1088510.7801369864</v>
      </c>
    </row>
    <row r="24" spans="1:15" ht="89.25" x14ac:dyDescent="0.2">
      <c r="A24" s="15">
        <v>21</v>
      </c>
      <c r="B24" s="9" t="s">
        <v>29</v>
      </c>
      <c r="C24" s="15" t="s">
        <v>51</v>
      </c>
      <c r="D24" s="15" t="s">
        <v>63</v>
      </c>
      <c r="E24" s="17">
        <v>42445</v>
      </c>
      <c r="F24" s="17">
        <v>43714</v>
      </c>
      <c r="G24" s="18">
        <f t="shared" si="0"/>
        <v>3.4767123287671233</v>
      </c>
      <c r="H24" s="15">
        <v>15</v>
      </c>
      <c r="I24" s="29">
        <v>3155625</v>
      </c>
      <c r="J24" s="19">
        <f>I24*1.07</f>
        <v>3376518.75</v>
      </c>
      <c r="K24" s="41">
        <v>0.05</v>
      </c>
      <c r="L24" s="45">
        <f t="shared" si="1"/>
        <v>6.3333333333333325E-2</v>
      </c>
      <c r="M24" s="20">
        <f t="shared" si="2"/>
        <v>743481.67654109583</v>
      </c>
      <c r="N24" s="20">
        <f t="shared" si="3"/>
        <v>2633037.0734589044</v>
      </c>
      <c r="O24" s="20">
        <f t="shared" si="4"/>
        <v>2238081.5124400686</v>
      </c>
    </row>
    <row r="25" spans="1:15" ht="102" x14ac:dyDescent="0.2">
      <c r="A25" s="15">
        <v>22</v>
      </c>
      <c r="B25" s="9" t="s">
        <v>30</v>
      </c>
      <c r="C25" s="15" t="s">
        <v>52</v>
      </c>
      <c r="D25" s="15" t="s">
        <v>63</v>
      </c>
      <c r="E25" s="17">
        <v>42445</v>
      </c>
      <c r="F25" s="17">
        <v>43714</v>
      </c>
      <c r="G25" s="18">
        <f t="shared" si="0"/>
        <v>3.4767123287671233</v>
      </c>
      <c r="H25" s="15">
        <v>15</v>
      </c>
      <c r="I25" s="29">
        <v>4360500</v>
      </c>
      <c r="J25" s="19">
        <f t="shared" si="8"/>
        <v>4665735</v>
      </c>
      <c r="K25" s="41">
        <v>0.05</v>
      </c>
      <c r="L25" s="45">
        <f t="shared" si="1"/>
        <v>6.3333333333333325E-2</v>
      </c>
      <c r="M25" s="20">
        <f t="shared" si="2"/>
        <v>1027356.4984931507</v>
      </c>
      <c r="N25" s="20">
        <f t="shared" si="3"/>
        <v>3638378.5015068492</v>
      </c>
      <c r="O25" s="20">
        <f t="shared" si="4"/>
        <v>3092621.726280822</v>
      </c>
    </row>
    <row r="26" spans="1:15" ht="38.25" x14ac:dyDescent="0.2">
      <c r="A26" s="15">
        <v>23</v>
      </c>
      <c r="B26" s="9" t="s">
        <v>31</v>
      </c>
      <c r="C26" s="15" t="s">
        <v>53</v>
      </c>
      <c r="D26" s="15" t="s">
        <v>63</v>
      </c>
      <c r="E26" s="17">
        <v>42445</v>
      </c>
      <c r="F26" s="17">
        <v>43714</v>
      </c>
      <c r="G26" s="18">
        <f t="shared" si="0"/>
        <v>3.4767123287671233</v>
      </c>
      <c r="H26" s="15">
        <v>15</v>
      </c>
      <c r="I26" s="29">
        <v>3499875</v>
      </c>
      <c r="J26" s="19">
        <f t="shared" si="8"/>
        <v>3744866.25</v>
      </c>
      <c r="K26" s="41">
        <v>0.05</v>
      </c>
      <c r="L26" s="45">
        <f t="shared" si="1"/>
        <v>6.3333333333333325E-2</v>
      </c>
      <c r="M26" s="20">
        <f t="shared" si="2"/>
        <v>824588.76852739707</v>
      </c>
      <c r="N26" s="20">
        <f t="shared" si="3"/>
        <v>2920277.481472603</v>
      </c>
      <c r="O26" s="20">
        <f t="shared" si="4"/>
        <v>2482235.8592517124</v>
      </c>
    </row>
    <row r="27" spans="1:15" ht="114.75" x14ac:dyDescent="0.2">
      <c r="A27" s="15">
        <v>24</v>
      </c>
      <c r="B27" s="9" t="s">
        <v>32</v>
      </c>
      <c r="C27" s="15" t="s">
        <v>51</v>
      </c>
      <c r="D27" s="15" t="s">
        <v>63</v>
      </c>
      <c r="E27" s="17">
        <v>42445</v>
      </c>
      <c r="F27" s="17">
        <v>43714</v>
      </c>
      <c r="G27" s="18">
        <f t="shared" si="0"/>
        <v>3.4767123287671233</v>
      </c>
      <c r="H27" s="15">
        <v>15</v>
      </c>
      <c r="I27" s="29">
        <v>4245750</v>
      </c>
      <c r="J27" s="19">
        <f t="shared" si="8"/>
        <v>4542952.5</v>
      </c>
      <c r="K27" s="41">
        <v>0.05</v>
      </c>
      <c r="L27" s="45">
        <f t="shared" si="1"/>
        <v>6.3333333333333325E-2</v>
      </c>
      <c r="M27" s="20">
        <f t="shared" si="2"/>
        <v>1000320.8011643834</v>
      </c>
      <c r="N27" s="20">
        <f t="shared" si="3"/>
        <v>3542631.6988356165</v>
      </c>
      <c r="O27" s="20">
        <f t="shared" si="4"/>
        <v>3011236.944010274</v>
      </c>
    </row>
    <row r="28" spans="1:15" ht="25.5" x14ac:dyDescent="0.2">
      <c r="A28" s="15">
        <v>25</v>
      </c>
      <c r="B28" s="9" t="s">
        <v>33</v>
      </c>
      <c r="C28" s="15" t="s">
        <v>48</v>
      </c>
      <c r="D28" s="15" t="s">
        <v>64</v>
      </c>
      <c r="E28" s="17">
        <v>42874</v>
      </c>
      <c r="F28" s="17">
        <v>43714</v>
      </c>
      <c r="G28" s="18">
        <f t="shared" si="0"/>
        <v>2.3013698630136985</v>
      </c>
      <c r="H28" s="15">
        <v>15</v>
      </c>
      <c r="I28" s="29">
        <v>1402500</v>
      </c>
      <c r="J28" s="19">
        <f t="shared" ref="J28:J29" si="9">I28*1.03</f>
        <v>1444575</v>
      </c>
      <c r="K28" s="41">
        <v>0.05</v>
      </c>
      <c r="L28" s="45">
        <f t="shared" si="1"/>
        <v>6.3333333333333325E-2</v>
      </c>
      <c r="M28" s="20">
        <f t="shared" si="2"/>
        <v>210551.75342465748</v>
      </c>
      <c r="N28" s="20">
        <f t="shared" si="3"/>
        <v>1234023.2465753425</v>
      </c>
      <c r="O28" s="20">
        <f t="shared" si="4"/>
        <v>1048919.7595890411</v>
      </c>
    </row>
    <row r="29" spans="1:15" ht="25.5" x14ac:dyDescent="0.2">
      <c r="A29" s="15">
        <v>26</v>
      </c>
      <c r="B29" s="9" t="s">
        <v>34</v>
      </c>
      <c r="C29" s="15" t="s">
        <v>48</v>
      </c>
      <c r="D29" s="15" t="s">
        <v>64</v>
      </c>
      <c r="E29" s="17">
        <v>42874</v>
      </c>
      <c r="F29" s="17">
        <v>43714</v>
      </c>
      <c r="G29" s="18">
        <f t="shared" si="0"/>
        <v>2.3013698630136985</v>
      </c>
      <c r="H29" s="15">
        <v>15</v>
      </c>
      <c r="I29" s="29">
        <v>912900</v>
      </c>
      <c r="J29" s="19">
        <f t="shared" si="9"/>
        <v>940287</v>
      </c>
      <c r="K29" s="41">
        <v>0.05</v>
      </c>
      <c r="L29" s="45">
        <f t="shared" si="1"/>
        <v>6.3333333333333325E-2</v>
      </c>
      <c r="M29" s="20">
        <f t="shared" si="2"/>
        <v>137050.05041095888</v>
      </c>
      <c r="N29" s="20">
        <f t="shared" si="3"/>
        <v>803236.94958904106</v>
      </c>
      <c r="O29" s="20">
        <f t="shared" si="4"/>
        <v>682751.40715068486</v>
      </c>
    </row>
    <row r="30" spans="1:15" ht="25.5" x14ac:dyDescent="0.2">
      <c r="A30" s="15">
        <v>27</v>
      </c>
      <c r="B30" s="9" t="s">
        <v>34</v>
      </c>
      <c r="C30" s="15" t="s">
        <v>48</v>
      </c>
      <c r="D30" s="15" t="s">
        <v>64</v>
      </c>
      <c r="E30" s="17">
        <v>42456</v>
      </c>
      <c r="F30" s="17">
        <v>43714</v>
      </c>
      <c r="G30" s="18">
        <f t="shared" si="0"/>
        <v>3.4465753424657533</v>
      </c>
      <c r="H30" s="15">
        <v>15</v>
      </c>
      <c r="I30" s="29">
        <v>912900</v>
      </c>
      <c r="J30" s="19">
        <f>I30*1.07</f>
        <v>976803</v>
      </c>
      <c r="K30" s="41">
        <v>0.05</v>
      </c>
      <c r="L30" s="45">
        <f t="shared" si="1"/>
        <v>6.3333333333333325E-2</v>
      </c>
      <c r="M30" s="20">
        <f t="shared" si="2"/>
        <v>213219.59183561642</v>
      </c>
      <c r="N30" s="20">
        <f t="shared" si="3"/>
        <v>763583.40816438361</v>
      </c>
      <c r="O30" s="20">
        <f t="shared" si="4"/>
        <v>649045.89693972608</v>
      </c>
    </row>
    <row r="31" spans="1:15" ht="25.5" x14ac:dyDescent="0.2">
      <c r="A31" s="15">
        <v>28</v>
      </c>
      <c r="B31" s="9" t="s">
        <v>35</v>
      </c>
      <c r="C31" s="15" t="s">
        <v>48</v>
      </c>
      <c r="D31" s="15" t="s">
        <v>64</v>
      </c>
      <c r="E31" s="17">
        <v>42971</v>
      </c>
      <c r="F31" s="17">
        <v>43714</v>
      </c>
      <c r="G31" s="18">
        <f t="shared" si="0"/>
        <v>2.0356164383561643</v>
      </c>
      <c r="H31" s="15">
        <v>15</v>
      </c>
      <c r="I31" s="29">
        <v>1622500</v>
      </c>
      <c r="J31" s="19">
        <f t="shared" ref="J31:J32" si="10">I31*1.03</f>
        <v>1671175</v>
      </c>
      <c r="K31" s="41">
        <v>0.05</v>
      </c>
      <c r="L31" s="45">
        <f t="shared" si="1"/>
        <v>6.3333333333333325E-2</v>
      </c>
      <c r="M31" s="20">
        <f t="shared" si="2"/>
        <v>215451.84908675795</v>
      </c>
      <c r="N31" s="20">
        <f t="shared" si="3"/>
        <v>1455723.150913242</v>
      </c>
      <c r="O31" s="20">
        <f t="shared" si="4"/>
        <v>1237364.6782762557</v>
      </c>
    </row>
    <row r="32" spans="1:15" ht="25.5" x14ac:dyDescent="0.2">
      <c r="A32" s="15">
        <v>29</v>
      </c>
      <c r="B32" s="9" t="s">
        <v>36</v>
      </c>
      <c r="C32" s="15" t="s">
        <v>48</v>
      </c>
      <c r="D32" s="15" t="s">
        <v>64</v>
      </c>
      <c r="E32" s="17">
        <v>42988</v>
      </c>
      <c r="F32" s="17">
        <v>43714</v>
      </c>
      <c r="G32" s="18">
        <f t="shared" si="0"/>
        <v>1.989041095890411</v>
      </c>
      <c r="H32" s="15">
        <v>15</v>
      </c>
      <c r="I32" s="29">
        <v>1748453</v>
      </c>
      <c r="J32" s="19">
        <f t="shared" si="10"/>
        <v>1800906.59</v>
      </c>
      <c r="K32" s="41">
        <v>0.05</v>
      </c>
      <c r="L32" s="45">
        <f t="shared" si="1"/>
        <v>6.3333333333333325E-2</v>
      </c>
      <c r="M32" s="20">
        <f t="shared" si="2"/>
        <v>226864.89043342465</v>
      </c>
      <c r="N32" s="20">
        <f t="shared" si="3"/>
        <v>1574041.6995665755</v>
      </c>
      <c r="O32" s="20">
        <f t="shared" si="4"/>
        <v>1337935.4446315891</v>
      </c>
    </row>
    <row r="33" spans="1:15" ht="25.5" x14ac:dyDescent="0.2">
      <c r="A33" s="15">
        <v>30</v>
      </c>
      <c r="B33" s="23" t="s">
        <v>37</v>
      </c>
      <c r="C33" s="24" t="s">
        <v>48</v>
      </c>
      <c r="D33" s="22" t="s">
        <v>64</v>
      </c>
      <c r="E33" s="17">
        <v>42456</v>
      </c>
      <c r="F33" s="17">
        <v>43714</v>
      </c>
      <c r="G33" s="25">
        <f t="shared" si="0"/>
        <v>3.4465753424657533</v>
      </c>
      <c r="H33" s="15">
        <v>15</v>
      </c>
      <c r="I33" s="30">
        <v>912900</v>
      </c>
      <c r="J33" s="19">
        <f t="shared" ref="J33:J34" si="11">I33*1.07</f>
        <v>976803</v>
      </c>
      <c r="K33" s="41">
        <v>0.05</v>
      </c>
      <c r="L33" s="45">
        <f t="shared" si="1"/>
        <v>6.3333333333333325E-2</v>
      </c>
      <c r="M33" s="20">
        <f t="shared" si="2"/>
        <v>213219.59183561642</v>
      </c>
      <c r="N33" s="20">
        <f t="shared" si="3"/>
        <v>763583.40816438361</v>
      </c>
      <c r="O33" s="20">
        <f t="shared" si="4"/>
        <v>649045.89693972608</v>
      </c>
    </row>
    <row r="34" spans="1:15" ht="25.5" x14ac:dyDescent="0.2">
      <c r="A34" s="15">
        <v>31</v>
      </c>
      <c r="B34" s="9" t="s">
        <v>38</v>
      </c>
      <c r="C34" s="16" t="s">
        <v>48</v>
      </c>
      <c r="D34" s="15" t="s">
        <v>64</v>
      </c>
      <c r="E34" s="17">
        <v>42460</v>
      </c>
      <c r="F34" s="17">
        <v>43714</v>
      </c>
      <c r="G34" s="18">
        <f t="shared" si="0"/>
        <v>3.4356164383561643</v>
      </c>
      <c r="H34" s="15">
        <v>15</v>
      </c>
      <c r="I34" s="29">
        <v>1244400</v>
      </c>
      <c r="J34" s="19">
        <f t="shared" si="11"/>
        <v>1331508</v>
      </c>
      <c r="K34" s="41">
        <v>0.05</v>
      </c>
      <c r="L34" s="45">
        <f t="shared" si="1"/>
        <v>6.3333333333333325E-2</v>
      </c>
      <c r="M34" s="20">
        <f t="shared" si="2"/>
        <v>289721.54893150675</v>
      </c>
      <c r="N34" s="20">
        <f t="shared" si="3"/>
        <v>1041786.4510684933</v>
      </c>
      <c r="O34" s="20">
        <f t="shared" si="4"/>
        <v>885518.4834082193</v>
      </c>
    </row>
    <row r="35" spans="1:15" x14ac:dyDescent="0.2">
      <c r="A35" s="15">
        <v>32</v>
      </c>
      <c r="B35" s="9" t="s">
        <v>39</v>
      </c>
      <c r="C35" s="16" t="s">
        <v>48</v>
      </c>
      <c r="D35" s="15" t="s">
        <v>65</v>
      </c>
      <c r="E35" s="17">
        <v>42886</v>
      </c>
      <c r="F35" s="17">
        <v>43714</v>
      </c>
      <c r="G35" s="18">
        <f t="shared" si="0"/>
        <v>2.2684931506849315</v>
      </c>
      <c r="H35" s="15">
        <v>15</v>
      </c>
      <c r="I35" s="29">
        <v>609960</v>
      </c>
      <c r="J35" s="19">
        <f>I35*1.03</f>
        <v>628258.80000000005</v>
      </c>
      <c r="K35" s="41">
        <v>0.05</v>
      </c>
      <c r="L35" s="45">
        <f t="shared" si="1"/>
        <v>6.3333333333333325E-2</v>
      </c>
      <c r="M35" s="20">
        <f t="shared" si="2"/>
        <v>90262.716361643819</v>
      </c>
      <c r="N35" s="20">
        <f t="shared" si="3"/>
        <v>537996.08363835618</v>
      </c>
      <c r="O35" s="20">
        <f t="shared" si="4"/>
        <v>457296.67109260272</v>
      </c>
    </row>
    <row r="36" spans="1:15" ht="25.5" x14ac:dyDescent="0.2">
      <c r="A36" s="15">
        <v>33</v>
      </c>
      <c r="B36" s="9" t="s">
        <v>38</v>
      </c>
      <c r="C36" s="16" t="s">
        <v>48</v>
      </c>
      <c r="D36" s="15" t="s">
        <v>64</v>
      </c>
      <c r="E36" s="17">
        <v>42521</v>
      </c>
      <c r="F36" s="17">
        <v>43714</v>
      </c>
      <c r="G36" s="18">
        <f t="shared" si="0"/>
        <v>3.2684931506849315</v>
      </c>
      <c r="H36" s="15">
        <v>15</v>
      </c>
      <c r="I36" s="29">
        <v>1244400</v>
      </c>
      <c r="J36" s="19">
        <f>I36*1.07</f>
        <v>1331508</v>
      </c>
      <c r="K36" s="41">
        <v>0.05</v>
      </c>
      <c r="L36" s="45">
        <f t="shared" si="1"/>
        <v>6.3333333333333325E-2</v>
      </c>
      <c r="M36" s="20">
        <f t="shared" ref="M36:M66" si="12">L36*J36*G36</f>
        <v>275628.23594520544</v>
      </c>
      <c r="N36" s="20">
        <f t="shared" si="3"/>
        <v>1055879.7640547946</v>
      </c>
      <c r="O36" s="20">
        <f t="shared" si="4"/>
        <v>897497.79944657534</v>
      </c>
    </row>
    <row r="37" spans="1:15" s="14" customFormat="1" ht="72.75" customHeight="1" x14ac:dyDescent="0.2">
      <c r="A37" s="15">
        <v>34</v>
      </c>
      <c r="B37" s="9" t="s">
        <v>40</v>
      </c>
      <c r="C37" s="10" t="s">
        <v>48</v>
      </c>
      <c r="D37" s="2" t="s">
        <v>66</v>
      </c>
      <c r="E37" s="3">
        <v>42881</v>
      </c>
      <c r="F37" s="17">
        <v>43714</v>
      </c>
      <c r="G37" s="12">
        <f t="shared" si="0"/>
        <v>2.2821917808219179</v>
      </c>
      <c r="H37" s="15">
        <v>15</v>
      </c>
      <c r="I37" s="31">
        <v>247500</v>
      </c>
      <c r="J37" s="19">
        <f t="shared" ref="J37:J40" si="13">I37*1.03</f>
        <v>254925</v>
      </c>
      <c r="K37" s="41">
        <v>0.05</v>
      </c>
      <c r="L37" s="45">
        <f t="shared" si="1"/>
        <v>6.3333333333333325E-2</v>
      </c>
      <c r="M37" s="13">
        <f t="shared" si="12"/>
        <v>36846.556849315064</v>
      </c>
      <c r="N37" s="13">
        <f t="shared" si="3"/>
        <v>218078.44315068494</v>
      </c>
      <c r="O37" s="20">
        <f t="shared" si="4"/>
        <v>185366.67667808218</v>
      </c>
    </row>
    <row r="38" spans="1:15" x14ac:dyDescent="0.2">
      <c r="A38" s="15">
        <v>35</v>
      </c>
      <c r="B38" s="9" t="s">
        <v>41</v>
      </c>
      <c r="C38" s="16" t="s">
        <v>48</v>
      </c>
      <c r="D38" s="15" t="s">
        <v>67</v>
      </c>
      <c r="E38" s="17">
        <v>42877</v>
      </c>
      <c r="F38" s="17">
        <v>43714</v>
      </c>
      <c r="G38" s="18">
        <f t="shared" si="0"/>
        <v>2.2931506849315069</v>
      </c>
      <c r="H38" s="15">
        <v>15</v>
      </c>
      <c r="I38" s="29">
        <v>204555</v>
      </c>
      <c r="J38" s="19">
        <f t="shared" si="13"/>
        <v>210691.65</v>
      </c>
      <c r="K38" s="41">
        <v>0.05</v>
      </c>
      <c r="L38" s="45">
        <f t="shared" si="1"/>
        <v>6.3333333333333325E-2</v>
      </c>
      <c r="M38" s="20">
        <f t="shared" si="12"/>
        <v>30599.354428767121</v>
      </c>
      <c r="N38" s="20">
        <f t="shared" si="3"/>
        <v>180092.29557123288</v>
      </c>
      <c r="O38" s="20">
        <f t="shared" si="4"/>
        <v>153078.45123554795</v>
      </c>
    </row>
    <row r="39" spans="1:15" ht="38.25" x14ac:dyDescent="0.2">
      <c r="A39" s="15">
        <v>36</v>
      </c>
      <c r="B39" s="9" t="s">
        <v>42</v>
      </c>
      <c r="C39" s="16" t="s">
        <v>47</v>
      </c>
      <c r="D39" s="15" t="s">
        <v>68</v>
      </c>
      <c r="E39" s="17">
        <v>42913</v>
      </c>
      <c r="F39" s="17">
        <v>43714</v>
      </c>
      <c r="G39" s="18">
        <f t="shared" si="0"/>
        <v>2.1945205479452055</v>
      </c>
      <c r="H39" s="15">
        <v>15</v>
      </c>
      <c r="I39" s="29">
        <v>561000</v>
      </c>
      <c r="J39" s="19">
        <f t="shared" si="13"/>
        <v>577830</v>
      </c>
      <c r="K39" s="41">
        <v>0.05</v>
      </c>
      <c r="L39" s="45">
        <f t="shared" si="1"/>
        <v>6.3333333333333325E-2</v>
      </c>
      <c r="M39" s="20">
        <f t="shared" si="12"/>
        <v>80310.454520547937</v>
      </c>
      <c r="N39" s="20">
        <f t="shared" si="3"/>
        <v>497519.54547945206</v>
      </c>
      <c r="O39" s="20">
        <f t="shared" si="4"/>
        <v>422891.61365753424</v>
      </c>
    </row>
    <row r="40" spans="1:15" x14ac:dyDescent="0.2">
      <c r="A40" s="15">
        <v>37</v>
      </c>
      <c r="B40" s="9" t="s">
        <v>43</v>
      </c>
      <c r="C40" s="16" t="s">
        <v>48</v>
      </c>
      <c r="D40" s="15" t="s">
        <v>69</v>
      </c>
      <c r="E40" s="17">
        <v>42922</v>
      </c>
      <c r="F40" s="17">
        <v>43714</v>
      </c>
      <c r="G40" s="18">
        <f t="shared" si="0"/>
        <v>2.1698630136986301</v>
      </c>
      <c r="H40" s="15">
        <v>15</v>
      </c>
      <c r="I40" s="29">
        <v>362250</v>
      </c>
      <c r="J40" s="19">
        <f t="shared" si="13"/>
        <v>373117.5</v>
      </c>
      <c r="K40" s="41">
        <v>0.05</v>
      </c>
      <c r="L40" s="45">
        <f t="shared" si="1"/>
        <v>6.3333333333333325E-2</v>
      </c>
      <c r="M40" s="20">
        <f t="shared" si="12"/>
        <v>51275.544657534243</v>
      </c>
      <c r="N40" s="20">
        <f t="shared" si="3"/>
        <v>321841.95534246578</v>
      </c>
      <c r="O40" s="20">
        <f t="shared" si="4"/>
        <v>273565.6620410959</v>
      </c>
    </row>
    <row r="41" spans="1:15" ht="192.75" customHeight="1" x14ac:dyDescent="0.2">
      <c r="A41" s="15">
        <v>38</v>
      </c>
      <c r="B41" s="9" t="s">
        <v>44</v>
      </c>
      <c r="C41" s="15" t="s">
        <v>54</v>
      </c>
      <c r="D41" s="15" t="s">
        <v>70</v>
      </c>
      <c r="E41" s="17">
        <v>42704</v>
      </c>
      <c r="F41" s="17">
        <v>43714</v>
      </c>
      <c r="G41" s="18">
        <f t="shared" si="0"/>
        <v>2.7671232876712328</v>
      </c>
      <c r="H41" s="15">
        <v>15</v>
      </c>
      <c r="I41" s="29">
        <v>1027572</v>
      </c>
      <c r="J41" s="19">
        <f t="shared" ref="J41:J43" si="14">I41*1.07</f>
        <v>1099502.04</v>
      </c>
      <c r="K41" s="41">
        <v>0.05</v>
      </c>
      <c r="L41" s="45">
        <f t="shared" si="1"/>
        <v>6.3333333333333325E-2</v>
      </c>
      <c r="M41" s="20">
        <f t="shared" si="12"/>
        <v>192688.98764931507</v>
      </c>
      <c r="N41" s="20">
        <f t="shared" si="3"/>
        <v>906813.052350685</v>
      </c>
      <c r="O41" s="20">
        <f t="shared" si="4"/>
        <v>770791.09449808218</v>
      </c>
    </row>
    <row r="42" spans="1:15" s="26" customFormat="1" x14ac:dyDescent="0.2">
      <c r="A42" s="15">
        <v>39</v>
      </c>
      <c r="B42" s="11" t="s">
        <v>45</v>
      </c>
      <c r="C42" s="2" t="s">
        <v>53</v>
      </c>
      <c r="D42" s="2" t="s">
        <v>70</v>
      </c>
      <c r="E42" s="3">
        <v>42704</v>
      </c>
      <c r="F42" s="17">
        <v>43714</v>
      </c>
      <c r="G42" s="12">
        <f t="shared" si="0"/>
        <v>2.7671232876712328</v>
      </c>
      <c r="H42" s="2">
        <v>15</v>
      </c>
      <c r="I42" s="31">
        <v>292384</v>
      </c>
      <c r="J42" s="19">
        <f t="shared" si="14"/>
        <v>312850.88</v>
      </c>
      <c r="K42" s="41">
        <v>0.05</v>
      </c>
      <c r="L42" s="45">
        <f t="shared" si="1"/>
        <v>6.3333333333333325E-2</v>
      </c>
      <c r="M42" s="13">
        <f t="shared" si="12"/>
        <v>54827.473855707751</v>
      </c>
      <c r="N42" s="13">
        <f t="shared" si="3"/>
        <v>258023.40614429227</v>
      </c>
      <c r="O42" s="20">
        <f t="shared" si="4"/>
        <v>219319.89522264843</v>
      </c>
    </row>
    <row r="43" spans="1:15" ht="89.25" x14ac:dyDescent="0.2">
      <c r="A43" s="15">
        <v>40</v>
      </c>
      <c r="B43" s="9" t="s">
        <v>46</v>
      </c>
      <c r="C43" s="16" t="s">
        <v>51</v>
      </c>
      <c r="D43" s="15" t="s">
        <v>70</v>
      </c>
      <c r="E43" s="17">
        <v>42704</v>
      </c>
      <c r="F43" s="17">
        <v>43714</v>
      </c>
      <c r="G43" s="18">
        <f t="shared" si="0"/>
        <v>2.7671232876712328</v>
      </c>
      <c r="H43" s="15">
        <v>15</v>
      </c>
      <c r="I43" s="29">
        <v>640050</v>
      </c>
      <c r="J43" s="19">
        <f t="shared" si="14"/>
        <v>684853.5</v>
      </c>
      <c r="K43" s="41">
        <v>0.05</v>
      </c>
      <c r="L43" s="45">
        <f t="shared" si="1"/>
        <v>6.3333333333333325E-2</v>
      </c>
      <c r="M43" s="20">
        <f t="shared" si="12"/>
        <v>120021.35767123285</v>
      </c>
      <c r="N43" s="20">
        <f t="shared" si="3"/>
        <v>564832.14232876711</v>
      </c>
      <c r="O43" s="20">
        <f t="shared" si="4"/>
        <v>480107.32097945205</v>
      </c>
    </row>
    <row r="44" spans="1:15" s="26" customFormat="1" x14ac:dyDescent="0.2">
      <c r="A44" s="15">
        <v>41</v>
      </c>
      <c r="B44" s="11" t="s">
        <v>71</v>
      </c>
      <c r="C44" s="2" t="s">
        <v>48</v>
      </c>
      <c r="D44" s="11" t="s">
        <v>60</v>
      </c>
      <c r="E44" s="3">
        <v>42910</v>
      </c>
      <c r="F44" s="17">
        <v>43714</v>
      </c>
      <c r="G44" s="12">
        <f t="shared" si="0"/>
        <v>2.2027397260273971</v>
      </c>
      <c r="H44" s="15">
        <v>15</v>
      </c>
      <c r="I44" s="31">
        <v>23000</v>
      </c>
      <c r="J44" s="19">
        <f>I44*1.03</f>
        <v>23690</v>
      </c>
      <c r="K44" s="41">
        <v>0.05</v>
      </c>
      <c r="L44" s="45">
        <f t="shared" si="1"/>
        <v>6.3333333333333325E-2</v>
      </c>
      <c r="M44" s="13">
        <f t="shared" si="12"/>
        <v>3304.9172602739723</v>
      </c>
      <c r="N44" s="13">
        <f t="shared" si="3"/>
        <v>20385.082739726029</v>
      </c>
      <c r="O44" s="20">
        <f t="shared" si="4"/>
        <v>17327.320328767124</v>
      </c>
    </row>
    <row r="45" spans="1:15" x14ac:dyDescent="0.2">
      <c r="A45" s="15">
        <v>42</v>
      </c>
      <c r="B45" s="9" t="s">
        <v>72</v>
      </c>
      <c r="C45" s="15" t="s">
        <v>48</v>
      </c>
      <c r="D45" s="9" t="s">
        <v>96</v>
      </c>
      <c r="E45" s="17">
        <v>42733</v>
      </c>
      <c r="F45" s="17">
        <v>43714</v>
      </c>
      <c r="G45" s="18">
        <f t="shared" si="0"/>
        <v>2.6876712328767125</v>
      </c>
      <c r="H45" s="15">
        <v>15</v>
      </c>
      <c r="I45" s="29">
        <v>8846</v>
      </c>
      <c r="J45" s="19">
        <f t="shared" ref="J45:J49" si="15">I45*1.07</f>
        <v>9465.2200000000012</v>
      </c>
      <c r="K45" s="41">
        <v>0.05</v>
      </c>
      <c r="L45" s="45">
        <f t="shared" si="1"/>
        <v>6.3333333333333325E-2</v>
      </c>
      <c r="M45" s="20">
        <f t="shared" si="12"/>
        <v>1611.1619687671234</v>
      </c>
      <c r="N45" s="20">
        <f t="shared" si="3"/>
        <v>7854.0580312328775</v>
      </c>
      <c r="O45" s="20">
        <f t="shared" si="4"/>
        <v>6675.9493265479459</v>
      </c>
    </row>
    <row r="46" spans="1:15" x14ac:dyDescent="0.2">
      <c r="A46" s="15">
        <v>43</v>
      </c>
      <c r="B46" s="9" t="s">
        <v>73</v>
      </c>
      <c r="C46" s="16" t="s">
        <v>48</v>
      </c>
      <c r="D46" s="9" t="s">
        <v>97</v>
      </c>
      <c r="E46" s="17">
        <v>42733</v>
      </c>
      <c r="F46" s="17">
        <v>43714</v>
      </c>
      <c r="G46" s="18">
        <f t="shared" si="0"/>
        <v>2.6876712328767125</v>
      </c>
      <c r="H46" s="15">
        <v>15</v>
      </c>
      <c r="I46" s="29">
        <v>5544</v>
      </c>
      <c r="J46" s="19">
        <f t="shared" si="15"/>
        <v>5932.08</v>
      </c>
      <c r="K46" s="41">
        <v>0.05</v>
      </c>
      <c r="L46" s="45">
        <f t="shared" si="1"/>
        <v>6.3333333333333325E-2</v>
      </c>
      <c r="M46" s="20">
        <f t="shared" si="12"/>
        <v>1009.7537819178081</v>
      </c>
      <c r="N46" s="20">
        <f t="shared" si="3"/>
        <v>4922.3262180821921</v>
      </c>
      <c r="O46" s="20">
        <f t="shared" si="4"/>
        <v>4183.9772853698632</v>
      </c>
    </row>
    <row r="47" spans="1:15" ht="25.5" x14ac:dyDescent="0.2">
      <c r="A47" s="15">
        <v>44</v>
      </c>
      <c r="B47" s="9" t="s">
        <v>76</v>
      </c>
      <c r="C47" s="16" t="s">
        <v>47</v>
      </c>
      <c r="D47" s="9" t="s">
        <v>98</v>
      </c>
      <c r="E47" s="17">
        <v>42733</v>
      </c>
      <c r="F47" s="17">
        <v>43714</v>
      </c>
      <c r="G47" s="18">
        <f t="shared" si="0"/>
        <v>2.6876712328767125</v>
      </c>
      <c r="H47" s="15">
        <v>15</v>
      </c>
      <c r="I47" s="29">
        <v>1208</v>
      </c>
      <c r="J47" s="19">
        <f t="shared" si="15"/>
        <v>1292.5600000000002</v>
      </c>
      <c r="K47" s="41">
        <v>0.05</v>
      </c>
      <c r="L47" s="45">
        <f t="shared" si="1"/>
        <v>6.3333333333333325E-2</v>
      </c>
      <c r="M47" s="20">
        <f t="shared" si="12"/>
        <v>220.01850082191783</v>
      </c>
      <c r="N47" s="20">
        <f t="shared" si="3"/>
        <v>1072.5414991780824</v>
      </c>
      <c r="O47" s="20">
        <f t="shared" si="4"/>
        <v>911.66027430137001</v>
      </c>
    </row>
    <row r="48" spans="1:15" s="26" customFormat="1" x14ac:dyDescent="0.2">
      <c r="A48" s="15">
        <v>45</v>
      </c>
      <c r="B48" s="11" t="s">
        <v>74</v>
      </c>
      <c r="C48" s="10" t="s">
        <v>92</v>
      </c>
      <c r="D48" s="11" t="s">
        <v>99</v>
      </c>
      <c r="E48" s="17">
        <v>42732</v>
      </c>
      <c r="F48" s="17">
        <v>43714</v>
      </c>
      <c r="G48" s="12">
        <f t="shared" si="0"/>
        <v>2.6904109589041094</v>
      </c>
      <c r="H48" s="15">
        <v>15</v>
      </c>
      <c r="I48" s="31">
        <v>3261</v>
      </c>
      <c r="J48" s="19">
        <f t="shared" si="15"/>
        <v>3489.27</v>
      </c>
      <c r="K48" s="41">
        <v>0.05</v>
      </c>
      <c r="L48" s="45">
        <f t="shared" si="1"/>
        <v>6.3333333333333325E-2</v>
      </c>
      <c r="M48" s="13">
        <f t="shared" si="12"/>
        <v>594.54611561643821</v>
      </c>
      <c r="N48" s="13">
        <f t="shared" si="3"/>
        <v>2894.7238843835617</v>
      </c>
      <c r="O48" s="20">
        <f t="shared" si="4"/>
        <v>2460.5153017260272</v>
      </c>
    </row>
    <row r="49" spans="1:15" s="26" customFormat="1" x14ac:dyDescent="0.2">
      <c r="A49" s="15">
        <v>46</v>
      </c>
      <c r="B49" s="11" t="s">
        <v>75</v>
      </c>
      <c r="C49" s="10" t="s">
        <v>93</v>
      </c>
      <c r="D49" s="11" t="s">
        <v>99</v>
      </c>
      <c r="E49" s="17">
        <v>42732</v>
      </c>
      <c r="F49" s="17">
        <v>43714</v>
      </c>
      <c r="G49" s="12">
        <f t="shared" si="0"/>
        <v>2.6904109589041094</v>
      </c>
      <c r="H49" s="2">
        <v>15</v>
      </c>
      <c r="I49" s="31">
        <v>22754</v>
      </c>
      <c r="J49" s="19">
        <f t="shared" si="15"/>
        <v>24346.780000000002</v>
      </c>
      <c r="K49" s="41">
        <v>0.05</v>
      </c>
      <c r="L49" s="45">
        <f t="shared" si="1"/>
        <v>6.3333333333333325E-2</v>
      </c>
      <c r="M49" s="13">
        <f t="shared" si="12"/>
        <v>4148.5134359817348</v>
      </c>
      <c r="N49" s="13">
        <f t="shared" si="3"/>
        <v>20198.266564018268</v>
      </c>
      <c r="O49" s="20">
        <f t="shared" si="4"/>
        <v>17168.526579415528</v>
      </c>
    </row>
    <row r="50" spans="1:15" ht="25.5" x14ac:dyDescent="0.2">
      <c r="A50" s="15">
        <v>48</v>
      </c>
      <c r="B50" s="23" t="s">
        <v>76</v>
      </c>
      <c r="C50" s="24" t="s">
        <v>53</v>
      </c>
      <c r="D50" s="23" t="s">
        <v>100</v>
      </c>
      <c r="E50" s="21">
        <v>42896</v>
      </c>
      <c r="F50" s="17">
        <v>43714</v>
      </c>
      <c r="G50" s="25">
        <f t="shared" si="0"/>
        <v>2.2410958904109588</v>
      </c>
      <c r="H50" s="15">
        <v>15</v>
      </c>
      <c r="I50" s="30">
        <v>13868</v>
      </c>
      <c r="J50" s="19">
        <f t="shared" ref="J50:J55" si="16">I50*1.03</f>
        <v>14284.04</v>
      </c>
      <c r="K50" s="41">
        <v>0.05</v>
      </c>
      <c r="L50" s="45">
        <f t="shared" si="1"/>
        <v>6.3333333333333325E-2</v>
      </c>
      <c r="M50" s="20">
        <f t="shared" si="12"/>
        <v>2027.4205450228308</v>
      </c>
      <c r="N50" s="20">
        <f t="shared" si="3"/>
        <v>12256.61945497717</v>
      </c>
      <c r="O50" s="20">
        <f t="shared" si="4"/>
        <v>10418.126536730595</v>
      </c>
    </row>
    <row r="51" spans="1:15" x14ac:dyDescent="0.2">
      <c r="A51" s="15">
        <v>49</v>
      </c>
      <c r="B51" s="9" t="s">
        <v>77</v>
      </c>
      <c r="C51" s="16" t="s">
        <v>48</v>
      </c>
      <c r="D51" s="9" t="s">
        <v>101</v>
      </c>
      <c r="E51" s="21">
        <v>42910</v>
      </c>
      <c r="F51" s="17">
        <v>43714</v>
      </c>
      <c r="G51" s="18">
        <f t="shared" si="0"/>
        <v>2.2027397260273971</v>
      </c>
      <c r="H51" s="15">
        <v>15</v>
      </c>
      <c r="I51" s="29">
        <v>30915</v>
      </c>
      <c r="J51" s="19">
        <f t="shared" si="16"/>
        <v>31842.45</v>
      </c>
      <c r="K51" s="41">
        <v>0.05</v>
      </c>
      <c r="L51" s="45">
        <f t="shared" si="1"/>
        <v>6.3333333333333325E-2</v>
      </c>
      <c r="M51" s="20">
        <f t="shared" si="12"/>
        <v>4442.2398739726023</v>
      </c>
      <c r="N51" s="20">
        <f t="shared" si="3"/>
        <v>27400.210126027399</v>
      </c>
      <c r="O51" s="20">
        <f t="shared" si="4"/>
        <v>23290.178607123289</v>
      </c>
    </row>
    <row r="52" spans="1:15" ht="63.75" x14ac:dyDescent="0.2">
      <c r="A52" s="15">
        <v>50</v>
      </c>
      <c r="B52" s="9" t="s">
        <v>78</v>
      </c>
      <c r="C52" s="16" t="s">
        <v>94</v>
      </c>
      <c r="D52" s="9" t="s">
        <v>102</v>
      </c>
      <c r="E52" s="21">
        <v>42909</v>
      </c>
      <c r="F52" s="17">
        <v>43714</v>
      </c>
      <c r="G52" s="18">
        <f t="shared" si="0"/>
        <v>2.2054794520547945</v>
      </c>
      <c r="H52" s="15">
        <v>15</v>
      </c>
      <c r="I52" s="29">
        <v>152548</v>
      </c>
      <c r="J52" s="19">
        <f t="shared" si="16"/>
        <v>157124.44</v>
      </c>
      <c r="K52" s="41">
        <v>0.05</v>
      </c>
      <c r="L52" s="45">
        <f t="shared" si="1"/>
        <v>6.3333333333333325E-2</v>
      </c>
      <c r="M52" s="20">
        <f t="shared" si="12"/>
        <v>21947.199176255705</v>
      </c>
      <c r="N52" s="20">
        <f t="shared" si="3"/>
        <v>135177.2408237443</v>
      </c>
      <c r="O52" s="20">
        <f t="shared" si="4"/>
        <v>114900.65470018265</v>
      </c>
    </row>
    <row r="53" spans="1:15" s="26" customFormat="1" x14ac:dyDescent="0.2">
      <c r="A53" s="15">
        <v>51</v>
      </c>
      <c r="B53" s="11" t="s">
        <v>79</v>
      </c>
      <c r="C53" s="10" t="s">
        <v>48</v>
      </c>
      <c r="D53" s="11" t="s">
        <v>103</v>
      </c>
      <c r="E53" s="21">
        <v>42916</v>
      </c>
      <c r="F53" s="17">
        <v>43714</v>
      </c>
      <c r="G53" s="12">
        <f t="shared" si="0"/>
        <v>2.1863013698630138</v>
      </c>
      <c r="H53" s="2">
        <v>10</v>
      </c>
      <c r="I53" s="31">
        <v>14069</v>
      </c>
      <c r="J53" s="19">
        <f t="shared" si="16"/>
        <v>14491.07</v>
      </c>
      <c r="K53" s="41">
        <v>0.05</v>
      </c>
      <c r="L53" s="45">
        <f t="shared" si="1"/>
        <v>9.5000000000000001E-2</v>
      </c>
      <c r="M53" s="13">
        <f t="shared" si="12"/>
        <v>3009.7753882191782</v>
      </c>
      <c r="N53" s="13">
        <f t="shared" si="3"/>
        <v>11481.294611780821</v>
      </c>
      <c r="O53" s="20">
        <f t="shared" si="4"/>
        <v>9759.1004200136977</v>
      </c>
    </row>
    <row r="54" spans="1:15" s="26" customFormat="1" x14ac:dyDescent="0.2">
      <c r="A54" s="15">
        <v>52</v>
      </c>
      <c r="B54" s="9" t="s">
        <v>79</v>
      </c>
      <c r="C54" s="10" t="s">
        <v>48</v>
      </c>
      <c r="D54" s="11" t="s">
        <v>103</v>
      </c>
      <c r="E54" s="3">
        <v>42906</v>
      </c>
      <c r="F54" s="17">
        <v>43714</v>
      </c>
      <c r="G54" s="12">
        <f t="shared" si="0"/>
        <v>2.2136986301369861</v>
      </c>
      <c r="H54" s="2">
        <v>10</v>
      </c>
      <c r="I54" s="31">
        <v>25200</v>
      </c>
      <c r="J54" s="19">
        <f t="shared" si="16"/>
        <v>25956</v>
      </c>
      <c r="K54" s="41">
        <v>0.05</v>
      </c>
      <c r="L54" s="45">
        <f t="shared" si="1"/>
        <v>9.5000000000000001E-2</v>
      </c>
      <c r="M54" s="13">
        <f t="shared" si="12"/>
        <v>5458.5823561643838</v>
      </c>
      <c r="N54" s="13">
        <f t="shared" si="3"/>
        <v>20497.417643835615</v>
      </c>
      <c r="O54" s="20">
        <f t="shared" si="4"/>
        <v>17422.804997260271</v>
      </c>
    </row>
    <row r="55" spans="1:15" s="26" customFormat="1" x14ac:dyDescent="0.2">
      <c r="A55" s="15">
        <v>53</v>
      </c>
      <c r="B55" s="11" t="s">
        <v>79</v>
      </c>
      <c r="C55" s="10" t="s">
        <v>48</v>
      </c>
      <c r="D55" s="11" t="s">
        <v>103</v>
      </c>
      <c r="E55" s="3">
        <v>42913</v>
      </c>
      <c r="F55" s="17">
        <v>43714</v>
      </c>
      <c r="G55" s="12">
        <f t="shared" si="0"/>
        <v>2.1945205479452055</v>
      </c>
      <c r="H55" s="2">
        <v>10</v>
      </c>
      <c r="I55" s="31">
        <v>64000.000000000007</v>
      </c>
      <c r="J55" s="19">
        <f t="shared" si="16"/>
        <v>65920.000000000015</v>
      </c>
      <c r="K55" s="41">
        <v>0.05</v>
      </c>
      <c r="L55" s="45">
        <f t="shared" si="1"/>
        <v>9.5000000000000001E-2</v>
      </c>
      <c r="M55" s="13">
        <f t="shared" si="12"/>
        <v>13742.965479452057</v>
      </c>
      <c r="N55" s="13">
        <f t="shared" si="3"/>
        <v>52177.034520547953</v>
      </c>
      <c r="O55" s="20">
        <f t="shared" si="4"/>
        <v>44350.479342465762</v>
      </c>
    </row>
    <row r="56" spans="1:15" ht="64.5" customHeight="1" x14ac:dyDescent="0.2">
      <c r="A56" s="15">
        <v>54</v>
      </c>
      <c r="B56" s="9" t="s">
        <v>80</v>
      </c>
      <c r="C56" s="16" t="s">
        <v>48</v>
      </c>
      <c r="D56" s="9" t="s">
        <v>104</v>
      </c>
      <c r="E56" s="17">
        <v>42733</v>
      </c>
      <c r="F56" s="17">
        <v>43714</v>
      </c>
      <c r="G56" s="18">
        <f t="shared" si="0"/>
        <v>2.6876712328767125</v>
      </c>
      <c r="H56" s="15">
        <v>15</v>
      </c>
      <c r="I56" s="29">
        <v>44520</v>
      </c>
      <c r="J56" s="19">
        <f>I56*1.07</f>
        <v>47636.4</v>
      </c>
      <c r="K56" s="41">
        <v>0.05</v>
      </c>
      <c r="L56" s="45">
        <f t="shared" si="1"/>
        <v>6.3333333333333325E-2</v>
      </c>
      <c r="M56" s="20">
        <f t="shared" si="12"/>
        <v>8108.6288547945205</v>
      </c>
      <c r="N56" s="20">
        <f t="shared" si="3"/>
        <v>39527.771145205479</v>
      </c>
      <c r="O56" s="20">
        <f t="shared" si="4"/>
        <v>33598.605473424657</v>
      </c>
    </row>
    <row r="57" spans="1:15" s="26" customFormat="1" x14ac:dyDescent="0.2">
      <c r="A57" s="15">
        <v>55</v>
      </c>
      <c r="B57" s="11" t="s">
        <v>81</v>
      </c>
      <c r="C57" s="10" t="s">
        <v>47</v>
      </c>
      <c r="D57" s="11" t="s">
        <v>105</v>
      </c>
      <c r="E57" s="3">
        <v>42891</v>
      </c>
      <c r="F57" s="17">
        <v>43714</v>
      </c>
      <c r="G57" s="12">
        <f t="shared" si="0"/>
        <v>2.2547945205479452</v>
      </c>
      <c r="H57" s="2">
        <v>15</v>
      </c>
      <c r="I57" s="31">
        <v>511350</v>
      </c>
      <c r="J57" s="19">
        <f>I57*1.03</f>
        <v>526690.5</v>
      </c>
      <c r="K57" s="41">
        <v>0.05</v>
      </c>
      <c r="L57" s="45">
        <f t="shared" si="1"/>
        <v>6.3333333333333325E-2</v>
      </c>
      <c r="M57" s="13">
        <f t="shared" si="12"/>
        <v>75213.327383561627</v>
      </c>
      <c r="N57" s="13">
        <f t="shared" si="3"/>
        <v>451477.17261643836</v>
      </c>
      <c r="O57" s="20">
        <f t="shared" si="4"/>
        <v>383755.59672397259</v>
      </c>
    </row>
    <row r="58" spans="1:15" s="26" customFormat="1" x14ac:dyDescent="0.2">
      <c r="A58" s="15">
        <v>56</v>
      </c>
      <c r="B58" s="11" t="s">
        <v>82</v>
      </c>
      <c r="C58" s="2" t="s">
        <v>48</v>
      </c>
      <c r="D58" s="11" t="s">
        <v>106</v>
      </c>
      <c r="E58" s="3">
        <v>42427</v>
      </c>
      <c r="F58" s="17">
        <v>43714</v>
      </c>
      <c r="G58" s="12">
        <f t="shared" si="0"/>
        <v>3.526027397260274</v>
      </c>
      <c r="H58" s="2">
        <v>15</v>
      </c>
      <c r="I58" s="31">
        <v>110250</v>
      </c>
      <c r="J58" s="19">
        <f t="shared" ref="J58:J61" si="17">I58*1.07</f>
        <v>117967.5</v>
      </c>
      <c r="K58" s="41">
        <v>0.05</v>
      </c>
      <c r="L58" s="45">
        <f t="shared" si="1"/>
        <v>6.3333333333333325E-2</v>
      </c>
      <c r="M58" s="13">
        <f t="shared" si="12"/>
        <v>26343.92034246575</v>
      </c>
      <c r="N58" s="13">
        <f t="shared" si="3"/>
        <v>91623.579657534254</v>
      </c>
      <c r="O58" s="20">
        <f t="shared" si="4"/>
        <v>77880.042708904119</v>
      </c>
    </row>
    <row r="59" spans="1:15" s="26" customFormat="1" x14ac:dyDescent="0.2">
      <c r="A59" s="15">
        <v>57</v>
      </c>
      <c r="B59" s="11" t="s">
        <v>83</v>
      </c>
      <c r="C59" s="2" t="s">
        <v>92</v>
      </c>
      <c r="D59" s="11" t="s">
        <v>106</v>
      </c>
      <c r="E59" s="4">
        <v>42444</v>
      </c>
      <c r="F59" s="17">
        <v>43714</v>
      </c>
      <c r="G59" s="12">
        <f t="shared" si="0"/>
        <v>3.4794520547945207</v>
      </c>
      <c r="H59" s="2">
        <v>15</v>
      </c>
      <c r="I59" s="31">
        <v>13440</v>
      </c>
      <c r="J59" s="19">
        <f t="shared" si="17"/>
        <v>14380.800000000001</v>
      </c>
      <c r="K59" s="41">
        <v>0.05</v>
      </c>
      <c r="L59" s="45">
        <f t="shared" si="1"/>
        <v>6.3333333333333325E-2</v>
      </c>
      <c r="M59" s="13">
        <f t="shared" si="12"/>
        <v>3169.0292602739728</v>
      </c>
      <c r="N59" s="13">
        <f t="shared" si="3"/>
        <v>11211.770739726027</v>
      </c>
      <c r="O59" s="20">
        <f t="shared" si="4"/>
        <v>9530.0051287671231</v>
      </c>
    </row>
    <row r="60" spans="1:15" ht="25.5" x14ac:dyDescent="0.2">
      <c r="A60" s="15">
        <v>58</v>
      </c>
      <c r="B60" s="9" t="s">
        <v>84</v>
      </c>
      <c r="C60" s="15" t="s">
        <v>49</v>
      </c>
      <c r="D60" s="9" t="s">
        <v>107</v>
      </c>
      <c r="E60" s="17">
        <v>42734</v>
      </c>
      <c r="F60" s="17">
        <v>43714</v>
      </c>
      <c r="G60" s="18">
        <f t="shared" si="0"/>
        <v>2.6849315068493151</v>
      </c>
      <c r="H60" s="15">
        <v>15</v>
      </c>
      <c r="I60" s="29">
        <v>99017</v>
      </c>
      <c r="J60" s="19">
        <f t="shared" si="17"/>
        <v>105948.19</v>
      </c>
      <c r="K60" s="41">
        <v>0.05</v>
      </c>
      <c r="L60" s="45">
        <f t="shared" si="1"/>
        <v>6.3333333333333325E-2</v>
      </c>
      <c r="M60" s="20">
        <f t="shared" si="12"/>
        <v>18016.030116894974</v>
      </c>
      <c r="N60" s="20">
        <f t="shared" si="3"/>
        <v>87932.159883105021</v>
      </c>
      <c r="O60" s="20">
        <f t="shared" si="4"/>
        <v>74742.335900639271</v>
      </c>
    </row>
    <row r="61" spans="1:15" ht="25.5" x14ac:dyDescent="0.2">
      <c r="A61" s="15">
        <v>59</v>
      </c>
      <c r="B61" s="9" t="s">
        <v>85</v>
      </c>
      <c r="C61" s="15" t="s">
        <v>49</v>
      </c>
      <c r="D61" s="9" t="s">
        <v>108</v>
      </c>
      <c r="E61" s="17">
        <v>42732</v>
      </c>
      <c r="F61" s="17">
        <v>43714</v>
      </c>
      <c r="G61" s="18">
        <f t="shared" si="0"/>
        <v>2.6904109589041094</v>
      </c>
      <c r="H61" s="15">
        <v>15</v>
      </c>
      <c r="I61" s="29">
        <v>23902</v>
      </c>
      <c r="J61" s="19">
        <f t="shared" si="17"/>
        <v>25575.140000000003</v>
      </c>
      <c r="K61" s="41">
        <v>0.05</v>
      </c>
      <c r="L61" s="45">
        <f t="shared" si="1"/>
        <v>6.3333333333333325E-2</v>
      </c>
      <c r="M61" s="20">
        <f t="shared" si="12"/>
        <v>4357.8170056621002</v>
      </c>
      <c r="N61" s="20">
        <f t="shared" si="3"/>
        <v>21217.322994337905</v>
      </c>
      <c r="O61" s="20">
        <f t="shared" si="4"/>
        <v>18034.724545187219</v>
      </c>
    </row>
    <row r="62" spans="1:15" x14ac:dyDescent="0.2">
      <c r="A62" s="15">
        <v>60</v>
      </c>
      <c r="B62" s="9" t="s">
        <v>86</v>
      </c>
      <c r="C62" s="15" t="s">
        <v>48</v>
      </c>
      <c r="D62" s="9" t="s">
        <v>109</v>
      </c>
      <c r="E62" s="17">
        <v>42881</v>
      </c>
      <c r="F62" s="17">
        <v>43714</v>
      </c>
      <c r="G62" s="18">
        <f t="shared" si="0"/>
        <v>2.2821917808219179</v>
      </c>
      <c r="H62" s="15">
        <v>15</v>
      </c>
      <c r="I62" s="29">
        <v>20610</v>
      </c>
      <c r="J62" s="19">
        <f>I62*1.03</f>
        <v>21228.3</v>
      </c>
      <c r="K62" s="41">
        <v>0.05</v>
      </c>
      <c r="L62" s="45">
        <f t="shared" si="1"/>
        <v>6.3333333333333325E-2</v>
      </c>
      <c r="M62" s="20">
        <f t="shared" si="12"/>
        <v>3068.3132794520543</v>
      </c>
      <c r="N62" s="20">
        <f t="shared" si="3"/>
        <v>18159.986720547946</v>
      </c>
      <c r="O62" s="20">
        <f t="shared" si="4"/>
        <v>15435.988712465754</v>
      </c>
    </row>
    <row r="63" spans="1:15" ht="38.25" x14ac:dyDescent="0.2">
      <c r="A63" s="15">
        <v>61</v>
      </c>
      <c r="B63" s="9" t="s">
        <v>87</v>
      </c>
      <c r="C63" s="15" t="s">
        <v>48</v>
      </c>
      <c r="D63" s="9" t="s">
        <v>57</v>
      </c>
      <c r="E63" s="17">
        <v>42732</v>
      </c>
      <c r="F63" s="17">
        <v>43714</v>
      </c>
      <c r="G63" s="18">
        <f t="shared" si="0"/>
        <v>2.6904109589041094</v>
      </c>
      <c r="H63" s="15">
        <v>15</v>
      </c>
      <c r="I63" s="29">
        <v>277200</v>
      </c>
      <c r="J63" s="19">
        <f t="shared" ref="J63:J67" si="18">I63*1.07</f>
        <v>296604</v>
      </c>
      <c r="K63" s="41">
        <v>0.05</v>
      </c>
      <c r="L63" s="45">
        <f t="shared" si="1"/>
        <v>6.3333333333333325E-2</v>
      </c>
      <c r="M63" s="20">
        <f t="shared" si="12"/>
        <v>50539.154630136982</v>
      </c>
      <c r="N63" s="20">
        <f t="shared" si="3"/>
        <v>246064.84536986303</v>
      </c>
      <c r="O63" s="20">
        <f t="shared" si="4"/>
        <v>209155.11856438356</v>
      </c>
    </row>
    <row r="64" spans="1:15" ht="38.25" x14ac:dyDescent="0.2">
      <c r="A64" s="15">
        <v>62</v>
      </c>
      <c r="B64" s="9" t="s">
        <v>87</v>
      </c>
      <c r="C64" s="15" t="s">
        <v>48</v>
      </c>
      <c r="D64" s="9" t="s">
        <v>57</v>
      </c>
      <c r="E64" s="17">
        <v>42732</v>
      </c>
      <c r="F64" s="17">
        <v>43714</v>
      </c>
      <c r="G64" s="18">
        <f t="shared" si="0"/>
        <v>2.6904109589041094</v>
      </c>
      <c r="H64" s="15">
        <v>15</v>
      </c>
      <c r="I64" s="29">
        <v>184800</v>
      </c>
      <c r="J64" s="19">
        <f t="shared" si="18"/>
        <v>197736</v>
      </c>
      <c r="K64" s="41">
        <v>0.05</v>
      </c>
      <c r="L64" s="45">
        <f t="shared" si="1"/>
        <v>6.3333333333333325E-2</v>
      </c>
      <c r="M64" s="20">
        <f t="shared" si="12"/>
        <v>33692.769753424654</v>
      </c>
      <c r="N64" s="20">
        <f t="shared" si="3"/>
        <v>164043.23024657535</v>
      </c>
      <c r="O64" s="20">
        <f t="shared" si="4"/>
        <v>139436.74570958904</v>
      </c>
    </row>
    <row r="65" spans="1:23" ht="25.5" x14ac:dyDescent="0.2">
      <c r="A65" s="15">
        <v>63</v>
      </c>
      <c r="B65" s="9" t="s">
        <v>88</v>
      </c>
      <c r="C65" s="15" t="s">
        <v>48</v>
      </c>
      <c r="D65" s="9" t="s">
        <v>57</v>
      </c>
      <c r="E65" s="17">
        <v>42670</v>
      </c>
      <c r="F65" s="17">
        <v>43714</v>
      </c>
      <c r="G65" s="18">
        <f t="shared" si="0"/>
        <v>2.8602739726027395</v>
      </c>
      <c r="H65" s="15">
        <v>15</v>
      </c>
      <c r="I65" s="29">
        <v>420000</v>
      </c>
      <c r="J65" s="19">
        <f t="shared" si="18"/>
        <v>449400</v>
      </c>
      <c r="K65" s="41">
        <v>0.05</v>
      </c>
      <c r="L65" s="45">
        <f t="shared" si="1"/>
        <v>6.3333333333333325E-2</v>
      </c>
      <c r="M65" s="20">
        <f t="shared" si="12"/>
        <v>81409.117808219162</v>
      </c>
      <c r="N65" s="20">
        <f t="shared" si="3"/>
        <v>367990.88219178084</v>
      </c>
      <c r="O65" s="20">
        <f t="shared" si="4"/>
        <v>312792.24986301368</v>
      </c>
    </row>
    <row r="66" spans="1:23" s="26" customFormat="1" x14ac:dyDescent="0.2">
      <c r="A66" s="15">
        <v>64</v>
      </c>
      <c r="B66" s="11" t="s">
        <v>89</v>
      </c>
      <c r="C66" s="2" t="s">
        <v>92</v>
      </c>
      <c r="D66" s="11" t="s">
        <v>57</v>
      </c>
      <c r="E66" s="4">
        <v>42665</v>
      </c>
      <c r="F66" s="17">
        <v>43714</v>
      </c>
      <c r="G66" s="12">
        <f>(F66-E66)/365</f>
        <v>2.8739726027397259</v>
      </c>
      <c r="H66" s="2">
        <v>15</v>
      </c>
      <c r="I66" s="31">
        <v>840000</v>
      </c>
      <c r="J66" s="19">
        <f>I66*1.04</f>
        <v>873600</v>
      </c>
      <c r="K66" s="41">
        <v>0.05</v>
      </c>
      <c r="L66" s="45">
        <f t="shared" si="1"/>
        <v>6.3333333333333325E-2</v>
      </c>
      <c r="M66" s="13">
        <f t="shared" si="12"/>
        <v>159011.15616438354</v>
      </c>
      <c r="N66" s="13">
        <f t="shared" si="3"/>
        <v>714588.84383561648</v>
      </c>
      <c r="O66" s="20">
        <f t="shared" si="4"/>
        <v>607400.51726027403</v>
      </c>
    </row>
    <row r="67" spans="1:23" ht="25.5" x14ac:dyDescent="0.2">
      <c r="A67" s="15">
        <v>65</v>
      </c>
      <c r="B67" s="9" t="s">
        <v>90</v>
      </c>
      <c r="C67" s="15" t="s">
        <v>47</v>
      </c>
      <c r="D67" s="9" t="s">
        <v>57</v>
      </c>
      <c r="E67" s="17">
        <v>42633</v>
      </c>
      <c r="F67" s="17">
        <v>43714</v>
      </c>
      <c r="G67" s="18">
        <f t="shared" ref="G67:G68" si="19">(F67-E67)/365</f>
        <v>2.9616438356164383</v>
      </c>
      <c r="H67" s="15">
        <v>15</v>
      </c>
      <c r="I67" s="29">
        <v>630000</v>
      </c>
      <c r="J67" s="19">
        <f t="shared" si="18"/>
        <v>674100</v>
      </c>
      <c r="K67" s="41">
        <v>0.05</v>
      </c>
      <c r="L67" s="45">
        <f t="shared" si="1"/>
        <v>6.3333333333333325E-2</v>
      </c>
      <c r="M67" s="20">
        <f t="shared" ref="M67:M68" si="20">L67*J67*G67</f>
        <v>126441.46027397258</v>
      </c>
      <c r="N67" s="20">
        <f t="shared" ref="N67:N68" si="21">MAX(0,J67-M67)</f>
        <v>547658.5397260274</v>
      </c>
      <c r="O67" s="20">
        <f t="shared" si="4"/>
        <v>465509.75876712328</v>
      </c>
    </row>
    <row r="68" spans="1:23" ht="104.25" customHeight="1" x14ac:dyDescent="0.2">
      <c r="A68" s="15">
        <v>66</v>
      </c>
      <c r="B68" s="9" t="s">
        <v>91</v>
      </c>
      <c r="C68" s="15" t="s">
        <v>95</v>
      </c>
      <c r="D68" s="9" t="s">
        <v>58</v>
      </c>
      <c r="E68" s="17">
        <v>42740</v>
      </c>
      <c r="F68" s="17">
        <v>43714</v>
      </c>
      <c r="G68" s="18">
        <f t="shared" si="19"/>
        <v>2.6684931506849314</v>
      </c>
      <c r="H68" s="15">
        <v>15</v>
      </c>
      <c r="I68" s="29">
        <v>2740500</v>
      </c>
      <c r="J68" s="19">
        <f>I68*1.03</f>
        <v>2822715</v>
      </c>
      <c r="K68" s="41">
        <v>0.05</v>
      </c>
      <c r="L68" s="45">
        <f t="shared" ref="L68" si="22">(1-K68)/H68</f>
        <v>6.3333333333333325E-2</v>
      </c>
      <c r="M68" s="20">
        <f t="shared" si="20"/>
        <v>477051.72410958901</v>
      </c>
      <c r="N68" s="20">
        <f t="shared" si="21"/>
        <v>2345663.2758904109</v>
      </c>
      <c r="O68" s="20">
        <f t="shared" si="4"/>
        <v>1993813.7845068492</v>
      </c>
    </row>
    <row r="69" spans="1:23" s="36" customFormat="1" ht="15.75" x14ac:dyDescent="0.25">
      <c r="A69" s="55" t="s">
        <v>114</v>
      </c>
      <c r="B69" s="55"/>
      <c r="C69" s="55"/>
      <c r="D69" s="55"/>
      <c r="E69" s="55"/>
      <c r="F69" s="55"/>
      <c r="G69" s="55"/>
      <c r="H69" s="56"/>
      <c r="I69" s="37">
        <f>SUM(I4:I68)</f>
        <v>52694841</v>
      </c>
      <c r="J69" s="52">
        <f>SUM(J4:J68)</f>
        <v>55644037.649999999</v>
      </c>
      <c r="K69" s="43"/>
      <c r="O69" s="38">
        <f>SUM(O4:O68)</f>
        <v>38466477.539346255</v>
      </c>
    </row>
    <row r="70" spans="1:23" x14ac:dyDescent="0.2">
      <c r="A70" s="66" t="s">
        <v>9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</row>
    <row r="71" spans="1:23" x14ac:dyDescent="0.2">
      <c r="A71" s="61" t="s">
        <v>112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</row>
    <row r="72" spans="1:23" x14ac:dyDescent="0.2">
      <c r="A72" s="62" t="s">
        <v>113</v>
      </c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</row>
    <row r="73" spans="1:23" x14ac:dyDescent="0.2">
      <c r="A73" s="63" t="s">
        <v>120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</row>
    <row r="74" spans="1:23" x14ac:dyDescent="0.2">
      <c r="A74" s="62" t="s">
        <v>12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</row>
    <row r="75" spans="1:23" x14ac:dyDescent="0.2">
      <c r="A75" s="62" t="s">
        <v>11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</row>
    <row r="76" spans="1:23" x14ac:dyDescent="0.2">
      <c r="A76" s="64"/>
      <c r="B76" s="65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</row>
    <row r="77" spans="1:23" ht="15.75" x14ac:dyDescent="0.25">
      <c r="N77" s="53">
        <v>37000000</v>
      </c>
      <c r="O77" s="51">
        <f>N77*0.85</f>
        <v>31450000</v>
      </c>
    </row>
    <row r="78" spans="1:23" x14ac:dyDescent="0.2">
      <c r="I78" s="47"/>
      <c r="J78" s="48"/>
      <c r="K78" s="49"/>
      <c r="L78" s="50"/>
      <c r="M78" s="51"/>
      <c r="N78" s="51"/>
      <c r="O78" s="51">
        <f>N77*0.75</f>
        <v>27750000</v>
      </c>
      <c r="P78" s="50"/>
      <c r="Q78" s="50"/>
      <c r="R78" s="50"/>
      <c r="S78" s="50"/>
      <c r="T78" s="50"/>
      <c r="U78" s="50"/>
      <c r="V78" s="50"/>
      <c r="W78" s="50"/>
    </row>
    <row r="79" spans="1:23" x14ac:dyDescent="0.2"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</row>
    <row r="80" spans="1:23" x14ac:dyDescent="0.2">
      <c r="I80" s="47"/>
      <c r="J80" s="48"/>
      <c r="K80" s="49"/>
      <c r="L80" s="50"/>
      <c r="M80" s="51"/>
      <c r="N80" s="51"/>
      <c r="O80" s="51"/>
      <c r="P80" s="50"/>
      <c r="Q80" s="50"/>
      <c r="R80" s="50"/>
      <c r="S80" s="50"/>
      <c r="T80" s="50"/>
      <c r="U80" s="50"/>
      <c r="V80" s="50"/>
      <c r="W80" s="50"/>
    </row>
    <row r="83" spans="7:8" x14ac:dyDescent="0.2">
      <c r="G83">
        <v>116.9</v>
      </c>
      <c r="H83" s="27"/>
    </row>
    <row r="84" spans="7:8" x14ac:dyDescent="0.2">
      <c r="H84" s="39">
        <v>124.7</v>
      </c>
    </row>
  </sheetData>
  <mergeCells count="10">
    <mergeCell ref="I79:W79"/>
    <mergeCell ref="A69:H69"/>
    <mergeCell ref="A2:O2"/>
    <mergeCell ref="A71:O71"/>
    <mergeCell ref="A72:O72"/>
    <mergeCell ref="A73:O73"/>
    <mergeCell ref="A76:O76"/>
    <mergeCell ref="A70:O70"/>
    <mergeCell ref="A74:O74"/>
    <mergeCell ref="A75:O75"/>
  </mergeCells>
  <conditionalFormatting sqref="E41:E49">
    <cfRule type="timePeriod" dxfId="0" priority="1" timePeriod="lastMonth">
      <formula>AND(MONTH(E41)=MONTH(EDATE(TODAY(),0-1)),YEAR(E41)=YEAR(EDATE(TODAY(),0-1)))</formula>
    </cfRule>
  </conditionalFormatting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 &amp;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shreshtsha nigam</cp:lastModifiedBy>
  <dcterms:created xsi:type="dcterms:W3CDTF">2019-06-08T10:24:36Z</dcterms:created>
  <dcterms:modified xsi:type="dcterms:W3CDTF">2019-09-23T13:10:38Z</dcterms:modified>
</cp:coreProperties>
</file>