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OTHER\SAKAMBARI\Valuer\Valuation Report -2021\"/>
    </mc:Choice>
  </mc:AlternateContent>
  <xr:revisionPtr revIDLastSave="0" documentId="13_ncr:1_{C594EDD1-16CC-4CE7-BECF-EFDA59C3D51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9" i="1" l="1"/>
  <c r="E79" i="1"/>
  <c r="G79" i="1" s="1"/>
  <c r="I79" i="1" s="1"/>
  <c r="J79" i="1" s="1"/>
  <c r="H78" i="1"/>
  <c r="G78" i="1"/>
  <c r="I78" i="1" s="1"/>
  <c r="J78" i="1" s="1"/>
  <c r="F78" i="1"/>
  <c r="E78" i="1"/>
  <c r="H77" i="1"/>
  <c r="C77" i="1"/>
  <c r="H74" i="1"/>
  <c r="G74" i="1"/>
  <c r="I74" i="1" s="1"/>
  <c r="J74" i="1" s="1"/>
  <c r="E74" i="1"/>
  <c r="F74" i="1" s="1"/>
  <c r="H71" i="1"/>
  <c r="E71" i="1"/>
  <c r="G71" i="1" s="1"/>
  <c r="I71" i="1" s="1"/>
  <c r="J71" i="1" s="1"/>
  <c r="H68" i="1"/>
  <c r="C68" i="1"/>
  <c r="H67" i="1"/>
  <c r="E67" i="1"/>
  <c r="H66" i="1"/>
  <c r="G66" i="1"/>
  <c r="I66" i="1" s="1"/>
  <c r="J66" i="1" s="1"/>
  <c r="E66" i="1"/>
  <c r="F66" i="1" s="1"/>
  <c r="H65" i="1"/>
  <c r="E65" i="1"/>
  <c r="H64" i="1"/>
  <c r="G64" i="1"/>
  <c r="I64" i="1" s="1"/>
  <c r="J64" i="1" s="1"/>
  <c r="E64" i="1"/>
  <c r="F64" i="1" s="1"/>
  <c r="H63" i="1"/>
  <c r="E63" i="1"/>
  <c r="H62" i="1"/>
  <c r="G62" i="1"/>
  <c r="I62" i="1" s="1"/>
  <c r="J62" i="1" s="1"/>
  <c r="E62" i="1"/>
  <c r="F62" i="1" s="1"/>
  <c r="H61" i="1"/>
  <c r="E61" i="1"/>
  <c r="H58" i="1"/>
  <c r="E58" i="1"/>
  <c r="G58" i="1" s="1"/>
  <c r="H57" i="1"/>
  <c r="G57" i="1"/>
  <c r="I57" i="1" s="1"/>
  <c r="J57" i="1" s="1"/>
  <c r="F57" i="1"/>
  <c r="E57" i="1"/>
  <c r="H56" i="1"/>
  <c r="E56" i="1"/>
  <c r="G56" i="1" s="1"/>
  <c r="I56" i="1" s="1"/>
  <c r="J56" i="1" s="1"/>
  <c r="H55" i="1"/>
  <c r="G55" i="1"/>
  <c r="I55" i="1" s="1"/>
  <c r="J55" i="1" s="1"/>
  <c r="F55" i="1"/>
  <c r="E55" i="1"/>
  <c r="H54" i="1"/>
  <c r="E54" i="1"/>
  <c r="G54" i="1" s="1"/>
  <c r="I54" i="1" s="1"/>
  <c r="J54" i="1" s="1"/>
  <c r="J53" i="1"/>
  <c r="H53" i="1"/>
  <c r="G53" i="1"/>
  <c r="I53" i="1" s="1"/>
  <c r="F53" i="1"/>
  <c r="E53" i="1"/>
  <c r="H52" i="1"/>
  <c r="C52" i="1"/>
  <c r="H51" i="1"/>
  <c r="G51" i="1"/>
  <c r="I51" i="1" s="1"/>
  <c r="J51" i="1" s="1"/>
  <c r="E51" i="1"/>
  <c r="F51" i="1" s="1"/>
  <c r="H50" i="1"/>
  <c r="E50" i="1"/>
  <c r="H49" i="1"/>
  <c r="G49" i="1"/>
  <c r="I49" i="1" s="1"/>
  <c r="J49" i="1" s="1"/>
  <c r="E49" i="1"/>
  <c r="F49" i="1" s="1"/>
  <c r="H48" i="1"/>
  <c r="E48" i="1"/>
  <c r="H47" i="1"/>
  <c r="G47" i="1"/>
  <c r="I47" i="1" s="1"/>
  <c r="J47" i="1" s="1"/>
  <c r="E47" i="1"/>
  <c r="F47" i="1" s="1"/>
  <c r="H46" i="1"/>
  <c r="E46" i="1"/>
  <c r="H45" i="1"/>
  <c r="G45" i="1"/>
  <c r="I45" i="1" s="1"/>
  <c r="J45" i="1" s="1"/>
  <c r="E45" i="1"/>
  <c r="F45" i="1" s="1"/>
  <c r="H44" i="1"/>
  <c r="E44" i="1"/>
  <c r="H43" i="1"/>
  <c r="G43" i="1"/>
  <c r="I43" i="1" s="1"/>
  <c r="J43" i="1" s="1"/>
  <c r="E43" i="1"/>
  <c r="F43" i="1" s="1"/>
  <c r="H42" i="1"/>
  <c r="E42" i="1"/>
  <c r="H39" i="1"/>
  <c r="E39" i="1"/>
  <c r="G39" i="1" s="1"/>
  <c r="I39" i="1" s="1"/>
  <c r="J39" i="1" s="1"/>
  <c r="J38" i="1"/>
  <c r="H38" i="1"/>
  <c r="G38" i="1"/>
  <c r="I38" i="1" s="1"/>
  <c r="F38" i="1"/>
  <c r="E38" i="1"/>
  <c r="H37" i="1"/>
  <c r="E37" i="1"/>
  <c r="G37" i="1" s="1"/>
  <c r="H36" i="1"/>
  <c r="G36" i="1"/>
  <c r="I36" i="1" s="1"/>
  <c r="J36" i="1" s="1"/>
  <c r="F36" i="1"/>
  <c r="E36" i="1"/>
  <c r="H33" i="1"/>
  <c r="E33" i="1"/>
  <c r="H32" i="1"/>
  <c r="E32" i="1"/>
  <c r="G32" i="1" s="1"/>
  <c r="I32" i="1" s="1"/>
  <c r="J32" i="1" s="1"/>
  <c r="J31" i="1"/>
  <c r="H31" i="1"/>
  <c r="G31" i="1"/>
  <c r="I31" i="1" s="1"/>
  <c r="F31" i="1"/>
  <c r="E31" i="1"/>
  <c r="H30" i="1"/>
  <c r="E30" i="1"/>
  <c r="G30" i="1" s="1"/>
  <c r="I30" i="1" s="1"/>
  <c r="J30" i="1" s="1"/>
  <c r="H29" i="1"/>
  <c r="C29" i="1"/>
  <c r="H25" i="1"/>
  <c r="E25" i="1"/>
  <c r="H24" i="1"/>
  <c r="G24" i="1"/>
  <c r="I24" i="1" s="1"/>
  <c r="J24" i="1" s="1"/>
  <c r="E24" i="1"/>
  <c r="F24" i="1" s="1"/>
  <c r="H23" i="1"/>
  <c r="E23" i="1"/>
  <c r="H22" i="1"/>
  <c r="G22" i="1"/>
  <c r="I22" i="1" s="1"/>
  <c r="J22" i="1" s="1"/>
  <c r="E22" i="1"/>
  <c r="F22" i="1" s="1"/>
  <c r="H21" i="1"/>
  <c r="E21" i="1"/>
  <c r="H20" i="1"/>
  <c r="G20" i="1"/>
  <c r="I20" i="1" s="1"/>
  <c r="J20" i="1" s="1"/>
  <c r="E20" i="1"/>
  <c r="F20" i="1" s="1"/>
  <c r="H19" i="1"/>
  <c r="E19" i="1"/>
  <c r="C19" i="1"/>
  <c r="H18" i="1"/>
  <c r="C18" i="1"/>
  <c r="E18" i="1" s="1"/>
  <c r="G18" i="1" s="1"/>
  <c r="H15" i="1"/>
  <c r="G15" i="1"/>
  <c r="E15" i="1"/>
  <c r="F15" i="1" s="1"/>
  <c r="I14" i="1"/>
  <c r="J14" i="1" s="1"/>
  <c r="H14" i="1"/>
  <c r="E14" i="1"/>
  <c r="G14" i="1" s="1"/>
  <c r="C14" i="1"/>
  <c r="C80" i="1" s="1"/>
  <c r="H13" i="1"/>
  <c r="E13" i="1"/>
  <c r="J10" i="1"/>
  <c r="H10" i="1"/>
  <c r="I10" i="1" s="1"/>
  <c r="F42" i="1" l="1"/>
  <c r="G42" i="1"/>
  <c r="I42" i="1" s="1"/>
  <c r="F23" i="1"/>
  <c r="G23" i="1"/>
  <c r="I23" i="1" s="1"/>
  <c r="J23" i="1" s="1"/>
  <c r="F65" i="1"/>
  <c r="G65" i="1"/>
  <c r="I65" i="1" s="1"/>
  <c r="J65" i="1" s="1"/>
  <c r="F14" i="1"/>
  <c r="E52" i="1"/>
  <c r="G52" i="1" s="1"/>
  <c r="I52" i="1" s="1"/>
  <c r="J52" i="1" s="1"/>
  <c r="I15" i="1"/>
  <c r="J15" i="1" s="1"/>
  <c r="F21" i="1"/>
  <c r="G21" i="1"/>
  <c r="I21" i="1" s="1"/>
  <c r="J21" i="1" s="1"/>
  <c r="G25" i="1"/>
  <c r="I25" i="1" s="1"/>
  <c r="J25" i="1" s="1"/>
  <c r="F25" i="1"/>
  <c r="G33" i="1"/>
  <c r="I33" i="1" s="1"/>
  <c r="J33" i="1" s="1"/>
  <c r="F33" i="1"/>
  <c r="I37" i="1"/>
  <c r="J37" i="1" s="1"/>
  <c r="I58" i="1"/>
  <c r="J58" i="1" s="1"/>
  <c r="F63" i="1"/>
  <c r="G63" i="1"/>
  <c r="I63" i="1" s="1"/>
  <c r="J63" i="1" s="1"/>
  <c r="G67" i="1"/>
  <c r="I67" i="1" s="1"/>
  <c r="J67" i="1" s="1"/>
  <c r="F67" i="1"/>
  <c r="J77" i="1"/>
  <c r="L39" i="1"/>
  <c r="G46" i="1"/>
  <c r="I46" i="1" s="1"/>
  <c r="J46" i="1" s="1"/>
  <c r="F46" i="1"/>
  <c r="G50" i="1"/>
  <c r="I50" i="1" s="1"/>
  <c r="J50" i="1" s="1"/>
  <c r="F50" i="1"/>
  <c r="G13" i="1"/>
  <c r="I13" i="1" s="1"/>
  <c r="J13" i="1" s="1"/>
  <c r="F13" i="1"/>
  <c r="F18" i="1"/>
  <c r="I18" i="1"/>
  <c r="J18" i="1" s="1"/>
  <c r="G19" i="1"/>
  <c r="I19" i="1" s="1"/>
  <c r="J19" i="1" s="1"/>
  <c r="F19" i="1"/>
  <c r="F61" i="1"/>
  <c r="G61" i="1"/>
  <c r="I61" i="1" s="1"/>
  <c r="J61" i="1" s="1"/>
  <c r="G44" i="1"/>
  <c r="I44" i="1" s="1"/>
  <c r="J44" i="1" s="1"/>
  <c r="F44" i="1"/>
  <c r="G48" i="1"/>
  <c r="I48" i="1" s="1"/>
  <c r="J48" i="1" s="1"/>
  <c r="F48" i="1"/>
  <c r="F32" i="1"/>
  <c r="F37" i="1"/>
  <c r="F39" i="1"/>
  <c r="F54" i="1"/>
  <c r="F56" i="1"/>
  <c r="F58" i="1"/>
  <c r="F71" i="1"/>
  <c r="E77" i="1"/>
  <c r="G77" i="1" s="1"/>
  <c r="I77" i="1"/>
  <c r="F30" i="1"/>
  <c r="E29" i="1"/>
  <c r="E80" i="1" s="1"/>
  <c r="E68" i="1"/>
  <c r="F77" i="1"/>
  <c r="F79" i="1"/>
  <c r="L58" i="1" l="1"/>
  <c r="J42" i="1"/>
  <c r="G68" i="1"/>
  <c r="I68" i="1" s="1"/>
  <c r="J68" i="1" s="1"/>
  <c r="F68" i="1"/>
  <c r="G29" i="1"/>
  <c r="I29" i="1" s="1"/>
  <c r="F29" i="1"/>
  <c r="F52" i="1"/>
  <c r="F80" i="1" s="1"/>
  <c r="I83" i="1" l="1"/>
  <c r="L33" i="1"/>
  <c r="L32" i="1" s="1"/>
  <c r="J29" i="1"/>
  <c r="J80" i="1" s="1"/>
  <c r="I80" i="1"/>
</calcChain>
</file>

<file path=xl/sharedStrings.xml><?xml version="1.0" encoding="utf-8"?>
<sst xmlns="http://schemas.openxmlformats.org/spreadsheetml/2006/main" count="76" uniqueCount="65">
  <si>
    <t>………………NAME OF THE COMPANY…………..</t>
  </si>
  <si>
    <t>DEPRECIATION CHART FOR F. Y. 2017-18</t>
  </si>
  <si>
    <t>FOR ASSETS PURCHASED AFTER 31.03.2017</t>
  </si>
  <si>
    <t>Date of Purchase / Put to use</t>
  </si>
  <si>
    <t>Particular</t>
  </si>
  <si>
    <t>Life as per Co. Act, 2013</t>
  </si>
  <si>
    <t>Rate of Dep.</t>
  </si>
  <si>
    <t>Used during the year</t>
  </si>
  <si>
    <t>(a) LAND</t>
  </si>
  <si>
    <t>(b) FACTORY BUILDING &amp; SHED</t>
  </si>
  <si>
    <t>(c) PLANT &amp; MACHINERY</t>
  </si>
  <si>
    <t>(d) OTHER MACHINERIES</t>
  </si>
  <si>
    <t xml:space="preserve"> DIE</t>
  </si>
  <si>
    <t>PACKING MACHINE</t>
  </si>
  <si>
    <t>TOOLS &amp; TACKLES</t>
  </si>
  <si>
    <t>(d) FURNITURE &amp; FITTINGS</t>
  </si>
  <si>
    <t>(e) COMPUTERS</t>
  </si>
  <si>
    <t>(f) VEHICLES</t>
  </si>
  <si>
    <t>(g) ELECTRICAL INSTALLATIONS</t>
  </si>
  <si>
    <t>Original Cost (Rs)</t>
  </si>
  <si>
    <t>Salvaged value</t>
  </si>
  <si>
    <t>Depreciable amount over whole life</t>
  </si>
  <si>
    <t>Dep for the Year 2017-18</t>
  </si>
  <si>
    <t>WDV as on 31st Mar 2018</t>
  </si>
  <si>
    <t>Land &amp; Land Development</t>
  </si>
  <si>
    <t>Factory Building</t>
  </si>
  <si>
    <t>Factory Shed</t>
  </si>
  <si>
    <t>Plant &amp; Machineries</t>
  </si>
  <si>
    <t>Baking Oven - Plant &amp; Machinery</t>
  </si>
  <si>
    <t>Baking Oven</t>
  </si>
  <si>
    <t>Die</t>
  </si>
  <si>
    <t>Big Marie Cutter 30"*8"</t>
  </si>
  <si>
    <t>Moulding Die</t>
  </si>
  <si>
    <t>Roller 60"*8"</t>
  </si>
  <si>
    <t>Packing Machine</t>
  </si>
  <si>
    <t>Secondary Pack Machine</t>
  </si>
  <si>
    <t>Aluminium Ladder</t>
  </si>
  <si>
    <t>Chain Pully 3T</t>
  </si>
  <si>
    <t>Drill Machine</t>
  </si>
  <si>
    <t>Grease Gun</t>
  </si>
  <si>
    <t>Hand Pallet Truck</t>
  </si>
  <si>
    <t>Tools &amp; Tackles</t>
  </si>
  <si>
    <t>Fire Extinguisher</t>
  </si>
  <si>
    <t>Floor Cleaning Machine</t>
  </si>
  <si>
    <t>Vaccume Cleaner</t>
  </si>
  <si>
    <t>Weighing Scale</t>
  </si>
  <si>
    <t>Carret</t>
  </si>
  <si>
    <t>CYLINDER</t>
  </si>
  <si>
    <t>Marie Cylinder 60"*8"</t>
  </si>
  <si>
    <t>Veteran Marie Cylinder</t>
  </si>
  <si>
    <t>Printer</t>
  </si>
  <si>
    <t>Cylinder - Chulbul</t>
  </si>
  <si>
    <t>Chair</t>
  </si>
  <si>
    <t>Furnafe Sheet &amp; Adhesive</t>
  </si>
  <si>
    <t>Furniture &amp; Fittings</t>
  </si>
  <si>
    <t>Handal &amp; H. Bolt</t>
  </si>
  <si>
    <t>Laminates</t>
  </si>
  <si>
    <t>Led Fittings</t>
  </si>
  <si>
    <t>Nut &amp; Bolt</t>
  </si>
  <si>
    <t>Plywood</t>
  </si>
  <si>
    <t>Computer &amp; Assessories</t>
  </si>
  <si>
    <t>Motor Cycle</t>
  </si>
  <si>
    <t>ELECTRICAL INSTALLATIONS</t>
  </si>
  <si>
    <t>M.B. Pump</t>
  </si>
  <si>
    <t>Total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</si>
</sst>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[$-409]d\-mmm\-yyyy;@"/>
    <numFmt numFmtId="166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u/>
      <sz val="12"/>
      <name val="Times New Roman"/>
      <family val="1"/>
    </font>
    <font>
      <sz val="12"/>
      <color indexed="8"/>
      <name val="Times New Roman"/>
      <family val="1"/>
    </font>
    <font>
      <u/>
      <sz val="12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4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1" fillId="0" borderId="0" xfId="0" applyNumberFormat="1" applyFont="1"/>
    <xf numFmtId="164" fontId="2" fillId="0" borderId="0" xfId="0" applyNumberFormat="1" applyFont="1"/>
    <xf numFmtId="0" fontId="2" fillId="0" borderId="0" xfId="0" applyFont="1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left"/>
    </xf>
    <xf numFmtId="166" fontId="2" fillId="0" borderId="1" xfId="1" applyFont="1" applyFill="1" applyBorder="1" applyAlignment="1">
      <alignment horizontal="left"/>
    </xf>
    <xf numFmtId="164" fontId="2" fillId="0" borderId="1" xfId="1" applyNumberFormat="1" applyFont="1" applyFill="1" applyBorder="1" applyAlignment="1">
      <alignment horizontal="left"/>
    </xf>
    <xf numFmtId="166" fontId="2" fillId="0" borderId="1" xfId="1" applyFont="1" applyFill="1" applyBorder="1"/>
    <xf numFmtId="164" fontId="2" fillId="0" borderId="1" xfId="1" applyNumberFormat="1" applyFont="1" applyFill="1" applyBorder="1"/>
    <xf numFmtId="10" fontId="2" fillId="0" borderId="1" xfId="1" applyNumberFormat="1" applyFont="1" applyFill="1" applyBorder="1"/>
    <xf numFmtId="1" fontId="2" fillId="0" borderId="1" xfId="1" applyNumberFormat="1" applyFont="1" applyFill="1" applyBorder="1"/>
    <xf numFmtId="164" fontId="2" fillId="0" borderId="1" xfId="0" applyNumberFormat="1" applyFont="1" applyBorder="1"/>
    <xf numFmtId="165" fontId="5" fillId="0" borderId="1" xfId="0" applyNumberFormat="1" applyFont="1" applyBorder="1" applyAlignment="1">
      <alignment horizontal="left"/>
    </xf>
    <xf numFmtId="164" fontId="6" fillId="0" borderId="1" xfId="0" applyNumberFormat="1" applyFont="1" applyBorder="1"/>
    <xf numFmtId="164" fontId="2" fillId="0" borderId="1" xfId="0" applyNumberFormat="1" applyFont="1" applyBorder="1" applyAlignment="1">
      <alignment horizontal="center" vertical="center" wrapText="1"/>
    </xf>
    <xf numFmtId="164" fontId="6" fillId="5" borderId="1" xfId="0" applyNumberFormat="1" applyFont="1" applyFill="1" applyBorder="1"/>
    <xf numFmtId="164" fontId="6" fillId="6" borderId="1" xfId="0" applyNumberFormat="1" applyFont="1" applyFill="1" applyBorder="1"/>
    <xf numFmtId="164" fontId="6" fillId="7" borderId="1" xfId="0" applyNumberFormat="1" applyFont="1" applyFill="1" applyBorder="1"/>
    <xf numFmtId="164" fontId="6" fillId="8" borderId="1" xfId="0" applyNumberFormat="1" applyFont="1" applyFill="1" applyBorder="1"/>
    <xf numFmtId="164" fontId="6" fillId="9" borderId="1" xfId="0" applyNumberFormat="1" applyFont="1" applyFill="1" applyBorder="1"/>
    <xf numFmtId="0" fontId="7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4" fontId="6" fillId="10" borderId="1" xfId="0" applyNumberFormat="1" applyFont="1" applyFill="1" applyBorder="1"/>
    <xf numFmtId="164" fontId="6" fillId="11" borderId="1" xfId="0" applyNumberFormat="1" applyFont="1" applyFill="1" applyBorder="1"/>
    <xf numFmtId="165" fontId="7" fillId="0" borderId="1" xfId="0" applyNumberFormat="1" applyFont="1" applyBorder="1" applyAlignment="1">
      <alignment horizontal="left"/>
    </xf>
    <xf numFmtId="164" fontId="6" fillId="12" borderId="1" xfId="0" applyNumberFormat="1" applyFont="1" applyFill="1" applyBorder="1"/>
    <xf numFmtId="164" fontId="6" fillId="13" borderId="1" xfId="0" applyNumberFormat="1" applyFont="1" applyFill="1" applyBorder="1"/>
    <xf numFmtId="164" fontId="6" fillId="14" borderId="1" xfId="0" applyNumberFormat="1" applyFont="1" applyFill="1" applyBorder="1"/>
    <xf numFmtId="0" fontId="5" fillId="0" borderId="0" xfId="0" applyFont="1"/>
    <xf numFmtId="1" fontId="2" fillId="0" borderId="0" xfId="0" applyNumberFormat="1" applyFont="1"/>
    <xf numFmtId="164" fontId="6" fillId="15" borderId="1" xfId="0" applyNumberFormat="1" applyFont="1" applyFill="1" applyBorder="1"/>
    <xf numFmtId="0" fontId="2" fillId="0" borderId="1" xfId="1" applyNumberFormat="1" applyFont="1" applyFill="1" applyBorder="1" applyAlignment="1">
      <alignment horizontal="center"/>
    </xf>
    <xf numFmtId="166" fontId="1" fillId="0" borderId="1" xfId="1" applyFont="1" applyFill="1" applyBorder="1" applyAlignment="1">
      <alignment horizontal="left"/>
    </xf>
    <xf numFmtId="164" fontId="1" fillId="0" borderId="1" xfId="1" applyNumberFormat="1" applyFont="1" applyFill="1" applyBorder="1"/>
    <xf numFmtId="166" fontId="1" fillId="0" borderId="1" xfId="1" applyFont="1" applyFill="1" applyBorder="1"/>
    <xf numFmtId="0" fontId="2" fillId="0" borderId="1" xfId="0" applyFont="1" applyBorder="1"/>
    <xf numFmtId="1" fontId="2" fillId="0" borderId="1" xfId="0" applyNumberFormat="1" applyFont="1" applyBorder="1"/>
    <xf numFmtId="165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1" applyNumberFormat="1" applyFont="1" applyFill="1" applyBorder="1"/>
    <xf numFmtId="166" fontId="2" fillId="0" borderId="0" xfId="1" applyFont="1" applyFill="1" applyBorder="1"/>
    <xf numFmtId="1" fontId="2" fillId="0" borderId="0" xfId="1" applyNumberFormat="1" applyFont="1" applyFill="1" applyBorder="1"/>
    <xf numFmtId="14" fontId="1" fillId="0" borderId="0" xfId="0" applyNumberFormat="1" applyFont="1"/>
    <xf numFmtId="164" fontId="1" fillId="0" borderId="0" xfId="1" applyNumberFormat="1" applyFont="1" applyFill="1" applyBorder="1" applyAlignment="1">
      <alignment horizontal="right"/>
    </xf>
    <xf numFmtId="166" fontId="1" fillId="0" borderId="0" xfId="0" applyNumberFormat="1" applyFont="1"/>
    <xf numFmtId="166" fontId="2" fillId="0" borderId="0" xfId="1" applyFont="1" applyFill="1" applyBorder="1" applyAlignment="1">
      <alignment horizontal="left"/>
    </xf>
    <xf numFmtId="164" fontId="2" fillId="0" borderId="0" xfId="1" applyNumberFormat="1" applyFont="1" applyFill="1" applyBorder="1" applyAlignment="1">
      <alignment horizontal="left"/>
    </xf>
  </cellXfs>
  <cellStyles count="2">
    <cellStyle name="Comma 2" xfId="1" xr:uid="{420A0F34-33ED-4FAF-BB5B-ED26D445443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tabSelected="1" topLeftCell="D58" workbookViewId="0">
      <selection activeCell="N84" sqref="N84"/>
    </sheetView>
  </sheetViews>
  <sheetFormatPr defaultRowHeight="15.75" x14ac:dyDescent="0.25"/>
  <cols>
    <col min="1" max="1" width="13.7109375" style="5" bestFit="1" customWidth="1"/>
    <col min="2" max="2" width="42.28515625" style="10" bestFit="1" customWidth="1"/>
    <col min="3" max="3" width="15.7109375" style="9" bestFit="1" customWidth="1"/>
    <col min="4" max="4" width="11.42578125" style="5" bestFit="1" customWidth="1"/>
    <col min="5" max="5" width="15.7109375" style="4" bestFit="1" customWidth="1"/>
    <col min="6" max="6" width="14.85546875" style="4" customWidth="1"/>
    <col min="7" max="7" width="10.140625" style="5" customWidth="1"/>
    <col min="8" max="8" width="13.140625" style="42" customWidth="1"/>
    <col min="9" max="9" width="14.140625" style="4" customWidth="1"/>
    <col min="10" max="10" width="16.140625" style="4" customWidth="1"/>
    <col min="11" max="11" width="9.85546875" style="4" bestFit="1" customWidth="1"/>
    <col min="12" max="12" width="11.7109375" style="4" bestFit="1" customWidth="1"/>
    <col min="13" max="256" width="9.140625" style="5"/>
    <col min="257" max="257" width="13.7109375" style="5" bestFit="1" customWidth="1"/>
    <col min="258" max="258" width="42.28515625" style="5" bestFit="1" customWidth="1"/>
    <col min="259" max="259" width="15.7109375" style="5" bestFit="1" customWidth="1"/>
    <col min="260" max="260" width="11.42578125" style="5" bestFit="1" customWidth="1"/>
    <col min="261" max="261" width="15.7109375" style="5" bestFit="1" customWidth="1"/>
    <col min="262" max="262" width="14.85546875" style="5" customWidth="1"/>
    <col min="263" max="263" width="10.140625" style="5" customWidth="1"/>
    <col min="264" max="264" width="13.140625" style="5" customWidth="1"/>
    <col min="265" max="265" width="14.140625" style="5" customWidth="1"/>
    <col min="266" max="266" width="16.140625" style="5" customWidth="1"/>
    <col min="267" max="267" width="9.85546875" style="5" bestFit="1" customWidth="1"/>
    <col min="268" max="268" width="11.7109375" style="5" bestFit="1" customWidth="1"/>
    <col min="269" max="512" width="9.140625" style="5"/>
    <col min="513" max="513" width="13.7109375" style="5" bestFit="1" customWidth="1"/>
    <col min="514" max="514" width="42.28515625" style="5" bestFit="1" customWidth="1"/>
    <col min="515" max="515" width="15.7109375" style="5" bestFit="1" customWidth="1"/>
    <col min="516" max="516" width="11.42578125" style="5" bestFit="1" customWidth="1"/>
    <col min="517" max="517" width="15.7109375" style="5" bestFit="1" customWidth="1"/>
    <col min="518" max="518" width="14.85546875" style="5" customWidth="1"/>
    <col min="519" max="519" width="10.140625" style="5" customWidth="1"/>
    <col min="520" max="520" width="13.140625" style="5" customWidth="1"/>
    <col min="521" max="521" width="14.140625" style="5" customWidth="1"/>
    <col min="522" max="522" width="16.140625" style="5" customWidth="1"/>
    <col min="523" max="523" width="9.85546875" style="5" bestFit="1" customWidth="1"/>
    <col min="524" max="524" width="11.7109375" style="5" bestFit="1" customWidth="1"/>
    <col min="525" max="768" width="9.140625" style="5"/>
    <col min="769" max="769" width="13.7109375" style="5" bestFit="1" customWidth="1"/>
    <col min="770" max="770" width="42.28515625" style="5" bestFit="1" customWidth="1"/>
    <col min="771" max="771" width="15.7109375" style="5" bestFit="1" customWidth="1"/>
    <col min="772" max="772" width="11.42578125" style="5" bestFit="1" customWidth="1"/>
    <col min="773" max="773" width="15.7109375" style="5" bestFit="1" customWidth="1"/>
    <col min="774" max="774" width="14.85546875" style="5" customWidth="1"/>
    <col min="775" max="775" width="10.140625" style="5" customWidth="1"/>
    <col min="776" max="776" width="13.140625" style="5" customWidth="1"/>
    <col min="777" max="777" width="14.140625" style="5" customWidth="1"/>
    <col min="778" max="778" width="16.140625" style="5" customWidth="1"/>
    <col min="779" max="779" width="9.85546875" style="5" bestFit="1" customWidth="1"/>
    <col min="780" max="780" width="11.7109375" style="5" bestFit="1" customWidth="1"/>
    <col min="781" max="1024" width="9.140625" style="5"/>
    <col min="1025" max="1025" width="13.7109375" style="5" bestFit="1" customWidth="1"/>
    <col min="1026" max="1026" width="42.28515625" style="5" bestFit="1" customWidth="1"/>
    <col min="1027" max="1027" width="15.7109375" style="5" bestFit="1" customWidth="1"/>
    <col min="1028" max="1028" width="11.42578125" style="5" bestFit="1" customWidth="1"/>
    <col min="1029" max="1029" width="15.7109375" style="5" bestFit="1" customWidth="1"/>
    <col min="1030" max="1030" width="14.85546875" style="5" customWidth="1"/>
    <col min="1031" max="1031" width="10.140625" style="5" customWidth="1"/>
    <col min="1032" max="1032" width="13.140625" style="5" customWidth="1"/>
    <col min="1033" max="1033" width="14.140625" style="5" customWidth="1"/>
    <col min="1034" max="1034" width="16.140625" style="5" customWidth="1"/>
    <col min="1035" max="1035" width="9.85546875" style="5" bestFit="1" customWidth="1"/>
    <col min="1036" max="1036" width="11.7109375" style="5" bestFit="1" customWidth="1"/>
    <col min="1037" max="1280" width="9.140625" style="5"/>
    <col min="1281" max="1281" width="13.7109375" style="5" bestFit="1" customWidth="1"/>
    <col min="1282" max="1282" width="42.28515625" style="5" bestFit="1" customWidth="1"/>
    <col min="1283" max="1283" width="15.7109375" style="5" bestFit="1" customWidth="1"/>
    <col min="1284" max="1284" width="11.42578125" style="5" bestFit="1" customWidth="1"/>
    <col min="1285" max="1285" width="15.7109375" style="5" bestFit="1" customWidth="1"/>
    <col min="1286" max="1286" width="14.85546875" style="5" customWidth="1"/>
    <col min="1287" max="1287" width="10.140625" style="5" customWidth="1"/>
    <col min="1288" max="1288" width="13.140625" style="5" customWidth="1"/>
    <col min="1289" max="1289" width="14.140625" style="5" customWidth="1"/>
    <col min="1290" max="1290" width="16.140625" style="5" customWidth="1"/>
    <col min="1291" max="1291" width="9.85546875" style="5" bestFit="1" customWidth="1"/>
    <col min="1292" max="1292" width="11.7109375" style="5" bestFit="1" customWidth="1"/>
    <col min="1293" max="1536" width="9.140625" style="5"/>
    <col min="1537" max="1537" width="13.7109375" style="5" bestFit="1" customWidth="1"/>
    <col min="1538" max="1538" width="42.28515625" style="5" bestFit="1" customWidth="1"/>
    <col min="1539" max="1539" width="15.7109375" style="5" bestFit="1" customWidth="1"/>
    <col min="1540" max="1540" width="11.42578125" style="5" bestFit="1" customWidth="1"/>
    <col min="1541" max="1541" width="15.7109375" style="5" bestFit="1" customWidth="1"/>
    <col min="1542" max="1542" width="14.85546875" style="5" customWidth="1"/>
    <col min="1543" max="1543" width="10.140625" style="5" customWidth="1"/>
    <col min="1544" max="1544" width="13.140625" style="5" customWidth="1"/>
    <col min="1545" max="1545" width="14.140625" style="5" customWidth="1"/>
    <col min="1546" max="1546" width="16.140625" style="5" customWidth="1"/>
    <col min="1547" max="1547" width="9.85546875" style="5" bestFit="1" customWidth="1"/>
    <col min="1548" max="1548" width="11.7109375" style="5" bestFit="1" customWidth="1"/>
    <col min="1549" max="1792" width="9.140625" style="5"/>
    <col min="1793" max="1793" width="13.7109375" style="5" bestFit="1" customWidth="1"/>
    <col min="1794" max="1794" width="42.28515625" style="5" bestFit="1" customWidth="1"/>
    <col min="1795" max="1795" width="15.7109375" style="5" bestFit="1" customWidth="1"/>
    <col min="1796" max="1796" width="11.42578125" style="5" bestFit="1" customWidth="1"/>
    <col min="1797" max="1797" width="15.7109375" style="5" bestFit="1" customWidth="1"/>
    <col min="1798" max="1798" width="14.85546875" style="5" customWidth="1"/>
    <col min="1799" max="1799" width="10.140625" style="5" customWidth="1"/>
    <col min="1800" max="1800" width="13.140625" style="5" customWidth="1"/>
    <col min="1801" max="1801" width="14.140625" style="5" customWidth="1"/>
    <col min="1802" max="1802" width="16.140625" style="5" customWidth="1"/>
    <col min="1803" max="1803" width="9.85546875" style="5" bestFit="1" customWidth="1"/>
    <col min="1804" max="1804" width="11.7109375" style="5" bestFit="1" customWidth="1"/>
    <col min="1805" max="2048" width="9.140625" style="5"/>
    <col min="2049" max="2049" width="13.7109375" style="5" bestFit="1" customWidth="1"/>
    <col min="2050" max="2050" width="42.28515625" style="5" bestFit="1" customWidth="1"/>
    <col min="2051" max="2051" width="15.7109375" style="5" bestFit="1" customWidth="1"/>
    <col min="2052" max="2052" width="11.42578125" style="5" bestFit="1" customWidth="1"/>
    <col min="2053" max="2053" width="15.7109375" style="5" bestFit="1" customWidth="1"/>
    <col min="2054" max="2054" width="14.85546875" style="5" customWidth="1"/>
    <col min="2055" max="2055" width="10.140625" style="5" customWidth="1"/>
    <col min="2056" max="2056" width="13.140625" style="5" customWidth="1"/>
    <col min="2057" max="2057" width="14.140625" style="5" customWidth="1"/>
    <col min="2058" max="2058" width="16.140625" style="5" customWidth="1"/>
    <col min="2059" max="2059" width="9.85546875" style="5" bestFit="1" customWidth="1"/>
    <col min="2060" max="2060" width="11.7109375" style="5" bestFit="1" customWidth="1"/>
    <col min="2061" max="2304" width="9.140625" style="5"/>
    <col min="2305" max="2305" width="13.7109375" style="5" bestFit="1" customWidth="1"/>
    <col min="2306" max="2306" width="42.28515625" style="5" bestFit="1" customWidth="1"/>
    <col min="2307" max="2307" width="15.7109375" style="5" bestFit="1" customWidth="1"/>
    <col min="2308" max="2308" width="11.42578125" style="5" bestFit="1" customWidth="1"/>
    <col min="2309" max="2309" width="15.7109375" style="5" bestFit="1" customWidth="1"/>
    <col min="2310" max="2310" width="14.85546875" style="5" customWidth="1"/>
    <col min="2311" max="2311" width="10.140625" style="5" customWidth="1"/>
    <col min="2312" max="2312" width="13.140625" style="5" customWidth="1"/>
    <col min="2313" max="2313" width="14.140625" style="5" customWidth="1"/>
    <col min="2314" max="2314" width="16.140625" style="5" customWidth="1"/>
    <col min="2315" max="2315" width="9.85546875" style="5" bestFit="1" customWidth="1"/>
    <col min="2316" max="2316" width="11.7109375" style="5" bestFit="1" customWidth="1"/>
    <col min="2317" max="2560" width="9.140625" style="5"/>
    <col min="2561" max="2561" width="13.7109375" style="5" bestFit="1" customWidth="1"/>
    <col min="2562" max="2562" width="42.28515625" style="5" bestFit="1" customWidth="1"/>
    <col min="2563" max="2563" width="15.7109375" style="5" bestFit="1" customWidth="1"/>
    <col min="2564" max="2564" width="11.42578125" style="5" bestFit="1" customWidth="1"/>
    <col min="2565" max="2565" width="15.7109375" style="5" bestFit="1" customWidth="1"/>
    <col min="2566" max="2566" width="14.85546875" style="5" customWidth="1"/>
    <col min="2567" max="2567" width="10.140625" style="5" customWidth="1"/>
    <col min="2568" max="2568" width="13.140625" style="5" customWidth="1"/>
    <col min="2569" max="2569" width="14.140625" style="5" customWidth="1"/>
    <col min="2570" max="2570" width="16.140625" style="5" customWidth="1"/>
    <col min="2571" max="2571" width="9.85546875" style="5" bestFit="1" customWidth="1"/>
    <col min="2572" max="2572" width="11.7109375" style="5" bestFit="1" customWidth="1"/>
    <col min="2573" max="2816" width="9.140625" style="5"/>
    <col min="2817" max="2817" width="13.7109375" style="5" bestFit="1" customWidth="1"/>
    <col min="2818" max="2818" width="42.28515625" style="5" bestFit="1" customWidth="1"/>
    <col min="2819" max="2819" width="15.7109375" style="5" bestFit="1" customWidth="1"/>
    <col min="2820" max="2820" width="11.42578125" style="5" bestFit="1" customWidth="1"/>
    <col min="2821" max="2821" width="15.7109375" style="5" bestFit="1" customWidth="1"/>
    <col min="2822" max="2822" width="14.85546875" style="5" customWidth="1"/>
    <col min="2823" max="2823" width="10.140625" style="5" customWidth="1"/>
    <col min="2824" max="2824" width="13.140625" style="5" customWidth="1"/>
    <col min="2825" max="2825" width="14.140625" style="5" customWidth="1"/>
    <col min="2826" max="2826" width="16.140625" style="5" customWidth="1"/>
    <col min="2827" max="2827" width="9.85546875" style="5" bestFit="1" customWidth="1"/>
    <col min="2828" max="2828" width="11.7109375" style="5" bestFit="1" customWidth="1"/>
    <col min="2829" max="3072" width="9.140625" style="5"/>
    <col min="3073" max="3073" width="13.7109375" style="5" bestFit="1" customWidth="1"/>
    <col min="3074" max="3074" width="42.28515625" style="5" bestFit="1" customWidth="1"/>
    <col min="3075" max="3075" width="15.7109375" style="5" bestFit="1" customWidth="1"/>
    <col min="3076" max="3076" width="11.42578125" style="5" bestFit="1" customWidth="1"/>
    <col min="3077" max="3077" width="15.7109375" style="5" bestFit="1" customWidth="1"/>
    <col min="3078" max="3078" width="14.85546875" style="5" customWidth="1"/>
    <col min="3079" max="3079" width="10.140625" style="5" customWidth="1"/>
    <col min="3080" max="3080" width="13.140625" style="5" customWidth="1"/>
    <col min="3081" max="3081" width="14.140625" style="5" customWidth="1"/>
    <col min="3082" max="3082" width="16.140625" style="5" customWidth="1"/>
    <col min="3083" max="3083" width="9.85546875" style="5" bestFit="1" customWidth="1"/>
    <col min="3084" max="3084" width="11.7109375" style="5" bestFit="1" customWidth="1"/>
    <col min="3085" max="3328" width="9.140625" style="5"/>
    <col min="3329" max="3329" width="13.7109375" style="5" bestFit="1" customWidth="1"/>
    <col min="3330" max="3330" width="42.28515625" style="5" bestFit="1" customWidth="1"/>
    <col min="3331" max="3331" width="15.7109375" style="5" bestFit="1" customWidth="1"/>
    <col min="3332" max="3332" width="11.42578125" style="5" bestFit="1" customWidth="1"/>
    <col min="3333" max="3333" width="15.7109375" style="5" bestFit="1" customWidth="1"/>
    <col min="3334" max="3334" width="14.85546875" style="5" customWidth="1"/>
    <col min="3335" max="3335" width="10.140625" style="5" customWidth="1"/>
    <col min="3336" max="3336" width="13.140625" style="5" customWidth="1"/>
    <col min="3337" max="3337" width="14.140625" style="5" customWidth="1"/>
    <col min="3338" max="3338" width="16.140625" style="5" customWidth="1"/>
    <col min="3339" max="3339" width="9.85546875" style="5" bestFit="1" customWidth="1"/>
    <col min="3340" max="3340" width="11.7109375" style="5" bestFit="1" customWidth="1"/>
    <col min="3341" max="3584" width="9.140625" style="5"/>
    <col min="3585" max="3585" width="13.7109375" style="5" bestFit="1" customWidth="1"/>
    <col min="3586" max="3586" width="42.28515625" style="5" bestFit="1" customWidth="1"/>
    <col min="3587" max="3587" width="15.7109375" style="5" bestFit="1" customWidth="1"/>
    <col min="3588" max="3588" width="11.42578125" style="5" bestFit="1" customWidth="1"/>
    <col min="3589" max="3589" width="15.7109375" style="5" bestFit="1" customWidth="1"/>
    <col min="3590" max="3590" width="14.85546875" style="5" customWidth="1"/>
    <col min="3591" max="3591" width="10.140625" style="5" customWidth="1"/>
    <col min="3592" max="3592" width="13.140625" style="5" customWidth="1"/>
    <col min="3593" max="3593" width="14.140625" style="5" customWidth="1"/>
    <col min="3594" max="3594" width="16.140625" style="5" customWidth="1"/>
    <col min="3595" max="3595" width="9.85546875" style="5" bestFit="1" customWidth="1"/>
    <col min="3596" max="3596" width="11.7109375" style="5" bestFit="1" customWidth="1"/>
    <col min="3597" max="3840" width="9.140625" style="5"/>
    <col min="3841" max="3841" width="13.7109375" style="5" bestFit="1" customWidth="1"/>
    <col min="3842" max="3842" width="42.28515625" style="5" bestFit="1" customWidth="1"/>
    <col min="3843" max="3843" width="15.7109375" style="5" bestFit="1" customWidth="1"/>
    <col min="3844" max="3844" width="11.42578125" style="5" bestFit="1" customWidth="1"/>
    <col min="3845" max="3845" width="15.7109375" style="5" bestFit="1" customWidth="1"/>
    <col min="3846" max="3846" width="14.85546875" style="5" customWidth="1"/>
    <col min="3847" max="3847" width="10.140625" style="5" customWidth="1"/>
    <col min="3848" max="3848" width="13.140625" style="5" customWidth="1"/>
    <col min="3849" max="3849" width="14.140625" style="5" customWidth="1"/>
    <col min="3850" max="3850" width="16.140625" style="5" customWidth="1"/>
    <col min="3851" max="3851" width="9.85546875" style="5" bestFit="1" customWidth="1"/>
    <col min="3852" max="3852" width="11.7109375" style="5" bestFit="1" customWidth="1"/>
    <col min="3853" max="4096" width="9.140625" style="5"/>
    <col min="4097" max="4097" width="13.7109375" style="5" bestFit="1" customWidth="1"/>
    <col min="4098" max="4098" width="42.28515625" style="5" bestFit="1" customWidth="1"/>
    <col min="4099" max="4099" width="15.7109375" style="5" bestFit="1" customWidth="1"/>
    <col min="4100" max="4100" width="11.42578125" style="5" bestFit="1" customWidth="1"/>
    <col min="4101" max="4101" width="15.7109375" style="5" bestFit="1" customWidth="1"/>
    <col min="4102" max="4102" width="14.85546875" style="5" customWidth="1"/>
    <col min="4103" max="4103" width="10.140625" style="5" customWidth="1"/>
    <col min="4104" max="4104" width="13.140625" style="5" customWidth="1"/>
    <col min="4105" max="4105" width="14.140625" style="5" customWidth="1"/>
    <col min="4106" max="4106" width="16.140625" style="5" customWidth="1"/>
    <col min="4107" max="4107" width="9.85546875" style="5" bestFit="1" customWidth="1"/>
    <col min="4108" max="4108" width="11.7109375" style="5" bestFit="1" customWidth="1"/>
    <col min="4109" max="4352" width="9.140625" style="5"/>
    <col min="4353" max="4353" width="13.7109375" style="5" bestFit="1" customWidth="1"/>
    <col min="4354" max="4354" width="42.28515625" style="5" bestFit="1" customWidth="1"/>
    <col min="4355" max="4355" width="15.7109375" style="5" bestFit="1" customWidth="1"/>
    <col min="4356" max="4356" width="11.42578125" style="5" bestFit="1" customWidth="1"/>
    <col min="4357" max="4357" width="15.7109375" style="5" bestFit="1" customWidth="1"/>
    <col min="4358" max="4358" width="14.85546875" style="5" customWidth="1"/>
    <col min="4359" max="4359" width="10.140625" style="5" customWidth="1"/>
    <col min="4360" max="4360" width="13.140625" style="5" customWidth="1"/>
    <col min="4361" max="4361" width="14.140625" style="5" customWidth="1"/>
    <col min="4362" max="4362" width="16.140625" style="5" customWidth="1"/>
    <col min="4363" max="4363" width="9.85546875" style="5" bestFit="1" customWidth="1"/>
    <col min="4364" max="4364" width="11.7109375" style="5" bestFit="1" customWidth="1"/>
    <col min="4365" max="4608" width="9.140625" style="5"/>
    <col min="4609" max="4609" width="13.7109375" style="5" bestFit="1" customWidth="1"/>
    <col min="4610" max="4610" width="42.28515625" style="5" bestFit="1" customWidth="1"/>
    <col min="4611" max="4611" width="15.7109375" style="5" bestFit="1" customWidth="1"/>
    <col min="4612" max="4612" width="11.42578125" style="5" bestFit="1" customWidth="1"/>
    <col min="4613" max="4613" width="15.7109375" style="5" bestFit="1" customWidth="1"/>
    <col min="4614" max="4614" width="14.85546875" style="5" customWidth="1"/>
    <col min="4615" max="4615" width="10.140625" style="5" customWidth="1"/>
    <col min="4616" max="4616" width="13.140625" style="5" customWidth="1"/>
    <col min="4617" max="4617" width="14.140625" style="5" customWidth="1"/>
    <col min="4618" max="4618" width="16.140625" style="5" customWidth="1"/>
    <col min="4619" max="4619" width="9.85546875" style="5" bestFit="1" customWidth="1"/>
    <col min="4620" max="4620" width="11.7109375" style="5" bestFit="1" customWidth="1"/>
    <col min="4621" max="4864" width="9.140625" style="5"/>
    <col min="4865" max="4865" width="13.7109375" style="5" bestFit="1" customWidth="1"/>
    <col min="4866" max="4866" width="42.28515625" style="5" bestFit="1" customWidth="1"/>
    <col min="4867" max="4867" width="15.7109375" style="5" bestFit="1" customWidth="1"/>
    <col min="4868" max="4868" width="11.42578125" style="5" bestFit="1" customWidth="1"/>
    <col min="4869" max="4869" width="15.7109375" style="5" bestFit="1" customWidth="1"/>
    <col min="4870" max="4870" width="14.85546875" style="5" customWidth="1"/>
    <col min="4871" max="4871" width="10.140625" style="5" customWidth="1"/>
    <col min="4872" max="4872" width="13.140625" style="5" customWidth="1"/>
    <col min="4873" max="4873" width="14.140625" style="5" customWidth="1"/>
    <col min="4874" max="4874" width="16.140625" style="5" customWidth="1"/>
    <col min="4875" max="4875" width="9.85546875" style="5" bestFit="1" customWidth="1"/>
    <col min="4876" max="4876" width="11.7109375" style="5" bestFit="1" customWidth="1"/>
    <col min="4877" max="5120" width="9.140625" style="5"/>
    <col min="5121" max="5121" width="13.7109375" style="5" bestFit="1" customWidth="1"/>
    <col min="5122" max="5122" width="42.28515625" style="5" bestFit="1" customWidth="1"/>
    <col min="5123" max="5123" width="15.7109375" style="5" bestFit="1" customWidth="1"/>
    <col min="5124" max="5124" width="11.42578125" style="5" bestFit="1" customWidth="1"/>
    <col min="5125" max="5125" width="15.7109375" style="5" bestFit="1" customWidth="1"/>
    <col min="5126" max="5126" width="14.85546875" style="5" customWidth="1"/>
    <col min="5127" max="5127" width="10.140625" style="5" customWidth="1"/>
    <col min="5128" max="5128" width="13.140625" style="5" customWidth="1"/>
    <col min="5129" max="5129" width="14.140625" style="5" customWidth="1"/>
    <col min="5130" max="5130" width="16.140625" style="5" customWidth="1"/>
    <col min="5131" max="5131" width="9.85546875" style="5" bestFit="1" customWidth="1"/>
    <col min="5132" max="5132" width="11.7109375" style="5" bestFit="1" customWidth="1"/>
    <col min="5133" max="5376" width="9.140625" style="5"/>
    <col min="5377" max="5377" width="13.7109375" style="5" bestFit="1" customWidth="1"/>
    <col min="5378" max="5378" width="42.28515625" style="5" bestFit="1" customWidth="1"/>
    <col min="5379" max="5379" width="15.7109375" style="5" bestFit="1" customWidth="1"/>
    <col min="5380" max="5380" width="11.42578125" style="5" bestFit="1" customWidth="1"/>
    <col min="5381" max="5381" width="15.7109375" style="5" bestFit="1" customWidth="1"/>
    <col min="5382" max="5382" width="14.85546875" style="5" customWidth="1"/>
    <col min="5383" max="5383" width="10.140625" style="5" customWidth="1"/>
    <col min="5384" max="5384" width="13.140625" style="5" customWidth="1"/>
    <col min="5385" max="5385" width="14.140625" style="5" customWidth="1"/>
    <col min="5386" max="5386" width="16.140625" style="5" customWidth="1"/>
    <col min="5387" max="5387" width="9.85546875" style="5" bestFit="1" customWidth="1"/>
    <col min="5388" max="5388" width="11.7109375" style="5" bestFit="1" customWidth="1"/>
    <col min="5389" max="5632" width="9.140625" style="5"/>
    <col min="5633" max="5633" width="13.7109375" style="5" bestFit="1" customWidth="1"/>
    <col min="5634" max="5634" width="42.28515625" style="5" bestFit="1" customWidth="1"/>
    <col min="5635" max="5635" width="15.7109375" style="5" bestFit="1" customWidth="1"/>
    <col min="5636" max="5636" width="11.42578125" style="5" bestFit="1" customWidth="1"/>
    <col min="5637" max="5637" width="15.7109375" style="5" bestFit="1" customWidth="1"/>
    <col min="5638" max="5638" width="14.85546875" style="5" customWidth="1"/>
    <col min="5639" max="5639" width="10.140625" style="5" customWidth="1"/>
    <col min="5640" max="5640" width="13.140625" style="5" customWidth="1"/>
    <col min="5641" max="5641" width="14.140625" style="5" customWidth="1"/>
    <col min="5642" max="5642" width="16.140625" style="5" customWidth="1"/>
    <col min="5643" max="5643" width="9.85546875" style="5" bestFit="1" customWidth="1"/>
    <col min="5644" max="5644" width="11.7109375" style="5" bestFit="1" customWidth="1"/>
    <col min="5645" max="5888" width="9.140625" style="5"/>
    <col min="5889" max="5889" width="13.7109375" style="5" bestFit="1" customWidth="1"/>
    <col min="5890" max="5890" width="42.28515625" style="5" bestFit="1" customWidth="1"/>
    <col min="5891" max="5891" width="15.7109375" style="5" bestFit="1" customWidth="1"/>
    <col min="5892" max="5892" width="11.42578125" style="5" bestFit="1" customWidth="1"/>
    <col min="5893" max="5893" width="15.7109375" style="5" bestFit="1" customWidth="1"/>
    <col min="5894" max="5894" width="14.85546875" style="5" customWidth="1"/>
    <col min="5895" max="5895" width="10.140625" style="5" customWidth="1"/>
    <col min="5896" max="5896" width="13.140625" style="5" customWidth="1"/>
    <col min="5897" max="5897" width="14.140625" style="5" customWidth="1"/>
    <col min="5898" max="5898" width="16.140625" style="5" customWidth="1"/>
    <col min="5899" max="5899" width="9.85546875" style="5" bestFit="1" customWidth="1"/>
    <col min="5900" max="5900" width="11.7109375" style="5" bestFit="1" customWidth="1"/>
    <col min="5901" max="6144" width="9.140625" style="5"/>
    <col min="6145" max="6145" width="13.7109375" style="5" bestFit="1" customWidth="1"/>
    <col min="6146" max="6146" width="42.28515625" style="5" bestFit="1" customWidth="1"/>
    <col min="6147" max="6147" width="15.7109375" style="5" bestFit="1" customWidth="1"/>
    <col min="6148" max="6148" width="11.42578125" style="5" bestFit="1" customWidth="1"/>
    <col min="6149" max="6149" width="15.7109375" style="5" bestFit="1" customWidth="1"/>
    <col min="6150" max="6150" width="14.85546875" style="5" customWidth="1"/>
    <col min="6151" max="6151" width="10.140625" style="5" customWidth="1"/>
    <col min="6152" max="6152" width="13.140625" style="5" customWidth="1"/>
    <col min="6153" max="6153" width="14.140625" style="5" customWidth="1"/>
    <col min="6154" max="6154" width="16.140625" style="5" customWidth="1"/>
    <col min="6155" max="6155" width="9.85546875" style="5" bestFit="1" customWidth="1"/>
    <col min="6156" max="6156" width="11.7109375" style="5" bestFit="1" customWidth="1"/>
    <col min="6157" max="6400" width="9.140625" style="5"/>
    <col min="6401" max="6401" width="13.7109375" style="5" bestFit="1" customWidth="1"/>
    <col min="6402" max="6402" width="42.28515625" style="5" bestFit="1" customWidth="1"/>
    <col min="6403" max="6403" width="15.7109375" style="5" bestFit="1" customWidth="1"/>
    <col min="6404" max="6404" width="11.42578125" style="5" bestFit="1" customWidth="1"/>
    <col min="6405" max="6405" width="15.7109375" style="5" bestFit="1" customWidth="1"/>
    <col min="6406" max="6406" width="14.85546875" style="5" customWidth="1"/>
    <col min="6407" max="6407" width="10.140625" style="5" customWidth="1"/>
    <col min="6408" max="6408" width="13.140625" style="5" customWidth="1"/>
    <col min="6409" max="6409" width="14.140625" style="5" customWidth="1"/>
    <col min="6410" max="6410" width="16.140625" style="5" customWidth="1"/>
    <col min="6411" max="6411" width="9.85546875" style="5" bestFit="1" customWidth="1"/>
    <col min="6412" max="6412" width="11.7109375" style="5" bestFit="1" customWidth="1"/>
    <col min="6413" max="6656" width="9.140625" style="5"/>
    <col min="6657" max="6657" width="13.7109375" style="5" bestFit="1" customWidth="1"/>
    <col min="6658" max="6658" width="42.28515625" style="5" bestFit="1" customWidth="1"/>
    <col min="6659" max="6659" width="15.7109375" style="5" bestFit="1" customWidth="1"/>
    <col min="6660" max="6660" width="11.42578125" style="5" bestFit="1" customWidth="1"/>
    <col min="6661" max="6661" width="15.7109375" style="5" bestFit="1" customWidth="1"/>
    <col min="6662" max="6662" width="14.85546875" style="5" customWidth="1"/>
    <col min="6663" max="6663" width="10.140625" style="5" customWidth="1"/>
    <col min="6664" max="6664" width="13.140625" style="5" customWidth="1"/>
    <col min="6665" max="6665" width="14.140625" style="5" customWidth="1"/>
    <col min="6666" max="6666" width="16.140625" style="5" customWidth="1"/>
    <col min="6667" max="6667" width="9.85546875" style="5" bestFit="1" customWidth="1"/>
    <col min="6668" max="6668" width="11.7109375" style="5" bestFit="1" customWidth="1"/>
    <col min="6669" max="6912" width="9.140625" style="5"/>
    <col min="6913" max="6913" width="13.7109375" style="5" bestFit="1" customWidth="1"/>
    <col min="6914" max="6914" width="42.28515625" style="5" bestFit="1" customWidth="1"/>
    <col min="6915" max="6915" width="15.7109375" style="5" bestFit="1" customWidth="1"/>
    <col min="6916" max="6916" width="11.42578125" style="5" bestFit="1" customWidth="1"/>
    <col min="6917" max="6917" width="15.7109375" style="5" bestFit="1" customWidth="1"/>
    <col min="6918" max="6918" width="14.85546875" style="5" customWidth="1"/>
    <col min="6919" max="6919" width="10.140625" style="5" customWidth="1"/>
    <col min="6920" max="6920" width="13.140625" style="5" customWidth="1"/>
    <col min="6921" max="6921" width="14.140625" style="5" customWidth="1"/>
    <col min="6922" max="6922" width="16.140625" style="5" customWidth="1"/>
    <col min="6923" max="6923" width="9.85546875" style="5" bestFit="1" customWidth="1"/>
    <col min="6924" max="6924" width="11.7109375" style="5" bestFit="1" customWidth="1"/>
    <col min="6925" max="7168" width="9.140625" style="5"/>
    <col min="7169" max="7169" width="13.7109375" style="5" bestFit="1" customWidth="1"/>
    <col min="7170" max="7170" width="42.28515625" style="5" bestFit="1" customWidth="1"/>
    <col min="7171" max="7171" width="15.7109375" style="5" bestFit="1" customWidth="1"/>
    <col min="7172" max="7172" width="11.42578125" style="5" bestFit="1" customWidth="1"/>
    <col min="7173" max="7173" width="15.7109375" style="5" bestFit="1" customWidth="1"/>
    <col min="7174" max="7174" width="14.85546875" style="5" customWidth="1"/>
    <col min="7175" max="7175" width="10.140625" style="5" customWidth="1"/>
    <col min="7176" max="7176" width="13.140625" style="5" customWidth="1"/>
    <col min="7177" max="7177" width="14.140625" style="5" customWidth="1"/>
    <col min="7178" max="7178" width="16.140625" style="5" customWidth="1"/>
    <col min="7179" max="7179" width="9.85546875" style="5" bestFit="1" customWidth="1"/>
    <col min="7180" max="7180" width="11.7109375" style="5" bestFit="1" customWidth="1"/>
    <col min="7181" max="7424" width="9.140625" style="5"/>
    <col min="7425" max="7425" width="13.7109375" style="5" bestFit="1" customWidth="1"/>
    <col min="7426" max="7426" width="42.28515625" style="5" bestFit="1" customWidth="1"/>
    <col min="7427" max="7427" width="15.7109375" style="5" bestFit="1" customWidth="1"/>
    <col min="7428" max="7428" width="11.42578125" style="5" bestFit="1" customWidth="1"/>
    <col min="7429" max="7429" width="15.7109375" style="5" bestFit="1" customWidth="1"/>
    <col min="7430" max="7430" width="14.85546875" style="5" customWidth="1"/>
    <col min="7431" max="7431" width="10.140625" style="5" customWidth="1"/>
    <col min="7432" max="7432" width="13.140625" style="5" customWidth="1"/>
    <col min="7433" max="7433" width="14.140625" style="5" customWidth="1"/>
    <col min="7434" max="7434" width="16.140625" style="5" customWidth="1"/>
    <col min="7435" max="7435" width="9.85546875" style="5" bestFit="1" customWidth="1"/>
    <col min="7436" max="7436" width="11.7109375" style="5" bestFit="1" customWidth="1"/>
    <col min="7437" max="7680" width="9.140625" style="5"/>
    <col min="7681" max="7681" width="13.7109375" style="5" bestFit="1" customWidth="1"/>
    <col min="7682" max="7682" width="42.28515625" style="5" bestFit="1" customWidth="1"/>
    <col min="7683" max="7683" width="15.7109375" style="5" bestFit="1" customWidth="1"/>
    <col min="7684" max="7684" width="11.42578125" style="5" bestFit="1" customWidth="1"/>
    <col min="7685" max="7685" width="15.7109375" style="5" bestFit="1" customWidth="1"/>
    <col min="7686" max="7686" width="14.85546875" style="5" customWidth="1"/>
    <col min="7687" max="7687" width="10.140625" style="5" customWidth="1"/>
    <col min="7688" max="7688" width="13.140625" style="5" customWidth="1"/>
    <col min="7689" max="7689" width="14.140625" style="5" customWidth="1"/>
    <col min="7690" max="7690" width="16.140625" style="5" customWidth="1"/>
    <col min="7691" max="7691" width="9.85546875" style="5" bestFit="1" customWidth="1"/>
    <col min="7692" max="7692" width="11.7109375" style="5" bestFit="1" customWidth="1"/>
    <col min="7693" max="7936" width="9.140625" style="5"/>
    <col min="7937" max="7937" width="13.7109375" style="5" bestFit="1" customWidth="1"/>
    <col min="7938" max="7938" width="42.28515625" style="5" bestFit="1" customWidth="1"/>
    <col min="7939" max="7939" width="15.7109375" style="5" bestFit="1" customWidth="1"/>
    <col min="7940" max="7940" width="11.42578125" style="5" bestFit="1" customWidth="1"/>
    <col min="7941" max="7941" width="15.7109375" style="5" bestFit="1" customWidth="1"/>
    <col min="7942" max="7942" width="14.85546875" style="5" customWidth="1"/>
    <col min="7943" max="7943" width="10.140625" style="5" customWidth="1"/>
    <col min="7944" max="7944" width="13.140625" style="5" customWidth="1"/>
    <col min="7945" max="7945" width="14.140625" style="5" customWidth="1"/>
    <col min="7946" max="7946" width="16.140625" style="5" customWidth="1"/>
    <col min="7947" max="7947" width="9.85546875" style="5" bestFit="1" customWidth="1"/>
    <col min="7948" max="7948" width="11.7109375" style="5" bestFit="1" customWidth="1"/>
    <col min="7949" max="8192" width="9.140625" style="5"/>
    <col min="8193" max="8193" width="13.7109375" style="5" bestFit="1" customWidth="1"/>
    <col min="8194" max="8194" width="42.28515625" style="5" bestFit="1" customWidth="1"/>
    <col min="8195" max="8195" width="15.7109375" style="5" bestFit="1" customWidth="1"/>
    <col min="8196" max="8196" width="11.42578125" style="5" bestFit="1" customWidth="1"/>
    <col min="8197" max="8197" width="15.7109375" style="5" bestFit="1" customWidth="1"/>
    <col min="8198" max="8198" width="14.85546875" style="5" customWidth="1"/>
    <col min="8199" max="8199" width="10.140625" style="5" customWidth="1"/>
    <col min="8200" max="8200" width="13.140625" style="5" customWidth="1"/>
    <col min="8201" max="8201" width="14.140625" style="5" customWidth="1"/>
    <col min="8202" max="8202" width="16.140625" style="5" customWidth="1"/>
    <col min="8203" max="8203" width="9.85546875" style="5" bestFit="1" customWidth="1"/>
    <col min="8204" max="8204" width="11.7109375" style="5" bestFit="1" customWidth="1"/>
    <col min="8205" max="8448" width="9.140625" style="5"/>
    <col min="8449" max="8449" width="13.7109375" style="5" bestFit="1" customWidth="1"/>
    <col min="8450" max="8450" width="42.28515625" style="5" bestFit="1" customWidth="1"/>
    <col min="8451" max="8451" width="15.7109375" style="5" bestFit="1" customWidth="1"/>
    <col min="8452" max="8452" width="11.42578125" style="5" bestFit="1" customWidth="1"/>
    <col min="8453" max="8453" width="15.7109375" style="5" bestFit="1" customWidth="1"/>
    <col min="8454" max="8454" width="14.85546875" style="5" customWidth="1"/>
    <col min="8455" max="8455" width="10.140625" style="5" customWidth="1"/>
    <col min="8456" max="8456" width="13.140625" style="5" customWidth="1"/>
    <col min="8457" max="8457" width="14.140625" style="5" customWidth="1"/>
    <col min="8458" max="8458" width="16.140625" style="5" customWidth="1"/>
    <col min="8459" max="8459" width="9.85546875" style="5" bestFit="1" customWidth="1"/>
    <col min="8460" max="8460" width="11.7109375" style="5" bestFit="1" customWidth="1"/>
    <col min="8461" max="8704" width="9.140625" style="5"/>
    <col min="8705" max="8705" width="13.7109375" style="5" bestFit="1" customWidth="1"/>
    <col min="8706" max="8706" width="42.28515625" style="5" bestFit="1" customWidth="1"/>
    <col min="8707" max="8707" width="15.7109375" style="5" bestFit="1" customWidth="1"/>
    <col min="8708" max="8708" width="11.42578125" style="5" bestFit="1" customWidth="1"/>
    <col min="8709" max="8709" width="15.7109375" style="5" bestFit="1" customWidth="1"/>
    <col min="8710" max="8710" width="14.85546875" style="5" customWidth="1"/>
    <col min="8711" max="8711" width="10.140625" style="5" customWidth="1"/>
    <col min="8712" max="8712" width="13.140625" style="5" customWidth="1"/>
    <col min="8713" max="8713" width="14.140625" style="5" customWidth="1"/>
    <col min="8714" max="8714" width="16.140625" style="5" customWidth="1"/>
    <col min="8715" max="8715" width="9.85546875" style="5" bestFit="1" customWidth="1"/>
    <col min="8716" max="8716" width="11.7109375" style="5" bestFit="1" customWidth="1"/>
    <col min="8717" max="8960" width="9.140625" style="5"/>
    <col min="8961" max="8961" width="13.7109375" style="5" bestFit="1" customWidth="1"/>
    <col min="8962" max="8962" width="42.28515625" style="5" bestFit="1" customWidth="1"/>
    <col min="8963" max="8963" width="15.7109375" style="5" bestFit="1" customWidth="1"/>
    <col min="8964" max="8964" width="11.42578125" style="5" bestFit="1" customWidth="1"/>
    <col min="8965" max="8965" width="15.7109375" style="5" bestFit="1" customWidth="1"/>
    <col min="8966" max="8966" width="14.85546875" style="5" customWidth="1"/>
    <col min="8967" max="8967" width="10.140625" style="5" customWidth="1"/>
    <col min="8968" max="8968" width="13.140625" style="5" customWidth="1"/>
    <col min="8969" max="8969" width="14.140625" style="5" customWidth="1"/>
    <col min="8970" max="8970" width="16.140625" style="5" customWidth="1"/>
    <col min="8971" max="8971" width="9.85546875" style="5" bestFit="1" customWidth="1"/>
    <col min="8972" max="8972" width="11.7109375" style="5" bestFit="1" customWidth="1"/>
    <col min="8973" max="9216" width="9.140625" style="5"/>
    <col min="9217" max="9217" width="13.7109375" style="5" bestFit="1" customWidth="1"/>
    <col min="9218" max="9218" width="42.28515625" style="5" bestFit="1" customWidth="1"/>
    <col min="9219" max="9219" width="15.7109375" style="5" bestFit="1" customWidth="1"/>
    <col min="9220" max="9220" width="11.42578125" style="5" bestFit="1" customWidth="1"/>
    <col min="9221" max="9221" width="15.7109375" style="5" bestFit="1" customWidth="1"/>
    <col min="9222" max="9222" width="14.85546875" style="5" customWidth="1"/>
    <col min="9223" max="9223" width="10.140625" style="5" customWidth="1"/>
    <col min="9224" max="9224" width="13.140625" style="5" customWidth="1"/>
    <col min="9225" max="9225" width="14.140625" style="5" customWidth="1"/>
    <col min="9226" max="9226" width="16.140625" style="5" customWidth="1"/>
    <col min="9227" max="9227" width="9.85546875" style="5" bestFit="1" customWidth="1"/>
    <col min="9228" max="9228" width="11.7109375" style="5" bestFit="1" customWidth="1"/>
    <col min="9229" max="9472" width="9.140625" style="5"/>
    <col min="9473" max="9473" width="13.7109375" style="5" bestFit="1" customWidth="1"/>
    <col min="9474" max="9474" width="42.28515625" style="5" bestFit="1" customWidth="1"/>
    <col min="9475" max="9475" width="15.7109375" style="5" bestFit="1" customWidth="1"/>
    <col min="9476" max="9476" width="11.42578125" style="5" bestFit="1" customWidth="1"/>
    <col min="9477" max="9477" width="15.7109375" style="5" bestFit="1" customWidth="1"/>
    <col min="9478" max="9478" width="14.85546875" style="5" customWidth="1"/>
    <col min="9479" max="9479" width="10.140625" style="5" customWidth="1"/>
    <col min="9480" max="9480" width="13.140625" style="5" customWidth="1"/>
    <col min="9481" max="9481" width="14.140625" style="5" customWidth="1"/>
    <col min="9482" max="9482" width="16.140625" style="5" customWidth="1"/>
    <col min="9483" max="9483" width="9.85546875" style="5" bestFit="1" customWidth="1"/>
    <col min="9484" max="9484" width="11.7109375" style="5" bestFit="1" customWidth="1"/>
    <col min="9485" max="9728" width="9.140625" style="5"/>
    <col min="9729" max="9729" width="13.7109375" style="5" bestFit="1" customWidth="1"/>
    <col min="9730" max="9730" width="42.28515625" style="5" bestFit="1" customWidth="1"/>
    <col min="9731" max="9731" width="15.7109375" style="5" bestFit="1" customWidth="1"/>
    <col min="9732" max="9732" width="11.42578125" style="5" bestFit="1" customWidth="1"/>
    <col min="9733" max="9733" width="15.7109375" style="5" bestFit="1" customWidth="1"/>
    <col min="9734" max="9734" width="14.85546875" style="5" customWidth="1"/>
    <col min="9735" max="9735" width="10.140625" style="5" customWidth="1"/>
    <col min="9736" max="9736" width="13.140625" style="5" customWidth="1"/>
    <col min="9737" max="9737" width="14.140625" style="5" customWidth="1"/>
    <col min="9738" max="9738" width="16.140625" style="5" customWidth="1"/>
    <col min="9739" max="9739" width="9.85546875" style="5" bestFit="1" customWidth="1"/>
    <col min="9740" max="9740" width="11.7109375" style="5" bestFit="1" customWidth="1"/>
    <col min="9741" max="9984" width="9.140625" style="5"/>
    <col min="9985" max="9985" width="13.7109375" style="5" bestFit="1" customWidth="1"/>
    <col min="9986" max="9986" width="42.28515625" style="5" bestFit="1" customWidth="1"/>
    <col min="9987" max="9987" width="15.7109375" style="5" bestFit="1" customWidth="1"/>
    <col min="9988" max="9988" width="11.42578125" style="5" bestFit="1" customWidth="1"/>
    <col min="9989" max="9989" width="15.7109375" style="5" bestFit="1" customWidth="1"/>
    <col min="9990" max="9990" width="14.85546875" style="5" customWidth="1"/>
    <col min="9991" max="9991" width="10.140625" style="5" customWidth="1"/>
    <col min="9992" max="9992" width="13.140625" style="5" customWidth="1"/>
    <col min="9993" max="9993" width="14.140625" style="5" customWidth="1"/>
    <col min="9994" max="9994" width="16.140625" style="5" customWidth="1"/>
    <col min="9995" max="9995" width="9.85546875" style="5" bestFit="1" customWidth="1"/>
    <col min="9996" max="9996" width="11.7109375" style="5" bestFit="1" customWidth="1"/>
    <col min="9997" max="10240" width="9.140625" style="5"/>
    <col min="10241" max="10241" width="13.7109375" style="5" bestFit="1" customWidth="1"/>
    <col min="10242" max="10242" width="42.28515625" style="5" bestFit="1" customWidth="1"/>
    <col min="10243" max="10243" width="15.7109375" style="5" bestFit="1" customWidth="1"/>
    <col min="10244" max="10244" width="11.42578125" style="5" bestFit="1" customWidth="1"/>
    <col min="10245" max="10245" width="15.7109375" style="5" bestFit="1" customWidth="1"/>
    <col min="10246" max="10246" width="14.85546875" style="5" customWidth="1"/>
    <col min="10247" max="10247" width="10.140625" style="5" customWidth="1"/>
    <col min="10248" max="10248" width="13.140625" style="5" customWidth="1"/>
    <col min="10249" max="10249" width="14.140625" style="5" customWidth="1"/>
    <col min="10250" max="10250" width="16.140625" style="5" customWidth="1"/>
    <col min="10251" max="10251" width="9.85546875" style="5" bestFit="1" customWidth="1"/>
    <col min="10252" max="10252" width="11.7109375" style="5" bestFit="1" customWidth="1"/>
    <col min="10253" max="10496" width="9.140625" style="5"/>
    <col min="10497" max="10497" width="13.7109375" style="5" bestFit="1" customWidth="1"/>
    <col min="10498" max="10498" width="42.28515625" style="5" bestFit="1" customWidth="1"/>
    <col min="10499" max="10499" width="15.7109375" style="5" bestFit="1" customWidth="1"/>
    <col min="10500" max="10500" width="11.42578125" style="5" bestFit="1" customWidth="1"/>
    <col min="10501" max="10501" width="15.7109375" style="5" bestFit="1" customWidth="1"/>
    <col min="10502" max="10502" width="14.85546875" style="5" customWidth="1"/>
    <col min="10503" max="10503" width="10.140625" style="5" customWidth="1"/>
    <col min="10504" max="10504" width="13.140625" style="5" customWidth="1"/>
    <col min="10505" max="10505" width="14.140625" style="5" customWidth="1"/>
    <col min="10506" max="10506" width="16.140625" style="5" customWidth="1"/>
    <col min="10507" max="10507" width="9.85546875" style="5" bestFit="1" customWidth="1"/>
    <col min="10508" max="10508" width="11.7109375" style="5" bestFit="1" customWidth="1"/>
    <col min="10509" max="10752" width="9.140625" style="5"/>
    <col min="10753" max="10753" width="13.7109375" style="5" bestFit="1" customWidth="1"/>
    <col min="10754" max="10754" width="42.28515625" style="5" bestFit="1" customWidth="1"/>
    <col min="10755" max="10755" width="15.7109375" style="5" bestFit="1" customWidth="1"/>
    <col min="10756" max="10756" width="11.42578125" style="5" bestFit="1" customWidth="1"/>
    <col min="10757" max="10757" width="15.7109375" style="5" bestFit="1" customWidth="1"/>
    <col min="10758" max="10758" width="14.85546875" style="5" customWidth="1"/>
    <col min="10759" max="10759" width="10.140625" style="5" customWidth="1"/>
    <col min="10760" max="10760" width="13.140625" style="5" customWidth="1"/>
    <col min="10761" max="10761" width="14.140625" style="5" customWidth="1"/>
    <col min="10762" max="10762" width="16.140625" style="5" customWidth="1"/>
    <col min="10763" max="10763" width="9.85546875" style="5" bestFit="1" customWidth="1"/>
    <col min="10764" max="10764" width="11.7109375" style="5" bestFit="1" customWidth="1"/>
    <col min="10765" max="11008" width="9.140625" style="5"/>
    <col min="11009" max="11009" width="13.7109375" style="5" bestFit="1" customWidth="1"/>
    <col min="11010" max="11010" width="42.28515625" style="5" bestFit="1" customWidth="1"/>
    <col min="11011" max="11011" width="15.7109375" style="5" bestFit="1" customWidth="1"/>
    <col min="11012" max="11012" width="11.42578125" style="5" bestFit="1" customWidth="1"/>
    <col min="11013" max="11013" width="15.7109375" style="5" bestFit="1" customWidth="1"/>
    <col min="11014" max="11014" width="14.85546875" style="5" customWidth="1"/>
    <col min="11015" max="11015" width="10.140625" style="5" customWidth="1"/>
    <col min="11016" max="11016" width="13.140625" style="5" customWidth="1"/>
    <col min="11017" max="11017" width="14.140625" style="5" customWidth="1"/>
    <col min="11018" max="11018" width="16.140625" style="5" customWidth="1"/>
    <col min="11019" max="11019" width="9.85546875" style="5" bestFit="1" customWidth="1"/>
    <col min="11020" max="11020" width="11.7109375" style="5" bestFit="1" customWidth="1"/>
    <col min="11021" max="11264" width="9.140625" style="5"/>
    <col min="11265" max="11265" width="13.7109375" style="5" bestFit="1" customWidth="1"/>
    <col min="11266" max="11266" width="42.28515625" style="5" bestFit="1" customWidth="1"/>
    <col min="11267" max="11267" width="15.7109375" style="5" bestFit="1" customWidth="1"/>
    <col min="11268" max="11268" width="11.42578125" style="5" bestFit="1" customWidth="1"/>
    <col min="11269" max="11269" width="15.7109375" style="5" bestFit="1" customWidth="1"/>
    <col min="11270" max="11270" width="14.85546875" style="5" customWidth="1"/>
    <col min="11271" max="11271" width="10.140625" style="5" customWidth="1"/>
    <col min="11272" max="11272" width="13.140625" style="5" customWidth="1"/>
    <col min="11273" max="11273" width="14.140625" style="5" customWidth="1"/>
    <col min="11274" max="11274" width="16.140625" style="5" customWidth="1"/>
    <col min="11275" max="11275" width="9.85546875" style="5" bestFit="1" customWidth="1"/>
    <col min="11276" max="11276" width="11.7109375" style="5" bestFit="1" customWidth="1"/>
    <col min="11277" max="11520" width="9.140625" style="5"/>
    <col min="11521" max="11521" width="13.7109375" style="5" bestFit="1" customWidth="1"/>
    <col min="11522" max="11522" width="42.28515625" style="5" bestFit="1" customWidth="1"/>
    <col min="11523" max="11523" width="15.7109375" style="5" bestFit="1" customWidth="1"/>
    <col min="11524" max="11524" width="11.42578125" style="5" bestFit="1" customWidth="1"/>
    <col min="11525" max="11525" width="15.7109375" style="5" bestFit="1" customWidth="1"/>
    <col min="11526" max="11526" width="14.85546875" style="5" customWidth="1"/>
    <col min="11527" max="11527" width="10.140625" style="5" customWidth="1"/>
    <col min="11528" max="11528" width="13.140625" style="5" customWidth="1"/>
    <col min="11529" max="11529" width="14.140625" style="5" customWidth="1"/>
    <col min="11530" max="11530" width="16.140625" style="5" customWidth="1"/>
    <col min="11531" max="11531" width="9.85546875" style="5" bestFit="1" customWidth="1"/>
    <col min="11532" max="11532" width="11.7109375" style="5" bestFit="1" customWidth="1"/>
    <col min="11533" max="11776" width="9.140625" style="5"/>
    <col min="11777" max="11777" width="13.7109375" style="5" bestFit="1" customWidth="1"/>
    <col min="11778" max="11778" width="42.28515625" style="5" bestFit="1" customWidth="1"/>
    <col min="11779" max="11779" width="15.7109375" style="5" bestFit="1" customWidth="1"/>
    <col min="11780" max="11780" width="11.42578125" style="5" bestFit="1" customWidth="1"/>
    <col min="11781" max="11781" width="15.7109375" style="5" bestFit="1" customWidth="1"/>
    <col min="11782" max="11782" width="14.85546875" style="5" customWidth="1"/>
    <col min="11783" max="11783" width="10.140625" style="5" customWidth="1"/>
    <col min="11784" max="11784" width="13.140625" style="5" customWidth="1"/>
    <col min="11785" max="11785" width="14.140625" style="5" customWidth="1"/>
    <col min="11786" max="11786" width="16.140625" style="5" customWidth="1"/>
    <col min="11787" max="11787" width="9.85546875" style="5" bestFit="1" customWidth="1"/>
    <col min="11788" max="11788" width="11.7109375" style="5" bestFit="1" customWidth="1"/>
    <col min="11789" max="12032" width="9.140625" style="5"/>
    <col min="12033" max="12033" width="13.7109375" style="5" bestFit="1" customWidth="1"/>
    <col min="12034" max="12034" width="42.28515625" style="5" bestFit="1" customWidth="1"/>
    <col min="12035" max="12035" width="15.7109375" style="5" bestFit="1" customWidth="1"/>
    <col min="12036" max="12036" width="11.42578125" style="5" bestFit="1" customWidth="1"/>
    <col min="12037" max="12037" width="15.7109375" style="5" bestFit="1" customWidth="1"/>
    <col min="12038" max="12038" width="14.85546875" style="5" customWidth="1"/>
    <col min="12039" max="12039" width="10.140625" style="5" customWidth="1"/>
    <col min="12040" max="12040" width="13.140625" style="5" customWidth="1"/>
    <col min="12041" max="12041" width="14.140625" style="5" customWidth="1"/>
    <col min="12042" max="12042" width="16.140625" style="5" customWidth="1"/>
    <col min="12043" max="12043" width="9.85546875" style="5" bestFit="1" customWidth="1"/>
    <col min="12044" max="12044" width="11.7109375" style="5" bestFit="1" customWidth="1"/>
    <col min="12045" max="12288" width="9.140625" style="5"/>
    <col min="12289" max="12289" width="13.7109375" style="5" bestFit="1" customWidth="1"/>
    <col min="12290" max="12290" width="42.28515625" style="5" bestFit="1" customWidth="1"/>
    <col min="12291" max="12291" width="15.7109375" style="5" bestFit="1" customWidth="1"/>
    <col min="12292" max="12292" width="11.42578125" style="5" bestFit="1" customWidth="1"/>
    <col min="12293" max="12293" width="15.7109375" style="5" bestFit="1" customWidth="1"/>
    <col min="12294" max="12294" width="14.85546875" style="5" customWidth="1"/>
    <col min="12295" max="12295" width="10.140625" style="5" customWidth="1"/>
    <col min="12296" max="12296" width="13.140625" style="5" customWidth="1"/>
    <col min="12297" max="12297" width="14.140625" style="5" customWidth="1"/>
    <col min="12298" max="12298" width="16.140625" style="5" customWidth="1"/>
    <col min="12299" max="12299" width="9.85546875" style="5" bestFit="1" customWidth="1"/>
    <col min="12300" max="12300" width="11.7109375" style="5" bestFit="1" customWidth="1"/>
    <col min="12301" max="12544" width="9.140625" style="5"/>
    <col min="12545" max="12545" width="13.7109375" style="5" bestFit="1" customWidth="1"/>
    <col min="12546" max="12546" width="42.28515625" style="5" bestFit="1" customWidth="1"/>
    <col min="12547" max="12547" width="15.7109375" style="5" bestFit="1" customWidth="1"/>
    <col min="12548" max="12548" width="11.42578125" style="5" bestFit="1" customWidth="1"/>
    <col min="12549" max="12549" width="15.7109375" style="5" bestFit="1" customWidth="1"/>
    <col min="12550" max="12550" width="14.85546875" style="5" customWidth="1"/>
    <col min="12551" max="12551" width="10.140625" style="5" customWidth="1"/>
    <col min="12552" max="12552" width="13.140625" style="5" customWidth="1"/>
    <col min="12553" max="12553" width="14.140625" style="5" customWidth="1"/>
    <col min="12554" max="12554" width="16.140625" style="5" customWidth="1"/>
    <col min="12555" max="12555" width="9.85546875" style="5" bestFit="1" customWidth="1"/>
    <col min="12556" max="12556" width="11.7109375" style="5" bestFit="1" customWidth="1"/>
    <col min="12557" max="12800" width="9.140625" style="5"/>
    <col min="12801" max="12801" width="13.7109375" style="5" bestFit="1" customWidth="1"/>
    <col min="12802" max="12802" width="42.28515625" style="5" bestFit="1" customWidth="1"/>
    <col min="12803" max="12803" width="15.7109375" style="5" bestFit="1" customWidth="1"/>
    <col min="12804" max="12804" width="11.42578125" style="5" bestFit="1" customWidth="1"/>
    <col min="12805" max="12805" width="15.7109375" style="5" bestFit="1" customWidth="1"/>
    <col min="12806" max="12806" width="14.85546875" style="5" customWidth="1"/>
    <col min="12807" max="12807" width="10.140625" style="5" customWidth="1"/>
    <col min="12808" max="12808" width="13.140625" style="5" customWidth="1"/>
    <col min="12809" max="12809" width="14.140625" style="5" customWidth="1"/>
    <col min="12810" max="12810" width="16.140625" style="5" customWidth="1"/>
    <col min="12811" max="12811" width="9.85546875" style="5" bestFit="1" customWidth="1"/>
    <col min="12812" max="12812" width="11.7109375" style="5" bestFit="1" customWidth="1"/>
    <col min="12813" max="13056" width="9.140625" style="5"/>
    <col min="13057" max="13057" width="13.7109375" style="5" bestFit="1" customWidth="1"/>
    <col min="13058" max="13058" width="42.28515625" style="5" bestFit="1" customWidth="1"/>
    <col min="13059" max="13059" width="15.7109375" style="5" bestFit="1" customWidth="1"/>
    <col min="13060" max="13060" width="11.42578125" style="5" bestFit="1" customWidth="1"/>
    <col min="13061" max="13061" width="15.7109375" style="5" bestFit="1" customWidth="1"/>
    <col min="13062" max="13062" width="14.85546875" style="5" customWidth="1"/>
    <col min="13063" max="13063" width="10.140625" style="5" customWidth="1"/>
    <col min="13064" max="13064" width="13.140625" style="5" customWidth="1"/>
    <col min="13065" max="13065" width="14.140625" style="5" customWidth="1"/>
    <col min="13066" max="13066" width="16.140625" style="5" customWidth="1"/>
    <col min="13067" max="13067" width="9.85546875" style="5" bestFit="1" customWidth="1"/>
    <col min="13068" max="13068" width="11.7109375" style="5" bestFit="1" customWidth="1"/>
    <col min="13069" max="13312" width="9.140625" style="5"/>
    <col min="13313" max="13313" width="13.7109375" style="5" bestFit="1" customWidth="1"/>
    <col min="13314" max="13314" width="42.28515625" style="5" bestFit="1" customWidth="1"/>
    <col min="13315" max="13315" width="15.7109375" style="5" bestFit="1" customWidth="1"/>
    <col min="13316" max="13316" width="11.42578125" style="5" bestFit="1" customWidth="1"/>
    <col min="13317" max="13317" width="15.7109375" style="5" bestFit="1" customWidth="1"/>
    <col min="13318" max="13318" width="14.85546875" style="5" customWidth="1"/>
    <col min="13319" max="13319" width="10.140625" style="5" customWidth="1"/>
    <col min="13320" max="13320" width="13.140625" style="5" customWidth="1"/>
    <col min="13321" max="13321" width="14.140625" style="5" customWidth="1"/>
    <col min="13322" max="13322" width="16.140625" style="5" customWidth="1"/>
    <col min="13323" max="13323" width="9.85546875" style="5" bestFit="1" customWidth="1"/>
    <col min="13324" max="13324" width="11.7109375" style="5" bestFit="1" customWidth="1"/>
    <col min="13325" max="13568" width="9.140625" style="5"/>
    <col min="13569" max="13569" width="13.7109375" style="5" bestFit="1" customWidth="1"/>
    <col min="13570" max="13570" width="42.28515625" style="5" bestFit="1" customWidth="1"/>
    <col min="13571" max="13571" width="15.7109375" style="5" bestFit="1" customWidth="1"/>
    <col min="13572" max="13572" width="11.42578125" style="5" bestFit="1" customWidth="1"/>
    <col min="13573" max="13573" width="15.7109375" style="5" bestFit="1" customWidth="1"/>
    <col min="13574" max="13574" width="14.85546875" style="5" customWidth="1"/>
    <col min="13575" max="13575" width="10.140625" style="5" customWidth="1"/>
    <col min="13576" max="13576" width="13.140625" style="5" customWidth="1"/>
    <col min="13577" max="13577" width="14.140625" style="5" customWidth="1"/>
    <col min="13578" max="13578" width="16.140625" style="5" customWidth="1"/>
    <col min="13579" max="13579" width="9.85546875" style="5" bestFit="1" customWidth="1"/>
    <col min="13580" max="13580" width="11.7109375" style="5" bestFit="1" customWidth="1"/>
    <col min="13581" max="13824" width="9.140625" style="5"/>
    <col min="13825" max="13825" width="13.7109375" style="5" bestFit="1" customWidth="1"/>
    <col min="13826" max="13826" width="42.28515625" style="5" bestFit="1" customWidth="1"/>
    <col min="13827" max="13827" width="15.7109375" style="5" bestFit="1" customWidth="1"/>
    <col min="13828" max="13828" width="11.42578125" style="5" bestFit="1" customWidth="1"/>
    <col min="13829" max="13829" width="15.7109375" style="5" bestFit="1" customWidth="1"/>
    <col min="13830" max="13830" width="14.85546875" style="5" customWidth="1"/>
    <col min="13831" max="13831" width="10.140625" style="5" customWidth="1"/>
    <col min="13832" max="13832" width="13.140625" style="5" customWidth="1"/>
    <col min="13833" max="13833" width="14.140625" style="5" customWidth="1"/>
    <col min="13834" max="13834" width="16.140625" style="5" customWidth="1"/>
    <col min="13835" max="13835" width="9.85546875" style="5" bestFit="1" customWidth="1"/>
    <col min="13836" max="13836" width="11.7109375" style="5" bestFit="1" customWidth="1"/>
    <col min="13837" max="14080" width="9.140625" style="5"/>
    <col min="14081" max="14081" width="13.7109375" style="5" bestFit="1" customWidth="1"/>
    <col min="14082" max="14082" width="42.28515625" style="5" bestFit="1" customWidth="1"/>
    <col min="14083" max="14083" width="15.7109375" style="5" bestFit="1" customWidth="1"/>
    <col min="14084" max="14084" width="11.42578125" style="5" bestFit="1" customWidth="1"/>
    <col min="14085" max="14085" width="15.7109375" style="5" bestFit="1" customWidth="1"/>
    <col min="14086" max="14086" width="14.85546875" style="5" customWidth="1"/>
    <col min="14087" max="14087" width="10.140625" style="5" customWidth="1"/>
    <col min="14088" max="14088" width="13.140625" style="5" customWidth="1"/>
    <col min="14089" max="14089" width="14.140625" style="5" customWidth="1"/>
    <col min="14090" max="14090" width="16.140625" style="5" customWidth="1"/>
    <col min="14091" max="14091" width="9.85546875" style="5" bestFit="1" customWidth="1"/>
    <col min="14092" max="14092" width="11.7109375" style="5" bestFit="1" customWidth="1"/>
    <col min="14093" max="14336" width="9.140625" style="5"/>
    <col min="14337" max="14337" width="13.7109375" style="5" bestFit="1" customWidth="1"/>
    <col min="14338" max="14338" width="42.28515625" style="5" bestFit="1" customWidth="1"/>
    <col min="14339" max="14339" width="15.7109375" style="5" bestFit="1" customWidth="1"/>
    <col min="14340" max="14340" width="11.42578125" style="5" bestFit="1" customWidth="1"/>
    <col min="14341" max="14341" width="15.7109375" style="5" bestFit="1" customWidth="1"/>
    <col min="14342" max="14342" width="14.85546875" style="5" customWidth="1"/>
    <col min="14343" max="14343" width="10.140625" style="5" customWidth="1"/>
    <col min="14344" max="14344" width="13.140625" style="5" customWidth="1"/>
    <col min="14345" max="14345" width="14.140625" style="5" customWidth="1"/>
    <col min="14346" max="14346" width="16.140625" style="5" customWidth="1"/>
    <col min="14347" max="14347" width="9.85546875" style="5" bestFit="1" customWidth="1"/>
    <col min="14348" max="14348" width="11.7109375" style="5" bestFit="1" customWidth="1"/>
    <col min="14349" max="14592" width="9.140625" style="5"/>
    <col min="14593" max="14593" width="13.7109375" style="5" bestFit="1" customWidth="1"/>
    <col min="14594" max="14594" width="42.28515625" style="5" bestFit="1" customWidth="1"/>
    <col min="14595" max="14595" width="15.7109375" style="5" bestFit="1" customWidth="1"/>
    <col min="14596" max="14596" width="11.42578125" style="5" bestFit="1" customWidth="1"/>
    <col min="14597" max="14597" width="15.7109375" style="5" bestFit="1" customWidth="1"/>
    <col min="14598" max="14598" width="14.85546875" style="5" customWidth="1"/>
    <col min="14599" max="14599" width="10.140625" style="5" customWidth="1"/>
    <col min="14600" max="14600" width="13.140625" style="5" customWidth="1"/>
    <col min="14601" max="14601" width="14.140625" style="5" customWidth="1"/>
    <col min="14602" max="14602" width="16.140625" style="5" customWidth="1"/>
    <col min="14603" max="14603" width="9.85546875" style="5" bestFit="1" customWidth="1"/>
    <col min="14604" max="14604" width="11.7109375" style="5" bestFit="1" customWidth="1"/>
    <col min="14605" max="14848" width="9.140625" style="5"/>
    <col min="14849" max="14849" width="13.7109375" style="5" bestFit="1" customWidth="1"/>
    <col min="14850" max="14850" width="42.28515625" style="5" bestFit="1" customWidth="1"/>
    <col min="14851" max="14851" width="15.7109375" style="5" bestFit="1" customWidth="1"/>
    <col min="14852" max="14852" width="11.42578125" style="5" bestFit="1" customWidth="1"/>
    <col min="14853" max="14853" width="15.7109375" style="5" bestFit="1" customWidth="1"/>
    <col min="14854" max="14854" width="14.85546875" style="5" customWidth="1"/>
    <col min="14855" max="14855" width="10.140625" style="5" customWidth="1"/>
    <col min="14856" max="14856" width="13.140625" style="5" customWidth="1"/>
    <col min="14857" max="14857" width="14.140625" style="5" customWidth="1"/>
    <col min="14858" max="14858" width="16.140625" style="5" customWidth="1"/>
    <col min="14859" max="14859" width="9.85546875" style="5" bestFit="1" customWidth="1"/>
    <col min="14860" max="14860" width="11.7109375" style="5" bestFit="1" customWidth="1"/>
    <col min="14861" max="15104" width="9.140625" style="5"/>
    <col min="15105" max="15105" width="13.7109375" style="5" bestFit="1" customWidth="1"/>
    <col min="15106" max="15106" width="42.28515625" style="5" bestFit="1" customWidth="1"/>
    <col min="15107" max="15107" width="15.7109375" style="5" bestFit="1" customWidth="1"/>
    <col min="15108" max="15108" width="11.42578125" style="5" bestFit="1" customWidth="1"/>
    <col min="15109" max="15109" width="15.7109375" style="5" bestFit="1" customWidth="1"/>
    <col min="15110" max="15110" width="14.85546875" style="5" customWidth="1"/>
    <col min="15111" max="15111" width="10.140625" style="5" customWidth="1"/>
    <col min="15112" max="15112" width="13.140625" style="5" customWidth="1"/>
    <col min="15113" max="15113" width="14.140625" style="5" customWidth="1"/>
    <col min="15114" max="15114" width="16.140625" style="5" customWidth="1"/>
    <col min="15115" max="15115" width="9.85546875" style="5" bestFit="1" customWidth="1"/>
    <col min="15116" max="15116" width="11.7109375" style="5" bestFit="1" customWidth="1"/>
    <col min="15117" max="15360" width="9.140625" style="5"/>
    <col min="15361" max="15361" width="13.7109375" style="5" bestFit="1" customWidth="1"/>
    <col min="15362" max="15362" width="42.28515625" style="5" bestFit="1" customWidth="1"/>
    <col min="15363" max="15363" width="15.7109375" style="5" bestFit="1" customWidth="1"/>
    <col min="15364" max="15364" width="11.42578125" style="5" bestFit="1" customWidth="1"/>
    <col min="15365" max="15365" width="15.7109375" style="5" bestFit="1" customWidth="1"/>
    <col min="15366" max="15366" width="14.85546875" style="5" customWidth="1"/>
    <col min="15367" max="15367" width="10.140625" style="5" customWidth="1"/>
    <col min="15368" max="15368" width="13.140625" style="5" customWidth="1"/>
    <col min="15369" max="15369" width="14.140625" style="5" customWidth="1"/>
    <col min="15370" max="15370" width="16.140625" style="5" customWidth="1"/>
    <col min="15371" max="15371" width="9.85546875" style="5" bestFit="1" customWidth="1"/>
    <col min="15372" max="15372" width="11.7109375" style="5" bestFit="1" customWidth="1"/>
    <col min="15373" max="15616" width="9.140625" style="5"/>
    <col min="15617" max="15617" width="13.7109375" style="5" bestFit="1" customWidth="1"/>
    <col min="15618" max="15618" width="42.28515625" style="5" bestFit="1" customWidth="1"/>
    <col min="15619" max="15619" width="15.7109375" style="5" bestFit="1" customWidth="1"/>
    <col min="15620" max="15620" width="11.42578125" style="5" bestFit="1" customWidth="1"/>
    <col min="15621" max="15621" width="15.7109375" style="5" bestFit="1" customWidth="1"/>
    <col min="15622" max="15622" width="14.85546875" style="5" customWidth="1"/>
    <col min="15623" max="15623" width="10.140625" style="5" customWidth="1"/>
    <col min="15624" max="15624" width="13.140625" style="5" customWidth="1"/>
    <col min="15625" max="15625" width="14.140625" style="5" customWidth="1"/>
    <col min="15626" max="15626" width="16.140625" style="5" customWidth="1"/>
    <col min="15627" max="15627" width="9.85546875" style="5" bestFit="1" customWidth="1"/>
    <col min="15628" max="15628" width="11.7109375" style="5" bestFit="1" customWidth="1"/>
    <col min="15629" max="15872" width="9.140625" style="5"/>
    <col min="15873" max="15873" width="13.7109375" style="5" bestFit="1" customWidth="1"/>
    <col min="15874" max="15874" width="42.28515625" style="5" bestFit="1" customWidth="1"/>
    <col min="15875" max="15875" width="15.7109375" style="5" bestFit="1" customWidth="1"/>
    <col min="15876" max="15876" width="11.42578125" style="5" bestFit="1" customWidth="1"/>
    <col min="15877" max="15877" width="15.7109375" style="5" bestFit="1" customWidth="1"/>
    <col min="15878" max="15878" width="14.85546875" style="5" customWidth="1"/>
    <col min="15879" max="15879" width="10.140625" style="5" customWidth="1"/>
    <col min="15880" max="15880" width="13.140625" style="5" customWidth="1"/>
    <col min="15881" max="15881" width="14.140625" style="5" customWidth="1"/>
    <col min="15882" max="15882" width="16.140625" style="5" customWidth="1"/>
    <col min="15883" max="15883" width="9.85546875" style="5" bestFit="1" customWidth="1"/>
    <col min="15884" max="15884" width="11.7109375" style="5" bestFit="1" customWidth="1"/>
    <col min="15885" max="16128" width="9.140625" style="5"/>
    <col min="16129" max="16129" width="13.7109375" style="5" bestFit="1" customWidth="1"/>
    <col min="16130" max="16130" width="42.28515625" style="5" bestFit="1" customWidth="1"/>
    <col min="16131" max="16131" width="15.7109375" style="5" bestFit="1" customWidth="1"/>
    <col min="16132" max="16132" width="11.42578125" style="5" bestFit="1" customWidth="1"/>
    <col min="16133" max="16133" width="15.7109375" style="5" bestFit="1" customWidth="1"/>
    <col min="16134" max="16134" width="14.85546875" style="5" customWidth="1"/>
    <col min="16135" max="16135" width="10.140625" style="5" customWidth="1"/>
    <col min="16136" max="16136" width="13.140625" style="5" customWidth="1"/>
    <col min="16137" max="16137" width="14.140625" style="5" customWidth="1"/>
    <col min="16138" max="16138" width="16.140625" style="5" customWidth="1"/>
    <col min="16139" max="16139" width="9.85546875" style="5" bestFit="1" customWidth="1"/>
    <col min="16140" max="16140" width="11.7109375" style="5" bestFit="1" customWidth="1"/>
    <col min="16141" max="16384" width="9.140625" style="5"/>
  </cols>
  <sheetData>
    <row r="1" spans="1:12" x14ac:dyDescent="0.25">
      <c r="A1" s="1"/>
      <c r="B1" s="1"/>
      <c r="C1" s="1"/>
      <c r="D1" s="1"/>
      <c r="E1" s="1"/>
      <c r="F1" s="1"/>
      <c r="G1" s="1"/>
      <c r="H1" s="2"/>
      <c r="I1" s="1"/>
      <c r="J1" s="3"/>
    </row>
    <row r="2" spans="1:12" x14ac:dyDescent="0.25">
      <c r="A2" s="1"/>
      <c r="B2" s="1"/>
      <c r="C2" s="1"/>
      <c r="D2" s="1"/>
      <c r="E2" s="1"/>
      <c r="F2" s="1"/>
      <c r="G2" s="1"/>
      <c r="H2" s="2"/>
      <c r="I2" s="1"/>
      <c r="J2" s="3"/>
    </row>
    <row r="3" spans="1:12" x14ac:dyDescent="0.25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</row>
    <row r="4" spans="1:12" x14ac:dyDescent="0.2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</row>
    <row r="5" spans="1:12" s="10" customFormat="1" x14ac:dyDescent="0.25">
      <c r="A5" s="8" t="s">
        <v>2</v>
      </c>
      <c r="B5" s="8"/>
      <c r="C5" s="8"/>
      <c r="D5" s="8"/>
      <c r="E5" s="8"/>
      <c r="F5" s="8"/>
      <c r="G5" s="8"/>
      <c r="H5" s="8"/>
      <c r="I5" s="8"/>
      <c r="J5" s="8"/>
      <c r="K5" s="9"/>
      <c r="L5" s="9"/>
    </row>
    <row r="6" spans="1:12" s="4" customFormat="1" x14ac:dyDescent="0.25">
      <c r="A6" s="1"/>
      <c r="B6" s="1"/>
      <c r="C6" s="11"/>
      <c r="D6" s="1"/>
      <c r="E6" s="11"/>
      <c r="F6" s="12"/>
      <c r="G6" s="1"/>
      <c r="H6" s="2"/>
      <c r="I6" s="11"/>
      <c r="J6" s="11"/>
    </row>
    <row r="7" spans="1:12" s="4" customFormat="1" ht="47.25" x14ac:dyDescent="0.25">
      <c r="A7" s="13" t="s">
        <v>3</v>
      </c>
      <c r="B7" s="13" t="s">
        <v>4</v>
      </c>
      <c r="C7" s="14" t="s">
        <v>19</v>
      </c>
      <c r="D7" s="13" t="s">
        <v>5</v>
      </c>
      <c r="E7" s="15" t="s">
        <v>20</v>
      </c>
      <c r="F7" s="15" t="s">
        <v>21</v>
      </c>
      <c r="G7" s="13" t="s">
        <v>6</v>
      </c>
      <c r="H7" s="16" t="s">
        <v>7</v>
      </c>
      <c r="I7" s="15" t="s">
        <v>22</v>
      </c>
      <c r="J7" s="15" t="s">
        <v>23</v>
      </c>
    </row>
    <row r="8" spans="1:12" s="4" customFormat="1" x14ac:dyDescent="0.25">
      <c r="A8" s="17"/>
      <c r="B8" s="18"/>
      <c r="C8" s="19"/>
      <c r="D8" s="20"/>
      <c r="E8" s="21"/>
      <c r="F8" s="21"/>
      <c r="G8" s="22"/>
      <c r="H8" s="23"/>
      <c r="I8" s="24"/>
      <c r="J8" s="24"/>
    </row>
    <row r="9" spans="1:12" x14ac:dyDescent="0.25">
      <c r="A9" s="25" t="s">
        <v>8</v>
      </c>
      <c r="B9" s="18"/>
      <c r="C9" s="26"/>
      <c r="D9" s="20"/>
      <c r="E9" s="21"/>
      <c r="F9" s="27"/>
      <c r="G9" s="22"/>
      <c r="H9" s="23"/>
      <c r="I9" s="24"/>
      <c r="J9" s="24"/>
      <c r="K9" s="5"/>
      <c r="L9" s="5"/>
    </row>
    <row r="10" spans="1:12" x14ac:dyDescent="0.25">
      <c r="A10" s="17">
        <v>43009</v>
      </c>
      <c r="B10" s="18" t="s">
        <v>24</v>
      </c>
      <c r="C10" s="26">
        <v>9453253</v>
      </c>
      <c r="D10" s="20"/>
      <c r="E10" s="21">
        <v>0</v>
      </c>
      <c r="F10" s="27">
        <v>0</v>
      </c>
      <c r="G10" s="22">
        <v>0</v>
      </c>
      <c r="H10" s="23">
        <f>($B$81-A10)</f>
        <v>181</v>
      </c>
      <c r="I10" s="24">
        <f>C10*G10*H10/365</f>
        <v>0</v>
      </c>
      <c r="J10" s="24">
        <f>C10-I10</f>
        <v>9453253</v>
      </c>
      <c r="K10" s="5"/>
      <c r="L10" s="5"/>
    </row>
    <row r="11" spans="1:12" s="4" customFormat="1" x14ac:dyDescent="0.25">
      <c r="A11" s="17"/>
      <c r="B11" s="18"/>
      <c r="C11" s="19"/>
      <c r="D11" s="20"/>
      <c r="E11" s="21"/>
      <c r="F11" s="21"/>
      <c r="G11" s="22"/>
      <c r="H11" s="23"/>
      <c r="I11" s="24"/>
      <c r="J11" s="24"/>
    </row>
    <row r="12" spans="1:12" x14ac:dyDescent="0.25">
      <c r="A12" s="25" t="s">
        <v>9</v>
      </c>
      <c r="B12" s="18"/>
      <c r="C12" s="26"/>
      <c r="D12" s="20"/>
      <c r="E12" s="21"/>
      <c r="F12" s="27"/>
      <c r="G12" s="22"/>
      <c r="H12" s="23"/>
      <c r="I12" s="24"/>
      <c r="J12" s="24"/>
    </row>
    <row r="13" spans="1:12" x14ac:dyDescent="0.25">
      <c r="A13" s="17">
        <v>43009</v>
      </c>
      <c r="B13" s="18" t="s">
        <v>25</v>
      </c>
      <c r="C13" s="26">
        <v>3613265.77</v>
      </c>
      <c r="D13" s="20">
        <v>30</v>
      </c>
      <c r="E13" s="21">
        <f>ROUND(C13*5%,0.1)</f>
        <v>180663</v>
      </c>
      <c r="F13" s="27">
        <f>C13-E13</f>
        <v>3432602.77</v>
      </c>
      <c r="G13" s="22">
        <f>(1)-(E13/C13)^(1/D13)</f>
        <v>9.5033901026488121E-2</v>
      </c>
      <c r="H13" s="23">
        <f>($B$81-A13)</f>
        <v>181</v>
      </c>
      <c r="I13" s="24">
        <f>C13*G13*H13/365</f>
        <v>170280.20883263703</v>
      </c>
      <c r="J13" s="24">
        <f>C13-I13</f>
        <v>3442985.5611673631</v>
      </c>
    </row>
    <row r="14" spans="1:12" x14ac:dyDescent="0.25">
      <c r="A14" s="17">
        <v>43009</v>
      </c>
      <c r="B14" s="18" t="s">
        <v>26</v>
      </c>
      <c r="C14" s="26">
        <f>30767523.19-698360</f>
        <v>30069163.190000001</v>
      </c>
      <c r="D14" s="20">
        <v>30</v>
      </c>
      <c r="E14" s="21">
        <f>ROUND(C14*5%,0.1)</f>
        <v>1503458</v>
      </c>
      <c r="F14" s="27">
        <f>C14-E14</f>
        <v>28565705.190000001</v>
      </c>
      <c r="G14" s="22">
        <f>(1)-(E14/C14)^(1/D14)</f>
        <v>9.5033856055528609E-2</v>
      </c>
      <c r="H14" s="23">
        <f>($B$81-A14)</f>
        <v>181</v>
      </c>
      <c r="I14" s="24">
        <f>C14*G14*H14/365</f>
        <v>1417050.7486626504</v>
      </c>
      <c r="J14" s="24">
        <f>C14-I14</f>
        <v>28652112.441337351</v>
      </c>
    </row>
    <row r="15" spans="1:12" x14ac:dyDescent="0.25">
      <c r="A15" s="17">
        <v>43059</v>
      </c>
      <c r="B15" s="18" t="s">
        <v>26</v>
      </c>
      <c r="C15" s="26">
        <v>698360</v>
      </c>
      <c r="D15" s="20">
        <v>30</v>
      </c>
      <c r="E15" s="21">
        <f>ROUND(C15*5%,0.1)</f>
        <v>34918</v>
      </c>
      <c r="F15" s="27">
        <f>C15-E15</f>
        <v>663442</v>
      </c>
      <c r="G15" s="22">
        <f>(1)-(E15/C15)^(1/D15)</f>
        <v>9.503385285530408E-2</v>
      </c>
      <c r="H15" s="23">
        <f>($B$81-A15)</f>
        <v>131</v>
      </c>
      <c r="I15" s="24">
        <f>C15*G15*H15/365</f>
        <v>23819.691051736852</v>
      </c>
      <c r="J15" s="24">
        <f>C15-I15</f>
        <v>674540.30894826318</v>
      </c>
    </row>
    <row r="16" spans="1:12" x14ac:dyDescent="0.25">
      <c r="A16" s="17"/>
      <c r="B16" s="18"/>
      <c r="C16" s="26"/>
      <c r="D16" s="20"/>
      <c r="E16" s="21"/>
      <c r="F16" s="27"/>
      <c r="G16" s="22"/>
      <c r="H16" s="23"/>
      <c r="I16" s="24"/>
      <c r="J16" s="24"/>
    </row>
    <row r="17" spans="1:12" x14ac:dyDescent="0.25">
      <c r="A17" s="25" t="s">
        <v>10</v>
      </c>
      <c r="B17" s="18"/>
      <c r="C17" s="26"/>
      <c r="D17" s="20"/>
      <c r="E17" s="21"/>
      <c r="F17" s="27"/>
      <c r="G17" s="22"/>
      <c r="H17" s="23"/>
      <c r="I17" s="24"/>
      <c r="J17" s="24"/>
      <c r="K17" s="5"/>
      <c r="L17" s="5"/>
    </row>
    <row r="18" spans="1:12" x14ac:dyDescent="0.25">
      <c r="A18" s="17">
        <v>43009</v>
      </c>
      <c r="B18" s="18" t="s">
        <v>27</v>
      </c>
      <c r="C18" s="28">
        <f>37675604.9-418000</f>
        <v>37257604.899999999</v>
      </c>
      <c r="D18" s="20">
        <v>15</v>
      </c>
      <c r="E18" s="21">
        <f t="shared" ref="E18:E25" si="0">ROUND(C18*5%,0.1)</f>
        <v>1862880</v>
      </c>
      <c r="F18" s="27">
        <f t="shared" ref="F18:F25" si="1">C18-E18</f>
        <v>35394724.899999999</v>
      </c>
      <c r="G18" s="22">
        <f t="shared" ref="G18:G25" si="2">(1)-(E18/C18)^(1/D18)</f>
        <v>0.18103627970258296</v>
      </c>
      <c r="H18" s="23">
        <f>($B$81-A18)</f>
        <v>181</v>
      </c>
      <c r="I18" s="24">
        <f t="shared" ref="I18:I25" si="3">C18*G18*H18/365</f>
        <v>3344770.0024443157</v>
      </c>
      <c r="J18" s="24">
        <f t="shared" ref="J18:J25" si="4">C18-I18</f>
        <v>33912834.897555679</v>
      </c>
      <c r="K18" s="5"/>
      <c r="L18" s="5"/>
    </row>
    <row r="19" spans="1:12" x14ac:dyDescent="0.25">
      <c r="A19" s="17">
        <v>43009</v>
      </c>
      <c r="B19" s="18" t="s">
        <v>28</v>
      </c>
      <c r="C19" s="28">
        <f>6881621.12-137300</f>
        <v>6744321.1200000001</v>
      </c>
      <c r="D19" s="20">
        <v>15</v>
      </c>
      <c r="E19" s="21">
        <f t="shared" si="0"/>
        <v>337216</v>
      </c>
      <c r="F19" s="27">
        <f t="shared" si="1"/>
        <v>6407105.1200000001</v>
      </c>
      <c r="G19" s="22">
        <f t="shared" si="2"/>
        <v>0.18103628158886775</v>
      </c>
      <c r="H19" s="23">
        <f t="shared" ref="H19:H25" si="5">($B$81-A19)</f>
        <v>181</v>
      </c>
      <c r="I19" s="24">
        <f t="shared" si="3"/>
        <v>605465.7368506802</v>
      </c>
      <c r="J19" s="24">
        <f t="shared" si="4"/>
        <v>6138855.3831493203</v>
      </c>
      <c r="K19" s="5"/>
      <c r="L19" s="5"/>
    </row>
    <row r="20" spans="1:12" x14ac:dyDescent="0.25">
      <c r="A20" s="17">
        <v>43024</v>
      </c>
      <c r="B20" s="18" t="s">
        <v>29</v>
      </c>
      <c r="C20" s="29">
        <v>18500</v>
      </c>
      <c r="D20" s="20">
        <v>15</v>
      </c>
      <c r="E20" s="21">
        <f t="shared" si="0"/>
        <v>925</v>
      </c>
      <c r="F20" s="27">
        <f t="shared" si="1"/>
        <v>17575</v>
      </c>
      <c r="G20" s="22">
        <f t="shared" si="2"/>
        <v>0.18103627252208465</v>
      </c>
      <c r="H20" s="23">
        <f t="shared" si="5"/>
        <v>166</v>
      </c>
      <c r="I20" s="24">
        <f t="shared" si="3"/>
        <v>1523.1846381241699</v>
      </c>
      <c r="J20" s="24">
        <f t="shared" si="4"/>
        <v>16976.81536187583</v>
      </c>
      <c r="K20" s="5"/>
      <c r="L20" s="5"/>
    </row>
    <row r="21" spans="1:12" x14ac:dyDescent="0.25">
      <c r="A21" s="17">
        <v>43034</v>
      </c>
      <c r="B21" s="18" t="s">
        <v>29</v>
      </c>
      <c r="C21" s="30">
        <v>42000</v>
      </c>
      <c r="D21" s="20">
        <v>15</v>
      </c>
      <c r="E21" s="21">
        <f t="shared" si="0"/>
        <v>2100</v>
      </c>
      <c r="F21" s="27">
        <f t="shared" si="1"/>
        <v>39900</v>
      </c>
      <c r="G21" s="22">
        <f t="shared" si="2"/>
        <v>0.18103627252208465</v>
      </c>
      <c r="H21" s="23">
        <f t="shared" si="5"/>
        <v>156</v>
      </c>
      <c r="I21" s="24">
        <f t="shared" si="3"/>
        <v>3249.7250892183529</v>
      </c>
      <c r="J21" s="24">
        <f t="shared" si="4"/>
        <v>38750.274910781649</v>
      </c>
      <c r="K21" s="5"/>
      <c r="L21" s="5"/>
    </row>
    <row r="22" spans="1:12" x14ac:dyDescent="0.25">
      <c r="A22" s="17">
        <v>43078</v>
      </c>
      <c r="B22" s="18" t="s">
        <v>27</v>
      </c>
      <c r="C22" s="31">
        <v>68000</v>
      </c>
      <c r="D22" s="20">
        <v>15</v>
      </c>
      <c r="E22" s="21">
        <f t="shared" si="0"/>
        <v>3400</v>
      </c>
      <c r="F22" s="27">
        <f t="shared" si="1"/>
        <v>64600</v>
      </c>
      <c r="G22" s="22">
        <f t="shared" si="2"/>
        <v>0.18103627252208465</v>
      </c>
      <c r="H22" s="23">
        <f>($B$81-A22)</f>
        <v>112</v>
      </c>
      <c r="I22" s="24">
        <f t="shared" si="3"/>
        <v>3777.4582233649221</v>
      </c>
      <c r="J22" s="24">
        <f t="shared" si="4"/>
        <v>64222.54177663508</v>
      </c>
      <c r="K22" s="5"/>
      <c r="L22" s="5"/>
    </row>
    <row r="23" spans="1:12" x14ac:dyDescent="0.25">
      <c r="A23" s="17">
        <v>43078</v>
      </c>
      <c r="B23" s="18" t="s">
        <v>27</v>
      </c>
      <c r="C23" s="31">
        <v>350000</v>
      </c>
      <c r="D23" s="20">
        <v>15</v>
      </c>
      <c r="E23" s="21">
        <f t="shared" si="0"/>
        <v>17500</v>
      </c>
      <c r="F23" s="27">
        <f t="shared" si="1"/>
        <v>332500</v>
      </c>
      <c r="G23" s="22">
        <f t="shared" si="2"/>
        <v>0.18103627252208465</v>
      </c>
      <c r="H23" s="23">
        <f>($B$81-A23)</f>
        <v>112</v>
      </c>
      <c r="I23" s="24">
        <f t="shared" si="3"/>
        <v>19442.799679084161</v>
      </c>
      <c r="J23" s="24">
        <f t="shared" si="4"/>
        <v>330557.20032091584</v>
      </c>
      <c r="K23" s="5"/>
      <c r="L23" s="5"/>
    </row>
    <row r="24" spans="1:12" x14ac:dyDescent="0.25">
      <c r="A24" s="17">
        <v>43080</v>
      </c>
      <c r="B24" s="18" t="s">
        <v>29</v>
      </c>
      <c r="C24" s="31">
        <v>13000</v>
      </c>
      <c r="D24" s="20">
        <v>15</v>
      </c>
      <c r="E24" s="21">
        <f t="shared" si="0"/>
        <v>650</v>
      </c>
      <c r="F24" s="27">
        <f t="shared" si="1"/>
        <v>12350</v>
      </c>
      <c r="G24" s="22">
        <f t="shared" si="2"/>
        <v>0.18103627252208465</v>
      </c>
      <c r="H24" s="23">
        <f t="shared" si="5"/>
        <v>110</v>
      </c>
      <c r="I24" s="24">
        <f t="shared" si="3"/>
        <v>709.2653964563865</v>
      </c>
      <c r="J24" s="24">
        <f t="shared" si="4"/>
        <v>12290.734603543613</v>
      </c>
      <c r="K24" s="5"/>
      <c r="L24" s="5"/>
    </row>
    <row r="25" spans="1:12" x14ac:dyDescent="0.25">
      <c r="A25" s="17">
        <v>43189</v>
      </c>
      <c r="B25" s="18" t="s">
        <v>29</v>
      </c>
      <c r="C25" s="32">
        <v>63800</v>
      </c>
      <c r="D25" s="20">
        <v>15</v>
      </c>
      <c r="E25" s="21">
        <f t="shared" si="0"/>
        <v>3190</v>
      </c>
      <c r="F25" s="27">
        <f t="shared" si="1"/>
        <v>60610</v>
      </c>
      <c r="G25" s="22">
        <f t="shared" si="2"/>
        <v>0.18103627252208465</v>
      </c>
      <c r="H25" s="23">
        <f t="shared" si="5"/>
        <v>1</v>
      </c>
      <c r="I25" s="24">
        <f t="shared" si="3"/>
        <v>31.644148457284935</v>
      </c>
      <c r="J25" s="24">
        <f t="shared" si="4"/>
        <v>63768.355851542714</v>
      </c>
      <c r="K25" s="5"/>
      <c r="L25" s="5"/>
    </row>
    <row r="26" spans="1:12" x14ac:dyDescent="0.25">
      <c r="A26" s="17"/>
      <c r="B26" s="18"/>
      <c r="C26" s="26"/>
      <c r="D26" s="20"/>
      <c r="E26" s="21"/>
      <c r="F26" s="27"/>
      <c r="G26" s="22"/>
      <c r="H26" s="23"/>
      <c r="I26" s="24"/>
      <c r="J26" s="24"/>
    </row>
    <row r="27" spans="1:12" ht="15" customHeight="1" x14ac:dyDescent="0.25">
      <c r="A27" s="25" t="s">
        <v>11</v>
      </c>
      <c r="B27" s="18"/>
      <c r="C27" s="26"/>
      <c r="D27" s="20"/>
      <c r="E27" s="21"/>
      <c r="F27" s="27"/>
      <c r="G27" s="22"/>
      <c r="H27" s="23"/>
      <c r="I27" s="24"/>
      <c r="J27" s="24"/>
    </row>
    <row r="28" spans="1:12" s="4" customFormat="1" x14ac:dyDescent="0.25">
      <c r="A28" s="33" t="s">
        <v>12</v>
      </c>
      <c r="B28" s="33"/>
      <c r="C28" s="34"/>
      <c r="D28" s="20"/>
      <c r="E28" s="21"/>
      <c r="F28" s="21"/>
      <c r="G28" s="22"/>
      <c r="H28" s="23"/>
      <c r="I28" s="24"/>
      <c r="J28" s="24"/>
    </row>
    <row r="29" spans="1:12" s="4" customFormat="1" x14ac:dyDescent="0.25">
      <c r="A29" s="17">
        <v>43009</v>
      </c>
      <c r="B29" s="18" t="s">
        <v>30</v>
      </c>
      <c r="C29" s="28">
        <f>621768.5</f>
        <v>621768.5</v>
      </c>
      <c r="D29" s="20">
        <v>15</v>
      </c>
      <c r="E29" s="21">
        <f>ROUND(C29*5%,0.1)</f>
        <v>31088</v>
      </c>
      <c r="F29" s="27">
        <f>C29-E29</f>
        <v>590680.5</v>
      </c>
      <c r="G29" s="22">
        <f>(1)-(E29/C29)^(1/D29)</f>
        <v>0.18103701891307467</v>
      </c>
      <c r="H29" s="23">
        <f>($B$81-A29)</f>
        <v>181</v>
      </c>
      <c r="I29" s="24">
        <f>C29*G29*H29/365</f>
        <v>55818.969700339141</v>
      </c>
      <c r="J29" s="24">
        <f>C29-I29</f>
        <v>565949.53029966087</v>
      </c>
    </row>
    <row r="30" spans="1:12" s="4" customFormat="1" x14ac:dyDescent="0.25">
      <c r="A30" s="17">
        <v>43009</v>
      </c>
      <c r="B30" s="18" t="s">
        <v>31</v>
      </c>
      <c r="C30" s="28">
        <v>210000</v>
      </c>
      <c r="D30" s="20">
        <v>15</v>
      </c>
      <c r="E30" s="21">
        <f>ROUND(C30*5%,0.1)</f>
        <v>10500</v>
      </c>
      <c r="F30" s="27">
        <f>C30-E30</f>
        <v>199500</v>
      </c>
      <c r="G30" s="22">
        <f>(1)-(E30/C30)^(1/D30)</f>
        <v>0.18103627252208465</v>
      </c>
      <c r="H30" s="23">
        <f>($B$81-A30)</f>
        <v>181</v>
      </c>
      <c r="I30" s="24">
        <f>C30*G30*H30/365</f>
        <v>18852.571831683392</v>
      </c>
      <c r="J30" s="24">
        <f>C30-I30</f>
        <v>191147.4281683166</v>
      </c>
    </row>
    <row r="31" spans="1:12" s="4" customFormat="1" x14ac:dyDescent="0.25">
      <c r="A31" s="17">
        <v>43009</v>
      </c>
      <c r="B31" s="18" t="s">
        <v>32</v>
      </c>
      <c r="C31" s="28">
        <v>299000</v>
      </c>
      <c r="D31" s="20">
        <v>15</v>
      </c>
      <c r="E31" s="21">
        <f>ROUND(C31*5%,0.1)</f>
        <v>14950</v>
      </c>
      <c r="F31" s="27">
        <f>C31-E31</f>
        <v>284050</v>
      </c>
      <c r="G31" s="22">
        <f>(1)-(E31/C31)^(1/D31)</f>
        <v>0.18103627252208465</v>
      </c>
      <c r="H31" s="23">
        <f>($B$81-A31)</f>
        <v>181</v>
      </c>
      <c r="I31" s="24">
        <f>C31*G31*H31/365</f>
        <v>26842.471322253969</v>
      </c>
      <c r="J31" s="24">
        <f>C31-I31</f>
        <v>272157.52867774601</v>
      </c>
    </row>
    <row r="32" spans="1:12" s="4" customFormat="1" x14ac:dyDescent="0.25">
      <c r="A32" s="17">
        <v>43102</v>
      </c>
      <c r="B32" s="18" t="s">
        <v>32</v>
      </c>
      <c r="C32" s="35">
        <v>598000</v>
      </c>
      <c r="D32" s="20">
        <v>15</v>
      </c>
      <c r="E32" s="21">
        <f>ROUND(C32*5%,0.1)</f>
        <v>29900</v>
      </c>
      <c r="F32" s="27">
        <f>C32-E32</f>
        <v>568100</v>
      </c>
      <c r="G32" s="22">
        <f>(1)-(E32/C32)^(1/D32)</f>
        <v>0.18103627252208465</v>
      </c>
      <c r="H32" s="23">
        <f>($B$81-A32)</f>
        <v>88</v>
      </c>
      <c r="I32" s="24">
        <f>C32*G32*H32/365</f>
        <v>26100.96658959502</v>
      </c>
      <c r="J32" s="24">
        <f>C32-I32</f>
        <v>571899.03341040493</v>
      </c>
      <c r="L32" s="4">
        <f>L33+L39+L58</f>
        <v>1478354.2357488952</v>
      </c>
    </row>
    <row r="33" spans="1:12" x14ac:dyDescent="0.25">
      <c r="A33" s="17">
        <v>43131</v>
      </c>
      <c r="B33" s="18" t="s">
        <v>33</v>
      </c>
      <c r="C33" s="36">
        <v>35000</v>
      </c>
      <c r="D33" s="20">
        <v>15</v>
      </c>
      <c r="E33" s="21">
        <f>ROUND(C33*5%,0.1)</f>
        <v>1750</v>
      </c>
      <c r="F33" s="27">
        <f>C33-E33</f>
        <v>33250</v>
      </c>
      <c r="G33" s="22">
        <f>(1)-(E33/C33)^(1/D33)</f>
        <v>0.18103627252208465</v>
      </c>
      <c r="H33" s="23">
        <f>($B$81-A33)</f>
        <v>59</v>
      </c>
      <c r="I33" s="24">
        <f>C33*G33*H33/365</f>
        <v>1024.2189116660404</v>
      </c>
      <c r="J33" s="24">
        <f>C33-I33</f>
        <v>33975.781088333963</v>
      </c>
      <c r="L33" s="4">
        <f>SUM(I29:I33)</f>
        <v>128639.19835553756</v>
      </c>
    </row>
    <row r="34" spans="1:12" x14ac:dyDescent="0.25">
      <c r="A34" s="17"/>
      <c r="B34" s="18"/>
      <c r="C34" s="26"/>
      <c r="D34" s="20"/>
      <c r="E34" s="21"/>
      <c r="F34" s="27"/>
      <c r="G34" s="22"/>
      <c r="H34" s="23"/>
      <c r="I34" s="24"/>
      <c r="J34" s="24"/>
    </row>
    <row r="35" spans="1:12" x14ac:dyDescent="0.25">
      <c r="A35" s="37" t="s">
        <v>13</v>
      </c>
      <c r="B35" s="18"/>
      <c r="C35" s="26"/>
      <c r="D35" s="20"/>
      <c r="E35" s="21"/>
      <c r="F35" s="27"/>
      <c r="G35" s="22"/>
      <c r="H35" s="23"/>
      <c r="I35" s="24"/>
      <c r="J35" s="24"/>
      <c r="K35" s="5"/>
      <c r="L35" s="5"/>
    </row>
    <row r="36" spans="1:12" x14ac:dyDescent="0.25">
      <c r="A36" s="17">
        <v>43009</v>
      </c>
      <c r="B36" s="18" t="s">
        <v>34</v>
      </c>
      <c r="C36" s="28">
        <v>11881742</v>
      </c>
      <c r="D36" s="20">
        <v>15</v>
      </c>
      <c r="E36" s="21">
        <f>ROUND(C36*5%,0.1)</f>
        <v>594087</v>
      </c>
      <c r="F36" s="27">
        <f>C36-E36</f>
        <v>11287655</v>
      </c>
      <c r="G36" s="22">
        <f>(1)-(E36/C36)^(1/D36)</f>
        <v>0.18103628171224995</v>
      </c>
      <c r="H36" s="23">
        <f>($B$81-A36)</f>
        <v>181</v>
      </c>
      <c r="I36" s="24">
        <f>C36*G36*H36/365</f>
        <v>1066673.3614846938</v>
      </c>
      <c r="J36" s="24">
        <f>C36-I36</f>
        <v>10815068.638515307</v>
      </c>
      <c r="K36" s="5"/>
      <c r="L36" s="5"/>
    </row>
    <row r="37" spans="1:12" x14ac:dyDescent="0.25">
      <c r="A37" s="17">
        <v>43026</v>
      </c>
      <c r="B37" s="18" t="s">
        <v>34</v>
      </c>
      <c r="C37" s="38">
        <v>1437100</v>
      </c>
      <c r="D37" s="20">
        <v>15</v>
      </c>
      <c r="E37" s="21">
        <f>ROUND(C37*5%,0.1)</f>
        <v>71855</v>
      </c>
      <c r="F37" s="27">
        <f>C37-E37</f>
        <v>1365245</v>
      </c>
      <c r="G37" s="22">
        <f>(1)-(E37/C37)^(1/D37)</f>
        <v>0.18103627252208465</v>
      </c>
      <c r="H37" s="23">
        <f>($B$81-A37)</f>
        <v>164</v>
      </c>
      <c r="I37" s="24">
        <f>C37*G37*H37/365</f>
        <v>116897.05552768221</v>
      </c>
      <c r="J37" s="24">
        <f>C37-I37</f>
        <v>1320202.9444723178</v>
      </c>
      <c r="K37" s="5"/>
      <c r="L37" s="5"/>
    </row>
    <row r="38" spans="1:12" x14ac:dyDescent="0.25">
      <c r="A38" s="17">
        <v>43046</v>
      </c>
      <c r="B38" s="18" t="s">
        <v>35</v>
      </c>
      <c r="C38" s="29">
        <v>178880</v>
      </c>
      <c r="D38" s="20">
        <v>15</v>
      </c>
      <c r="E38" s="21">
        <f>ROUND(C38*5%,0.1)</f>
        <v>8944</v>
      </c>
      <c r="F38" s="27">
        <f>C38-E38</f>
        <v>169936</v>
      </c>
      <c r="G38" s="22">
        <f>(1)-(E38/C38)^(1/D38)</f>
        <v>0.18103627252208465</v>
      </c>
      <c r="H38" s="23">
        <f>($B$81-A38)</f>
        <v>144</v>
      </c>
      <c r="I38" s="24">
        <f>C38*G38*H38/365</f>
        <v>12776.062065041295</v>
      </c>
      <c r="J38" s="24">
        <f>C38-I38</f>
        <v>166103.9379349587</v>
      </c>
      <c r="K38" s="5"/>
      <c r="L38" s="5"/>
    </row>
    <row r="39" spans="1:12" x14ac:dyDescent="0.25">
      <c r="A39" s="17">
        <v>43067</v>
      </c>
      <c r="B39" s="18" t="s">
        <v>35</v>
      </c>
      <c r="C39" s="39">
        <v>167523</v>
      </c>
      <c r="D39" s="20">
        <v>15</v>
      </c>
      <c r="E39" s="21">
        <f>ROUND(C39*5%,0.1)</f>
        <v>8376</v>
      </c>
      <c r="F39" s="27">
        <f>C39-E39</f>
        <v>159147</v>
      </c>
      <c r="G39" s="22">
        <f>(1)-(E39/C39)^(1/D39)</f>
        <v>0.18103725026313722</v>
      </c>
      <c r="H39" s="23">
        <f>($B$81-A39)</f>
        <v>123</v>
      </c>
      <c r="I39" s="24">
        <f>C39*G39*H39/365</f>
        <v>10220.087953225422</v>
      </c>
      <c r="J39" s="24">
        <f>C39-I39</f>
        <v>157302.91204677458</v>
      </c>
      <c r="K39" s="5"/>
      <c r="L39" s="4">
        <f>SUM(I36:I39)</f>
        <v>1206566.5670306429</v>
      </c>
    </row>
    <row r="40" spans="1:12" x14ac:dyDescent="0.25">
      <c r="A40" s="17"/>
      <c r="B40" s="18"/>
      <c r="C40" s="26"/>
      <c r="D40" s="20"/>
      <c r="E40" s="21"/>
      <c r="F40" s="27"/>
      <c r="G40" s="22"/>
      <c r="H40" s="23"/>
      <c r="I40" s="24"/>
      <c r="J40" s="24"/>
      <c r="K40" s="5"/>
      <c r="L40" s="5"/>
    </row>
    <row r="41" spans="1:12" x14ac:dyDescent="0.25">
      <c r="A41" s="37" t="s">
        <v>14</v>
      </c>
      <c r="B41" s="18"/>
      <c r="C41" s="26"/>
      <c r="D41" s="20"/>
      <c r="E41" s="21"/>
      <c r="F41" s="27"/>
      <c r="G41" s="22"/>
      <c r="H41" s="23"/>
      <c r="I41" s="24"/>
      <c r="J41" s="24"/>
      <c r="K41" s="5"/>
      <c r="L41" s="5"/>
    </row>
    <row r="42" spans="1:12" x14ac:dyDescent="0.25">
      <c r="A42" s="17">
        <v>43009</v>
      </c>
      <c r="B42" s="18" t="s">
        <v>36</v>
      </c>
      <c r="C42" s="28">
        <v>10150</v>
      </c>
      <c r="D42" s="20">
        <v>15</v>
      </c>
      <c r="E42" s="21">
        <f t="shared" ref="E42:E58" si="6">ROUND(C42*5%,0.1)</f>
        <v>508</v>
      </c>
      <c r="F42" s="27">
        <f t="shared" ref="F42:F58" si="7">C42-E42</f>
        <v>9642</v>
      </c>
      <c r="G42" s="22">
        <f t="shared" ref="G42:G58" si="8">(1)-(E42/C42)^(1/D42)</f>
        <v>0.18098250651674297</v>
      </c>
      <c r="H42" s="23">
        <f t="shared" ref="H42:H58" si="9">($B$81-A42)</f>
        <v>181</v>
      </c>
      <c r="I42" s="24">
        <f t="shared" ref="I42:I58" si="10">C42*G42*H42/365</f>
        <v>910.93701875954616</v>
      </c>
      <c r="J42" s="24">
        <f t="shared" ref="J42:J58" si="11">C42-I42</f>
        <v>9239.0629812404532</v>
      </c>
      <c r="K42" s="5"/>
      <c r="L42" s="5"/>
    </row>
    <row r="43" spans="1:12" x14ac:dyDescent="0.25">
      <c r="A43" s="17">
        <v>43009</v>
      </c>
      <c r="B43" s="18" t="s">
        <v>37</v>
      </c>
      <c r="C43" s="28">
        <v>17800</v>
      </c>
      <c r="D43" s="20">
        <v>15</v>
      </c>
      <c r="E43" s="21">
        <f t="shared" si="6"/>
        <v>890</v>
      </c>
      <c r="F43" s="27">
        <f t="shared" si="7"/>
        <v>16910</v>
      </c>
      <c r="G43" s="22">
        <f t="shared" si="8"/>
        <v>0.18103627252208465</v>
      </c>
      <c r="H43" s="23">
        <f t="shared" si="9"/>
        <v>181</v>
      </c>
      <c r="I43" s="24">
        <f t="shared" si="10"/>
        <v>1597.9798981141159</v>
      </c>
      <c r="J43" s="24">
        <f t="shared" si="11"/>
        <v>16202.020101885884</v>
      </c>
      <c r="K43" s="5"/>
      <c r="L43" s="5"/>
    </row>
    <row r="44" spans="1:12" x14ac:dyDescent="0.25">
      <c r="A44" s="17">
        <v>43009</v>
      </c>
      <c r="B44" s="18" t="s">
        <v>38</v>
      </c>
      <c r="C44" s="28">
        <v>4400</v>
      </c>
      <c r="D44" s="20">
        <v>15</v>
      </c>
      <c r="E44" s="21">
        <f t="shared" si="6"/>
        <v>220</v>
      </c>
      <c r="F44" s="27">
        <f t="shared" si="7"/>
        <v>4180</v>
      </c>
      <c r="G44" s="22">
        <f t="shared" si="8"/>
        <v>0.18103627252208465</v>
      </c>
      <c r="H44" s="23">
        <f t="shared" si="9"/>
        <v>181</v>
      </c>
      <c r="I44" s="24">
        <f t="shared" si="10"/>
        <v>395.00626694955679</v>
      </c>
      <c r="J44" s="24">
        <f t="shared" si="11"/>
        <v>4004.9937330504431</v>
      </c>
      <c r="K44" s="5"/>
      <c r="L44" s="5"/>
    </row>
    <row r="45" spans="1:12" x14ac:dyDescent="0.25">
      <c r="A45" s="17">
        <v>43009</v>
      </c>
      <c r="B45" s="18" t="s">
        <v>39</v>
      </c>
      <c r="C45" s="28">
        <v>3400</v>
      </c>
      <c r="D45" s="20">
        <v>15</v>
      </c>
      <c r="E45" s="21">
        <f t="shared" si="6"/>
        <v>170</v>
      </c>
      <c r="F45" s="27">
        <f t="shared" si="7"/>
        <v>3230</v>
      </c>
      <c r="G45" s="22">
        <f t="shared" si="8"/>
        <v>0.18103627252208465</v>
      </c>
      <c r="H45" s="23">
        <f t="shared" si="9"/>
        <v>181</v>
      </c>
      <c r="I45" s="24">
        <f t="shared" si="10"/>
        <v>305.23211537011201</v>
      </c>
      <c r="J45" s="24">
        <f t="shared" si="11"/>
        <v>3094.7678846298882</v>
      </c>
      <c r="K45" s="5"/>
      <c r="L45" s="5"/>
    </row>
    <row r="46" spans="1:12" x14ac:dyDescent="0.25">
      <c r="A46" s="17">
        <v>43009</v>
      </c>
      <c r="B46" s="18" t="s">
        <v>40</v>
      </c>
      <c r="C46" s="28">
        <v>56500</v>
      </c>
      <c r="D46" s="20">
        <v>15</v>
      </c>
      <c r="E46" s="21">
        <f t="shared" si="6"/>
        <v>2825</v>
      </c>
      <c r="F46" s="27">
        <f t="shared" si="7"/>
        <v>53675</v>
      </c>
      <c r="G46" s="22">
        <f t="shared" si="8"/>
        <v>0.18103627252208465</v>
      </c>
      <c r="H46" s="23">
        <f t="shared" si="9"/>
        <v>181</v>
      </c>
      <c r="I46" s="24">
        <f t="shared" si="10"/>
        <v>5072.2395642386273</v>
      </c>
      <c r="J46" s="24">
        <f t="shared" si="11"/>
        <v>51427.760435761375</v>
      </c>
      <c r="K46" s="5"/>
      <c r="L46" s="5"/>
    </row>
    <row r="47" spans="1:12" x14ac:dyDescent="0.25">
      <c r="A47" s="17">
        <v>43009</v>
      </c>
      <c r="B47" s="18" t="s">
        <v>41</v>
      </c>
      <c r="C47" s="28">
        <v>155166.87</v>
      </c>
      <c r="D47" s="20">
        <v>15</v>
      </c>
      <c r="E47" s="21">
        <f t="shared" si="6"/>
        <v>7758</v>
      </c>
      <c r="F47" s="27">
        <f t="shared" si="7"/>
        <v>147408.87</v>
      </c>
      <c r="G47" s="22">
        <f t="shared" si="8"/>
        <v>0.18103868987533334</v>
      </c>
      <c r="H47" s="23">
        <f t="shared" si="9"/>
        <v>181</v>
      </c>
      <c r="I47" s="24">
        <f t="shared" si="10"/>
        <v>13930.160112577989</v>
      </c>
      <c r="J47" s="24">
        <f t="shared" si="11"/>
        <v>141236.70988742201</v>
      </c>
      <c r="K47" s="5"/>
      <c r="L47" s="5"/>
    </row>
    <row r="48" spans="1:12" x14ac:dyDescent="0.25">
      <c r="A48" s="17">
        <v>43009</v>
      </c>
      <c r="B48" s="18" t="s">
        <v>42</v>
      </c>
      <c r="C48" s="28">
        <v>7200</v>
      </c>
      <c r="D48" s="20">
        <v>15</v>
      </c>
      <c r="E48" s="21">
        <f t="shared" si="6"/>
        <v>360</v>
      </c>
      <c r="F48" s="27">
        <f t="shared" si="7"/>
        <v>6840</v>
      </c>
      <c r="G48" s="22">
        <f t="shared" si="8"/>
        <v>0.18103627252208465</v>
      </c>
      <c r="H48" s="23">
        <f t="shared" si="9"/>
        <v>181</v>
      </c>
      <c r="I48" s="24">
        <f t="shared" si="10"/>
        <v>646.37389137200205</v>
      </c>
      <c r="J48" s="24">
        <f t="shared" si="11"/>
        <v>6553.6261086279983</v>
      </c>
      <c r="K48" s="5"/>
      <c r="L48" s="5"/>
    </row>
    <row r="49" spans="1:12" x14ac:dyDescent="0.25">
      <c r="A49" s="17">
        <v>43009</v>
      </c>
      <c r="B49" s="18" t="s">
        <v>43</v>
      </c>
      <c r="C49" s="28">
        <v>116700</v>
      </c>
      <c r="D49" s="20">
        <v>15</v>
      </c>
      <c r="E49" s="21">
        <f t="shared" si="6"/>
        <v>5835</v>
      </c>
      <c r="F49" s="27">
        <f t="shared" si="7"/>
        <v>110865</v>
      </c>
      <c r="G49" s="22">
        <f t="shared" si="8"/>
        <v>0.18103627252208465</v>
      </c>
      <c r="H49" s="23">
        <f t="shared" si="9"/>
        <v>181</v>
      </c>
      <c r="I49" s="24">
        <f t="shared" si="10"/>
        <v>10476.643489321199</v>
      </c>
      <c r="J49" s="24">
        <f t="shared" si="11"/>
        <v>106223.3565106788</v>
      </c>
      <c r="K49" s="5"/>
      <c r="L49" s="5"/>
    </row>
    <row r="50" spans="1:12" x14ac:dyDescent="0.25">
      <c r="A50" s="17">
        <v>43009</v>
      </c>
      <c r="B50" s="18" t="s">
        <v>44</v>
      </c>
      <c r="C50" s="28">
        <v>26345</v>
      </c>
      <c r="D50" s="20">
        <v>15</v>
      </c>
      <c r="E50" s="21">
        <f t="shared" si="6"/>
        <v>1317</v>
      </c>
      <c r="F50" s="27">
        <f t="shared" si="7"/>
        <v>25028</v>
      </c>
      <c r="G50" s="22">
        <f t="shared" si="8"/>
        <v>0.18104663547863076</v>
      </c>
      <c r="H50" s="23">
        <f t="shared" si="9"/>
        <v>181</v>
      </c>
      <c r="I50" s="24">
        <f t="shared" si="10"/>
        <v>2365.2354074380805</v>
      </c>
      <c r="J50" s="24">
        <f t="shared" si="11"/>
        <v>23979.764592561918</v>
      </c>
      <c r="K50" s="5"/>
      <c r="L50" s="5"/>
    </row>
    <row r="51" spans="1:12" x14ac:dyDescent="0.25">
      <c r="A51" s="17">
        <v>43009</v>
      </c>
      <c r="B51" s="18" t="s">
        <v>45</v>
      </c>
      <c r="C51" s="28">
        <v>100871.45</v>
      </c>
      <c r="D51" s="20">
        <v>15</v>
      </c>
      <c r="E51" s="21">
        <f t="shared" si="6"/>
        <v>5044</v>
      </c>
      <c r="F51" s="27">
        <f t="shared" si="7"/>
        <v>95827.45</v>
      </c>
      <c r="G51" s="22">
        <f t="shared" si="8"/>
        <v>0.18103164494053514</v>
      </c>
      <c r="H51" s="23">
        <f t="shared" si="9"/>
        <v>181</v>
      </c>
      <c r="I51" s="24">
        <f t="shared" si="10"/>
        <v>9055.4173652265399</v>
      </c>
      <c r="J51" s="24">
        <f t="shared" si="11"/>
        <v>91816.032634773452</v>
      </c>
      <c r="K51" s="5"/>
      <c r="L51" s="5"/>
    </row>
    <row r="52" spans="1:12" x14ac:dyDescent="0.25">
      <c r="A52" s="17">
        <v>43009</v>
      </c>
      <c r="B52" s="18" t="s">
        <v>46</v>
      </c>
      <c r="C52" s="28">
        <f>753613.44-152542</f>
        <v>601071.43999999994</v>
      </c>
      <c r="D52" s="20">
        <v>15</v>
      </c>
      <c r="E52" s="21">
        <f t="shared" si="6"/>
        <v>30054</v>
      </c>
      <c r="F52" s="27">
        <f t="shared" si="7"/>
        <v>571017.43999999994</v>
      </c>
      <c r="G52" s="22">
        <f t="shared" si="8"/>
        <v>0.18103549499022509</v>
      </c>
      <c r="H52" s="23">
        <f t="shared" si="9"/>
        <v>181</v>
      </c>
      <c r="I52" s="24">
        <f t="shared" si="10"/>
        <v>53960.446809163324</v>
      </c>
      <c r="J52" s="24">
        <f t="shared" si="11"/>
        <v>547110.99319083663</v>
      </c>
      <c r="K52" s="5"/>
      <c r="L52" s="5"/>
    </row>
    <row r="53" spans="1:12" x14ac:dyDescent="0.25">
      <c r="A53" s="17">
        <v>43009</v>
      </c>
      <c r="B53" s="18" t="s">
        <v>47</v>
      </c>
      <c r="C53" s="28">
        <v>160852</v>
      </c>
      <c r="D53" s="20">
        <v>15</v>
      </c>
      <c r="E53" s="21">
        <f t="shared" si="6"/>
        <v>8043</v>
      </c>
      <c r="F53" s="27">
        <f t="shared" si="7"/>
        <v>152809</v>
      </c>
      <c r="G53" s="22">
        <f t="shared" si="8"/>
        <v>0.18103355716562397</v>
      </c>
      <c r="H53" s="23">
        <f t="shared" si="9"/>
        <v>181</v>
      </c>
      <c r="I53" s="24">
        <f t="shared" si="10"/>
        <v>14440.135239545467</v>
      </c>
      <c r="J53" s="24">
        <f t="shared" si="11"/>
        <v>146411.86476045454</v>
      </c>
      <c r="K53" s="5"/>
      <c r="L53" s="5"/>
    </row>
    <row r="54" spans="1:12" x14ac:dyDescent="0.25">
      <c r="A54" s="17">
        <v>43032</v>
      </c>
      <c r="B54" s="18" t="s">
        <v>48</v>
      </c>
      <c r="C54" s="30">
        <v>35000</v>
      </c>
      <c r="D54" s="20">
        <v>15</v>
      </c>
      <c r="E54" s="21">
        <f t="shared" si="6"/>
        <v>1750</v>
      </c>
      <c r="F54" s="27">
        <f t="shared" si="7"/>
        <v>33250</v>
      </c>
      <c r="G54" s="22">
        <f t="shared" si="8"/>
        <v>0.18103627252208465</v>
      </c>
      <c r="H54" s="23">
        <f t="shared" si="9"/>
        <v>158</v>
      </c>
      <c r="I54" s="24">
        <f t="shared" si="10"/>
        <v>2742.8235261565155</v>
      </c>
      <c r="J54" s="24">
        <f t="shared" si="11"/>
        <v>32257.176473843483</v>
      </c>
      <c r="K54" s="5"/>
      <c r="L54" s="5"/>
    </row>
    <row r="55" spans="1:12" x14ac:dyDescent="0.25">
      <c r="A55" s="17">
        <v>43059</v>
      </c>
      <c r="B55" s="18" t="s">
        <v>49</v>
      </c>
      <c r="C55" s="40">
        <v>50939</v>
      </c>
      <c r="D55" s="20">
        <v>15</v>
      </c>
      <c r="E55" s="21">
        <f>ROUND(C55*5%,0.1)</f>
        <v>2547</v>
      </c>
      <c r="F55" s="27">
        <f>C55-E55</f>
        <v>48392</v>
      </c>
      <c r="G55" s="22">
        <f>(1)-(E55/C55)^(1/D55)</f>
        <v>0.1810352007090994</v>
      </c>
      <c r="H55" s="23">
        <f t="shared" si="9"/>
        <v>131</v>
      </c>
      <c r="I55" s="24">
        <f>C55*G55*H55/365</f>
        <v>3309.7247223250047</v>
      </c>
      <c r="J55" s="24">
        <f>C55-I55</f>
        <v>47629.275277674999</v>
      </c>
      <c r="K55" s="5"/>
      <c r="L55" s="5"/>
    </row>
    <row r="56" spans="1:12" x14ac:dyDescent="0.25">
      <c r="A56" s="17">
        <v>43060</v>
      </c>
      <c r="B56" s="18" t="s">
        <v>50</v>
      </c>
      <c r="C56" s="40">
        <v>217000</v>
      </c>
      <c r="D56" s="20">
        <v>15</v>
      </c>
      <c r="E56" s="21">
        <f>ROUND(C56*5%,0.1)</f>
        <v>10850</v>
      </c>
      <c r="F56" s="27">
        <f>C56-E56</f>
        <v>206150</v>
      </c>
      <c r="G56" s="22">
        <f>(1)-(E56/C56)^(1/D56)</f>
        <v>0.18103627252208465</v>
      </c>
      <c r="H56" s="23">
        <f t="shared" si="9"/>
        <v>130</v>
      </c>
      <c r="I56" s="24">
        <f>C56*G56*H56/365</f>
        <v>13991.871911912353</v>
      </c>
      <c r="J56" s="24">
        <f>C56-I56</f>
        <v>203008.12808808766</v>
      </c>
      <c r="K56" s="5"/>
      <c r="L56" s="5"/>
    </row>
    <row r="57" spans="1:12" x14ac:dyDescent="0.25">
      <c r="A57" s="17">
        <v>43083</v>
      </c>
      <c r="B57" s="18" t="s">
        <v>46</v>
      </c>
      <c r="C57" s="31">
        <v>152542</v>
      </c>
      <c r="D57" s="20">
        <v>15</v>
      </c>
      <c r="E57" s="21">
        <f>ROUND(C57*5%,0.1)</f>
        <v>7627</v>
      </c>
      <c r="F57" s="27">
        <f>C57-E57</f>
        <v>144915</v>
      </c>
      <c r="G57" s="22">
        <f>(1)-(E57/C57)^(1/D57)</f>
        <v>0.18103698836317628</v>
      </c>
      <c r="H57" s="23">
        <f t="shared" si="9"/>
        <v>107</v>
      </c>
      <c r="I57" s="24">
        <f>C57*G57*H57/365</f>
        <v>8095.574350251597</v>
      </c>
      <c r="J57" s="24">
        <f>C57-I57</f>
        <v>144446.42564974842</v>
      </c>
      <c r="K57" s="5"/>
      <c r="L57" s="5"/>
    </row>
    <row r="58" spans="1:12" x14ac:dyDescent="0.25">
      <c r="A58" s="17">
        <v>43106</v>
      </c>
      <c r="B58" s="18" t="s">
        <v>51</v>
      </c>
      <c r="C58" s="35">
        <v>44466</v>
      </c>
      <c r="D58" s="20">
        <v>15</v>
      </c>
      <c r="E58" s="21">
        <f t="shared" si="6"/>
        <v>2223</v>
      </c>
      <c r="F58" s="27">
        <f t="shared" si="7"/>
        <v>42243</v>
      </c>
      <c r="G58" s="22">
        <f t="shared" si="8"/>
        <v>0.18104364008653095</v>
      </c>
      <c r="H58" s="23">
        <f t="shared" si="9"/>
        <v>84</v>
      </c>
      <c r="I58" s="24">
        <f t="shared" si="10"/>
        <v>1852.6686739927825</v>
      </c>
      <c r="J58" s="24">
        <f t="shared" si="11"/>
        <v>42613.331326007217</v>
      </c>
      <c r="K58" s="5"/>
      <c r="L58" s="4">
        <f>SUM(I42:I58)</f>
        <v>143148.47036271478</v>
      </c>
    </row>
    <row r="59" spans="1:12" x14ac:dyDescent="0.25">
      <c r="A59" s="17"/>
      <c r="B59" s="18"/>
      <c r="C59" s="26"/>
      <c r="D59" s="20"/>
      <c r="E59" s="21"/>
      <c r="F59" s="27"/>
      <c r="G59" s="22"/>
      <c r="H59" s="23"/>
      <c r="I59" s="24"/>
      <c r="J59" s="24"/>
      <c r="K59" s="5"/>
      <c r="L59" s="5"/>
    </row>
    <row r="60" spans="1:12" x14ac:dyDescent="0.25">
      <c r="A60" s="25" t="s">
        <v>15</v>
      </c>
      <c r="B60" s="18"/>
      <c r="C60" s="26"/>
      <c r="D60" s="20"/>
      <c r="E60" s="21"/>
      <c r="F60" s="27"/>
      <c r="G60" s="22"/>
      <c r="H60" s="23"/>
      <c r="I60" s="24"/>
      <c r="J60" s="24"/>
    </row>
    <row r="61" spans="1:12" x14ac:dyDescent="0.25">
      <c r="A61" s="17">
        <v>43009</v>
      </c>
      <c r="B61" s="18" t="s">
        <v>52</v>
      </c>
      <c r="C61" s="26">
        <v>15000</v>
      </c>
      <c r="D61" s="20">
        <v>10</v>
      </c>
      <c r="E61" s="21">
        <f>ROUND(C61*5%,0.1)</f>
        <v>750</v>
      </c>
      <c r="F61" s="27">
        <f>C61-E61</f>
        <v>14250</v>
      </c>
      <c r="G61" s="22">
        <f>(1)-(E61/C61)^(1/D61)</f>
        <v>0.2588655508930523</v>
      </c>
      <c r="H61" s="23">
        <f>($B$81-A61)</f>
        <v>181</v>
      </c>
      <c r="I61" s="24">
        <f>C61*G61*H61/365</f>
        <v>1925.5341662318822</v>
      </c>
      <c r="J61" s="24">
        <f>C61-I61</f>
        <v>13074.465833768118</v>
      </c>
      <c r="K61" s="5"/>
      <c r="L61" s="5"/>
    </row>
    <row r="62" spans="1:12" x14ac:dyDescent="0.25">
      <c r="A62" s="17">
        <v>43009</v>
      </c>
      <c r="B62" s="18" t="s">
        <v>53</v>
      </c>
      <c r="C62" s="26">
        <v>30102</v>
      </c>
      <c r="D62" s="20">
        <v>10</v>
      </c>
      <c r="E62" s="21">
        <f t="shared" ref="E62:E68" si="12">ROUND(C62*5%,0.1)</f>
        <v>1505</v>
      </c>
      <c r="F62" s="27">
        <f t="shared" ref="F62:F68" si="13">C62-E62</f>
        <v>28597</v>
      </c>
      <c r="G62" s="22">
        <f t="shared" ref="G62:G68" si="14">(1)-(E62/C62)^(1/D62)</f>
        <v>0.25887047519448569</v>
      </c>
      <c r="H62" s="23">
        <f t="shared" ref="H62:H68" si="15">($B$81-A62)</f>
        <v>181</v>
      </c>
      <c r="I62" s="24">
        <f t="shared" ref="I62:I68" si="16">C62*G62*H62/365</f>
        <v>3864.2354712851998</v>
      </c>
      <c r="J62" s="24">
        <f t="shared" ref="J62:J68" si="17">C62-I62</f>
        <v>26237.764528714801</v>
      </c>
      <c r="K62" s="5"/>
      <c r="L62" s="5"/>
    </row>
    <row r="63" spans="1:12" x14ac:dyDescent="0.25">
      <c r="A63" s="17">
        <v>43009</v>
      </c>
      <c r="B63" s="18" t="s">
        <v>54</v>
      </c>
      <c r="C63" s="26">
        <v>58668</v>
      </c>
      <c r="D63" s="20">
        <v>10</v>
      </c>
      <c r="E63" s="21">
        <f t="shared" si="12"/>
        <v>2933</v>
      </c>
      <c r="F63" s="27">
        <f t="shared" si="13"/>
        <v>55735</v>
      </c>
      <c r="G63" s="22">
        <f t="shared" si="14"/>
        <v>0.25887565766240805</v>
      </c>
      <c r="H63" s="23">
        <f t="shared" si="15"/>
        <v>181</v>
      </c>
      <c r="I63" s="24">
        <f t="shared" si="16"/>
        <v>7531.4432661824831</v>
      </c>
      <c r="J63" s="24">
        <f t="shared" si="17"/>
        <v>51136.556733817517</v>
      </c>
      <c r="K63" s="5"/>
      <c r="L63" s="5"/>
    </row>
    <row r="64" spans="1:12" x14ac:dyDescent="0.25">
      <c r="A64" s="17">
        <v>43009</v>
      </c>
      <c r="B64" s="18" t="s">
        <v>55</v>
      </c>
      <c r="C64" s="26">
        <v>210</v>
      </c>
      <c r="D64" s="20">
        <v>10</v>
      </c>
      <c r="E64" s="21">
        <f t="shared" si="12"/>
        <v>11</v>
      </c>
      <c r="F64" s="27">
        <f t="shared" si="13"/>
        <v>199</v>
      </c>
      <c r="G64" s="22">
        <f t="shared" si="14"/>
        <v>0.25540976033778007</v>
      </c>
      <c r="H64" s="23">
        <f t="shared" si="15"/>
        <v>181</v>
      </c>
      <c r="I64" s="24">
        <f t="shared" si="16"/>
        <v>26.597602713531565</v>
      </c>
      <c r="J64" s="24">
        <f t="shared" si="17"/>
        <v>183.40239728646844</v>
      </c>
      <c r="K64" s="5"/>
      <c r="L64" s="5"/>
    </row>
    <row r="65" spans="1:12" x14ac:dyDescent="0.25">
      <c r="A65" s="17">
        <v>43009</v>
      </c>
      <c r="B65" s="18" t="s">
        <v>56</v>
      </c>
      <c r="C65" s="26">
        <v>63700</v>
      </c>
      <c r="D65" s="20">
        <v>10</v>
      </c>
      <c r="E65" s="21">
        <f t="shared" si="12"/>
        <v>3185</v>
      </c>
      <c r="F65" s="27">
        <f t="shared" si="13"/>
        <v>60515</v>
      </c>
      <c r="G65" s="22">
        <f t="shared" si="14"/>
        <v>0.2588655508930523</v>
      </c>
      <c r="H65" s="23">
        <f t="shared" si="15"/>
        <v>181</v>
      </c>
      <c r="I65" s="24">
        <f t="shared" si="16"/>
        <v>8177.1017592647268</v>
      </c>
      <c r="J65" s="24">
        <f t="shared" si="17"/>
        <v>55522.898240735274</v>
      </c>
      <c r="K65" s="5"/>
      <c r="L65" s="5"/>
    </row>
    <row r="66" spans="1:12" x14ac:dyDescent="0.25">
      <c r="A66" s="17">
        <v>43009</v>
      </c>
      <c r="B66" s="18" t="s">
        <v>57</v>
      </c>
      <c r="C66" s="26">
        <v>30336.639999999999</v>
      </c>
      <c r="D66" s="20">
        <v>10</v>
      </c>
      <c r="E66" s="21">
        <f t="shared" si="12"/>
        <v>1517</v>
      </c>
      <c r="F66" s="27">
        <f t="shared" si="13"/>
        <v>28819.64</v>
      </c>
      <c r="G66" s="22">
        <f t="shared" si="14"/>
        <v>0.25885734270769045</v>
      </c>
      <c r="H66" s="23">
        <f t="shared" si="15"/>
        <v>181</v>
      </c>
      <c r="I66" s="24">
        <f t="shared" si="16"/>
        <v>3894.1589728532858</v>
      </c>
      <c r="J66" s="24">
        <f t="shared" si="17"/>
        <v>26442.481027146714</v>
      </c>
      <c r="K66" s="5"/>
      <c r="L66" s="5"/>
    </row>
    <row r="67" spans="1:12" x14ac:dyDescent="0.25">
      <c r="A67" s="17">
        <v>43009</v>
      </c>
      <c r="B67" s="18" t="s">
        <v>58</v>
      </c>
      <c r="C67" s="26">
        <v>1722</v>
      </c>
      <c r="D67" s="20">
        <v>10</v>
      </c>
      <c r="E67" s="21">
        <f t="shared" si="12"/>
        <v>86</v>
      </c>
      <c r="F67" s="27">
        <f t="shared" si="13"/>
        <v>1636</v>
      </c>
      <c r="G67" s="22">
        <f t="shared" si="14"/>
        <v>0.25895167424807841</v>
      </c>
      <c r="H67" s="23">
        <f t="shared" si="15"/>
        <v>181</v>
      </c>
      <c r="I67" s="24">
        <f t="shared" si="16"/>
        <v>221.12486502188924</v>
      </c>
      <c r="J67" s="24">
        <f t="shared" si="17"/>
        <v>1500.8751349781107</v>
      </c>
      <c r="K67" s="5"/>
      <c r="L67" s="5"/>
    </row>
    <row r="68" spans="1:12" x14ac:dyDescent="0.25">
      <c r="A68" s="17">
        <v>43009</v>
      </c>
      <c r="B68" s="18" t="s">
        <v>59</v>
      </c>
      <c r="C68" s="26">
        <f>236017+150000</f>
        <v>386017</v>
      </c>
      <c r="D68" s="20">
        <v>10</v>
      </c>
      <c r="E68" s="21">
        <f t="shared" si="12"/>
        <v>19301</v>
      </c>
      <c r="F68" s="27">
        <f t="shared" si="13"/>
        <v>366716</v>
      </c>
      <c r="G68" s="22">
        <f t="shared" si="14"/>
        <v>0.25886497490920402</v>
      </c>
      <c r="H68" s="23">
        <f t="shared" si="15"/>
        <v>181</v>
      </c>
      <c r="I68" s="24">
        <f t="shared" si="16"/>
        <v>49552.48456036779</v>
      </c>
      <c r="J68" s="24">
        <f t="shared" si="17"/>
        <v>336464.51543963223</v>
      </c>
      <c r="K68" s="5"/>
      <c r="L68" s="5"/>
    </row>
    <row r="69" spans="1:12" x14ac:dyDescent="0.25">
      <c r="A69" s="17"/>
      <c r="B69" s="18"/>
      <c r="C69" s="26"/>
      <c r="D69" s="20"/>
      <c r="E69" s="21"/>
      <c r="F69" s="27"/>
      <c r="G69" s="22"/>
      <c r="H69" s="23"/>
      <c r="I69" s="24"/>
      <c r="J69" s="24"/>
      <c r="K69" s="5"/>
      <c r="L69" s="5"/>
    </row>
    <row r="70" spans="1:12" x14ac:dyDescent="0.25">
      <c r="A70" s="41" t="s">
        <v>16</v>
      </c>
      <c r="K70" s="5"/>
      <c r="L70" s="5"/>
    </row>
    <row r="71" spans="1:12" x14ac:dyDescent="0.25">
      <c r="A71" s="17">
        <v>43022</v>
      </c>
      <c r="B71" s="18" t="s">
        <v>60</v>
      </c>
      <c r="C71" s="26">
        <v>129222.46</v>
      </c>
      <c r="D71" s="20">
        <v>3</v>
      </c>
      <c r="E71" s="21">
        <f>ROUND(C71*5%,0.1)</f>
        <v>6461</v>
      </c>
      <c r="F71" s="27">
        <f>C71-E71</f>
        <v>122761.46</v>
      </c>
      <c r="G71" s="22">
        <f>(1)-(E71/C71)^(1/D71)</f>
        <v>0.63159918790680913</v>
      </c>
      <c r="H71" s="23">
        <f>($B$81-A71)</f>
        <v>168</v>
      </c>
      <c r="I71" s="24">
        <f>C71*G71*H71/365</f>
        <v>37566.089133188441</v>
      </c>
      <c r="J71" s="24">
        <f>C71-I71</f>
        <v>91656.370866811572</v>
      </c>
    </row>
    <row r="72" spans="1:12" x14ac:dyDescent="0.25">
      <c r="A72" s="17"/>
      <c r="B72" s="18"/>
      <c r="C72" s="26"/>
      <c r="D72" s="20"/>
      <c r="E72" s="21"/>
      <c r="F72" s="27"/>
      <c r="G72" s="22"/>
      <c r="H72" s="23"/>
      <c r="I72" s="24"/>
      <c r="J72" s="24"/>
      <c r="K72" s="5"/>
      <c r="L72" s="5"/>
    </row>
    <row r="73" spans="1:12" x14ac:dyDescent="0.25">
      <c r="A73" s="41" t="s">
        <v>17</v>
      </c>
    </row>
    <row r="74" spans="1:12" x14ac:dyDescent="0.25">
      <c r="A74" s="17">
        <v>43021</v>
      </c>
      <c r="B74" s="18" t="s">
        <v>61</v>
      </c>
      <c r="C74" s="30">
        <v>73880</v>
      </c>
      <c r="D74" s="20">
        <v>10</v>
      </c>
      <c r="E74" s="21">
        <f>ROUND(C74*5%,0.1)</f>
        <v>3694</v>
      </c>
      <c r="F74" s="27">
        <f>C74-E74</f>
        <v>70186</v>
      </c>
      <c r="G74" s="22">
        <f>(1)-(E74/C74)^(1/D74)</f>
        <v>0.2588655508930523</v>
      </c>
      <c r="H74" s="23">
        <f>($B$81-A74)</f>
        <v>169</v>
      </c>
      <c r="I74" s="24">
        <f>C74*G74*H74/365</f>
        <v>8855.1309208120583</v>
      </c>
      <c r="J74" s="24">
        <f>C74-I74</f>
        <v>65024.869079187942</v>
      </c>
    </row>
    <row r="75" spans="1:12" ht="16.5" customHeight="1" x14ac:dyDescent="0.25">
      <c r="A75" s="17"/>
      <c r="B75" s="18"/>
      <c r="C75" s="26"/>
      <c r="D75" s="20"/>
      <c r="E75" s="21"/>
      <c r="F75" s="27"/>
      <c r="G75" s="22"/>
      <c r="H75" s="23"/>
      <c r="I75" s="24"/>
      <c r="J75" s="24"/>
      <c r="K75" s="5"/>
      <c r="L75" s="5"/>
    </row>
    <row r="76" spans="1:12" ht="16.5" customHeight="1" x14ac:dyDescent="0.25">
      <c r="A76" s="41" t="s">
        <v>18</v>
      </c>
      <c r="B76" s="18"/>
      <c r="C76" s="26"/>
      <c r="D76" s="20"/>
      <c r="E76" s="21"/>
      <c r="F76" s="27"/>
      <c r="G76" s="22"/>
      <c r="H76" s="23"/>
      <c r="I76" s="24"/>
      <c r="J76" s="24"/>
      <c r="K76" s="5"/>
      <c r="L76" s="5"/>
    </row>
    <row r="77" spans="1:12" ht="16.5" customHeight="1" x14ac:dyDescent="0.25">
      <c r="A77" s="17">
        <v>43009</v>
      </c>
      <c r="B77" s="18" t="s">
        <v>62</v>
      </c>
      <c r="C77" s="28">
        <f>5224020.9-33214</f>
        <v>5190806.9000000004</v>
      </c>
      <c r="D77" s="20">
        <v>8</v>
      </c>
      <c r="E77" s="21">
        <f>ROUND(C77*5%,0.1)</f>
        <v>259540</v>
      </c>
      <c r="F77" s="27">
        <f>C77-E77</f>
        <v>4931266.9000000004</v>
      </c>
      <c r="G77" s="22">
        <f>(1)-(E77/C77)^(1/D77)</f>
        <v>0.31234409232676619</v>
      </c>
      <c r="H77" s="23">
        <f>($B$81-A77)</f>
        <v>181</v>
      </c>
      <c r="I77" s="24">
        <f>C77*G77*H77/365</f>
        <v>803995.98466286773</v>
      </c>
      <c r="J77" s="24">
        <f>C77-I77</f>
        <v>4386810.9153371323</v>
      </c>
      <c r="K77" s="5"/>
      <c r="L77" s="5"/>
    </row>
    <row r="78" spans="1:12" ht="16.5" customHeight="1" x14ac:dyDescent="0.25">
      <c r="A78" s="17">
        <v>43102</v>
      </c>
      <c r="B78" s="18" t="s">
        <v>63</v>
      </c>
      <c r="C78" s="35">
        <v>5625</v>
      </c>
      <c r="D78" s="20">
        <v>8</v>
      </c>
      <c r="E78" s="21">
        <f>ROUND(C78*5%,0.1)</f>
        <v>281</v>
      </c>
      <c r="F78" s="27">
        <f>C78-E78</f>
        <v>5344</v>
      </c>
      <c r="G78" s="22">
        <f>(1)-(E78/C78)^(1/D78)</f>
        <v>0.31242041402107701</v>
      </c>
      <c r="H78" s="23">
        <f>($B$81-A78)</f>
        <v>88</v>
      </c>
      <c r="I78" s="24">
        <f>C78*G78*H78/365</f>
        <v>423.69343819296745</v>
      </c>
      <c r="J78" s="24">
        <f>C78-I78</f>
        <v>5201.3065618070323</v>
      </c>
      <c r="K78" s="5"/>
      <c r="L78" s="5"/>
    </row>
    <row r="79" spans="1:12" x14ac:dyDescent="0.25">
      <c r="A79" s="17">
        <v>43116</v>
      </c>
      <c r="B79" s="18" t="s">
        <v>63</v>
      </c>
      <c r="C79" s="43">
        <v>27589</v>
      </c>
      <c r="D79" s="20">
        <v>8</v>
      </c>
      <c r="E79" s="21">
        <f>ROUND(C79*5%,0.1)</f>
        <v>1379</v>
      </c>
      <c r="F79" s="27">
        <f>C79-E79</f>
        <v>26210</v>
      </c>
      <c r="G79" s="22">
        <f>(1)-(E79/C79)^(1/D79)</f>
        <v>0.31237202270217146</v>
      </c>
      <c r="H79" s="23">
        <f>($B$81-A79)</f>
        <v>74</v>
      </c>
      <c r="I79" s="24">
        <f>C79*G79*H79/365</f>
        <v>1747.2173927135218</v>
      </c>
      <c r="J79" s="24">
        <f>C79-I79</f>
        <v>25841.782607286477</v>
      </c>
      <c r="K79" s="5"/>
      <c r="L79" s="5"/>
    </row>
    <row r="80" spans="1:12" x14ac:dyDescent="0.25">
      <c r="A80" s="44"/>
      <c r="B80" s="45" t="s">
        <v>64</v>
      </c>
      <c r="C80" s="46">
        <f>SUM(C8:C79)</f>
        <v>111593564.24000001</v>
      </c>
      <c r="D80" s="47"/>
      <c r="E80" s="46">
        <f>SUM(E8:E78)</f>
        <v>5105635</v>
      </c>
      <c r="F80" s="46">
        <f>SUM(F8:F78)</f>
        <v>97007087.24000001</v>
      </c>
      <c r="G80" s="48"/>
      <c r="H80" s="49"/>
      <c r="I80" s="46">
        <f>SUM(I8:I79)</f>
        <v>7996255.4969773171</v>
      </c>
      <c r="J80" s="46">
        <f>SUM(J8:J79)</f>
        <v>103597308.7430227</v>
      </c>
      <c r="K80" s="5"/>
      <c r="L80" s="5"/>
    </row>
    <row r="81" spans="1:12" x14ac:dyDescent="0.25">
      <c r="B81" s="50">
        <v>43190</v>
      </c>
      <c r="C81" s="51"/>
      <c r="D81" s="1"/>
      <c r="E81" s="52"/>
      <c r="F81" s="52"/>
      <c r="G81" s="53"/>
      <c r="H81" s="54"/>
      <c r="K81" s="5"/>
      <c r="L81" s="5"/>
    </row>
    <row r="82" spans="1:12" x14ac:dyDescent="0.25">
      <c r="A82" s="1"/>
      <c r="B82" s="55"/>
      <c r="C82" s="3"/>
      <c r="D82" s="53"/>
      <c r="E82" s="52"/>
      <c r="F82" s="52"/>
      <c r="G82" s="53"/>
      <c r="H82" s="54"/>
      <c r="K82" s="5"/>
      <c r="L82" s="5"/>
    </row>
    <row r="83" spans="1:12" x14ac:dyDescent="0.25">
      <c r="B83" s="5"/>
      <c r="C83" s="56"/>
      <c r="D83" s="53"/>
      <c r="E83" s="52"/>
      <c r="F83" s="52"/>
      <c r="G83" s="53"/>
      <c r="H83" s="54"/>
      <c r="I83" s="3">
        <f>F80-I80</f>
        <v>89010831.743022695</v>
      </c>
      <c r="K83" s="5"/>
      <c r="L83" s="5"/>
    </row>
    <row r="84" spans="1:12" x14ac:dyDescent="0.25">
      <c r="B84" s="5"/>
      <c r="C84" s="56"/>
      <c r="D84" s="57"/>
      <c r="E84" s="3"/>
      <c r="I84" s="3"/>
      <c r="K84" s="5"/>
      <c r="L84" s="5"/>
    </row>
    <row r="85" spans="1:12" x14ac:dyDescent="0.25">
      <c r="A85" s="53"/>
      <c r="B85" s="58"/>
      <c r="C85" s="59"/>
      <c r="D85" s="53"/>
      <c r="E85" s="52"/>
      <c r="F85" s="52"/>
      <c r="G85" s="53"/>
      <c r="H85" s="54"/>
      <c r="K85" s="5"/>
      <c r="L85" s="5"/>
    </row>
    <row r="86" spans="1:12" x14ac:dyDescent="0.25">
      <c r="A86" s="53"/>
      <c r="B86" s="58"/>
      <c r="C86" s="59"/>
      <c r="D86" s="53"/>
      <c r="E86" s="52"/>
      <c r="F86" s="52"/>
      <c r="G86" s="53"/>
      <c r="H86" s="54"/>
      <c r="K86" s="5"/>
      <c r="L86" s="5"/>
    </row>
    <row r="87" spans="1:12" x14ac:dyDescent="0.25">
      <c r="A87" s="53"/>
      <c r="B87" s="58"/>
      <c r="C87" s="59"/>
      <c r="D87" s="53"/>
      <c r="E87" s="52"/>
      <c r="F87" s="52"/>
      <c r="G87" s="53"/>
      <c r="H87" s="54"/>
      <c r="K87" s="5"/>
      <c r="L87" s="5"/>
    </row>
    <row r="88" spans="1:12" x14ac:dyDescent="0.25">
      <c r="A88" s="53"/>
      <c r="B88" s="58"/>
      <c r="C88" s="59"/>
      <c r="D88" s="53"/>
      <c r="E88" s="52"/>
      <c r="F88" s="52"/>
      <c r="G88" s="53"/>
      <c r="H88" s="54"/>
      <c r="K88" s="5"/>
      <c r="L88" s="5"/>
    </row>
    <row r="89" spans="1:12" x14ac:dyDescent="0.25">
      <c r="A89" s="53"/>
      <c r="B89" s="58"/>
      <c r="C89" s="59"/>
      <c r="D89" s="53"/>
      <c r="E89" s="52"/>
      <c r="F89" s="52"/>
      <c r="G89" s="53"/>
      <c r="H89" s="54"/>
      <c r="K89" s="5"/>
      <c r="L89" s="5"/>
    </row>
    <row r="90" spans="1:12" x14ac:dyDescent="0.25">
      <c r="A90" s="53"/>
      <c r="B90" s="58"/>
      <c r="C90" s="59"/>
      <c r="D90" s="53"/>
      <c r="E90" s="52"/>
      <c r="F90" s="52"/>
      <c r="G90" s="53"/>
      <c r="H90" s="54"/>
      <c r="K90" s="5"/>
      <c r="L90" s="5"/>
    </row>
    <row r="91" spans="1:12" x14ac:dyDescent="0.25">
      <c r="A91" s="53"/>
      <c r="B91" s="58"/>
      <c r="C91" s="59"/>
      <c r="D91" s="53"/>
      <c r="E91" s="52"/>
      <c r="F91" s="52"/>
      <c r="G91" s="53"/>
      <c r="H91" s="54"/>
      <c r="K91" s="5"/>
      <c r="L91" s="5"/>
    </row>
    <row r="92" spans="1:12" x14ac:dyDescent="0.25">
      <c r="A92" s="53"/>
      <c r="B92" s="58"/>
      <c r="C92" s="59"/>
      <c r="D92" s="53"/>
      <c r="E92" s="52"/>
      <c r="F92" s="52"/>
      <c r="G92" s="53"/>
      <c r="H92" s="54"/>
      <c r="I92" s="5"/>
      <c r="J92" s="5"/>
      <c r="K92" s="5"/>
      <c r="L92" s="5"/>
    </row>
  </sheetData>
  <mergeCells count="4">
    <mergeCell ref="A3:J3"/>
    <mergeCell ref="A4:J4"/>
    <mergeCell ref="A5:J5"/>
    <mergeCell ref="A28:B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User4</cp:lastModifiedBy>
  <dcterms:created xsi:type="dcterms:W3CDTF">2015-06-05T18:17:20Z</dcterms:created>
  <dcterms:modified xsi:type="dcterms:W3CDTF">2021-07-28T08:18:20Z</dcterms:modified>
</cp:coreProperties>
</file>