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Zaid Ebne Mairaj\asian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M7" i="1"/>
  <c r="M8" i="1"/>
  <c r="M9" i="1"/>
  <c r="M10" i="1"/>
  <c r="M11" i="1"/>
  <c r="M12" i="1"/>
  <c r="J5" i="1"/>
  <c r="J6" i="1"/>
  <c r="J7" i="1"/>
  <c r="J8" i="1"/>
  <c r="J9" i="1"/>
  <c r="J10" i="1"/>
  <c r="J11" i="1"/>
  <c r="J12" i="1"/>
  <c r="J4" i="1"/>
  <c r="N7" i="1"/>
  <c r="S7" i="1" s="1"/>
  <c r="N8" i="1"/>
  <c r="Q8" i="1" s="1"/>
  <c r="N9" i="1"/>
  <c r="Q9" i="1" s="1"/>
  <c r="N10" i="1"/>
  <c r="S10" i="1" s="1"/>
  <c r="N11" i="1"/>
  <c r="S11" i="1" s="1"/>
  <c r="N12" i="1"/>
  <c r="Q12" i="1" s="1"/>
  <c r="N5" i="1"/>
  <c r="Q5" i="1" s="1"/>
  <c r="N6" i="1"/>
  <c r="S6" i="1" s="1"/>
  <c r="N4" i="1"/>
  <c r="Q4" i="1" s="1"/>
  <c r="Q10" i="1" l="1"/>
  <c r="Q11" i="1"/>
  <c r="S9" i="1"/>
  <c r="T9" i="1" s="1"/>
  <c r="U9" i="1" s="1"/>
  <c r="V9" i="1" s="1"/>
  <c r="Q7" i="1"/>
  <c r="S5" i="1"/>
  <c r="Q6" i="1"/>
  <c r="T11" i="1"/>
  <c r="U11" i="1" s="1"/>
  <c r="V11" i="1" s="1"/>
  <c r="T7" i="1"/>
  <c r="U7" i="1" s="1"/>
  <c r="V7" i="1" s="1"/>
  <c r="T6" i="1"/>
  <c r="U6" i="1" s="1"/>
  <c r="V6" i="1" s="1"/>
  <c r="T10" i="1"/>
  <c r="U10" i="1" s="1"/>
  <c r="V10" i="1" s="1"/>
  <c r="S12" i="1"/>
  <c r="N13" i="1"/>
  <c r="S8" i="1"/>
  <c r="M6" i="1"/>
  <c r="M5" i="1"/>
  <c r="M4" i="1"/>
  <c r="Q13" i="1" l="1"/>
  <c r="T5" i="1"/>
  <c r="U5" i="1" s="1"/>
  <c r="V5" i="1" s="1"/>
  <c r="T8" i="1"/>
  <c r="U8" i="1" s="1"/>
  <c r="V8" i="1" s="1"/>
  <c r="V17" i="1"/>
  <c r="V16" i="1"/>
  <c r="T12" i="1"/>
  <c r="U12" i="1" s="1"/>
  <c r="V12" i="1" s="1"/>
  <c r="S4" i="1"/>
  <c r="S13" i="1" s="1"/>
  <c r="T4" i="1" l="1"/>
  <c r="U4" i="1" s="1"/>
  <c r="V4" i="1" s="1"/>
  <c r="V13" i="1" s="1"/>
  <c r="V15" i="1" l="1"/>
  <c r="V18" i="1" s="1"/>
</calcChain>
</file>

<file path=xl/sharedStrings.xml><?xml version="1.0" encoding="utf-8"?>
<sst xmlns="http://schemas.openxmlformats.org/spreadsheetml/2006/main" count="42" uniqueCount="34">
  <si>
    <t>SR. No.</t>
  </si>
  <si>
    <t>Floor</t>
  </si>
  <si>
    <t>RCC Framed Structure</t>
  </si>
  <si>
    <t>Year of Construction</t>
  </si>
  <si>
    <t xml:space="preserve">Year of Valuation </t>
  </si>
  <si>
    <t>Type of Structure</t>
  </si>
  <si>
    <t>Salvage value</t>
  </si>
  <si>
    <t xml:space="preserve">Depreciation </t>
  </si>
  <si>
    <t>Depreciated Value</t>
  </si>
  <si>
    <t>Depreciation Rate</t>
  </si>
  <si>
    <t>Gross Replacment Value</t>
  </si>
  <si>
    <t>Basement-1</t>
  </si>
  <si>
    <t>Stilt/ Basement-2</t>
  </si>
  <si>
    <t xml:space="preserve">Ground </t>
  </si>
  <si>
    <t>First</t>
  </si>
  <si>
    <t>Second</t>
  </si>
  <si>
    <t>Third</t>
  </si>
  <si>
    <t>fourth</t>
  </si>
  <si>
    <t>Fifth</t>
  </si>
  <si>
    <t>Service</t>
  </si>
  <si>
    <t>Total- (A)</t>
  </si>
  <si>
    <r>
      <t xml:space="preserve">Add extra for Architectural aesthetic developments, improvements   (add lump sum cost) - </t>
    </r>
    <r>
      <rPr>
        <b/>
        <i/>
        <sz val="11"/>
        <color theme="1"/>
        <rFont val="Calibri"/>
        <family val="2"/>
        <scheme val="minor"/>
      </rPr>
      <t>(B)</t>
    </r>
  </si>
  <si>
    <r>
      <t xml:space="preserve">Add extra for fittings &amp; fixtures  (doors, windows, wood work, cupboards, modular kitchen, electrical/ sanitary fittings) - </t>
    </r>
    <r>
      <rPr>
        <b/>
        <i/>
        <sz val="11"/>
        <color theme="1"/>
        <rFont val="Calibri"/>
        <family val="2"/>
        <scheme val="minor"/>
      </rPr>
      <t>(C)</t>
    </r>
  </si>
  <si>
    <r>
      <t xml:space="preserve">Add extra for services (water, electricity, sewerage, main gate, boundary, lift, etc.)- </t>
    </r>
    <r>
      <rPr>
        <b/>
        <i/>
        <sz val="11"/>
        <color theme="1"/>
        <rFont val="Calibri"/>
        <family val="2"/>
        <scheme val="minor"/>
      </rPr>
      <t>(D)</t>
    </r>
  </si>
  <si>
    <t>TOTAL (A+B+C+D)</t>
  </si>
  <si>
    <r>
      <t xml:space="preserve">Total Life Consumed 
</t>
    </r>
    <r>
      <rPr>
        <i/>
        <sz val="10"/>
        <rFont val="Calibri"/>
        <family val="2"/>
        <scheme val="minor"/>
      </rPr>
      <t>(In year)</t>
    </r>
  </si>
  <si>
    <r>
      <t xml:space="preserve">Total Economical Life
</t>
    </r>
    <r>
      <rPr>
        <i/>
        <sz val="10"/>
        <rFont val="Calibri"/>
        <family val="2"/>
        <scheme val="minor"/>
      </rPr>
      <t>(In year)</t>
    </r>
  </si>
  <si>
    <r>
      <t xml:space="preserve">Area 
</t>
    </r>
    <r>
      <rPr>
        <i/>
        <sz val="10"/>
        <rFont val="Calibri"/>
        <family val="2"/>
        <scheme val="minor"/>
      </rPr>
      <t>(in sq ft)</t>
    </r>
  </si>
  <si>
    <r>
      <t xml:space="preserve">Area 
</t>
    </r>
    <r>
      <rPr>
        <i/>
        <sz val="10"/>
        <rFont val="Calibri"/>
        <family val="2"/>
        <scheme val="minor"/>
      </rPr>
      <t>(in sq m)</t>
    </r>
  </si>
  <si>
    <r>
      <t xml:space="preserve">Govt. Guideline rates
</t>
    </r>
    <r>
      <rPr>
        <i/>
        <sz val="10"/>
        <rFont val="Calibri"/>
        <family val="2"/>
        <scheme val="minor"/>
      </rPr>
      <t>(Rs./ Sq. ft.)</t>
    </r>
  </si>
  <si>
    <r>
      <t xml:space="preserve">Total Govt. Guideline Rates
</t>
    </r>
    <r>
      <rPr>
        <i/>
        <sz val="10"/>
        <rFont val="Calibri"/>
        <family val="2"/>
        <scheme val="minor"/>
      </rPr>
      <t>(Rs.)</t>
    </r>
  </si>
  <si>
    <r>
      <t xml:space="preserve">Plinth Area  Rate 
</t>
    </r>
    <r>
      <rPr>
        <i/>
        <sz val="10"/>
        <rFont val="Calibri"/>
        <family val="2"/>
        <scheme val="minor"/>
      </rPr>
      <t>(In per sq ft)</t>
    </r>
  </si>
  <si>
    <r>
      <t xml:space="preserve">Depreciated Replacement Market Value
</t>
    </r>
    <r>
      <rPr>
        <i/>
        <sz val="10"/>
        <rFont val="Calibri"/>
        <family val="2"/>
        <scheme val="minor"/>
      </rPr>
      <t>(RS.)</t>
    </r>
  </si>
  <si>
    <t>CIVIL STRUCTURE / CONSTRUCTION VALUATION | M/S BLUE SAPPHIRE HEALTHCARES PVT. LTD. | FARIDABAD, HARYANA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</si>
</sst>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₹&quot;\ * #,##0.00_ ;_ &quot;₹&quot;\ * \-#,##0.00_ ;_ &quot;₹&quot;\ * &quot;-&quot;??_ ;_ @_ "/>
    <numFmt numFmtId="164" formatCode="_ * #,##0_ ;_ * \-#,##0_ ;_ * &quot;-&quot;??_ ;_ @_ "/>
    <numFmt numFmtId="172" formatCode="_ &quot;₹&quot;\ * #,##0_ ;_ &quot;₹&quot;\ * \-#,##0_ ;_ &quot;₹&quot;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1" xfId="1" applyFont="1" applyBorder="1"/>
    <xf numFmtId="4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44" fontId="0" fillId="0" borderId="0" xfId="1" applyFont="1"/>
    <xf numFmtId="0" fontId="3" fillId="0" borderId="0" xfId="0" applyFont="1"/>
    <xf numFmtId="9" fontId="0" fillId="0" borderId="0" xfId="2" applyFont="1"/>
    <xf numFmtId="9" fontId="0" fillId="0" borderId="1" xfId="2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9" fontId="0" fillId="0" borderId="8" xfId="0" applyNumberFormat="1" applyBorder="1" applyAlignment="1">
      <alignment horizontal="center" vertical="center"/>
    </xf>
    <xf numFmtId="9" fontId="0" fillId="0" borderId="8" xfId="2" applyFon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44" fontId="0" fillId="0" borderId="8" xfId="1" applyFont="1" applyBorder="1"/>
    <xf numFmtId="44" fontId="0" fillId="0" borderId="8" xfId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4" fontId="3" fillId="0" borderId="13" xfId="1" applyFont="1" applyBorder="1"/>
    <xf numFmtId="44" fontId="3" fillId="0" borderId="13" xfId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 wrapText="1"/>
    </xf>
    <xf numFmtId="9" fontId="6" fillId="3" borderId="1" xfId="2" applyFont="1" applyFill="1" applyBorder="1" applyAlignment="1">
      <alignment horizontal="center" vertical="center" wrapText="1"/>
    </xf>
    <xf numFmtId="44" fontId="6" fillId="3" borderId="1" xfId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44" fontId="0" fillId="0" borderId="20" xfId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4" fontId="0" fillId="0" borderId="22" xfId="1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top" wrapText="1"/>
    </xf>
    <xf numFmtId="44" fontId="0" fillId="0" borderId="24" xfId="1" applyFont="1" applyBorder="1"/>
    <xf numFmtId="0" fontId="4" fillId="0" borderId="25" xfId="0" applyFont="1" applyBorder="1" applyAlignment="1">
      <alignment horizontal="left" vertical="top" wrapText="1"/>
    </xf>
    <xf numFmtId="44" fontId="0" fillId="0" borderId="20" xfId="1" applyFont="1" applyBorder="1"/>
    <xf numFmtId="0" fontId="4" fillId="0" borderId="26" xfId="0" applyFont="1" applyBorder="1" applyAlignment="1">
      <alignment horizontal="left" vertical="top" wrapText="1"/>
    </xf>
    <xf numFmtId="44" fontId="0" fillId="0" borderId="22" xfId="1" applyFont="1" applyBorder="1"/>
    <xf numFmtId="172" fontId="3" fillId="0" borderId="13" xfId="1" applyNumberFormat="1" applyFont="1" applyBorder="1"/>
    <xf numFmtId="172" fontId="3" fillId="0" borderId="14" xfId="1" applyNumberFormat="1" applyFont="1" applyBorder="1" applyAlignment="1">
      <alignment horizontal="center" vertical="center"/>
    </xf>
    <xf numFmtId="172" fontId="3" fillId="0" borderId="14" xfId="0" applyNumberFormat="1" applyFont="1" applyBorder="1"/>
    <xf numFmtId="172" fontId="3" fillId="0" borderId="13" xfId="1" applyNumberFormat="1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W18"/>
  <sheetViews>
    <sheetView tabSelected="1" topLeftCell="E2" workbookViewId="0">
      <selection activeCell="O11" sqref="O11"/>
    </sheetView>
  </sheetViews>
  <sheetFormatPr defaultRowHeight="15" x14ac:dyDescent="0.25"/>
  <cols>
    <col min="5" max="5" width="6" style="7" customWidth="1"/>
    <col min="6" max="6" width="12.5703125" style="8" bestFit="1" customWidth="1"/>
    <col min="7" max="7" width="16.140625" style="8" customWidth="1"/>
    <col min="8" max="8" width="10.42578125" customWidth="1"/>
    <col min="9" max="9" width="11" customWidth="1"/>
    <col min="10" max="12" width="12.5703125" customWidth="1"/>
    <col min="13" max="13" width="12.42578125" style="13" customWidth="1"/>
    <col min="16" max="16" width="11.85546875" style="11" customWidth="1"/>
    <col min="17" max="17" width="16.85546875" style="11" bestFit="1" customWidth="1"/>
    <col min="18" max="18" width="13.28515625" customWidth="1"/>
    <col min="19" max="19" width="18.28515625" customWidth="1"/>
    <col min="20" max="21" width="16.5703125" customWidth="1"/>
    <col min="22" max="22" width="21.140625" customWidth="1"/>
  </cols>
  <sheetData>
    <row r="1" spans="5:23" ht="15.75" thickBot="1" x14ac:dyDescent="0.3"/>
    <row r="2" spans="5:23" x14ac:dyDescent="0.25">
      <c r="E2" s="43" t="s">
        <v>33</v>
      </c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5"/>
    </row>
    <row r="3" spans="5:23" s="8" customFormat="1" ht="60" x14ac:dyDescent="0.25">
      <c r="E3" s="46" t="s">
        <v>0</v>
      </c>
      <c r="F3" s="38" t="s">
        <v>1</v>
      </c>
      <c r="G3" s="38" t="s">
        <v>5</v>
      </c>
      <c r="H3" s="38" t="s">
        <v>3</v>
      </c>
      <c r="I3" s="38" t="s">
        <v>4</v>
      </c>
      <c r="J3" s="38" t="s">
        <v>25</v>
      </c>
      <c r="K3" s="38" t="s">
        <v>26</v>
      </c>
      <c r="L3" s="38" t="s">
        <v>6</v>
      </c>
      <c r="M3" s="39" t="s">
        <v>9</v>
      </c>
      <c r="N3" s="38" t="s">
        <v>27</v>
      </c>
      <c r="O3" s="38" t="s">
        <v>28</v>
      </c>
      <c r="P3" s="40" t="s">
        <v>29</v>
      </c>
      <c r="Q3" s="40" t="s">
        <v>30</v>
      </c>
      <c r="R3" s="38" t="s">
        <v>31</v>
      </c>
      <c r="S3" s="38" t="s">
        <v>10</v>
      </c>
      <c r="T3" s="38" t="s">
        <v>7</v>
      </c>
      <c r="U3" s="38" t="s">
        <v>8</v>
      </c>
      <c r="V3" s="47" t="s">
        <v>32</v>
      </c>
    </row>
    <row r="4" spans="5:23" ht="30" x14ac:dyDescent="0.25">
      <c r="E4" s="48">
        <v>1</v>
      </c>
      <c r="F4" s="9" t="s">
        <v>11</v>
      </c>
      <c r="G4" s="9" t="s">
        <v>2</v>
      </c>
      <c r="H4" s="2">
        <v>2010</v>
      </c>
      <c r="I4" s="2">
        <v>2021</v>
      </c>
      <c r="J4" s="2">
        <f>I4-H4</f>
        <v>11</v>
      </c>
      <c r="K4" s="2">
        <v>60</v>
      </c>
      <c r="L4" s="3">
        <v>0.1</v>
      </c>
      <c r="M4" s="14">
        <f>(1-L4)/K4</f>
        <v>1.5000000000000001E-2</v>
      </c>
      <c r="N4" s="10">
        <f>O4*10.7642</f>
        <v>62572.294600000001</v>
      </c>
      <c r="O4" s="2">
        <v>5813</v>
      </c>
      <c r="P4" s="5">
        <v>1000</v>
      </c>
      <c r="Q4" s="5">
        <f>P4*N4</f>
        <v>62572294.600000001</v>
      </c>
      <c r="R4" s="4">
        <v>1900</v>
      </c>
      <c r="S4" s="4">
        <f>R4*N4</f>
        <v>118887359.73999999</v>
      </c>
      <c r="T4" s="4">
        <f>S4*M4*J4</f>
        <v>19616414.357099999</v>
      </c>
      <c r="U4" s="4">
        <f>MAX(S4-T4,0)</f>
        <v>99270945.3829</v>
      </c>
      <c r="V4" s="49">
        <f>IF(U4&gt;L4*S4,U4*(1+8%),S4*L4)</f>
        <v>107212621.01353201</v>
      </c>
      <c r="W4" s="1"/>
    </row>
    <row r="5" spans="5:23" ht="30" x14ac:dyDescent="0.25">
      <c r="E5" s="48">
        <v>2</v>
      </c>
      <c r="F5" s="9" t="s">
        <v>12</v>
      </c>
      <c r="G5" s="9" t="s">
        <v>2</v>
      </c>
      <c r="H5" s="2">
        <v>2010</v>
      </c>
      <c r="I5" s="2">
        <v>2021</v>
      </c>
      <c r="J5" s="2">
        <f t="shared" ref="J5:J12" si="0">I5-H5</f>
        <v>11</v>
      </c>
      <c r="K5" s="2">
        <v>60</v>
      </c>
      <c r="L5" s="3">
        <v>0.1</v>
      </c>
      <c r="M5" s="14">
        <f t="shared" ref="M5:M12" si="1">(1-L5)/K5</f>
        <v>1.5000000000000001E-2</v>
      </c>
      <c r="N5" s="10">
        <f t="shared" ref="N5:N12" si="2">O5*10.7642</f>
        <v>53638.008600000001</v>
      </c>
      <c r="O5" s="2">
        <v>4983</v>
      </c>
      <c r="P5" s="5">
        <v>1000</v>
      </c>
      <c r="Q5" s="5">
        <f>P5*N5</f>
        <v>53638008.600000001</v>
      </c>
      <c r="R5" s="4">
        <v>1900</v>
      </c>
      <c r="S5" s="4">
        <f>R5*N5</f>
        <v>101912216.34</v>
      </c>
      <c r="T5" s="4">
        <f>S5*M5*J5</f>
        <v>16815515.6961</v>
      </c>
      <c r="U5" s="4">
        <f t="shared" ref="U5:U12" si="3">MAX(S5-T5,0)</f>
        <v>85096700.643900007</v>
      </c>
      <c r="V5" s="49">
        <f>IF(U5&gt;L5*S5,U5*(1+8%),S5*L5)</f>
        <v>91904436.69541201</v>
      </c>
    </row>
    <row r="6" spans="5:23" ht="30" x14ac:dyDescent="0.25">
      <c r="E6" s="48">
        <v>3</v>
      </c>
      <c r="F6" s="9" t="s">
        <v>13</v>
      </c>
      <c r="G6" s="9" t="s">
        <v>2</v>
      </c>
      <c r="H6" s="2">
        <v>2010</v>
      </c>
      <c r="I6" s="2">
        <v>2021</v>
      </c>
      <c r="J6" s="2">
        <f t="shared" si="0"/>
        <v>11</v>
      </c>
      <c r="K6" s="2">
        <v>60</v>
      </c>
      <c r="L6" s="3">
        <v>0.1</v>
      </c>
      <c r="M6" s="14">
        <f t="shared" si="1"/>
        <v>1.5000000000000001E-2</v>
      </c>
      <c r="N6" s="10">
        <f t="shared" si="2"/>
        <v>36975.027000000002</v>
      </c>
      <c r="O6" s="2">
        <v>3435</v>
      </c>
      <c r="P6" s="5">
        <v>1000</v>
      </c>
      <c r="Q6" s="5">
        <f>P6*N6</f>
        <v>36975027</v>
      </c>
      <c r="R6" s="4">
        <v>2300</v>
      </c>
      <c r="S6" s="4">
        <f>R6*N6</f>
        <v>85042562.100000009</v>
      </c>
      <c r="T6" s="4">
        <f>S6*M6*J6</f>
        <v>14032022.746500002</v>
      </c>
      <c r="U6" s="4">
        <f t="shared" si="3"/>
        <v>71010539.353500009</v>
      </c>
      <c r="V6" s="49">
        <f>IF(U6&gt;L6*S6,U6*(1+8%),S6*L6)</f>
        <v>76691382.501780018</v>
      </c>
    </row>
    <row r="7" spans="5:23" ht="30" x14ac:dyDescent="0.25">
      <c r="E7" s="48">
        <v>4</v>
      </c>
      <c r="F7" s="9" t="s">
        <v>14</v>
      </c>
      <c r="G7" s="9" t="s">
        <v>2</v>
      </c>
      <c r="H7" s="2">
        <v>2010</v>
      </c>
      <c r="I7" s="2">
        <v>2021</v>
      </c>
      <c r="J7" s="2">
        <f t="shared" si="0"/>
        <v>11</v>
      </c>
      <c r="K7" s="2">
        <v>60</v>
      </c>
      <c r="L7" s="3">
        <v>0.1</v>
      </c>
      <c r="M7" s="14">
        <f t="shared" si="1"/>
        <v>1.5000000000000001E-2</v>
      </c>
      <c r="N7" s="10">
        <f t="shared" si="2"/>
        <v>37183.852480000001</v>
      </c>
      <c r="O7" s="2">
        <v>3454.4</v>
      </c>
      <c r="P7" s="5">
        <v>1000</v>
      </c>
      <c r="Q7" s="5">
        <f>P7*N7</f>
        <v>37183852.480000004</v>
      </c>
      <c r="R7" s="4">
        <v>2300</v>
      </c>
      <c r="S7" s="4">
        <f>R7*N7</f>
        <v>85522860.703999996</v>
      </c>
      <c r="T7" s="4">
        <f>S7*M7*J7</f>
        <v>14111272.01616</v>
      </c>
      <c r="U7" s="4">
        <f t="shared" si="3"/>
        <v>71411588.68784</v>
      </c>
      <c r="V7" s="49">
        <f>IF(U7&gt;L7*S7,U7*(1+8%),S7*L7)</f>
        <v>77124515.782867208</v>
      </c>
    </row>
    <row r="8" spans="5:23" ht="30" x14ac:dyDescent="0.25">
      <c r="E8" s="48">
        <v>5</v>
      </c>
      <c r="F8" s="9" t="s">
        <v>15</v>
      </c>
      <c r="G8" s="9" t="s">
        <v>2</v>
      </c>
      <c r="H8" s="2">
        <v>2010</v>
      </c>
      <c r="I8" s="2">
        <v>2021</v>
      </c>
      <c r="J8" s="2">
        <f t="shared" si="0"/>
        <v>11</v>
      </c>
      <c r="K8" s="2">
        <v>60</v>
      </c>
      <c r="L8" s="3">
        <v>0.1</v>
      </c>
      <c r="M8" s="14">
        <f t="shared" si="1"/>
        <v>1.5000000000000001E-2</v>
      </c>
      <c r="N8" s="10">
        <f t="shared" si="2"/>
        <v>37207.533719999999</v>
      </c>
      <c r="O8" s="2">
        <v>3456.6</v>
      </c>
      <c r="P8" s="5">
        <v>1000</v>
      </c>
      <c r="Q8" s="5">
        <f>P8*N8</f>
        <v>37207533.719999999</v>
      </c>
      <c r="R8" s="4">
        <v>2300</v>
      </c>
      <c r="S8" s="4">
        <f>R8*N8</f>
        <v>85577327.555999994</v>
      </c>
      <c r="T8" s="4">
        <f>S8*M8*J8</f>
        <v>14120259.046739999</v>
      </c>
      <c r="U8" s="4">
        <f t="shared" si="3"/>
        <v>71457068.509259999</v>
      </c>
      <c r="V8" s="49">
        <f>IF(U8&gt;L8*S8,U8*(1+8%),S8*L8)</f>
        <v>77173633.990000799</v>
      </c>
    </row>
    <row r="9" spans="5:23" ht="30" x14ac:dyDescent="0.25">
      <c r="E9" s="48">
        <v>6</v>
      </c>
      <c r="F9" s="9" t="s">
        <v>16</v>
      </c>
      <c r="G9" s="9" t="s">
        <v>2</v>
      </c>
      <c r="H9" s="2">
        <v>2010</v>
      </c>
      <c r="I9" s="2">
        <v>2021</v>
      </c>
      <c r="J9" s="2">
        <f t="shared" si="0"/>
        <v>11</v>
      </c>
      <c r="K9" s="2">
        <v>60</v>
      </c>
      <c r="L9" s="3">
        <v>0.1</v>
      </c>
      <c r="M9" s="14">
        <f t="shared" si="1"/>
        <v>1.5000000000000001E-2</v>
      </c>
      <c r="N9" s="10">
        <f t="shared" si="2"/>
        <v>34380.854800000001</v>
      </c>
      <c r="O9" s="2">
        <v>3194</v>
      </c>
      <c r="P9" s="5">
        <v>1000</v>
      </c>
      <c r="Q9" s="5">
        <f>P9*N9</f>
        <v>34380854.800000004</v>
      </c>
      <c r="R9" s="4">
        <v>2300</v>
      </c>
      <c r="S9" s="4">
        <f>R9*N9</f>
        <v>79075966.040000007</v>
      </c>
      <c r="T9" s="4">
        <f>S9*M9*J9</f>
        <v>13047534.396600001</v>
      </c>
      <c r="U9" s="4">
        <f t="shared" si="3"/>
        <v>66028431.643400006</v>
      </c>
      <c r="V9" s="49">
        <f>IF(U9&gt;L9*S9,U9*(1+8%),S9*L9)</f>
        <v>71310706.174872011</v>
      </c>
    </row>
    <row r="10" spans="5:23" ht="30" x14ac:dyDescent="0.25">
      <c r="E10" s="48">
        <v>7</v>
      </c>
      <c r="F10" s="9" t="s">
        <v>17</v>
      </c>
      <c r="G10" s="9" t="s">
        <v>2</v>
      </c>
      <c r="H10" s="2">
        <v>2010</v>
      </c>
      <c r="I10" s="2">
        <v>2021</v>
      </c>
      <c r="J10" s="2">
        <f t="shared" si="0"/>
        <v>11</v>
      </c>
      <c r="K10" s="2">
        <v>60</v>
      </c>
      <c r="L10" s="3">
        <v>0.1</v>
      </c>
      <c r="M10" s="14">
        <f t="shared" si="1"/>
        <v>1.5000000000000001E-2</v>
      </c>
      <c r="N10" s="10">
        <f t="shared" si="2"/>
        <v>30918.011660000004</v>
      </c>
      <c r="O10" s="2">
        <v>2872.3</v>
      </c>
      <c r="P10" s="5">
        <v>1000</v>
      </c>
      <c r="Q10" s="5">
        <f>P10*N10</f>
        <v>30918011.660000004</v>
      </c>
      <c r="R10" s="4">
        <v>2300</v>
      </c>
      <c r="S10" s="4">
        <f>R10*N10</f>
        <v>71111426.818000004</v>
      </c>
      <c r="T10" s="4">
        <f>S10*M10*J10</f>
        <v>11733385.424970003</v>
      </c>
      <c r="U10" s="4">
        <f t="shared" si="3"/>
        <v>59378041.393030003</v>
      </c>
      <c r="V10" s="49">
        <f>IF(U10&gt;L10*S10,U10*(1+8%),S10*L10)</f>
        <v>64128284.704472408</v>
      </c>
    </row>
    <row r="11" spans="5:23" ht="30" x14ac:dyDescent="0.25">
      <c r="E11" s="48">
        <v>8</v>
      </c>
      <c r="F11" s="9" t="s">
        <v>18</v>
      </c>
      <c r="G11" s="9" t="s">
        <v>2</v>
      </c>
      <c r="H11" s="2">
        <v>2010</v>
      </c>
      <c r="I11" s="2">
        <v>2021</v>
      </c>
      <c r="J11" s="2">
        <f t="shared" si="0"/>
        <v>11</v>
      </c>
      <c r="K11" s="2">
        <v>60</v>
      </c>
      <c r="L11" s="3">
        <v>0.1</v>
      </c>
      <c r="M11" s="14">
        <f t="shared" si="1"/>
        <v>1.5000000000000001E-2</v>
      </c>
      <c r="N11" s="10">
        <f t="shared" si="2"/>
        <v>29930.934520000003</v>
      </c>
      <c r="O11" s="2">
        <v>2780.6</v>
      </c>
      <c r="P11" s="5">
        <v>1000</v>
      </c>
      <c r="Q11" s="5">
        <f>P11*N11</f>
        <v>29930934.520000003</v>
      </c>
      <c r="R11" s="4">
        <v>2300</v>
      </c>
      <c r="S11" s="4">
        <f>R11*N11</f>
        <v>68841149.396000013</v>
      </c>
      <c r="T11" s="4">
        <f>S11*M11*J11</f>
        <v>11358789.650340004</v>
      </c>
      <c r="U11" s="4">
        <f t="shared" si="3"/>
        <v>57482359.745660007</v>
      </c>
      <c r="V11" s="49">
        <f>IF(U11&gt;L11*S11,U11*(1+8%),S11*L11)</f>
        <v>62080948.525312811</v>
      </c>
    </row>
    <row r="12" spans="5:23" ht="30.75" thickBot="1" x14ac:dyDescent="0.3">
      <c r="E12" s="50">
        <v>9</v>
      </c>
      <c r="F12" s="23" t="s">
        <v>19</v>
      </c>
      <c r="G12" s="23" t="s">
        <v>2</v>
      </c>
      <c r="H12" s="22">
        <v>2010</v>
      </c>
      <c r="I12" s="22">
        <v>2021</v>
      </c>
      <c r="J12" s="22">
        <f t="shared" si="0"/>
        <v>11</v>
      </c>
      <c r="K12" s="22">
        <v>60</v>
      </c>
      <c r="L12" s="24">
        <v>0.1</v>
      </c>
      <c r="M12" s="25">
        <f t="shared" si="1"/>
        <v>1.5000000000000001E-2</v>
      </c>
      <c r="N12" s="26">
        <f t="shared" si="2"/>
        <v>33153.736000000004</v>
      </c>
      <c r="O12" s="22">
        <v>3080</v>
      </c>
      <c r="P12" s="27">
        <v>1000</v>
      </c>
      <c r="Q12" s="27">
        <f>P12*N12</f>
        <v>33153736.000000004</v>
      </c>
      <c r="R12" s="28">
        <v>1800</v>
      </c>
      <c r="S12" s="28">
        <f>R12*N12</f>
        <v>59676724.800000004</v>
      </c>
      <c r="T12" s="28">
        <f>S12*M12*J12</f>
        <v>9846659.5920000002</v>
      </c>
      <c r="U12" s="28">
        <f t="shared" si="3"/>
        <v>49830065.208000004</v>
      </c>
      <c r="V12" s="51">
        <f>IF(U12&gt;L12*S12,U12*(1+8%),S12*L12)</f>
        <v>53816470.424640007</v>
      </c>
    </row>
    <row r="13" spans="5:23" s="12" customFormat="1" ht="15.75" thickBot="1" x14ac:dyDescent="0.3">
      <c r="E13" s="29" t="s">
        <v>20</v>
      </c>
      <c r="F13" s="30"/>
      <c r="G13" s="30"/>
      <c r="H13" s="30"/>
      <c r="I13" s="30"/>
      <c r="J13" s="30"/>
      <c r="K13" s="30"/>
      <c r="L13" s="30"/>
      <c r="M13" s="31"/>
      <c r="N13" s="32">
        <f>SUM(N4:N12)</f>
        <v>355960.25338000001</v>
      </c>
      <c r="O13" s="33">
        <f>SUM(O4:O12)</f>
        <v>33068.899999999994</v>
      </c>
      <c r="P13" s="34"/>
      <c r="Q13" s="58">
        <f>SUM(Q4:Q12)</f>
        <v>355960253.38</v>
      </c>
      <c r="R13" s="33"/>
      <c r="S13" s="61">
        <f>SUM(S4:S12)</f>
        <v>755647593.49399996</v>
      </c>
      <c r="T13" s="35"/>
      <c r="U13" s="35"/>
      <c r="V13" s="59">
        <f>SUM(V4:V12)</f>
        <v>681442999.81288934</v>
      </c>
    </row>
    <row r="14" spans="5:23" ht="15.75" thickBot="1" x14ac:dyDescent="0.3">
      <c r="E14" s="19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1"/>
    </row>
    <row r="15" spans="5:23" ht="18" customHeight="1" x14ac:dyDescent="0.25">
      <c r="E15" s="52" t="s">
        <v>21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8"/>
      <c r="V15" s="53">
        <f>V13*0.05</f>
        <v>34072149.99064447</v>
      </c>
      <c r="W15" s="6"/>
    </row>
    <row r="16" spans="5:23" ht="15.75" customHeight="1" x14ac:dyDescent="0.25">
      <c r="E16" s="54" t="s">
        <v>22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6"/>
      <c r="V16" s="55">
        <f>N13*50</f>
        <v>17798012.669</v>
      </c>
    </row>
    <row r="17" spans="5:22" ht="14.25" customHeight="1" thickBot="1" x14ac:dyDescent="0.3">
      <c r="E17" s="56" t="s">
        <v>23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7"/>
      <c r="V17" s="57">
        <f>(N13*30) +8100000</f>
        <v>18778807.601400003</v>
      </c>
    </row>
    <row r="18" spans="5:22" ht="15.75" thickBot="1" x14ac:dyDescent="0.3">
      <c r="E18" s="41" t="s">
        <v>24</v>
      </c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60">
        <f>SUM(V13,V15:V17)</f>
        <v>752091970.07393384</v>
      </c>
    </row>
  </sheetData>
  <mergeCells count="7">
    <mergeCell ref="E18:U18"/>
    <mergeCell ref="E13:M13"/>
    <mergeCell ref="E2:V2"/>
    <mergeCell ref="E14:V14"/>
    <mergeCell ref="E15:U15"/>
    <mergeCell ref="E16:U16"/>
    <mergeCell ref="E17:U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Admin</cp:lastModifiedBy>
  <dcterms:created xsi:type="dcterms:W3CDTF">2021-09-16T11:33:35Z</dcterms:created>
  <dcterms:modified xsi:type="dcterms:W3CDTF">2021-10-28T10:46:20Z</dcterms:modified>
</cp:coreProperties>
</file>