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Zaid Ebne Mairaj\delhi\asian\VIS(2021-22)PL549-477-597 (MS BLUE SAPPHIRE HEALTHCARES PVT LTD)\"/>
    </mc:Choice>
  </mc:AlternateContent>
  <bookViews>
    <workbookView xWindow="0" yWindow="0" windowWidth="16815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8" i="1" l="1"/>
  <c r="W26" i="1"/>
  <c r="U23" i="1"/>
  <c r="H12" i="1"/>
  <c r="H11" i="1"/>
  <c r="H10" i="1"/>
  <c r="H9" i="1"/>
  <c r="H8" i="1"/>
  <c r="H7" i="1"/>
  <c r="H6" i="1"/>
  <c r="H5" i="1"/>
  <c r="H4" i="1"/>
  <c r="R23" i="1" l="1"/>
  <c r="R24" i="1" s="1"/>
  <c r="R25" i="1" s="1"/>
  <c r="M13" i="1" l="1"/>
  <c r="K7" i="1"/>
  <c r="K8" i="1"/>
  <c r="K9" i="1"/>
  <c r="K10" i="1"/>
  <c r="K11" i="1"/>
  <c r="K12" i="1"/>
  <c r="L7" i="1"/>
  <c r="R7" i="1" s="1"/>
  <c r="L8" i="1"/>
  <c r="O8" i="1" s="1"/>
  <c r="L9" i="1"/>
  <c r="O9" i="1" s="1"/>
  <c r="L10" i="1"/>
  <c r="R10" i="1" s="1"/>
  <c r="L11" i="1"/>
  <c r="R11" i="1" s="1"/>
  <c r="L12" i="1"/>
  <c r="O12" i="1" s="1"/>
  <c r="L5" i="1"/>
  <c r="O5" i="1" s="1"/>
  <c r="L6" i="1"/>
  <c r="R6" i="1" s="1"/>
  <c r="L4" i="1"/>
  <c r="O4" i="1" s="1"/>
  <c r="O10" i="1" l="1"/>
  <c r="O11" i="1"/>
  <c r="R9" i="1"/>
  <c r="S9" i="1" s="1"/>
  <c r="T9" i="1" s="1"/>
  <c r="U9" i="1" s="1"/>
  <c r="O7" i="1"/>
  <c r="R5" i="1"/>
  <c r="O6" i="1"/>
  <c r="S11" i="1"/>
  <c r="T11" i="1" s="1"/>
  <c r="U11" i="1" s="1"/>
  <c r="S7" i="1"/>
  <c r="T7" i="1" s="1"/>
  <c r="U7" i="1" s="1"/>
  <c r="S10" i="1"/>
  <c r="T10" i="1" s="1"/>
  <c r="U10" i="1" s="1"/>
  <c r="R12" i="1"/>
  <c r="L13" i="1"/>
  <c r="U16" i="1" s="1"/>
  <c r="R8" i="1"/>
  <c r="K6" i="1"/>
  <c r="S6" i="1" s="1"/>
  <c r="T6" i="1" s="1"/>
  <c r="U6" i="1" s="1"/>
  <c r="K5" i="1"/>
  <c r="K4" i="1"/>
  <c r="O13" i="1" l="1"/>
  <c r="S5" i="1"/>
  <c r="T5" i="1" s="1"/>
  <c r="U5" i="1" s="1"/>
  <c r="S8" i="1"/>
  <c r="T8" i="1" s="1"/>
  <c r="U8" i="1" s="1"/>
  <c r="U17" i="1"/>
  <c r="S12" i="1"/>
  <c r="T12" i="1" s="1"/>
  <c r="U12" i="1" s="1"/>
  <c r="R4" i="1"/>
  <c r="R13" i="1" s="1"/>
  <c r="S4" i="1" l="1"/>
  <c r="T4" i="1" s="1"/>
  <c r="U4" i="1" s="1"/>
  <c r="U13" i="1" s="1"/>
  <c r="U15" i="1" l="1"/>
  <c r="U18" i="1" s="1"/>
  <c r="R26" i="1" s="1"/>
</calcChain>
</file>

<file path=xl/sharedStrings.xml><?xml version="1.0" encoding="utf-8"?>
<sst xmlns="http://schemas.openxmlformats.org/spreadsheetml/2006/main" count="45" uniqueCount="37">
  <si>
    <t>Floor</t>
  </si>
  <si>
    <t>RCC Framed Structure</t>
  </si>
  <si>
    <t>Year of Construction</t>
  </si>
  <si>
    <t>Type of Structure</t>
  </si>
  <si>
    <t>Salvage value</t>
  </si>
  <si>
    <t xml:space="preserve">Depreciation </t>
  </si>
  <si>
    <t>Depreciated Value</t>
  </si>
  <si>
    <t>Depreciation Rate</t>
  </si>
  <si>
    <t>Gross Replacment Value</t>
  </si>
  <si>
    <t>Basement-1</t>
  </si>
  <si>
    <t>Stilt/ Basement-2</t>
  </si>
  <si>
    <t xml:space="preserve">Ground </t>
  </si>
  <si>
    <t>First</t>
  </si>
  <si>
    <t>Second</t>
  </si>
  <si>
    <t>Third</t>
  </si>
  <si>
    <t>fourth</t>
  </si>
  <si>
    <t>Fifth</t>
  </si>
  <si>
    <t>Service</t>
  </si>
  <si>
    <t>Total- (A)</t>
  </si>
  <si>
    <r>
      <t xml:space="preserve">Add extra for Architectural aesthetic developments, improvements   (add lump sum cost) - </t>
    </r>
    <r>
      <rPr>
        <b/>
        <i/>
        <sz val="11"/>
        <color theme="1"/>
        <rFont val="Calibri"/>
        <family val="2"/>
        <scheme val="minor"/>
      </rPr>
      <t>(B)</t>
    </r>
  </si>
  <si>
    <r>
      <t xml:space="preserve">Add extra for fittings &amp; fixtures  (doors, windows, wood work, cupboards, modular kitchen, electrical/ sanitary fittings) - </t>
    </r>
    <r>
      <rPr>
        <b/>
        <i/>
        <sz val="11"/>
        <color theme="1"/>
        <rFont val="Calibri"/>
        <family val="2"/>
        <scheme val="minor"/>
      </rPr>
      <t>(C)</t>
    </r>
  </si>
  <si>
    <r>
      <t xml:space="preserve">Add extra for services (water, electricity, sewerage, main gate, boundary, lift, etc.)- </t>
    </r>
    <r>
      <rPr>
        <b/>
        <i/>
        <sz val="11"/>
        <color theme="1"/>
        <rFont val="Calibri"/>
        <family val="2"/>
        <scheme val="minor"/>
      </rPr>
      <t>(D)</t>
    </r>
  </si>
  <si>
    <t>TOTAL (A+B+C+D)</t>
  </si>
  <si>
    <r>
      <t xml:space="preserve">Total Life Consumed 
</t>
    </r>
    <r>
      <rPr>
        <i/>
        <sz val="10"/>
        <rFont val="Calibri"/>
        <family val="2"/>
        <scheme val="minor"/>
      </rPr>
      <t>(In year)</t>
    </r>
  </si>
  <si>
    <r>
      <t xml:space="preserve">Total Economical Life
</t>
    </r>
    <r>
      <rPr>
        <i/>
        <sz val="10"/>
        <rFont val="Calibri"/>
        <family val="2"/>
        <scheme val="minor"/>
      </rPr>
      <t>(In year)</t>
    </r>
  </si>
  <si>
    <r>
      <t xml:space="preserve">Area 
</t>
    </r>
    <r>
      <rPr>
        <i/>
        <sz val="10"/>
        <rFont val="Calibri"/>
        <family val="2"/>
        <scheme val="minor"/>
      </rPr>
      <t>(in sq ft)</t>
    </r>
  </si>
  <si>
    <r>
      <t xml:space="preserve">Area 
</t>
    </r>
    <r>
      <rPr>
        <i/>
        <sz val="10"/>
        <rFont val="Calibri"/>
        <family val="2"/>
        <scheme val="minor"/>
      </rPr>
      <t>(in sq m)</t>
    </r>
  </si>
  <si>
    <r>
      <t xml:space="preserve">Govt. Guideline rates
</t>
    </r>
    <r>
      <rPr>
        <i/>
        <sz val="10"/>
        <rFont val="Calibri"/>
        <family val="2"/>
        <scheme val="minor"/>
      </rPr>
      <t>(Rs./ Sq. ft.)</t>
    </r>
  </si>
  <si>
    <r>
      <t xml:space="preserve">Total Govt. Guideline Rates
</t>
    </r>
    <r>
      <rPr>
        <i/>
        <sz val="10"/>
        <rFont val="Calibri"/>
        <family val="2"/>
        <scheme val="minor"/>
      </rPr>
      <t>(Rs.)</t>
    </r>
  </si>
  <si>
    <r>
      <t xml:space="preserve">Plinth Area  Rate 
</t>
    </r>
    <r>
      <rPr>
        <i/>
        <sz val="10"/>
        <rFont val="Calibri"/>
        <family val="2"/>
        <scheme val="minor"/>
      </rPr>
      <t>(In per sq ft)</t>
    </r>
  </si>
  <si>
    <r>
      <t xml:space="preserve">Depreciated Replacement Market Value
</t>
    </r>
    <r>
      <rPr>
        <i/>
        <sz val="10"/>
        <rFont val="Calibri"/>
        <family val="2"/>
        <scheme val="minor"/>
      </rPr>
      <t>(RS.)</t>
    </r>
  </si>
  <si>
    <t>CIVIL STRUCTURE / CONSTRUCTION VALUATION | M/S BLUE SAPPHIRE HEALTHCARES PVT. LTD. | FARIDABAD, HARYANA</t>
  </si>
  <si>
    <t>Land Area</t>
  </si>
  <si>
    <t>Rate adopted</t>
  </si>
  <si>
    <t>10% premium</t>
  </si>
  <si>
    <t>S. No.</t>
  </si>
  <si>
    <t xml:space="preserve">Date of Valuation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</si>
</sst>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&quot;₹&quot;\ * #,##0_ ;_ &quot;₹&quot;\ * \-#,##0_ ;_ &quot;₹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0" fillId="0" borderId="1" xfId="1" applyFont="1" applyBorder="1"/>
    <xf numFmtId="4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44" fontId="0" fillId="0" borderId="0" xfId="1" applyFont="1"/>
    <xf numFmtId="0" fontId="2" fillId="0" borderId="0" xfId="0" applyFont="1"/>
    <xf numFmtId="9" fontId="0" fillId="0" borderId="0" xfId="2" applyFont="1"/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/>
    </xf>
    <xf numFmtId="44" fontId="0" fillId="0" borderId="8" xfId="1" applyFont="1" applyBorder="1"/>
    <xf numFmtId="1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4" fontId="2" fillId="0" borderId="13" xfId="1" applyFont="1" applyBorder="1"/>
    <xf numFmtId="0" fontId="5" fillId="3" borderId="1" xfId="0" applyFont="1" applyFill="1" applyBorder="1" applyAlignment="1">
      <alignment horizontal="center" vertical="center" wrapText="1"/>
    </xf>
    <xf numFmtId="9" fontId="5" fillId="3" borderId="1" xfId="2" applyFont="1" applyFill="1" applyBorder="1" applyAlignment="1">
      <alignment horizontal="center" vertical="center" wrapText="1"/>
    </xf>
    <xf numFmtId="44" fontId="5" fillId="3" borderId="1" xfId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5" fontId="2" fillId="0" borderId="13" xfId="1" applyNumberFormat="1" applyFont="1" applyBorder="1"/>
    <xf numFmtId="165" fontId="2" fillId="0" borderId="14" xfId="1" applyNumberFormat="1" applyFont="1" applyBorder="1" applyAlignment="1">
      <alignment horizontal="center" vertical="center"/>
    </xf>
    <xf numFmtId="165" fontId="2" fillId="0" borderId="14" xfId="0" applyNumberFormat="1" applyFont="1" applyBorder="1"/>
    <xf numFmtId="165" fontId="2" fillId="0" borderId="13" xfId="1" applyNumberFormat="1" applyFont="1" applyBorder="1" applyAlignment="1">
      <alignment horizontal="center" vertical="center"/>
    </xf>
    <xf numFmtId="165" fontId="0" fillId="0" borderId="0" xfId="0" applyNumberFormat="1"/>
    <xf numFmtId="0" fontId="4" fillId="0" borderId="15" xfId="0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165" fontId="0" fillId="0" borderId="1" xfId="1" applyNumberFormat="1" applyFont="1" applyBorder="1"/>
    <xf numFmtId="165" fontId="0" fillId="0" borderId="1" xfId="1" applyNumberFormat="1" applyFont="1" applyBorder="1" applyAlignment="1">
      <alignment horizontal="center" vertical="center"/>
    </xf>
    <xf numFmtId="165" fontId="0" fillId="0" borderId="20" xfId="1" applyNumberFormat="1" applyFont="1" applyBorder="1" applyAlignment="1">
      <alignment horizontal="center" vertical="center"/>
    </xf>
    <xf numFmtId="165" fontId="0" fillId="0" borderId="8" xfId="1" applyNumberFormat="1" applyFont="1" applyBorder="1"/>
    <xf numFmtId="165" fontId="0" fillId="0" borderId="8" xfId="1" applyNumberFormat="1" applyFont="1" applyBorder="1" applyAlignment="1">
      <alignment horizontal="center" vertical="center"/>
    </xf>
    <xf numFmtId="165" fontId="0" fillId="0" borderId="22" xfId="1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0" fillId="0" borderId="24" xfId="1" applyNumberFormat="1" applyFont="1" applyBorder="1"/>
    <xf numFmtId="165" fontId="0" fillId="0" borderId="20" xfId="1" applyNumberFormat="1" applyFont="1" applyBorder="1"/>
    <xf numFmtId="165" fontId="0" fillId="0" borderId="22" xfId="1" applyNumberFormat="1" applyFont="1" applyBorder="1"/>
    <xf numFmtId="9" fontId="0" fillId="0" borderId="1" xfId="2" applyNumberFormat="1" applyFont="1" applyBorder="1" applyAlignment="1">
      <alignment horizontal="center" vertical="center"/>
    </xf>
    <xf numFmtId="9" fontId="0" fillId="0" borderId="8" xfId="2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9" fontId="0" fillId="0" borderId="0" xfId="0" applyNumberFormat="1"/>
    <xf numFmtId="43" fontId="0" fillId="0" borderId="0" xfId="3" applyFont="1"/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28"/>
  <sheetViews>
    <sheetView tabSelected="1" topLeftCell="C10" workbookViewId="0">
      <selection activeCell="W27" sqref="W27"/>
    </sheetView>
  </sheetViews>
  <sheetFormatPr defaultRowHeight="15" x14ac:dyDescent="0.25"/>
  <cols>
    <col min="3" max="3" width="6" style="6" customWidth="1"/>
    <col min="4" max="4" width="12.5703125" style="7" bestFit="1" customWidth="1"/>
    <col min="5" max="5" width="16.140625" style="7" customWidth="1"/>
    <col min="6" max="6" width="12.140625" customWidth="1"/>
    <col min="7" max="7" width="11" customWidth="1"/>
    <col min="8" max="10" width="12.5703125" hidden="1" customWidth="1"/>
    <col min="11" max="11" width="12.42578125" style="12" hidden="1" customWidth="1"/>
    <col min="12" max="13" width="9.140625" hidden="1" customWidth="1"/>
    <col min="14" max="14" width="11.85546875" style="10" customWidth="1"/>
    <col min="15" max="15" width="15.140625" style="10" customWidth="1"/>
    <col min="16" max="16" width="11.140625" customWidth="1"/>
    <col min="17" max="17" width="13.28515625" hidden="1" customWidth="1"/>
    <col min="18" max="18" width="15.42578125" customWidth="1"/>
    <col min="19" max="19" width="14.5703125" customWidth="1"/>
    <col min="20" max="20" width="14.28515625" customWidth="1"/>
    <col min="21" max="21" width="15.5703125" customWidth="1"/>
    <col min="23" max="23" width="16.85546875" bestFit="1" customWidth="1"/>
  </cols>
  <sheetData>
    <row r="1" spans="3:22" ht="15.75" thickBot="1" x14ac:dyDescent="0.3"/>
    <row r="2" spans="3:22" ht="15.75" customHeight="1" x14ac:dyDescent="0.25">
      <c r="C2" s="65" t="s">
        <v>31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7"/>
    </row>
    <row r="3" spans="3:22" s="7" customFormat="1" ht="60" x14ac:dyDescent="0.25">
      <c r="C3" s="23" t="s">
        <v>35</v>
      </c>
      <c r="D3" s="20" t="s">
        <v>0</v>
      </c>
      <c r="E3" s="20" t="s">
        <v>3</v>
      </c>
      <c r="F3" s="20" t="s">
        <v>2</v>
      </c>
      <c r="G3" s="20" t="s">
        <v>36</v>
      </c>
      <c r="H3" s="20" t="s">
        <v>23</v>
      </c>
      <c r="I3" s="20" t="s">
        <v>24</v>
      </c>
      <c r="J3" s="20" t="s">
        <v>4</v>
      </c>
      <c r="K3" s="21" t="s">
        <v>7</v>
      </c>
      <c r="L3" s="20" t="s">
        <v>25</v>
      </c>
      <c r="M3" s="20" t="s">
        <v>26</v>
      </c>
      <c r="N3" s="22" t="s">
        <v>27</v>
      </c>
      <c r="O3" s="22" t="s">
        <v>28</v>
      </c>
      <c r="P3" s="20" t="s">
        <v>29</v>
      </c>
      <c r="Q3" s="20"/>
      <c r="R3" s="20" t="s">
        <v>8</v>
      </c>
      <c r="S3" s="20" t="s">
        <v>5</v>
      </c>
      <c r="T3" s="20" t="s">
        <v>6</v>
      </c>
      <c r="U3" s="24" t="s">
        <v>30</v>
      </c>
    </row>
    <row r="4" spans="3:22" ht="30" x14ac:dyDescent="0.25">
      <c r="C4" s="25">
        <v>1</v>
      </c>
      <c r="D4" s="8" t="s">
        <v>9</v>
      </c>
      <c r="E4" s="8" t="s">
        <v>1</v>
      </c>
      <c r="F4" s="2">
        <v>2010</v>
      </c>
      <c r="G4" s="61">
        <v>44509</v>
      </c>
      <c r="H4" s="62">
        <f>YEAR(G4)-F4</f>
        <v>11</v>
      </c>
      <c r="I4" s="2">
        <v>60</v>
      </c>
      <c r="J4" s="3">
        <v>0.1</v>
      </c>
      <c r="K4" s="59">
        <f>(1-J4)/I4</f>
        <v>1.5000000000000001E-2</v>
      </c>
      <c r="L4" s="9">
        <f>M4*10.7642</f>
        <v>62572.294600000001</v>
      </c>
      <c r="M4" s="2">
        <v>5813</v>
      </c>
      <c r="N4" s="4">
        <v>1000</v>
      </c>
      <c r="O4" s="49">
        <f t="shared" ref="O4:O12" si="0">N4*L4</f>
        <v>62572294.600000001</v>
      </c>
      <c r="P4" s="50">
        <v>2700</v>
      </c>
      <c r="Q4" s="50">
        <v>1900</v>
      </c>
      <c r="R4" s="50">
        <f t="shared" ref="R4:R12" si="1">P4*L4</f>
        <v>168945195.42000002</v>
      </c>
      <c r="S4" s="50">
        <f t="shared" ref="S4:S12" si="2">R4*K4*H4</f>
        <v>27875957.244300004</v>
      </c>
      <c r="T4" s="50">
        <f>MAX(R4-S4,0)</f>
        <v>141069238.17570001</v>
      </c>
      <c r="U4" s="51">
        <f t="shared" ref="U4:U12" si="3">IF(T4&gt;J4*R4,T4*(1+8%),R4*J4)</f>
        <v>152354777.22975603</v>
      </c>
      <c r="V4" s="1"/>
    </row>
    <row r="5" spans="3:22" ht="30" x14ac:dyDescent="0.25">
      <c r="C5" s="25">
        <v>2</v>
      </c>
      <c r="D5" s="8" t="s">
        <v>10</v>
      </c>
      <c r="E5" s="8" t="s">
        <v>1</v>
      </c>
      <c r="F5" s="2">
        <v>2010</v>
      </c>
      <c r="G5" s="61">
        <v>44509</v>
      </c>
      <c r="H5" s="62">
        <f t="shared" ref="H5:H12" si="4">YEAR(G5)-F5</f>
        <v>11</v>
      </c>
      <c r="I5" s="2">
        <v>60</v>
      </c>
      <c r="J5" s="3">
        <v>0.1</v>
      </c>
      <c r="K5" s="59">
        <f t="shared" ref="K5:K12" si="5">(1-J5)/I5</f>
        <v>1.5000000000000001E-2</v>
      </c>
      <c r="L5" s="9">
        <f t="shared" ref="L5:L12" si="6">M5*10.7642</f>
        <v>53638.008600000001</v>
      </c>
      <c r="M5" s="2">
        <v>4983</v>
      </c>
      <c r="N5" s="4">
        <v>1000</v>
      </c>
      <c r="O5" s="49">
        <f t="shared" si="0"/>
        <v>53638008.600000001</v>
      </c>
      <c r="P5" s="50">
        <v>2700</v>
      </c>
      <c r="Q5" s="50">
        <v>1900</v>
      </c>
      <c r="R5" s="50">
        <f t="shared" si="1"/>
        <v>144822623.22</v>
      </c>
      <c r="S5" s="50">
        <f t="shared" si="2"/>
        <v>23895732.831300002</v>
      </c>
      <c r="T5" s="50">
        <f t="shared" ref="T5:T12" si="7">MAX(R5-S5,0)</f>
        <v>120926890.38869999</v>
      </c>
      <c r="U5" s="51">
        <f t="shared" si="3"/>
        <v>130601041.61979601</v>
      </c>
    </row>
    <row r="6" spans="3:22" ht="30" x14ac:dyDescent="0.25">
      <c r="C6" s="25">
        <v>3</v>
      </c>
      <c r="D6" s="8" t="s">
        <v>11</v>
      </c>
      <c r="E6" s="8" t="s">
        <v>1</v>
      </c>
      <c r="F6" s="2">
        <v>2010</v>
      </c>
      <c r="G6" s="61">
        <v>44509</v>
      </c>
      <c r="H6" s="62">
        <f t="shared" si="4"/>
        <v>11</v>
      </c>
      <c r="I6" s="2">
        <v>60</v>
      </c>
      <c r="J6" s="3">
        <v>0.1</v>
      </c>
      <c r="K6" s="59">
        <f t="shared" si="5"/>
        <v>1.5000000000000001E-2</v>
      </c>
      <c r="L6" s="9">
        <f t="shared" si="6"/>
        <v>36975.027000000002</v>
      </c>
      <c r="M6" s="2">
        <v>3435</v>
      </c>
      <c r="N6" s="4">
        <v>1000</v>
      </c>
      <c r="O6" s="49">
        <f t="shared" si="0"/>
        <v>36975027</v>
      </c>
      <c r="P6" s="50">
        <v>2800</v>
      </c>
      <c r="Q6" s="50">
        <v>2300</v>
      </c>
      <c r="R6" s="50">
        <f t="shared" si="1"/>
        <v>103530075.60000001</v>
      </c>
      <c r="S6" s="50">
        <f t="shared" si="2"/>
        <v>17082462.474000003</v>
      </c>
      <c r="T6" s="50">
        <f t="shared" si="7"/>
        <v>86447613.126000002</v>
      </c>
      <c r="U6" s="51">
        <f t="shared" si="3"/>
        <v>93363422.176080003</v>
      </c>
    </row>
    <row r="7" spans="3:22" ht="30" x14ac:dyDescent="0.25">
      <c r="C7" s="25">
        <v>4</v>
      </c>
      <c r="D7" s="8" t="s">
        <v>12</v>
      </c>
      <c r="E7" s="8" t="s">
        <v>1</v>
      </c>
      <c r="F7" s="2">
        <v>2010</v>
      </c>
      <c r="G7" s="61">
        <v>44509</v>
      </c>
      <c r="H7" s="62">
        <f t="shared" si="4"/>
        <v>11</v>
      </c>
      <c r="I7" s="2">
        <v>60</v>
      </c>
      <c r="J7" s="3">
        <v>0.1</v>
      </c>
      <c r="K7" s="59">
        <f t="shared" si="5"/>
        <v>1.5000000000000001E-2</v>
      </c>
      <c r="L7" s="9">
        <f t="shared" si="6"/>
        <v>37183.852480000001</v>
      </c>
      <c r="M7" s="2">
        <v>3454.4</v>
      </c>
      <c r="N7" s="4">
        <v>1000</v>
      </c>
      <c r="O7" s="49">
        <f t="shared" si="0"/>
        <v>37183852.480000004</v>
      </c>
      <c r="P7" s="50">
        <v>2800</v>
      </c>
      <c r="Q7" s="50">
        <v>2300</v>
      </c>
      <c r="R7" s="50">
        <f t="shared" si="1"/>
        <v>104114786.94400001</v>
      </c>
      <c r="S7" s="50">
        <f t="shared" si="2"/>
        <v>17178939.845760003</v>
      </c>
      <c r="T7" s="50">
        <f t="shared" si="7"/>
        <v>86935847.098240003</v>
      </c>
      <c r="U7" s="51">
        <f t="shared" si="3"/>
        <v>93890714.866099209</v>
      </c>
    </row>
    <row r="8" spans="3:22" ht="30" x14ac:dyDescent="0.25">
      <c r="C8" s="25">
        <v>5</v>
      </c>
      <c r="D8" s="8" t="s">
        <v>13</v>
      </c>
      <c r="E8" s="8" t="s">
        <v>1</v>
      </c>
      <c r="F8" s="2">
        <v>2010</v>
      </c>
      <c r="G8" s="61">
        <v>44509</v>
      </c>
      <c r="H8" s="62">
        <f t="shared" si="4"/>
        <v>11</v>
      </c>
      <c r="I8" s="2">
        <v>60</v>
      </c>
      <c r="J8" s="3">
        <v>0.1</v>
      </c>
      <c r="K8" s="59">
        <f t="shared" si="5"/>
        <v>1.5000000000000001E-2</v>
      </c>
      <c r="L8" s="9">
        <f t="shared" si="6"/>
        <v>37207.533719999999</v>
      </c>
      <c r="M8" s="2">
        <v>3456.6</v>
      </c>
      <c r="N8" s="4">
        <v>1000</v>
      </c>
      <c r="O8" s="49">
        <f t="shared" si="0"/>
        <v>37207533.719999999</v>
      </c>
      <c r="P8" s="50">
        <v>2800</v>
      </c>
      <c r="Q8" s="50">
        <v>2300</v>
      </c>
      <c r="R8" s="50">
        <f t="shared" si="1"/>
        <v>104181094.41599999</v>
      </c>
      <c r="S8" s="50">
        <f t="shared" si="2"/>
        <v>17189880.578639999</v>
      </c>
      <c r="T8" s="50">
        <f t="shared" si="7"/>
        <v>86991213.837359995</v>
      </c>
      <c r="U8" s="51">
        <f t="shared" si="3"/>
        <v>93950510.944348797</v>
      </c>
    </row>
    <row r="9" spans="3:22" ht="30" x14ac:dyDescent="0.25">
      <c r="C9" s="25">
        <v>6</v>
      </c>
      <c r="D9" s="8" t="s">
        <v>14</v>
      </c>
      <c r="E9" s="8" t="s">
        <v>1</v>
      </c>
      <c r="F9" s="2">
        <v>2010</v>
      </c>
      <c r="G9" s="61">
        <v>44509</v>
      </c>
      <c r="H9" s="62">
        <f t="shared" si="4"/>
        <v>11</v>
      </c>
      <c r="I9" s="2">
        <v>60</v>
      </c>
      <c r="J9" s="3">
        <v>0.1</v>
      </c>
      <c r="K9" s="59">
        <f t="shared" si="5"/>
        <v>1.5000000000000001E-2</v>
      </c>
      <c r="L9" s="9">
        <f t="shared" si="6"/>
        <v>34380.854800000001</v>
      </c>
      <c r="M9" s="2">
        <v>3194</v>
      </c>
      <c r="N9" s="4">
        <v>1000</v>
      </c>
      <c r="O9" s="49">
        <f t="shared" si="0"/>
        <v>34380854.800000004</v>
      </c>
      <c r="P9" s="50">
        <v>2800</v>
      </c>
      <c r="Q9" s="50">
        <v>2300</v>
      </c>
      <c r="R9" s="50">
        <f t="shared" si="1"/>
        <v>96266393.439999998</v>
      </c>
      <c r="S9" s="50">
        <f t="shared" si="2"/>
        <v>15883954.9176</v>
      </c>
      <c r="T9" s="50">
        <f t="shared" si="7"/>
        <v>80382438.522399992</v>
      </c>
      <c r="U9" s="51">
        <f t="shared" si="3"/>
        <v>86813033.604192004</v>
      </c>
    </row>
    <row r="10" spans="3:22" ht="30" x14ac:dyDescent="0.25">
      <c r="C10" s="25">
        <v>7</v>
      </c>
      <c r="D10" s="8" t="s">
        <v>15</v>
      </c>
      <c r="E10" s="8" t="s">
        <v>1</v>
      </c>
      <c r="F10" s="2">
        <v>2010</v>
      </c>
      <c r="G10" s="61">
        <v>44509</v>
      </c>
      <c r="H10" s="62">
        <f t="shared" si="4"/>
        <v>11</v>
      </c>
      <c r="I10" s="2">
        <v>60</v>
      </c>
      <c r="J10" s="3">
        <v>0.1</v>
      </c>
      <c r="K10" s="59">
        <f t="shared" si="5"/>
        <v>1.5000000000000001E-2</v>
      </c>
      <c r="L10" s="9">
        <f t="shared" si="6"/>
        <v>30918.011660000004</v>
      </c>
      <c r="M10" s="2">
        <v>2872.3</v>
      </c>
      <c r="N10" s="4">
        <v>1000</v>
      </c>
      <c r="O10" s="49">
        <f t="shared" si="0"/>
        <v>30918011.660000004</v>
      </c>
      <c r="P10" s="50">
        <v>2800</v>
      </c>
      <c r="Q10" s="50">
        <v>2300</v>
      </c>
      <c r="R10" s="50">
        <f t="shared" si="1"/>
        <v>86570432.648000017</v>
      </c>
      <c r="S10" s="50">
        <f t="shared" si="2"/>
        <v>14284121.386920005</v>
      </c>
      <c r="T10" s="50">
        <f t="shared" si="7"/>
        <v>72286311.261080012</v>
      </c>
      <c r="U10" s="51">
        <f t="shared" si="3"/>
        <v>78069216.161966413</v>
      </c>
    </row>
    <row r="11" spans="3:22" ht="30" x14ac:dyDescent="0.25">
      <c r="C11" s="25">
        <v>8</v>
      </c>
      <c r="D11" s="8" t="s">
        <v>16</v>
      </c>
      <c r="E11" s="8" t="s">
        <v>1</v>
      </c>
      <c r="F11" s="2">
        <v>2010</v>
      </c>
      <c r="G11" s="61">
        <v>44509</v>
      </c>
      <c r="H11" s="62">
        <f t="shared" si="4"/>
        <v>11</v>
      </c>
      <c r="I11" s="2">
        <v>60</v>
      </c>
      <c r="J11" s="3">
        <v>0.1</v>
      </c>
      <c r="K11" s="59">
        <f t="shared" si="5"/>
        <v>1.5000000000000001E-2</v>
      </c>
      <c r="L11" s="9">
        <f t="shared" si="6"/>
        <v>29930.934520000003</v>
      </c>
      <c r="M11" s="2">
        <v>2780.6</v>
      </c>
      <c r="N11" s="4">
        <v>1000</v>
      </c>
      <c r="O11" s="49">
        <f t="shared" si="0"/>
        <v>29930934.520000003</v>
      </c>
      <c r="P11" s="50">
        <v>2800</v>
      </c>
      <c r="Q11" s="50">
        <v>2300</v>
      </c>
      <c r="R11" s="50">
        <f t="shared" si="1"/>
        <v>83806616.656000003</v>
      </c>
      <c r="S11" s="50">
        <f t="shared" si="2"/>
        <v>13828091.748240001</v>
      </c>
      <c r="T11" s="50">
        <f t="shared" si="7"/>
        <v>69978524.907759994</v>
      </c>
      <c r="U11" s="51">
        <f t="shared" si="3"/>
        <v>75576806.900380805</v>
      </c>
    </row>
    <row r="12" spans="3:22" ht="30.75" thickBot="1" x14ac:dyDescent="0.3">
      <c r="C12" s="26">
        <v>9</v>
      </c>
      <c r="D12" s="14" t="s">
        <v>17</v>
      </c>
      <c r="E12" s="14" t="s">
        <v>1</v>
      </c>
      <c r="F12" s="13">
        <v>2010</v>
      </c>
      <c r="G12" s="61">
        <v>44509</v>
      </c>
      <c r="H12" s="62">
        <f t="shared" si="4"/>
        <v>11</v>
      </c>
      <c r="I12" s="13">
        <v>60</v>
      </c>
      <c r="J12" s="3">
        <v>0.1</v>
      </c>
      <c r="K12" s="60">
        <f t="shared" si="5"/>
        <v>1.5000000000000001E-2</v>
      </c>
      <c r="L12" s="15">
        <f t="shared" si="6"/>
        <v>33153.736000000004</v>
      </c>
      <c r="M12" s="13">
        <v>3080</v>
      </c>
      <c r="N12" s="16">
        <v>1000</v>
      </c>
      <c r="O12" s="52">
        <f t="shared" si="0"/>
        <v>33153736.000000004</v>
      </c>
      <c r="P12" s="50">
        <v>2700</v>
      </c>
      <c r="Q12" s="53">
        <v>1800</v>
      </c>
      <c r="R12" s="53">
        <f t="shared" si="1"/>
        <v>89515087.200000018</v>
      </c>
      <c r="S12" s="53">
        <f t="shared" si="2"/>
        <v>14769989.388000004</v>
      </c>
      <c r="T12" s="53">
        <f t="shared" si="7"/>
        <v>74745097.812000006</v>
      </c>
      <c r="U12" s="54">
        <f t="shared" si="3"/>
        <v>80724705.636960015</v>
      </c>
    </row>
    <row r="13" spans="3:22" s="11" customFormat="1" ht="15.75" thickBot="1" x14ac:dyDescent="0.3">
      <c r="C13" s="34" t="s">
        <v>18</v>
      </c>
      <c r="D13" s="35"/>
      <c r="E13" s="35"/>
      <c r="F13" s="35"/>
      <c r="G13" s="35"/>
      <c r="H13" s="35"/>
      <c r="I13" s="35"/>
      <c r="J13" s="35"/>
      <c r="K13" s="36"/>
      <c r="L13" s="17">
        <f>SUM(L4:L12)</f>
        <v>355960.25338000001</v>
      </c>
      <c r="M13" s="18">
        <f>SUM(M4:M12)</f>
        <v>33068.899999999994</v>
      </c>
      <c r="N13" s="19"/>
      <c r="O13" s="27">
        <f>SUM(O4:O12)</f>
        <v>355960253.38</v>
      </c>
      <c r="P13" s="55"/>
      <c r="Q13" s="55"/>
      <c r="R13" s="30">
        <f>SUM(R4:R12)</f>
        <v>981752305.54400003</v>
      </c>
      <c r="S13" s="30"/>
      <c r="T13" s="30"/>
      <c r="U13" s="28">
        <f>SUM(U4:U12)</f>
        <v>885344229.13957942</v>
      </c>
    </row>
    <row r="14" spans="3:22" ht="15.75" thickBot="1" x14ac:dyDescent="0.3"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9"/>
    </row>
    <row r="15" spans="3:22" ht="18" customHeight="1" x14ac:dyDescent="0.25">
      <c r="C15" s="40" t="s">
        <v>19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2"/>
      <c r="U15" s="56">
        <f>U13*0.05</f>
        <v>44267211.456978977</v>
      </c>
      <c r="V15" s="5"/>
    </row>
    <row r="16" spans="3:22" ht="15.75" customHeight="1" x14ac:dyDescent="0.25">
      <c r="C16" s="43" t="s">
        <v>20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5"/>
      <c r="U16" s="57">
        <f>L13*120</f>
        <v>42715230.405600004</v>
      </c>
    </row>
    <row r="17" spans="3:23" ht="14.25" customHeight="1" thickBot="1" x14ac:dyDescent="0.3">
      <c r="C17" s="46" t="s">
        <v>21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8"/>
      <c r="U17" s="58">
        <f>(L13*30) +8100000</f>
        <v>18778807.601400003</v>
      </c>
    </row>
    <row r="18" spans="3:23" ht="15.75" thickBot="1" x14ac:dyDescent="0.3">
      <c r="C18" s="32" t="s">
        <v>22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29">
        <f>SUM(U13,U15:U17)</f>
        <v>991105478.6035583</v>
      </c>
    </row>
    <row r="21" spans="3:23" x14ac:dyDescent="0.25">
      <c r="Q21" t="s">
        <v>32</v>
      </c>
      <c r="R21">
        <v>14374.6</v>
      </c>
    </row>
    <row r="22" spans="3:23" x14ac:dyDescent="0.25">
      <c r="Q22" t="s">
        <v>33</v>
      </c>
      <c r="R22">
        <v>58000</v>
      </c>
    </row>
    <row r="23" spans="3:23" x14ac:dyDescent="0.25">
      <c r="R23">
        <f>R22*R21</f>
        <v>833726800</v>
      </c>
      <c r="U23" s="31">
        <f>R23+U18</f>
        <v>1824832278.6035583</v>
      </c>
    </row>
    <row r="24" spans="3:23" x14ac:dyDescent="0.25">
      <c r="Q24" t="s">
        <v>34</v>
      </c>
      <c r="R24">
        <f>R23*10%</f>
        <v>83372680</v>
      </c>
    </row>
    <row r="25" spans="3:23" x14ac:dyDescent="0.25">
      <c r="R25">
        <f>R24+R23</f>
        <v>917099480</v>
      </c>
    </row>
    <row r="26" spans="3:23" x14ac:dyDescent="0.25">
      <c r="R26" s="31">
        <f>SUM(R25,U18)</f>
        <v>1908204958.6035583</v>
      </c>
      <c r="W26" s="31">
        <f>ROUND(R26,-7)</f>
        <v>1910000000</v>
      </c>
    </row>
    <row r="27" spans="3:23" x14ac:dyDescent="0.25">
      <c r="W27" s="63">
        <v>0.15</v>
      </c>
    </row>
    <row r="28" spans="3:23" x14ac:dyDescent="0.25">
      <c r="W28" s="64">
        <f>W26*(1-W27)</f>
        <v>1623500000</v>
      </c>
    </row>
  </sheetData>
  <mergeCells count="7">
    <mergeCell ref="C18:T18"/>
    <mergeCell ref="C13:K13"/>
    <mergeCell ref="C2:U2"/>
    <mergeCell ref="C14:U14"/>
    <mergeCell ref="C15:T15"/>
    <mergeCell ref="C16:T16"/>
    <mergeCell ref="C17:T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Inderjeet  Rathi</cp:lastModifiedBy>
  <dcterms:created xsi:type="dcterms:W3CDTF">2021-09-16T11:33:35Z</dcterms:created>
  <dcterms:modified xsi:type="dcterms:W3CDTF">2021-11-09T09:11:14Z</dcterms:modified>
</cp:coreProperties>
</file>