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590 -Q142-544-682\"/>
    </mc:Choice>
  </mc:AlternateContent>
  <bookViews>
    <workbookView xWindow="0" yWindow="0" windowWidth="24000" windowHeight="9735"/>
  </bookViews>
  <sheets>
    <sheet name="Building Sheet" sheetId="1" r:id="rId1"/>
    <sheet name="Land details" sheetId="2" r:id="rId2"/>
  </sheets>
  <definedNames>
    <definedName name="_xlnm._FilterDatabase" localSheetId="0" hidden="1">'Building Sheet'!$D$3:$W$30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J39" i="2" s="1"/>
  <c r="I38" i="2"/>
  <c r="J38" i="2" s="1"/>
  <c r="L38" i="2" s="1"/>
  <c r="G38" i="2"/>
  <c r="I29" i="2" l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30" i="2" s="1"/>
  <c r="H30" i="2"/>
  <c r="Q26" i="1" l="1"/>
  <c r="O26" i="1"/>
  <c r="L26" i="1"/>
  <c r="Q25" i="1"/>
  <c r="O25" i="1"/>
  <c r="L25" i="1"/>
  <c r="Q24" i="1"/>
  <c r="O24" i="1"/>
  <c r="L24" i="1"/>
  <c r="Q23" i="1"/>
  <c r="O23" i="1"/>
  <c r="L23" i="1"/>
  <c r="Q22" i="1"/>
  <c r="O22" i="1"/>
  <c r="L22" i="1"/>
  <c r="Q21" i="1"/>
  <c r="O21" i="1"/>
  <c r="L21" i="1"/>
  <c r="O20" i="1"/>
  <c r="L20" i="1"/>
  <c r="Q19" i="1"/>
  <c r="O19" i="1"/>
  <c r="L19" i="1"/>
  <c r="Q18" i="1"/>
  <c r="O18" i="1"/>
  <c r="L18" i="1"/>
  <c r="Q17" i="1"/>
  <c r="O17" i="1"/>
  <c r="L17" i="1"/>
  <c r="Q16" i="1"/>
  <c r="O16" i="1"/>
  <c r="L16" i="1"/>
  <c r="Q15" i="1"/>
  <c r="O15" i="1"/>
  <c r="L15" i="1"/>
  <c r="R15" i="1" l="1"/>
  <c r="S15" i="1" s="1"/>
  <c r="T15" i="1" s="1"/>
  <c r="R19" i="1"/>
  <c r="S19" i="1" s="1"/>
  <c r="T19" i="1" s="1"/>
  <c r="R23" i="1"/>
  <c r="S23" i="1" s="1"/>
  <c r="T23" i="1" s="1"/>
  <c r="R21" i="1"/>
  <c r="S21" i="1" s="1"/>
  <c r="T21" i="1" s="1"/>
  <c r="R25" i="1"/>
  <c r="S25" i="1" s="1"/>
  <c r="T25" i="1" s="1"/>
  <c r="R17" i="1"/>
  <c r="S17" i="1" s="1"/>
  <c r="T17" i="1" s="1"/>
  <c r="R16" i="1"/>
  <c r="S16" i="1" s="1"/>
  <c r="T16" i="1" s="1"/>
  <c r="R18" i="1"/>
  <c r="S18" i="1" s="1"/>
  <c r="T18" i="1" s="1"/>
  <c r="R22" i="1"/>
  <c r="S22" i="1" s="1"/>
  <c r="T22" i="1" s="1"/>
  <c r="R24" i="1"/>
  <c r="S24" i="1" s="1"/>
  <c r="T24" i="1" s="1"/>
  <c r="R26" i="1"/>
  <c r="S26" i="1" s="1"/>
  <c r="T26" i="1" s="1"/>
  <c r="H44" i="1"/>
  <c r="I26" i="1"/>
  <c r="I25" i="1"/>
  <c r="I24" i="1"/>
  <c r="I23" i="1"/>
  <c r="I22" i="1"/>
  <c r="I21" i="1"/>
  <c r="H20" i="1"/>
  <c r="I19" i="1"/>
  <c r="I18" i="1"/>
  <c r="I17" i="1"/>
  <c r="I16" i="1"/>
  <c r="I15" i="1"/>
  <c r="I20" i="1" l="1"/>
  <c r="Q20" i="1"/>
  <c r="R20" i="1" s="1"/>
  <c r="S20" i="1" s="1"/>
  <c r="T20" i="1" s="1"/>
  <c r="Q14" i="1"/>
  <c r="Q13" i="1"/>
  <c r="Q12" i="1"/>
  <c r="Q11" i="1"/>
  <c r="Q10" i="1"/>
  <c r="Q9" i="1"/>
  <c r="Q8" i="1"/>
  <c r="Q7" i="1"/>
  <c r="Q6" i="1"/>
  <c r="Q5" i="1"/>
  <c r="O14" i="1"/>
  <c r="O13" i="1"/>
  <c r="O12" i="1"/>
  <c r="O11" i="1"/>
  <c r="O10" i="1"/>
  <c r="O9" i="1"/>
  <c r="O8" i="1"/>
  <c r="O7" i="1"/>
  <c r="O6" i="1"/>
  <c r="L14" i="1"/>
  <c r="L13" i="1"/>
  <c r="L12" i="1"/>
  <c r="L11" i="1"/>
  <c r="L10" i="1"/>
  <c r="L9" i="1"/>
  <c r="L8" i="1"/>
  <c r="L7" i="1"/>
  <c r="L6" i="1"/>
  <c r="L4" i="1"/>
  <c r="I14" i="1"/>
  <c r="I13" i="1"/>
  <c r="I12" i="1"/>
  <c r="I11" i="1"/>
  <c r="I10" i="1"/>
  <c r="I9" i="1"/>
  <c r="I8" i="1"/>
  <c r="I7" i="1"/>
  <c r="I6" i="1"/>
  <c r="I5" i="1"/>
  <c r="H27" i="1"/>
  <c r="I44" i="1" s="1"/>
  <c r="R9" i="1" l="1"/>
  <c r="S9" i="1" s="1"/>
  <c r="T9" i="1" s="1"/>
  <c r="R13" i="1"/>
  <c r="S13" i="1" s="1"/>
  <c r="T13" i="1" s="1"/>
  <c r="R6" i="1"/>
  <c r="S6" i="1" s="1"/>
  <c r="T6" i="1" s="1"/>
  <c r="R10" i="1"/>
  <c r="S10" i="1" s="1"/>
  <c r="T10" i="1" s="1"/>
  <c r="R14" i="1"/>
  <c r="S14" i="1" s="1"/>
  <c r="T14" i="1" s="1"/>
  <c r="R7" i="1"/>
  <c r="S7" i="1" s="1"/>
  <c r="T7" i="1" s="1"/>
  <c r="R11" i="1"/>
  <c r="S11" i="1" s="1"/>
  <c r="T11" i="1" s="1"/>
  <c r="R8" i="1"/>
  <c r="S8" i="1" s="1"/>
  <c r="T8" i="1" s="1"/>
  <c r="R12" i="1"/>
  <c r="S12" i="1" s="1"/>
  <c r="T12" i="1" s="1"/>
  <c r="O5" i="1"/>
  <c r="O4" i="1"/>
  <c r="L5" i="1"/>
  <c r="I4" i="1"/>
  <c r="U4" i="1"/>
  <c r="R5" i="1" l="1"/>
  <c r="S5" i="1" s="1"/>
  <c r="T5" i="1" s="1"/>
  <c r="I27" i="1"/>
  <c r="Q4" i="1"/>
  <c r="V4" i="1"/>
  <c r="W4" i="1" s="1"/>
  <c r="Q27" i="1" l="1"/>
  <c r="R4" i="1"/>
  <c r="S4" i="1" s="1"/>
  <c r="S27" i="1" l="1"/>
  <c r="T4" i="1"/>
  <c r="T27" i="1" s="1"/>
</calcChain>
</file>

<file path=xl/sharedStrings.xml><?xml version="1.0" encoding="utf-8"?>
<sst xmlns="http://schemas.openxmlformats.org/spreadsheetml/2006/main" count="109" uniqueCount="72">
  <si>
    <t>SR. No.</t>
  </si>
  <si>
    <t>Floor</t>
  </si>
  <si>
    <t>Year of Construction</t>
  </si>
  <si>
    <t xml:space="preserve">Year of Valuation </t>
  </si>
  <si>
    <t>Type of Structure</t>
  </si>
  <si>
    <t>Salvage value</t>
  </si>
  <si>
    <t xml:space="preserve">Depreciation </t>
  </si>
  <si>
    <t>TOTAL</t>
  </si>
  <si>
    <t>Depreciation Rate</t>
  </si>
  <si>
    <t>Building/ Structure  Name</t>
  </si>
  <si>
    <t>GF</t>
  </si>
  <si>
    <t>GF+1</t>
  </si>
  <si>
    <t>Gf</t>
  </si>
  <si>
    <t>Plain Tin shed roof mounted on iron pillars, trusses frame structure resting on Teen</t>
  </si>
  <si>
    <t>Depreciated Value
(INR)</t>
  </si>
  <si>
    <t>Depreciated Replacement Market Value
(INR)</t>
  </si>
  <si>
    <t>Gross Replacment Value
(INR)</t>
  </si>
  <si>
    <t>Remarks:</t>
  </si>
  <si>
    <t xml:space="preserve">New Boiler Shed </t>
  </si>
  <si>
    <t xml:space="preserve">New Dryer shed </t>
  </si>
  <si>
    <t xml:space="preserve">Old Mezzannine floor </t>
  </si>
  <si>
    <t>New Mazzannine floor</t>
  </si>
  <si>
    <t>Store room</t>
  </si>
  <si>
    <t>Workshop</t>
  </si>
  <si>
    <t xml:space="preserve">Core compressor shed with mezzannine floor </t>
  </si>
  <si>
    <t>Godwon for plywood</t>
  </si>
  <si>
    <t>Pannel station</t>
  </si>
  <si>
    <t>Core drying press section</t>
  </si>
  <si>
    <t>Canteen + Godwon</t>
  </si>
  <si>
    <t>Staff mess</t>
  </si>
  <si>
    <t xml:space="preserve">Tin shed mounted on RCC walls </t>
  </si>
  <si>
    <t>Asbestos sheet mounted on RCC walls</t>
  </si>
  <si>
    <t>Team Office</t>
  </si>
  <si>
    <t>Electric switch gear room</t>
  </si>
  <si>
    <t xml:space="preserve">RCC framed structure </t>
  </si>
  <si>
    <t>Generator room</t>
  </si>
  <si>
    <t>Security room</t>
  </si>
  <si>
    <t>Office &amp; Canteen</t>
  </si>
  <si>
    <t xml:space="preserve">Workers Quarter </t>
  </si>
  <si>
    <t>Core drying press section 2</t>
  </si>
  <si>
    <t>Dryer shed no 4</t>
  </si>
  <si>
    <t>Dryer shed no 2 &amp; 3</t>
  </si>
  <si>
    <t xml:space="preserve">Hot press shed </t>
  </si>
  <si>
    <t>Finishing section</t>
  </si>
  <si>
    <t>STRUCTURE VALUATION OF M/S. GREENPLY INDUSTRIES LTD | SITUATED AT VILLAGE KRIPARAMPUR, BISHNUPUR, DISTRICT SOUTH 24 PARGANAS, WEST BENGAL</t>
  </si>
  <si>
    <t>1. All the area details pertaining to M/s. Greenply Industries Ltd has been taken as per the site survey measurment.</t>
  </si>
  <si>
    <t>1. All the the structure are belonging to M/s. Greenply Industries Ltd.</t>
  </si>
  <si>
    <t>Sl. No</t>
  </si>
  <si>
    <t>Dag numbers</t>
  </si>
  <si>
    <t>Area 
(In Decimals)</t>
  </si>
  <si>
    <t>Area 
(In Acre)</t>
  </si>
  <si>
    <t>922/1355</t>
  </si>
  <si>
    <t xml:space="preserve">Total </t>
  </si>
  <si>
    <t>LAND BELONGINGS TO M/S. GREENPLY INDUSTIRES LTD</t>
  </si>
  <si>
    <t>GI shed roof mounted on iron pillars, trusses frame 
structure resting on brick wall</t>
  </si>
  <si>
    <t>GI shed roof mounted on iron pillars, trusses frame structure 
resting on brick wall</t>
  </si>
  <si>
    <t>Mezzannine 
floor</t>
  </si>
  <si>
    <t>Decimal</t>
  </si>
  <si>
    <t>acre</t>
  </si>
  <si>
    <t xml:space="preserve">sq ft </t>
  </si>
  <si>
    <t>Kattah</t>
  </si>
  <si>
    <t xml:space="preserve">Conversion rate Per Katha </t>
  </si>
  <si>
    <t xml:space="preserve">Conversion of land </t>
  </si>
  <si>
    <t xml:space="preserve">1 katha </t>
  </si>
  <si>
    <t>720 sq ft</t>
  </si>
  <si>
    <t xml:space="preserve">1 acre </t>
  </si>
  <si>
    <t>100 decimal</t>
  </si>
  <si>
    <r>
      <t xml:space="preserve">Area 
</t>
    </r>
    <r>
      <rPr>
        <i/>
        <sz val="10"/>
        <color theme="1"/>
        <rFont val="Calibri"/>
        <family val="2"/>
        <scheme val="minor"/>
      </rPr>
      <t>(in sq ft)</t>
    </r>
  </si>
  <si>
    <r>
      <t xml:space="preserve">Area 
</t>
    </r>
    <r>
      <rPr>
        <i/>
        <sz val="10"/>
        <color theme="1"/>
        <rFont val="Calibri"/>
        <family val="2"/>
        <scheme val="minor"/>
      </rPr>
      <t>(in sq m)</t>
    </r>
  </si>
  <si>
    <r>
      <t xml:space="preserve">Total Life Consumed 
</t>
    </r>
    <r>
      <rPr>
        <b/>
        <i/>
        <sz val="10"/>
        <color theme="1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</si>
  <si>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color theme="1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</si>
  <si>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color theme="1"/>
        <rFont val="Calibri"/>
        <family val="2"/>
        <scheme val="minor"/>
      </rPr>
      <t>(In per sq ft)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</si>
</sst>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 * #,##0_ ;_ * \-#,##0_ ;_ * &quot;-&quot;??_ ;_ @_ "/>
    <numFmt numFmtId="167" formatCode="0.000"/>
    <numFmt numFmtId="168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166" fontId="0" fillId="0" borderId="0" xfId="0" applyNumberFormat="1"/>
    <xf numFmtId="9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/>
    <xf numFmtId="166" fontId="3" fillId="0" borderId="1" xfId="2" applyNumberFormat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3" fillId="0" borderId="1" xfId="2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W44"/>
  <sheetViews>
    <sheetView tabSelected="1" topLeftCell="H16" zoomScaleNormal="100" workbookViewId="0">
      <selection activeCell="T27" sqref="T27"/>
    </sheetView>
  </sheetViews>
  <sheetFormatPr defaultRowHeight="15" x14ac:dyDescent="0.25"/>
  <cols>
    <col min="5" max="5" width="24" customWidth="1"/>
    <col min="6" max="6" width="11.85546875" customWidth="1"/>
    <col min="7" max="7" width="54.5703125" customWidth="1"/>
    <col min="8" max="8" width="11.5703125" bestFit="1" customWidth="1"/>
    <col min="9" max="9" width="10" customWidth="1"/>
    <col min="10" max="10" width="12.28515625" customWidth="1"/>
    <col min="11" max="11" width="9.5703125" customWidth="1"/>
    <col min="12" max="12" width="10.42578125" customWidth="1"/>
    <col min="13" max="13" width="11" customWidth="1"/>
    <col min="14" max="14" width="7.7109375" customWidth="1"/>
    <col min="15" max="15" width="12.42578125" customWidth="1"/>
    <col min="16" max="16" width="10.85546875" customWidth="1"/>
    <col min="17" max="17" width="23" customWidth="1"/>
    <col min="18" max="18" width="14.28515625" customWidth="1"/>
    <col min="19" max="19" width="17.7109375" customWidth="1"/>
    <col min="20" max="20" width="19.7109375" customWidth="1"/>
    <col min="22" max="22" width="10" bestFit="1" customWidth="1"/>
    <col min="25" max="25" width="74.5703125" bestFit="1" customWidth="1"/>
  </cols>
  <sheetData>
    <row r="2" spans="4:23" ht="15.75" x14ac:dyDescent="0.25">
      <c r="D2" s="29" t="s">
        <v>44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4:23" ht="60" x14ac:dyDescent="0.25">
      <c r="D3" s="41" t="s">
        <v>0</v>
      </c>
      <c r="E3" s="41" t="s">
        <v>9</v>
      </c>
      <c r="F3" s="41" t="s">
        <v>1</v>
      </c>
      <c r="G3" s="41" t="s">
        <v>4</v>
      </c>
      <c r="H3" s="42" t="s">
        <v>67</v>
      </c>
      <c r="I3" s="42" t="s">
        <v>68</v>
      </c>
      <c r="J3" s="42" t="s">
        <v>2</v>
      </c>
      <c r="K3" s="42" t="s">
        <v>3</v>
      </c>
      <c r="L3" s="42" t="s">
        <v>69</v>
      </c>
      <c r="M3" s="42" t="s">
        <v>70</v>
      </c>
      <c r="N3" s="42" t="s">
        <v>5</v>
      </c>
      <c r="O3" s="42" t="s">
        <v>8</v>
      </c>
      <c r="P3" s="42" t="s">
        <v>71</v>
      </c>
      <c r="Q3" s="42" t="s">
        <v>16</v>
      </c>
      <c r="R3" s="42" t="s">
        <v>6</v>
      </c>
      <c r="S3" s="42" t="s">
        <v>14</v>
      </c>
      <c r="T3" s="42" t="s">
        <v>15</v>
      </c>
    </row>
    <row r="4" spans="4:23" ht="30" x14ac:dyDescent="0.25">
      <c r="D4" s="10">
        <v>1</v>
      </c>
      <c r="E4" s="9" t="s">
        <v>18</v>
      </c>
      <c r="F4" s="10" t="s">
        <v>10</v>
      </c>
      <c r="G4" s="21" t="s">
        <v>54</v>
      </c>
      <c r="H4" s="5">
        <v>19218</v>
      </c>
      <c r="I4" s="7">
        <f>H4/10.764</f>
        <v>1785.3957636566333</v>
      </c>
      <c r="J4" s="10">
        <v>1998</v>
      </c>
      <c r="K4" s="10">
        <v>2021</v>
      </c>
      <c r="L4" s="10">
        <f t="shared" ref="L4:L14" si="0">K4-J4</f>
        <v>23</v>
      </c>
      <c r="M4" s="10">
        <v>40</v>
      </c>
      <c r="N4" s="2">
        <v>0.1</v>
      </c>
      <c r="O4" s="6">
        <f>(1-N4)/M4</f>
        <v>2.2499999999999999E-2</v>
      </c>
      <c r="P4" s="15">
        <v>800</v>
      </c>
      <c r="Q4" s="3">
        <f>P4*H4</f>
        <v>15374400</v>
      </c>
      <c r="R4" s="3">
        <f>Q4*O4*L4</f>
        <v>7956252</v>
      </c>
      <c r="S4" s="3">
        <f>MAX(Q4-R4,0)</f>
        <v>7418148</v>
      </c>
      <c r="T4" s="3">
        <f>IF(S4&gt;N4*Q4,S4*(1+8%),Q4*N4)</f>
        <v>8011599.8400000008</v>
      </c>
      <c r="U4" t="e">
        <f>(1-#REF!)/#REF!</f>
        <v>#REF!</v>
      </c>
      <c r="V4" s="1" t="e">
        <f>U4*#REF!*#REF!</f>
        <v>#REF!</v>
      </c>
      <c r="W4" s="1" t="e">
        <f>#REF!-V4</f>
        <v>#REF!</v>
      </c>
    </row>
    <row r="5" spans="4:23" ht="30" x14ac:dyDescent="0.25">
      <c r="D5" s="10">
        <v>2</v>
      </c>
      <c r="E5" s="9" t="s">
        <v>19</v>
      </c>
      <c r="F5" s="10" t="s">
        <v>10</v>
      </c>
      <c r="G5" s="21" t="s">
        <v>54</v>
      </c>
      <c r="H5" s="10">
        <v>22148</v>
      </c>
      <c r="I5" s="7">
        <f t="shared" ref="I5:I26" si="1">H5/10.764</f>
        <v>2057.5994054254925</v>
      </c>
      <c r="J5" s="10">
        <v>1998</v>
      </c>
      <c r="K5" s="10">
        <v>2021</v>
      </c>
      <c r="L5" s="10">
        <f t="shared" si="0"/>
        <v>23</v>
      </c>
      <c r="M5" s="10">
        <v>40</v>
      </c>
      <c r="N5" s="2">
        <v>0.1</v>
      </c>
      <c r="O5" s="6">
        <f t="shared" ref="O5:O14" si="2">(1-N5)/M5</f>
        <v>2.2499999999999999E-2</v>
      </c>
      <c r="P5" s="15">
        <v>800</v>
      </c>
      <c r="Q5" s="3">
        <f t="shared" ref="Q5:Q14" si="3">P5*H5</f>
        <v>17718400</v>
      </c>
      <c r="R5" s="3">
        <f t="shared" ref="R5:R14" si="4">Q5*O5*L5</f>
        <v>9169272</v>
      </c>
      <c r="S5" s="3">
        <f t="shared" ref="S5:S14" si="5">MAX(Q5-R5,0)</f>
        <v>8549128</v>
      </c>
      <c r="T5" s="3">
        <f t="shared" ref="T5:T14" si="6">IF(S5&gt;N5*Q5,S5*(1+8%),Q5*N5)</f>
        <v>9233058.2400000002</v>
      </c>
    </row>
    <row r="6" spans="4:23" ht="30" x14ac:dyDescent="0.25">
      <c r="D6" s="10">
        <v>3</v>
      </c>
      <c r="E6" s="9" t="s">
        <v>20</v>
      </c>
      <c r="F6" s="10" t="s">
        <v>10</v>
      </c>
      <c r="G6" s="21" t="s">
        <v>55</v>
      </c>
      <c r="H6" s="10">
        <v>3250</v>
      </c>
      <c r="I6" s="7">
        <f t="shared" si="1"/>
        <v>301.93236714975848</v>
      </c>
      <c r="J6" s="10">
        <v>1998</v>
      </c>
      <c r="K6" s="10">
        <v>2021</v>
      </c>
      <c r="L6" s="10">
        <f t="shared" si="0"/>
        <v>23</v>
      </c>
      <c r="M6" s="10">
        <v>40</v>
      </c>
      <c r="N6" s="2">
        <v>0.1</v>
      </c>
      <c r="O6" s="6">
        <f t="shared" si="2"/>
        <v>2.2499999999999999E-2</v>
      </c>
      <c r="P6" s="15">
        <v>800</v>
      </c>
      <c r="Q6" s="3">
        <f t="shared" si="3"/>
        <v>2600000</v>
      </c>
      <c r="R6" s="3">
        <f t="shared" si="4"/>
        <v>1345500</v>
      </c>
      <c r="S6" s="3">
        <f t="shared" si="5"/>
        <v>1254500</v>
      </c>
      <c r="T6" s="3">
        <f t="shared" si="6"/>
        <v>1354860</v>
      </c>
    </row>
    <row r="7" spans="4:23" ht="30" x14ac:dyDescent="0.25">
      <c r="D7" s="10">
        <v>4</v>
      </c>
      <c r="E7" s="9" t="s">
        <v>21</v>
      </c>
      <c r="F7" s="10" t="s">
        <v>10</v>
      </c>
      <c r="G7" s="21" t="s">
        <v>55</v>
      </c>
      <c r="H7" s="10">
        <v>2400</v>
      </c>
      <c r="I7" s="7">
        <f t="shared" si="1"/>
        <v>222.96544035674472</v>
      </c>
      <c r="J7" s="10">
        <v>1998</v>
      </c>
      <c r="K7" s="10">
        <v>2021</v>
      </c>
      <c r="L7" s="10">
        <f t="shared" si="0"/>
        <v>23</v>
      </c>
      <c r="M7" s="10">
        <v>40</v>
      </c>
      <c r="N7" s="2">
        <v>0.1</v>
      </c>
      <c r="O7" s="6">
        <f t="shared" si="2"/>
        <v>2.2499999999999999E-2</v>
      </c>
      <c r="P7" s="15">
        <v>800</v>
      </c>
      <c r="Q7" s="3">
        <f t="shared" si="3"/>
        <v>1920000</v>
      </c>
      <c r="R7" s="3">
        <f t="shared" si="4"/>
        <v>993600</v>
      </c>
      <c r="S7" s="3">
        <f t="shared" si="5"/>
        <v>926400</v>
      </c>
      <c r="T7" s="3">
        <f t="shared" si="6"/>
        <v>1000512.0000000001</v>
      </c>
    </row>
    <row r="8" spans="4:23" x14ac:dyDescent="0.25">
      <c r="D8" s="10">
        <v>5</v>
      </c>
      <c r="E8" s="9" t="s">
        <v>22</v>
      </c>
      <c r="F8" s="10" t="s">
        <v>11</v>
      </c>
      <c r="G8" s="10" t="s">
        <v>30</v>
      </c>
      <c r="H8" s="10">
        <v>1425</v>
      </c>
      <c r="I8" s="7">
        <f t="shared" si="1"/>
        <v>132.38573021181719</v>
      </c>
      <c r="J8" s="10">
        <v>1998</v>
      </c>
      <c r="K8" s="10">
        <v>2021</v>
      </c>
      <c r="L8" s="10">
        <f t="shared" si="0"/>
        <v>23</v>
      </c>
      <c r="M8" s="10">
        <v>40</v>
      </c>
      <c r="N8" s="2">
        <v>0.1</v>
      </c>
      <c r="O8" s="6">
        <f t="shared" si="2"/>
        <v>2.2499999999999999E-2</v>
      </c>
      <c r="P8" s="15">
        <v>600</v>
      </c>
      <c r="Q8" s="3">
        <f t="shared" si="3"/>
        <v>855000</v>
      </c>
      <c r="R8" s="3">
        <f t="shared" si="4"/>
        <v>442462.5</v>
      </c>
      <c r="S8" s="3">
        <f t="shared" si="5"/>
        <v>412537.5</v>
      </c>
      <c r="T8" s="3">
        <f t="shared" si="6"/>
        <v>445540.50000000006</v>
      </c>
    </row>
    <row r="9" spans="4:23" x14ac:dyDescent="0.25">
      <c r="D9" s="10">
        <v>6</v>
      </c>
      <c r="E9" s="9" t="s">
        <v>23</v>
      </c>
      <c r="F9" s="10" t="s">
        <v>10</v>
      </c>
      <c r="G9" s="10" t="s">
        <v>30</v>
      </c>
      <c r="H9" s="10">
        <v>1425</v>
      </c>
      <c r="I9" s="7">
        <f t="shared" si="1"/>
        <v>132.38573021181719</v>
      </c>
      <c r="J9" s="10">
        <v>1998</v>
      </c>
      <c r="K9" s="10">
        <v>2021</v>
      </c>
      <c r="L9" s="10">
        <f t="shared" si="0"/>
        <v>23</v>
      </c>
      <c r="M9" s="10">
        <v>40</v>
      </c>
      <c r="N9" s="2">
        <v>0.1</v>
      </c>
      <c r="O9" s="6">
        <f t="shared" si="2"/>
        <v>2.2499999999999999E-2</v>
      </c>
      <c r="P9" s="15">
        <v>600</v>
      </c>
      <c r="Q9" s="3">
        <f t="shared" si="3"/>
        <v>855000</v>
      </c>
      <c r="R9" s="3">
        <f t="shared" si="4"/>
        <v>442462.5</v>
      </c>
      <c r="S9" s="3">
        <f t="shared" si="5"/>
        <v>412537.5</v>
      </c>
      <c r="T9" s="3">
        <f t="shared" si="6"/>
        <v>445540.50000000006</v>
      </c>
    </row>
    <row r="10" spans="4:23" ht="30" x14ac:dyDescent="0.25">
      <c r="D10" s="10">
        <v>7</v>
      </c>
      <c r="E10" s="9" t="s">
        <v>24</v>
      </c>
      <c r="F10" s="10" t="s">
        <v>11</v>
      </c>
      <c r="G10" s="21" t="s">
        <v>55</v>
      </c>
      <c r="H10" s="10">
        <v>6666</v>
      </c>
      <c r="I10" s="7">
        <f t="shared" si="1"/>
        <v>619.28651059085848</v>
      </c>
      <c r="J10" s="10">
        <v>1998</v>
      </c>
      <c r="K10" s="10">
        <v>2021</v>
      </c>
      <c r="L10" s="10">
        <f t="shared" si="0"/>
        <v>23</v>
      </c>
      <c r="M10" s="10">
        <v>40</v>
      </c>
      <c r="N10" s="2">
        <v>0.1</v>
      </c>
      <c r="O10" s="6">
        <f t="shared" si="2"/>
        <v>2.2499999999999999E-2</v>
      </c>
      <c r="P10" s="15">
        <v>800</v>
      </c>
      <c r="Q10" s="3">
        <f t="shared" si="3"/>
        <v>5332800</v>
      </c>
      <c r="R10" s="3">
        <f t="shared" si="4"/>
        <v>2759724</v>
      </c>
      <c r="S10" s="3">
        <f t="shared" si="5"/>
        <v>2573076</v>
      </c>
      <c r="T10" s="3">
        <f t="shared" si="6"/>
        <v>2778922.08</v>
      </c>
    </row>
    <row r="11" spans="4:23" ht="30" x14ac:dyDescent="0.25">
      <c r="D11" s="10">
        <v>8</v>
      </c>
      <c r="E11" s="9" t="s">
        <v>25</v>
      </c>
      <c r="F11" s="10" t="s">
        <v>12</v>
      </c>
      <c r="G11" s="21" t="s">
        <v>55</v>
      </c>
      <c r="H11" s="10">
        <v>2448</v>
      </c>
      <c r="I11" s="7">
        <f t="shared" si="1"/>
        <v>227.42474916387962</v>
      </c>
      <c r="J11" s="10">
        <v>1998</v>
      </c>
      <c r="K11" s="10">
        <v>2021</v>
      </c>
      <c r="L11" s="10">
        <f t="shared" si="0"/>
        <v>23</v>
      </c>
      <c r="M11" s="10">
        <v>40</v>
      </c>
      <c r="N11" s="2">
        <v>0.1</v>
      </c>
      <c r="O11" s="6">
        <f t="shared" si="2"/>
        <v>2.2499999999999999E-2</v>
      </c>
      <c r="P11" s="15">
        <v>800</v>
      </c>
      <c r="Q11" s="3">
        <f t="shared" si="3"/>
        <v>1958400</v>
      </c>
      <c r="R11" s="3">
        <f t="shared" si="4"/>
        <v>1013472</v>
      </c>
      <c r="S11" s="3">
        <f t="shared" si="5"/>
        <v>944928</v>
      </c>
      <c r="T11" s="3">
        <f t="shared" si="6"/>
        <v>1020522.2400000001</v>
      </c>
    </row>
    <row r="12" spans="4:23" ht="45" x14ac:dyDescent="0.25">
      <c r="D12" s="10">
        <v>9</v>
      </c>
      <c r="E12" s="9" t="s">
        <v>26</v>
      </c>
      <c r="F12" s="21" t="s">
        <v>56</v>
      </c>
      <c r="G12" s="21" t="s">
        <v>55</v>
      </c>
      <c r="H12" s="10">
        <v>1560</v>
      </c>
      <c r="I12" s="7">
        <f t="shared" si="1"/>
        <v>144.92753623188406</v>
      </c>
      <c r="J12" s="10">
        <v>1998</v>
      </c>
      <c r="K12" s="10">
        <v>2021</v>
      </c>
      <c r="L12" s="10">
        <f t="shared" si="0"/>
        <v>23</v>
      </c>
      <c r="M12" s="10">
        <v>40</v>
      </c>
      <c r="N12" s="2">
        <v>0.1</v>
      </c>
      <c r="O12" s="6">
        <f t="shared" si="2"/>
        <v>2.2499999999999999E-2</v>
      </c>
      <c r="P12" s="15">
        <v>500</v>
      </c>
      <c r="Q12" s="3">
        <f t="shared" si="3"/>
        <v>780000</v>
      </c>
      <c r="R12" s="3">
        <f t="shared" si="4"/>
        <v>403650</v>
      </c>
      <c r="S12" s="3">
        <f t="shared" si="5"/>
        <v>376350</v>
      </c>
      <c r="T12" s="3">
        <f t="shared" si="6"/>
        <v>406458</v>
      </c>
    </row>
    <row r="13" spans="4:23" ht="30" x14ac:dyDescent="0.25">
      <c r="D13" s="10">
        <v>10</v>
      </c>
      <c r="E13" s="9" t="s">
        <v>27</v>
      </c>
      <c r="F13" s="10" t="s">
        <v>12</v>
      </c>
      <c r="G13" s="21" t="s">
        <v>55</v>
      </c>
      <c r="H13" s="10">
        <v>3850</v>
      </c>
      <c r="I13" s="7">
        <f t="shared" si="1"/>
        <v>357.67372723894465</v>
      </c>
      <c r="J13" s="10">
        <v>1998</v>
      </c>
      <c r="K13" s="10">
        <v>2021</v>
      </c>
      <c r="L13" s="10">
        <f t="shared" si="0"/>
        <v>23</v>
      </c>
      <c r="M13" s="10">
        <v>40</v>
      </c>
      <c r="N13" s="2">
        <v>0.1</v>
      </c>
      <c r="O13" s="6">
        <f t="shared" si="2"/>
        <v>2.2499999999999999E-2</v>
      </c>
      <c r="P13" s="15">
        <v>800</v>
      </c>
      <c r="Q13" s="3">
        <f t="shared" si="3"/>
        <v>3080000</v>
      </c>
      <c r="R13" s="3">
        <f t="shared" si="4"/>
        <v>1593900</v>
      </c>
      <c r="S13" s="3">
        <f t="shared" si="5"/>
        <v>1486100</v>
      </c>
      <c r="T13" s="3">
        <f t="shared" si="6"/>
        <v>1604988</v>
      </c>
    </row>
    <row r="14" spans="4:23" ht="45" x14ac:dyDescent="0.25">
      <c r="D14" s="10">
        <v>11</v>
      </c>
      <c r="E14" s="9" t="s">
        <v>28</v>
      </c>
      <c r="F14" s="21" t="s">
        <v>56</v>
      </c>
      <c r="G14" s="21" t="s">
        <v>55</v>
      </c>
      <c r="H14" s="10">
        <v>560</v>
      </c>
      <c r="I14" s="7">
        <f t="shared" si="1"/>
        <v>52.025269416573771</v>
      </c>
      <c r="J14" s="10">
        <v>1998</v>
      </c>
      <c r="K14" s="10">
        <v>2021</v>
      </c>
      <c r="L14" s="10">
        <f t="shared" si="0"/>
        <v>23</v>
      </c>
      <c r="M14" s="10">
        <v>40</v>
      </c>
      <c r="N14" s="2">
        <v>0.1</v>
      </c>
      <c r="O14" s="6">
        <f t="shared" si="2"/>
        <v>2.2499999999999999E-2</v>
      </c>
      <c r="P14" s="15">
        <v>500</v>
      </c>
      <c r="Q14" s="3">
        <f t="shared" si="3"/>
        <v>280000</v>
      </c>
      <c r="R14" s="3">
        <f t="shared" si="4"/>
        <v>144900</v>
      </c>
      <c r="S14" s="3">
        <f t="shared" si="5"/>
        <v>135100</v>
      </c>
      <c r="T14" s="3">
        <f t="shared" si="6"/>
        <v>145908</v>
      </c>
    </row>
    <row r="15" spans="4:23" x14ac:dyDescent="0.25">
      <c r="D15" s="10">
        <v>12</v>
      </c>
      <c r="E15" s="9" t="s">
        <v>29</v>
      </c>
      <c r="F15" s="10" t="s">
        <v>11</v>
      </c>
      <c r="G15" s="10" t="s">
        <v>31</v>
      </c>
      <c r="H15" s="10">
        <v>1708</v>
      </c>
      <c r="I15" s="7">
        <f t="shared" si="1"/>
        <v>158.67707172055</v>
      </c>
      <c r="J15" s="10">
        <v>1998</v>
      </c>
      <c r="K15" s="10">
        <v>2021</v>
      </c>
      <c r="L15" s="10">
        <f t="shared" ref="L15:L26" si="7">K15-J15</f>
        <v>23</v>
      </c>
      <c r="M15" s="10">
        <v>40</v>
      </c>
      <c r="N15" s="2">
        <v>0.1</v>
      </c>
      <c r="O15" s="6">
        <f t="shared" ref="O15:O26" si="8">(1-N15)/M15</f>
        <v>2.2499999999999999E-2</v>
      </c>
      <c r="P15" s="15">
        <v>600</v>
      </c>
      <c r="Q15" s="3">
        <f t="shared" ref="Q15:Q26" si="9">P15*H15</f>
        <v>1024800</v>
      </c>
      <c r="R15" s="3">
        <f t="shared" ref="R15:R26" si="10">Q15*O15*L15</f>
        <v>530334</v>
      </c>
      <c r="S15" s="3">
        <f t="shared" ref="S15:S26" si="11">MAX(Q15-R15,0)</f>
        <v>494466</v>
      </c>
      <c r="T15" s="3">
        <f t="shared" ref="T15:T26" si="12">IF(S15&gt;N15*Q15,S15*(1+8%),Q15*N15)</f>
        <v>534023.28</v>
      </c>
    </row>
    <row r="16" spans="4:23" x14ac:dyDescent="0.25">
      <c r="D16" s="10">
        <v>13</v>
      </c>
      <c r="E16" s="9" t="s">
        <v>32</v>
      </c>
      <c r="F16" s="10" t="s">
        <v>10</v>
      </c>
      <c r="G16" s="10" t="s">
        <v>31</v>
      </c>
      <c r="H16" s="10">
        <v>396</v>
      </c>
      <c r="I16" s="7">
        <f t="shared" si="1"/>
        <v>36.789297658862878</v>
      </c>
      <c r="J16" s="10">
        <v>1998</v>
      </c>
      <c r="K16" s="10">
        <v>2021</v>
      </c>
      <c r="L16" s="10">
        <f t="shared" si="7"/>
        <v>23</v>
      </c>
      <c r="M16" s="10">
        <v>40</v>
      </c>
      <c r="N16" s="2">
        <v>0.1</v>
      </c>
      <c r="O16" s="6">
        <f t="shared" si="8"/>
        <v>2.2499999999999999E-2</v>
      </c>
      <c r="P16" s="15">
        <v>600</v>
      </c>
      <c r="Q16" s="3">
        <f t="shared" si="9"/>
        <v>237600</v>
      </c>
      <c r="R16" s="3">
        <f t="shared" si="10"/>
        <v>122958</v>
      </c>
      <c r="S16" s="3">
        <f t="shared" si="11"/>
        <v>114642</v>
      </c>
      <c r="T16" s="3">
        <f t="shared" si="12"/>
        <v>123813.36000000002</v>
      </c>
    </row>
    <row r="17" spans="4:20" x14ac:dyDescent="0.25">
      <c r="D17" s="10">
        <v>14</v>
      </c>
      <c r="E17" s="9" t="s">
        <v>33</v>
      </c>
      <c r="F17" s="10" t="s">
        <v>10</v>
      </c>
      <c r="G17" s="10" t="s">
        <v>34</v>
      </c>
      <c r="H17" s="10">
        <v>408</v>
      </c>
      <c r="I17" s="7">
        <f t="shared" si="1"/>
        <v>37.904124860646604</v>
      </c>
      <c r="J17" s="10">
        <v>1998</v>
      </c>
      <c r="K17" s="10">
        <v>2021</v>
      </c>
      <c r="L17" s="10">
        <f t="shared" si="7"/>
        <v>23</v>
      </c>
      <c r="M17" s="10">
        <v>60</v>
      </c>
      <c r="N17" s="2">
        <v>0.1</v>
      </c>
      <c r="O17" s="6">
        <f t="shared" si="8"/>
        <v>1.5000000000000001E-2</v>
      </c>
      <c r="P17" s="15">
        <v>1200</v>
      </c>
      <c r="Q17" s="3">
        <f t="shared" si="9"/>
        <v>489600</v>
      </c>
      <c r="R17" s="3">
        <f t="shared" si="10"/>
        <v>168912.00000000003</v>
      </c>
      <c r="S17" s="3">
        <f t="shared" si="11"/>
        <v>320688</v>
      </c>
      <c r="T17" s="3">
        <f t="shared" si="12"/>
        <v>346343.04000000004</v>
      </c>
    </row>
    <row r="18" spans="4:20" x14ac:dyDescent="0.25">
      <c r="D18" s="10">
        <v>15</v>
      </c>
      <c r="E18" s="9" t="s">
        <v>35</v>
      </c>
      <c r="F18" s="10" t="s">
        <v>10</v>
      </c>
      <c r="G18" s="10" t="s">
        <v>30</v>
      </c>
      <c r="H18" s="10">
        <v>2498</v>
      </c>
      <c r="I18" s="7">
        <f t="shared" si="1"/>
        <v>232.06986250464513</v>
      </c>
      <c r="J18" s="10">
        <v>1998</v>
      </c>
      <c r="K18" s="10">
        <v>2021</v>
      </c>
      <c r="L18" s="10">
        <f t="shared" si="7"/>
        <v>23</v>
      </c>
      <c r="M18" s="10">
        <v>40</v>
      </c>
      <c r="N18" s="2">
        <v>0.1</v>
      </c>
      <c r="O18" s="6">
        <f t="shared" si="8"/>
        <v>2.2499999999999999E-2</v>
      </c>
      <c r="P18" s="15">
        <v>600</v>
      </c>
      <c r="Q18" s="3">
        <f t="shared" si="9"/>
        <v>1498800</v>
      </c>
      <c r="R18" s="3">
        <f t="shared" si="10"/>
        <v>775629</v>
      </c>
      <c r="S18" s="3">
        <f t="shared" si="11"/>
        <v>723171</v>
      </c>
      <c r="T18" s="3">
        <f t="shared" si="12"/>
        <v>781024.68</v>
      </c>
    </row>
    <row r="19" spans="4:20" x14ac:dyDescent="0.25">
      <c r="D19" s="10">
        <v>16</v>
      </c>
      <c r="E19" s="9" t="s">
        <v>36</v>
      </c>
      <c r="F19" s="10" t="s">
        <v>10</v>
      </c>
      <c r="G19" s="10" t="s">
        <v>30</v>
      </c>
      <c r="H19" s="10">
        <v>72.25</v>
      </c>
      <c r="I19" s="7">
        <f t="shared" si="1"/>
        <v>6.712188777406169</v>
      </c>
      <c r="J19" s="10">
        <v>1998</v>
      </c>
      <c r="K19" s="10">
        <v>2021</v>
      </c>
      <c r="L19" s="10">
        <f t="shared" si="7"/>
        <v>23</v>
      </c>
      <c r="M19" s="10">
        <v>40</v>
      </c>
      <c r="N19" s="2">
        <v>0.1</v>
      </c>
      <c r="O19" s="6">
        <f t="shared" si="8"/>
        <v>2.2499999999999999E-2</v>
      </c>
      <c r="P19" s="15">
        <v>600</v>
      </c>
      <c r="Q19" s="3">
        <f t="shared" si="9"/>
        <v>43350</v>
      </c>
      <c r="R19" s="3">
        <f t="shared" si="10"/>
        <v>22433.625</v>
      </c>
      <c r="S19" s="3">
        <f t="shared" si="11"/>
        <v>20916.375</v>
      </c>
      <c r="T19" s="3">
        <f t="shared" si="12"/>
        <v>22589.685000000001</v>
      </c>
    </row>
    <row r="20" spans="4:20" x14ac:dyDescent="0.25">
      <c r="D20" s="10">
        <v>17</v>
      </c>
      <c r="E20" s="9" t="s">
        <v>37</v>
      </c>
      <c r="F20" s="10" t="s">
        <v>11</v>
      </c>
      <c r="G20" s="10" t="s">
        <v>34</v>
      </c>
      <c r="H20" s="10">
        <f>1589*2</f>
        <v>3178</v>
      </c>
      <c r="I20" s="7">
        <f t="shared" si="1"/>
        <v>295.24340393905612</v>
      </c>
      <c r="J20" s="10">
        <v>1998</v>
      </c>
      <c r="K20" s="10">
        <v>2021</v>
      </c>
      <c r="L20" s="10">
        <f t="shared" si="7"/>
        <v>23</v>
      </c>
      <c r="M20" s="10">
        <v>60</v>
      </c>
      <c r="N20" s="2">
        <v>0.1</v>
      </c>
      <c r="O20" s="6">
        <f t="shared" si="8"/>
        <v>1.5000000000000001E-2</v>
      </c>
      <c r="P20" s="15">
        <v>1200</v>
      </c>
      <c r="Q20" s="3">
        <f t="shared" si="9"/>
        <v>3813600</v>
      </c>
      <c r="R20" s="3">
        <f t="shared" si="10"/>
        <v>1315692.0000000002</v>
      </c>
      <c r="S20" s="3">
        <f t="shared" si="11"/>
        <v>2497908</v>
      </c>
      <c r="T20" s="3">
        <f t="shared" si="12"/>
        <v>2697740.64</v>
      </c>
    </row>
    <row r="21" spans="4:20" x14ac:dyDescent="0.25">
      <c r="D21" s="10">
        <v>18</v>
      </c>
      <c r="E21" s="9" t="s">
        <v>38</v>
      </c>
      <c r="F21" s="10" t="s">
        <v>10</v>
      </c>
      <c r="G21" s="10" t="s">
        <v>30</v>
      </c>
      <c r="H21" s="10">
        <v>1070</v>
      </c>
      <c r="I21" s="7">
        <f t="shared" si="1"/>
        <v>99.405425492382022</v>
      </c>
      <c r="J21" s="10">
        <v>1998</v>
      </c>
      <c r="K21" s="10">
        <v>2021</v>
      </c>
      <c r="L21" s="10">
        <f t="shared" si="7"/>
        <v>23</v>
      </c>
      <c r="M21" s="10">
        <v>40</v>
      </c>
      <c r="N21" s="2">
        <v>0.1</v>
      </c>
      <c r="O21" s="6">
        <f t="shared" si="8"/>
        <v>2.2499999999999999E-2</v>
      </c>
      <c r="P21" s="15">
        <v>600</v>
      </c>
      <c r="Q21" s="3">
        <f t="shared" si="9"/>
        <v>642000</v>
      </c>
      <c r="R21" s="3">
        <f t="shared" si="10"/>
        <v>332235</v>
      </c>
      <c r="S21" s="3">
        <f t="shared" si="11"/>
        <v>309765</v>
      </c>
      <c r="T21" s="3">
        <f t="shared" si="12"/>
        <v>334546.2</v>
      </c>
    </row>
    <row r="22" spans="4:20" ht="30" x14ac:dyDescent="0.25">
      <c r="D22" s="10">
        <v>19</v>
      </c>
      <c r="E22" s="9" t="s">
        <v>39</v>
      </c>
      <c r="F22" s="10" t="s">
        <v>10</v>
      </c>
      <c r="G22" s="21" t="s">
        <v>55</v>
      </c>
      <c r="H22" s="10">
        <v>2162</v>
      </c>
      <c r="I22" s="7">
        <f t="shared" si="1"/>
        <v>200.85470085470087</v>
      </c>
      <c r="J22" s="10">
        <v>1998</v>
      </c>
      <c r="K22" s="10">
        <v>2021</v>
      </c>
      <c r="L22" s="10">
        <f t="shared" si="7"/>
        <v>23</v>
      </c>
      <c r="M22" s="10">
        <v>40</v>
      </c>
      <c r="N22" s="2">
        <v>0.1</v>
      </c>
      <c r="O22" s="6">
        <f t="shared" si="8"/>
        <v>2.2499999999999999E-2</v>
      </c>
      <c r="P22" s="15">
        <v>800</v>
      </c>
      <c r="Q22" s="3">
        <f t="shared" si="9"/>
        <v>1729600</v>
      </c>
      <c r="R22" s="3">
        <f t="shared" si="10"/>
        <v>895068</v>
      </c>
      <c r="S22" s="3">
        <f t="shared" si="11"/>
        <v>834532</v>
      </c>
      <c r="T22" s="3">
        <f t="shared" si="12"/>
        <v>901294.56</v>
      </c>
    </row>
    <row r="23" spans="4:20" ht="30" x14ac:dyDescent="0.25">
      <c r="D23" s="10">
        <v>20</v>
      </c>
      <c r="E23" s="9" t="s">
        <v>40</v>
      </c>
      <c r="F23" s="10" t="s">
        <v>10</v>
      </c>
      <c r="G23" s="21" t="s">
        <v>55</v>
      </c>
      <c r="H23" s="10">
        <v>3660</v>
      </c>
      <c r="I23" s="7">
        <f t="shared" si="1"/>
        <v>340.02229654403567</v>
      </c>
      <c r="J23" s="10">
        <v>1998</v>
      </c>
      <c r="K23" s="10">
        <v>2021</v>
      </c>
      <c r="L23" s="10">
        <f t="shared" si="7"/>
        <v>23</v>
      </c>
      <c r="M23" s="10">
        <v>40</v>
      </c>
      <c r="N23" s="2">
        <v>0.1</v>
      </c>
      <c r="O23" s="6">
        <f t="shared" si="8"/>
        <v>2.2499999999999999E-2</v>
      </c>
      <c r="P23" s="15">
        <v>800</v>
      </c>
      <c r="Q23" s="3">
        <f t="shared" si="9"/>
        <v>2928000</v>
      </c>
      <c r="R23" s="3">
        <f t="shared" si="10"/>
        <v>1515240</v>
      </c>
      <c r="S23" s="3">
        <f t="shared" si="11"/>
        <v>1412760</v>
      </c>
      <c r="T23" s="3">
        <f t="shared" si="12"/>
        <v>1525780.8</v>
      </c>
    </row>
    <row r="24" spans="4:20" ht="30" x14ac:dyDescent="0.25">
      <c r="D24" s="10">
        <v>21</v>
      </c>
      <c r="E24" s="9" t="s">
        <v>41</v>
      </c>
      <c r="F24" s="10" t="s">
        <v>10</v>
      </c>
      <c r="G24" s="21" t="s">
        <v>55</v>
      </c>
      <c r="H24" s="10">
        <v>11264</v>
      </c>
      <c r="I24" s="7">
        <f t="shared" si="1"/>
        <v>1046.4511334076551</v>
      </c>
      <c r="J24" s="10">
        <v>1998</v>
      </c>
      <c r="K24" s="10">
        <v>2021</v>
      </c>
      <c r="L24" s="10">
        <f t="shared" si="7"/>
        <v>23</v>
      </c>
      <c r="M24" s="10">
        <v>40</v>
      </c>
      <c r="N24" s="2">
        <v>0.1</v>
      </c>
      <c r="O24" s="6">
        <f t="shared" si="8"/>
        <v>2.2499999999999999E-2</v>
      </c>
      <c r="P24" s="15">
        <v>800</v>
      </c>
      <c r="Q24" s="3">
        <f t="shared" si="9"/>
        <v>9011200</v>
      </c>
      <c r="R24" s="3">
        <f t="shared" si="10"/>
        <v>4663296</v>
      </c>
      <c r="S24" s="3">
        <f t="shared" si="11"/>
        <v>4347904</v>
      </c>
      <c r="T24" s="3">
        <f t="shared" si="12"/>
        <v>4695736.3200000003</v>
      </c>
    </row>
    <row r="25" spans="4:20" ht="30" x14ac:dyDescent="0.25">
      <c r="D25" s="10">
        <v>22</v>
      </c>
      <c r="E25" s="9" t="s">
        <v>42</v>
      </c>
      <c r="F25" s="10" t="s">
        <v>10</v>
      </c>
      <c r="G25" s="21" t="s">
        <v>55</v>
      </c>
      <c r="H25" s="10">
        <v>12000</v>
      </c>
      <c r="I25" s="7">
        <f t="shared" si="1"/>
        <v>1114.8272017837237</v>
      </c>
      <c r="J25" s="10">
        <v>1998</v>
      </c>
      <c r="K25" s="10">
        <v>2021</v>
      </c>
      <c r="L25" s="10">
        <f t="shared" si="7"/>
        <v>23</v>
      </c>
      <c r="M25" s="10">
        <v>40</v>
      </c>
      <c r="N25" s="2">
        <v>0.1</v>
      </c>
      <c r="O25" s="6">
        <f t="shared" si="8"/>
        <v>2.2499999999999999E-2</v>
      </c>
      <c r="P25" s="15">
        <v>800</v>
      </c>
      <c r="Q25" s="3">
        <f t="shared" si="9"/>
        <v>9600000</v>
      </c>
      <c r="R25" s="3">
        <f t="shared" si="10"/>
        <v>4968000</v>
      </c>
      <c r="S25" s="3">
        <f t="shared" si="11"/>
        <v>4632000</v>
      </c>
      <c r="T25" s="3">
        <f t="shared" si="12"/>
        <v>5002560</v>
      </c>
    </row>
    <row r="26" spans="4:20" ht="45" x14ac:dyDescent="0.25">
      <c r="D26" s="10">
        <v>23</v>
      </c>
      <c r="E26" s="9" t="s">
        <v>43</v>
      </c>
      <c r="F26" s="10" t="s">
        <v>10</v>
      </c>
      <c r="G26" s="21" t="s">
        <v>55</v>
      </c>
      <c r="H26" s="10">
        <v>6375</v>
      </c>
      <c r="I26" s="7">
        <f t="shared" si="1"/>
        <v>592.25195094760318</v>
      </c>
      <c r="J26" s="10">
        <v>1998</v>
      </c>
      <c r="K26" s="10">
        <v>2021</v>
      </c>
      <c r="L26" s="10">
        <f t="shared" si="7"/>
        <v>23</v>
      </c>
      <c r="M26" s="10">
        <v>40</v>
      </c>
      <c r="N26" s="2">
        <v>0.1</v>
      </c>
      <c r="O26" s="6">
        <f t="shared" si="8"/>
        <v>2.2499999999999999E-2</v>
      </c>
      <c r="P26" s="15">
        <v>800</v>
      </c>
      <c r="Q26" s="3">
        <f t="shared" si="9"/>
        <v>5100000</v>
      </c>
      <c r="R26" s="3">
        <f t="shared" si="10"/>
        <v>2639250</v>
      </c>
      <c r="S26" s="3">
        <f t="shared" si="11"/>
        <v>2460750</v>
      </c>
      <c r="T26" s="3">
        <f t="shared" si="12"/>
        <v>2657610</v>
      </c>
    </row>
    <row r="27" spans="4:20" x14ac:dyDescent="0.25">
      <c r="D27" s="31" t="s">
        <v>7</v>
      </c>
      <c r="E27" s="31"/>
      <c r="F27" s="31"/>
      <c r="G27" s="31"/>
      <c r="H27" s="40">
        <f>SUM(H4:H26)</f>
        <v>109741.25</v>
      </c>
      <c r="I27" s="14">
        <f>SUM(I4:I26)</f>
        <v>10195.210888145672</v>
      </c>
      <c r="J27" s="12"/>
      <c r="K27" s="12"/>
      <c r="L27" s="12"/>
      <c r="M27" s="12"/>
      <c r="N27" s="12"/>
      <c r="O27" s="12"/>
      <c r="P27" s="12"/>
      <c r="Q27" s="8">
        <f>SUM(Q4:Q26)</f>
        <v>86872550</v>
      </c>
      <c r="R27" s="8"/>
      <c r="S27" s="8">
        <f>SUM(S4:S26)</f>
        <v>42658307.375</v>
      </c>
      <c r="T27" s="8">
        <f>SUM(T4:T26)</f>
        <v>46070971.964999996</v>
      </c>
    </row>
    <row r="28" spans="4:20" x14ac:dyDescent="0.25">
      <c r="D28" s="30" t="s">
        <v>17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4:20" x14ac:dyDescent="0.25">
      <c r="D29" s="32" t="s">
        <v>46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</row>
    <row r="30" spans="4:20" x14ac:dyDescent="0.25">
      <c r="D30" s="28" t="s">
        <v>45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4:20" x14ac:dyDescent="0.2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4:20" x14ac:dyDescent="0.25">
      <c r="H32">
        <v>27535.89</v>
      </c>
    </row>
    <row r="33" spans="7:9" x14ac:dyDescent="0.25">
      <c r="H33">
        <v>39366.559999999998</v>
      </c>
    </row>
    <row r="34" spans="7:9" x14ac:dyDescent="0.25">
      <c r="H34">
        <v>9729.4599999999991</v>
      </c>
    </row>
    <row r="35" spans="7:9" x14ac:dyDescent="0.25">
      <c r="H35">
        <v>4067.5</v>
      </c>
    </row>
    <row r="36" spans="7:9" x14ac:dyDescent="0.25">
      <c r="G36" t="s">
        <v>13</v>
      </c>
      <c r="H36">
        <v>520</v>
      </c>
    </row>
    <row r="37" spans="7:9" x14ac:dyDescent="0.25">
      <c r="H37">
        <v>1095</v>
      </c>
    </row>
    <row r="38" spans="7:9" x14ac:dyDescent="0.25">
      <c r="H38">
        <v>1867.74</v>
      </c>
    </row>
    <row r="39" spans="7:9" x14ac:dyDescent="0.25">
      <c r="H39">
        <v>1867.74</v>
      </c>
    </row>
    <row r="40" spans="7:9" x14ac:dyDescent="0.25">
      <c r="H40">
        <v>1656.22</v>
      </c>
    </row>
    <row r="41" spans="7:9" x14ac:dyDescent="0.25">
      <c r="H41">
        <v>1656.22</v>
      </c>
    </row>
    <row r="42" spans="7:9" x14ac:dyDescent="0.25">
      <c r="H42">
        <v>300</v>
      </c>
    </row>
    <row r="43" spans="7:9" x14ac:dyDescent="0.25">
      <c r="H43">
        <v>8498.94</v>
      </c>
    </row>
    <row r="44" spans="7:9" x14ac:dyDescent="0.25">
      <c r="H44">
        <f>SUM(H32:H43)</f>
        <v>98161.270000000019</v>
      </c>
      <c r="I44" s="13">
        <f>H27-H44</f>
        <v>11579.979999999981</v>
      </c>
    </row>
  </sheetData>
  <autoFilter ref="D3:W30"/>
  <mergeCells count="5">
    <mergeCell ref="D30:T30"/>
    <mergeCell ref="D2:T2"/>
    <mergeCell ref="D28:T28"/>
    <mergeCell ref="D27:G27"/>
    <mergeCell ref="D29:T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L41"/>
  <sheetViews>
    <sheetView topLeftCell="A4" workbookViewId="0">
      <selection activeCell="H5" sqref="H5:I13"/>
    </sheetView>
  </sheetViews>
  <sheetFormatPr defaultRowHeight="15" x14ac:dyDescent="0.25"/>
  <cols>
    <col min="6" max="6" width="8.140625" bestFit="1" customWidth="1"/>
    <col min="7" max="7" width="12.5703125" bestFit="1" customWidth="1"/>
    <col min="8" max="8" width="13.85546875" customWidth="1"/>
    <col min="9" max="9" width="12.5703125" bestFit="1" customWidth="1"/>
    <col min="10" max="10" width="14.42578125" bestFit="1" customWidth="1"/>
    <col min="11" max="11" width="24.7109375" bestFit="1" customWidth="1"/>
    <col min="12" max="12" width="12.5703125" bestFit="1" customWidth="1"/>
  </cols>
  <sheetData>
    <row r="3" spans="6:9" x14ac:dyDescent="0.25">
      <c r="F3" s="36" t="s">
        <v>53</v>
      </c>
      <c r="G3" s="37"/>
      <c r="H3" s="37"/>
      <c r="I3" s="38"/>
    </row>
    <row r="4" spans="6:9" ht="30" x14ac:dyDescent="0.25">
      <c r="F4" s="4" t="s">
        <v>47</v>
      </c>
      <c r="G4" s="4" t="s">
        <v>48</v>
      </c>
      <c r="H4" s="17" t="s">
        <v>50</v>
      </c>
      <c r="I4" s="17" t="s">
        <v>49</v>
      </c>
    </row>
    <row r="5" spans="6:9" x14ac:dyDescent="0.25">
      <c r="F5" s="18">
        <v>1</v>
      </c>
      <c r="G5" s="18">
        <v>892</v>
      </c>
      <c r="H5" s="18">
        <v>0.27</v>
      </c>
      <c r="I5" s="18">
        <f>H5*100</f>
        <v>27</v>
      </c>
    </row>
    <row r="6" spans="6:9" x14ac:dyDescent="0.25">
      <c r="F6" s="18">
        <v>2</v>
      </c>
      <c r="G6" s="18">
        <v>893</v>
      </c>
      <c r="H6" s="18">
        <v>0.21</v>
      </c>
      <c r="I6" s="18">
        <f t="shared" ref="I6:I29" si="0">H6*100</f>
        <v>21</v>
      </c>
    </row>
    <row r="7" spans="6:9" x14ac:dyDescent="0.25">
      <c r="F7" s="18">
        <v>3</v>
      </c>
      <c r="G7" s="18">
        <v>895</v>
      </c>
      <c r="H7" s="18">
        <v>0.15</v>
      </c>
      <c r="I7" s="18">
        <f t="shared" si="0"/>
        <v>15</v>
      </c>
    </row>
    <row r="8" spans="6:9" x14ac:dyDescent="0.25">
      <c r="F8" s="18">
        <v>4</v>
      </c>
      <c r="G8" s="18">
        <v>896</v>
      </c>
      <c r="H8" s="18">
        <v>0.16</v>
      </c>
      <c r="I8" s="18">
        <f t="shared" si="0"/>
        <v>16</v>
      </c>
    </row>
    <row r="9" spans="6:9" x14ac:dyDescent="0.25">
      <c r="F9" s="18">
        <v>5</v>
      </c>
      <c r="G9" s="18">
        <v>897</v>
      </c>
      <c r="H9" s="18">
        <v>0.21</v>
      </c>
      <c r="I9" s="18">
        <f t="shared" si="0"/>
        <v>21</v>
      </c>
    </row>
    <row r="10" spans="6:9" x14ac:dyDescent="0.25">
      <c r="F10" s="18">
        <v>6</v>
      </c>
      <c r="G10" s="18">
        <v>898</v>
      </c>
      <c r="H10" s="18">
        <v>0.15</v>
      </c>
      <c r="I10" s="18">
        <f t="shared" si="0"/>
        <v>15</v>
      </c>
    </row>
    <row r="11" spans="6:9" x14ac:dyDescent="0.25">
      <c r="F11" s="18">
        <v>7</v>
      </c>
      <c r="G11" s="18">
        <v>899</v>
      </c>
      <c r="H11" s="18">
        <v>0.04</v>
      </c>
      <c r="I11" s="18">
        <f t="shared" si="0"/>
        <v>4</v>
      </c>
    </row>
    <row r="12" spans="6:9" x14ac:dyDescent="0.25">
      <c r="F12" s="18">
        <v>8</v>
      </c>
      <c r="G12" s="18">
        <v>900</v>
      </c>
      <c r="H12" s="18">
        <v>0.04</v>
      </c>
      <c r="I12" s="18">
        <f t="shared" si="0"/>
        <v>4</v>
      </c>
    </row>
    <row r="13" spans="6:9" x14ac:dyDescent="0.25">
      <c r="F13" s="18">
        <v>9</v>
      </c>
      <c r="G13" s="18">
        <v>901</v>
      </c>
      <c r="H13" s="18">
        <v>0.05</v>
      </c>
      <c r="I13" s="18">
        <f t="shared" si="0"/>
        <v>5</v>
      </c>
    </row>
    <row r="14" spans="6:9" x14ac:dyDescent="0.25">
      <c r="F14" s="18">
        <v>10</v>
      </c>
      <c r="G14" s="18">
        <v>902</v>
      </c>
      <c r="H14" s="18">
        <v>7.0000000000000007E-2</v>
      </c>
      <c r="I14" s="18">
        <f t="shared" si="0"/>
        <v>7.0000000000000009</v>
      </c>
    </row>
    <row r="15" spans="6:9" x14ac:dyDescent="0.25">
      <c r="F15" s="18">
        <v>11</v>
      </c>
      <c r="G15" s="18">
        <v>903</v>
      </c>
      <c r="H15" s="19">
        <v>0.1</v>
      </c>
      <c r="I15" s="18">
        <f t="shared" si="0"/>
        <v>10</v>
      </c>
    </row>
    <row r="16" spans="6:9" x14ac:dyDescent="0.25">
      <c r="F16" s="18">
        <v>12</v>
      </c>
      <c r="G16" s="18">
        <v>904</v>
      </c>
      <c r="H16" s="19">
        <v>0.28999999999999998</v>
      </c>
      <c r="I16" s="18">
        <f t="shared" si="0"/>
        <v>28.999999999999996</v>
      </c>
    </row>
    <row r="17" spans="6:9" x14ac:dyDescent="0.25">
      <c r="F17" s="18">
        <v>13</v>
      </c>
      <c r="G17" s="18">
        <v>905</v>
      </c>
      <c r="H17" s="18">
        <v>0.04</v>
      </c>
      <c r="I17" s="18">
        <f t="shared" si="0"/>
        <v>4</v>
      </c>
    </row>
    <row r="18" spans="6:9" x14ac:dyDescent="0.25">
      <c r="F18" s="18">
        <v>14</v>
      </c>
      <c r="G18" s="18">
        <v>907</v>
      </c>
      <c r="H18" s="18">
        <v>0.22</v>
      </c>
      <c r="I18" s="18">
        <f t="shared" si="0"/>
        <v>22</v>
      </c>
    </row>
    <row r="19" spans="6:9" x14ac:dyDescent="0.25">
      <c r="F19" s="18">
        <v>15</v>
      </c>
      <c r="G19" s="18">
        <v>908</v>
      </c>
      <c r="H19" s="18">
        <v>0.02</v>
      </c>
      <c r="I19" s="18">
        <f t="shared" si="0"/>
        <v>2</v>
      </c>
    </row>
    <row r="20" spans="6:9" x14ac:dyDescent="0.25">
      <c r="F20" s="18">
        <v>16</v>
      </c>
      <c r="G20" s="18">
        <v>909</v>
      </c>
      <c r="H20" s="18">
        <v>0.01</v>
      </c>
      <c r="I20" s="18">
        <f t="shared" si="0"/>
        <v>1</v>
      </c>
    </row>
    <row r="21" spans="6:9" x14ac:dyDescent="0.25">
      <c r="F21" s="18">
        <v>17</v>
      </c>
      <c r="G21" s="18">
        <v>911</v>
      </c>
      <c r="H21" s="18">
        <v>0.25</v>
      </c>
      <c r="I21" s="18">
        <f t="shared" si="0"/>
        <v>25</v>
      </c>
    </row>
    <row r="22" spans="6:9" x14ac:dyDescent="0.25">
      <c r="F22" s="18">
        <v>18</v>
      </c>
      <c r="G22" s="18">
        <v>922</v>
      </c>
      <c r="H22" s="18">
        <v>0.16</v>
      </c>
      <c r="I22" s="18">
        <f t="shared" si="0"/>
        <v>16</v>
      </c>
    </row>
    <row r="23" spans="6:9" x14ac:dyDescent="0.25">
      <c r="F23" s="18">
        <v>19</v>
      </c>
      <c r="G23" s="18" t="s">
        <v>51</v>
      </c>
      <c r="H23" s="18">
        <v>0.13</v>
      </c>
      <c r="I23" s="18">
        <f t="shared" si="0"/>
        <v>13</v>
      </c>
    </row>
    <row r="24" spans="6:9" x14ac:dyDescent="0.25">
      <c r="F24" s="18">
        <v>20</v>
      </c>
      <c r="G24" s="18">
        <v>923</v>
      </c>
      <c r="H24" s="18">
        <v>0.11</v>
      </c>
      <c r="I24" s="18">
        <f t="shared" si="0"/>
        <v>11</v>
      </c>
    </row>
    <row r="25" spans="6:9" x14ac:dyDescent="0.25">
      <c r="F25" s="18">
        <v>21</v>
      </c>
      <c r="G25" s="18">
        <v>924</v>
      </c>
      <c r="H25" s="18">
        <v>0.1</v>
      </c>
      <c r="I25" s="18">
        <f t="shared" si="0"/>
        <v>10</v>
      </c>
    </row>
    <row r="26" spans="6:9" x14ac:dyDescent="0.25">
      <c r="F26" s="18">
        <v>22</v>
      </c>
      <c r="G26" s="18">
        <v>925</v>
      </c>
      <c r="H26" s="18">
        <v>0.02</v>
      </c>
      <c r="I26" s="18">
        <f t="shared" si="0"/>
        <v>2</v>
      </c>
    </row>
    <row r="27" spans="6:9" x14ac:dyDescent="0.25">
      <c r="F27" s="18">
        <v>23</v>
      </c>
      <c r="G27" s="18">
        <v>926</v>
      </c>
      <c r="H27" s="18">
        <v>0.14000000000000001</v>
      </c>
      <c r="I27" s="18">
        <f t="shared" si="0"/>
        <v>14.000000000000002</v>
      </c>
    </row>
    <row r="28" spans="6:9" x14ac:dyDescent="0.25">
      <c r="F28" s="18">
        <v>24</v>
      </c>
      <c r="G28" s="18">
        <v>927</v>
      </c>
      <c r="H28" s="18">
        <v>0.61</v>
      </c>
      <c r="I28" s="18">
        <f t="shared" si="0"/>
        <v>61</v>
      </c>
    </row>
    <row r="29" spans="6:9" x14ac:dyDescent="0.25">
      <c r="F29" s="18">
        <v>25</v>
      </c>
      <c r="G29" s="18">
        <v>890</v>
      </c>
      <c r="H29" s="18">
        <v>0.19</v>
      </c>
      <c r="I29" s="18">
        <f t="shared" si="0"/>
        <v>19</v>
      </c>
    </row>
    <row r="30" spans="6:9" x14ac:dyDescent="0.25">
      <c r="F30" s="35" t="s">
        <v>52</v>
      </c>
      <c r="G30" s="35"/>
      <c r="H30" s="20">
        <f>SUM(H5:H29)</f>
        <v>3.74</v>
      </c>
      <c r="I30" s="20">
        <f>SUM(I5:I29)</f>
        <v>374</v>
      </c>
    </row>
    <row r="36" spans="7:12" x14ac:dyDescent="0.25">
      <c r="G36" s="39" t="s">
        <v>62</v>
      </c>
      <c r="H36" s="39"/>
      <c r="I36" s="39"/>
      <c r="J36" s="39"/>
      <c r="K36" s="39"/>
      <c r="L36" s="39"/>
    </row>
    <row r="37" spans="7:12" x14ac:dyDescent="0.25">
      <c r="G37" s="16" t="s">
        <v>57</v>
      </c>
      <c r="H37" s="16" t="s">
        <v>58</v>
      </c>
      <c r="I37" s="16" t="s">
        <v>59</v>
      </c>
      <c r="J37" s="16" t="s">
        <v>60</v>
      </c>
      <c r="K37" s="16" t="s">
        <v>61</v>
      </c>
      <c r="L37" s="16"/>
    </row>
    <row r="38" spans="7:12" x14ac:dyDescent="0.25">
      <c r="G38" s="16">
        <f>H38*100</f>
        <v>374</v>
      </c>
      <c r="H38" s="16">
        <v>3.74</v>
      </c>
      <c r="I38" s="16">
        <f>H38*43560</f>
        <v>162914.40000000002</v>
      </c>
      <c r="J38" s="16">
        <f>I38/720</f>
        <v>226.27000000000004</v>
      </c>
      <c r="K38" s="22">
        <v>500083</v>
      </c>
      <c r="L38" s="23">
        <f>K38*J38</f>
        <v>113153780.41000003</v>
      </c>
    </row>
    <row r="39" spans="7:12" x14ac:dyDescent="0.25">
      <c r="G39" s="10"/>
      <c r="H39" s="25">
        <v>5</v>
      </c>
      <c r="I39" s="26">
        <f>H39*43560</f>
        <v>217800</v>
      </c>
      <c r="J39" s="26">
        <f>I39/720</f>
        <v>302.5</v>
      </c>
      <c r="K39" s="10"/>
      <c r="L39" s="24">
        <v>46070972</v>
      </c>
    </row>
    <row r="40" spans="7:12" x14ac:dyDescent="0.25">
      <c r="G40" s="27" t="s">
        <v>63</v>
      </c>
      <c r="H40" s="27" t="s">
        <v>64</v>
      </c>
    </row>
    <row r="41" spans="7:12" x14ac:dyDescent="0.25">
      <c r="G41" s="27" t="s">
        <v>65</v>
      </c>
      <c r="H41" s="27" t="s">
        <v>66</v>
      </c>
    </row>
  </sheetData>
  <mergeCells count="3">
    <mergeCell ref="F30:G30"/>
    <mergeCell ref="F3:I3"/>
    <mergeCell ref="G36:L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Land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2021-09-16T11:33:35Z</dcterms:created>
  <dcterms:modified xsi:type="dcterms:W3CDTF">2021-11-24T10:48:08Z</dcterms:modified>
</cp:coreProperties>
</file>