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35 -552-703- P&amp;M-DDN\"/>
    </mc:Choice>
  </mc:AlternateContent>
  <bookViews>
    <workbookView xWindow="0" yWindow="0" windowWidth="24000" windowHeight="9735" activeTab="1"/>
  </bookViews>
  <sheets>
    <sheet name="Plant and Machinery" sheetId="1" r:id="rId1"/>
    <sheet name="Sheet1" sheetId="2" r:id="rId2"/>
  </sheets>
  <externalReferences>
    <externalReference r:id="rId3"/>
  </externalReferences>
  <definedNames>
    <definedName name="_xlnm._FilterDatabase" localSheetId="0" hidden="1">'Plant and Machinery'!$B$4:$R$12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1" i="2"/>
  <c r="G11" i="2"/>
  <c r="K10" i="2"/>
  <c r="G10" i="2"/>
  <c r="K9" i="2"/>
  <c r="G9" i="2"/>
  <c r="K8" i="2"/>
  <c r="G8" i="2"/>
  <c r="G7" i="2"/>
  <c r="K6" i="2"/>
  <c r="G6" i="2"/>
  <c r="G5" i="2"/>
  <c r="O11" i="2"/>
  <c r="S11" i="2" s="1"/>
  <c r="O10" i="2"/>
  <c r="S10" i="2" s="1"/>
  <c r="O9" i="2"/>
  <c r="S9" i="2" s="1"/>
  <c r="O8" i="2"/>
  <c r="S8" i="2" s="1"/>
  <c r="O7" i="2"/>
  <c r="S7" i="2" s="1"/>
  <c r="K7" i="2"/>
  <c r="O6" i="2"/>
  <c r="S6" i="2" s="1"/>
  <c r="O5" i="2"/>
  <c r="K5" i="2"/>
  <c r="O12" i="2" l="1"/>
  <c r="S5" i="2"/>
  <c r="S12" i="2" s="1"/>
  <c r="P10" i="2"/>
  <c r="P6" i="2"/>
  <c r="Q6" i="2" s="1"/>
  <c r="P8" i="2"/>
  <c r="Q8" i="2" s="1"/>
  <c r="P11" i="2"/>
  <c r="Q11" i="2" s="1"/>
  <c r="P5" i="2"/>
  <c r="Q10" i="2"/>
  <c r="P7" i="2"/>
  <c r="Q7" i="2" s="1"/>
  <c r="P9" i="2"/>
  <c r="Q9" i="2" s="1"/>
  <c r="Q5" i="2" l="1"/>
  <c r="P12" i="2"/>
  <c r="Q12" i="2" s="1"/>
  <c r="J9" i="1"/>
  <c r="J10" i="1"/>
  <c r="G9" i="1"/>
  <c r="G10" i="1"/>
  <c r="L12" i="1" l="1"/>
  <c r="K12" i="1"/>
  <c r="M11" i="1" s="1"/>
  <c r="J11" i="1"/>
  <c r="G11" i="1"/>
  <c r="J8" i="1"/>
  <c r="G8" i="1"/>
  <c r="M7" i="1"/>
  <c r="J7" i="1"/>
  <c r="G7" i="1"/>
  <c r="J6" i="1"/>
  <c r="G6" i="1"/>
  <c r="J5" i="1"/>
  <c r="G5" i="1"/>
  <c r="M2" i="1"/>
  <c r="M8" i="1" l="1"/>
  <c r="M6" i="1"/>
  <c r="M5" i="1"/>
  <c r="N5" i="1" s="1"/>
  <c r="N7" i="1"/>
  <c r="N8" i="1"/>
  <c r="O8" i="1" s="1"/>
  <c r="N6" i="1"/>
  <c r="O6" i="1"/>
  <c r="P6" i="1" s="1"/>
  <c r="R6" i="1" s="1"/>
  <c r="O7" i="1"/>
  <c r="P7" i="1" s="1"/>
  <c r="R7" i="1" s="1"/>
  <c r="N11" i="1"/>
  <c r="P8" i="1" l="1"/>
  <c r="R8" i="1" s="1"/>
  <c r="O11" i="1"/>
  <c r="P11" i="1" s="1"/>
  <c r="R11" i="1" s="1"/>
  <c r="N12" i="1"/>
  <c r="O5" i="1"/>
  <c r="P5" i="1" s="1"/>
  <c r="R5" i="1" s="1"/>
  <c r="R12" i="1" l="1"/>
</calcChain>
</file>

<file path=xl/sharedStrings.xml><?xml version="1.0" encoding="utf-8"?>
<sst xmlns="http://schemas.openxmlformats.org/spreadsheetml/2006/main" count="65" uniqueCount="38">
  <si>
    <t>ENCLOSURE-B: VALUATION OF PLANT &amp; MACHINERY CAPITALIZED IN 2x600 MW SUB-CRITICAL THERMAL POWER PLANT | M/S. UDUPI POWER CORPORATION LIMITED | VILLAGE- YELLURU, TEHSIL- UDUPI, DISTRICT- UDUPI, KARNATAKA</t>
  </si>
  <si>
    <t>Sr. No.</t>
  </si>
  <si>
    <t>Description of Assets</t>
  </si>
  <si>
    <t>Quantity</t>
  </si>
  <si>
    <t>Date of Capitalization</t>
  </si>
  <si>
    <t>Date of Valuation</t>
  </si>
  <si>
    <r>
      <t xml:space="preserve">Life Consumed                   </t>
    </r>
    <r>
      <rPr>
        <i/>
        <sz val="11"/>
        <color theme="1"/>
        <rFont val="Calibri"/>
        <family val="2"/>
        <scheme val="minor"/>
      </rPr>
      <t xml:space="preserve"> (yrs.)</t>
    </r>
  </si>
  <si>
    <r>
      <t xml:space="preserve">Estimated Economic life of the Assets                                    </t>
    </r>
    <r>
      <rPr>
        <i/>
        <sz val="11"/>
        <color theme="1"/>
        <rFont val="Calibri"/>
        <family val="2"/>
        <scheme val="minor"/>
      </rPr>
      <t xml:space="preserve"> (yrs.)</t>
    </r>
  </si>
  <si>
    <t>Salvage Value</t>
  </si>
  <si>
    <t>Depreciation Factor</t>
  </si>
  <si>
    <t>Cost of Capitalization</t>
  </si>
  <si>
    <t>Net Block</t>
  </si>
  <si>
    <t>%age of Value Cap</t>
  </si>
  <si>
    <r>
      <t xml:space="preserve">Estimated Reproduction Cost of the Asset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(as per Benchmark Cost)</t>
    </r>
  </si>
  <si>
    <t>Depreciation</t>
  </si>
  <si>
    <t>Depreciated Value</t>
  </si>
  <si>
    <t>Obsolescence Factor</t>
  </si>
  <si>
    <t>Current Depreciated Market Value</t>
  </si>
  <si>
    <t>TOTAL</t>
  </si>
  <si>
    <t>CIP System</t>
  </si>
  <si>
    <t>Pasteurizer 4000 kg per hour</t>
  </si>
  <si>
    <t>Tri Blockfilling machine</t>
  </si>
  <si>
    <t>Sugarsyrup preparation machine</t>
  </si>
  <si>
    <t>PET Bottle blowing system</t>
  </si>
  <si>
    <t>PET Bottle coolling conveyor</t>
  </si>
  <si>
    <t>Generator with Accessories, RO Plant Capacity 2000 ltr./hr,                       Cooling Tower - 50TR capacity,        Plant complete installation</t>
  </si>
  <si>
    <t>check</t>
  </si>
  <si>
    <t>% Inflation</t>
  </si>
  <si>
    <r>
      <t xml:space="preserve">Estimated Reproduction Cost of the Asset                                                                    </t>
    </r>
    <r>
      <rPr>
        <i/>
        <sz val="11"/>
        <color theme="1"/>
        <rFont val="Calibri"/>
        <family val="2"/>
        <scheme val="minor"/>
      </rPr>
      <t>(as per WPI Index)</t>
    </r>
  </si>
  <si>
    <t>--</t>
  </si>
  <si>
    <t xml:space="preserve"> VALUATION OF PLANT &amp; MACHINERY </t>
  </si>
  <si>
    <t>Notes:</t>
  </si>
  <si>
    <t>4. For evaluating useful life for calculation of depreciation, Central Electricity Commission Guidelines, Chart of Companies Act-2013 and finally general practical trend of Power Plants are referred.</t>
  </si>
  <si>
    <t>1. All the assets mentioned in the valuation has been taken from the old valuation reportprovided to us by the bank.</t>
  </si>
  <si>
    <t>2. All the asstes were found to be deassembled and has been kept in the Ms. Sundat Lal Sons stock parking yard at Haridwar bypass, Near ISBT, Muskan Hotel Chowk, Dehradun.</t>
  </si>
  <si>
    <t>3.All the assets were given scrap value, since the all the assets were found to be deassembled and rusted at the time of survey.</t>
  </si>
  <si>
    <r>
      <t xml:space="preserve">Life Consumed                    </t>
    </r>
    <r>
      <rPr>
        <i/>
        <sz val="10"/>
        <color theme="1"/>
        <rFont val="Calibri"/>
        <family val="2"/>
        <scheme val="minor"/>
      </rPr>
      <t>(Years)</t>
    </r>
  </si>
  <si>
    <r>
      <t xml:space="preserve">Estimated Economic life of the Assets                                     </t>
    </r>
    <r>
      <rPr>
        <i/>
        <sz val="10"/>
        <color theme="1"/>
        <rFont val="Calibri"/>
        <family val="2"/>
        <scheme val="minor"/>
      </rPr>
      <t>(Years)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</si>
</sst>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0.000"/>
    <numFmt numFmtId="167" formatCode="_ &quot;₹&quot;\ * #,##0_ ;_ &quot;₹&quot;\ * \-#,##0_ ;_ &quot;₹&quot;\ * &quot;-&quot;??_ ;_ @_ "/>
    <numFmt numFmtId="168" formatCode="0.000000000%"/>
    <numFmt numFmtId="169" formatCode="_ [$₹-4009]\ * #,##0_ ;_ [$₹-4009]\ * \-#,##0_ ;_ [$₹-4009]\ * &quot;-&quot;??_ ;_ @_ 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169" fontId="5" fillId="0" borderId="1" xfId="1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2" applyFont="1"/>
    <xf numFmtId="0" fontId="5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9" fontId="7" fillId="4" borderId="1" xfId="2" applyFont="1" applyFill="1" applyBorder="1" applyAlignment="1">
      <alignment horizontal="center" vertical="center" wrapText="1"/>
    </xf>
    <xf numFmtId="169" fontId="0" fillId="0" borderId="1" xfId="0" quotePrefix="1" applyNumberFormat="1" applyBorder="1" applyAlignment="1">
      <alignment horizontal="center" vertical="center"/>
    </xf>
    <xf numFmtId="169" fontId="8" fillId="0" borderId="1" xfId="0" applyNumberFormat="1" applyFont="1" applyBorder="1"/>
    <xf numFmtId="0" fontId="8" fillId="0" borderId="1" xfId="0" applyFont="1" applyBorder="1"/>
    <xf numFmtId="169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ee2/Desktop/Files/PL-635-552-703-%20P&amp;M-DDN/PL380-Q92-355-551,%20Udupi%20Power%20Corporation%20Limited%20(SBI,%20CCG%20Branch,%20Ahemdab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-Ful-Rep-Mar 2021"/>
      <sheetName val="Factory Building"/>
      <sheetName val="CIC"/>
      <sheetName val="Building Summary"/>
      <sheetName val="Plant and Machinery"/>
      <sheetName val="Furniture &amp; Fixture"/>
      <sheetName val="Intagible Assets"/>
      <sheetName val="Office Equipments"/>
      <sheetName val="Vehicles"/>
      <sheetName val="Computers"/>
      <sheetName val="P&amp;M SUMMARY"/>
      <sheetName val="Sheet1"/>
      <sheetName val="Sheet4"/>
      <sheetName val="CIC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J8">
            <v>76668695593.708649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477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:J11"/>
    </sheetView>
  </sheetViews>
  <sheetFormatPr defaultRowHeight="12.75" x14ac:dyDescent="0.2"/>
  <cols>
    <col min="3" max="3" width="34.7109375" customWidth="1"/>
    <col min="4" max="4" width="13.28515625" bestFit="1" customWidth="1"/>
    <col min="5" max="5" width="15" customWidth="1"/>
    <col min="6" max="6" width="11.85546875" customWidth="1"/>
    <col min="7" max="7" width="10.85546875" customWidth="1"/>
    <col min="8" max="8" width="15" customWidth="1"/>
    <col min="9" max="9" width="8.7109375" customWidth="1"/>
    <col min="10" max="10" width="12.7109375" customWidth="1"/>
    <col min="11" max="12" width="17.140625" customWidth="1"/>
    <col min="13" max="13" width="19.42578125" style="23" hidden="1" customWidth="1"/>
    <col min="14" max="14" width="16.85546875" customWidth="1"/>
    <col min="15" max="15" width="16.5703125" customWidth="1"/>
    <col min="16" max="16" width="16.85546875" customWidth="1"/>
    <col min="17" max="17" width="13.5703125" customWidth="1"/>
    <col min="18" max="18" width="16.85546875" customWidth="1"/>
  </cols>
  <sheetData>
    <row r="2" spans="2:18" x14ac:dyDescent="0.2">
      <c r="M2" s="1">
        <f>[1]Sheet1!J8</f>
        <v>76668695593.708649</v>
      </c>
    </row>
    <row r="3" spans="2:18" ht="15.75" x14ac:dyDescent="0.2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70.5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3" t="s">
        <v>11</v>
      </c>
      <c r="M4" s="4" t="s">
        <v>12</v>
      </c>
      <c r="N4" s="5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2:18" ht="60" x14ac:dyDescent="0.2">
      <c r="B5" s="6">
        <v>1</v>
      </c>
      <c r="C5" s="24" t="s">
        <v>25</v>
      </c>
      <c r="D5" s="8">
        <v>1</v>
      </c>
      <c r="E5" s="9">
        <v>42207</v>
      </c>
      <c r="F5" s="9">
        <v>44516</v>
      </c>
      <c r="G5" s="10">
        <f>(F5-E5)/(EDATE(F5,12)-F5)</f>
        <v>6.3260273972602743</v>
      </c>
      <c r="H5" s="6">
        <v>10</v>
      </c>
      <c r="I5" s="11">
        <v>0.05</v>
      </c>
      <c r="J5" s="12">
        <f t="shared" ref="J5:J11" si="0">(1-I5)/H5</f>
        <v>9.5000000000000001E-2</v>
      </c>
      <c r="K5" s="13">
        <v>1</v>
      </c>
      <c r="L5" s="13">
        <v>1</v>
      </c>
      <c r="M5" s="14">
        <f>K5/$K$12</f>
        <v>7.5408127638813163E-7</v>
      </c>
      <c r="N5" s="15">
        <f>M5*$M$2</f>
        <v>57814.427832316942</v>
      </c>
      <c r="O5" s="16">
        <f t="shared" ref="O5:O11" si="1">N5*J5*G5</f>
        <v>34744.887170295573</v>
      </c>
      <c r="P5" s="16">
        <f t="shared" ref="P5:P11" si="2">MAX(N5-O5,0)</f>
        <v>23069.540662021369</v>
      </c>
      <c r="Q5" s="17">
        <v>0.05</v>
      </c>
      <c r="R5" s="16">
        <f>IF(L5&lt;=0,0,IF(P5&lt;=I5*N5,I5*N5,P5*(1-Q5)))</f>
        <v>21916.063628920299</v>
      </c>
    </row>
    <row r="6" spans="2:18" ht="15" x14ac:dyDescent="0.2">
      <c r="B6" s="6">
        <v>2</v>
      </c>
      <c r="C6" s="7" t="s">
        <v>19</v>
      </c>
      <c r="D6" s="8">
        <v>1</v>
      </c>
      <c r="E6" s="9">
        <v>42211</v>
      </c>
      <c r="F6" s="9">
        <v>44516</v>
      </c>
      <c r="G6" s="10">
        <f t="shared" ref="G6:G11" si="3">(F6-E6)/(EDATE(F6,12)-F6)</f>
        <v>6.3150684931506849</v>
      </c>
      <c r="H6" s="6">
        <v>8</v>
      </c>
      <c r="I6" s="11">
        <v>0.05</v>
      </c>
      <c r="J6" s="12">
        <f t="shared" si="0"/>
        <v>0.11874999999999999</v>
      </c>
      <c r="K6" s="13">
        <v>631833</v>
      </c>
      <c r="L6" s="13">
        <v>432397.52</v>
      </c>
      <c r="M6" s="14">
        <f>K6/$K$12</f>
        <v>0.4764534351041424</v>
      </c>
      <c r="N6" s="15">
        <f t="shared" ref="N6:N11" si="4">M6*$M$2</f>
        <v>36529063380.576309</v>
      </c>
      <c r="O6" s="16">
        <f t="shared" si="1"/>
        <v>27393670047.129101</v>
      </c>
      <c r="P6" s="16">
        <f t="shared" si="2"/>
        <v>9135393333.4472084</v>
      </c>
      <c r="Q6" s="17">
        <v>0.05</v>
      </c>
      <c r="R6" s="16">
        <f t="shared" ref="R6:R11" si="5">IF(L6&lt;=0,0,IF(P6&lt;=I6*N6,I6*N6,P6*(1-Q6)))</f>
        <v>8678623666.774847</v>
      </c>
    </row>
    <row r="7" spans="2:18" ht="15" x14ac:dyDescent="0.2">
      <c r="B7" s="6">
        <v>3</v>
      </c>
      <c r="C7" s="7" t="s">
        <v>20</v>
      </c>
      <c r="D7" s="8">
        <v>1</v>
      </c>
      <c r="E7" s="9">
        <v>42211</v>
      </c>
      <c r="F7" s="9">
        <v>44516</v>
      </c>
      <c r="G7" s="10">
        <f t="shared" si="3"/>
        <v>6.3150684931506849</v>
      </c>
      <c r="H7" s="6">
        <v>8</v>
      </c>
      <c r="I7" s="11">
        <v>0.05</v>
      </c>
      <c r="J7" s="12">
        <f t="shared" si="0"/>
        <v>0.11874999999999999</v>
      </c>
      <c r="K7" s="13">
        <v>383265</v>
      </c>
      <c r="L7" s="13">
        <v>264168.87</v>
      </c>
      <c r="M7" s="14">
        <f>K7/$K$12</f>
        <v>0.28901296039489727</v>
      </c>
      <c r="N7" s="15">
        <f t="shared" si="4"/>
        <v>22158246683.152954</v>
      </c>
      <c r="O7" s="16">
        <f t="shared" si="1"/>
        <v>16616787902.203485</v>
      </c>
      <c r="P7" s="16">
        <f t="shared" si="2"/>
        <v>5541458780.9494686</v>
      </c>
      <c r="Q7" s="17">
        <v>0.05</v>
      </c>
      <c r="R7" s="16">
        <f t="shared" si="5"/>
        <v>5264385841.9019947</v>
      </c>
    </row>
    <row r="8" spans="2:18" ht="15" x14ac:dyDescent="0.2">
      <c r="B8" s="6">
        <v>4</v>
      </c>
      <c r="C8" s="7" t="s">
        <v>21</v>
      </c>
      <c r="D8" s="8">
        <v>1</v>
      </c>
      <c r="E8" s="9">
        <v>42211</v>
      </c>
      <c r="F8" s="9">
        <v>44516</v>
      </c>
      <c r="G8" s="10">
        <f t="shared" si="3"/>
        <v>6.3150684931506849</v>
      </c>
      <c r="H8" s="6">
        <v>2</v>
      </c>
      <c r="I8" s="11">
        <v>0.05</v>
      </c>
      <c r="J8" s="12">
        <f t="shared" si="0"/>
        <v>0.47499999999999998</v>
      </c>
      <c r="K8" s="13">
        <v>298350</v>
      </c>
      <c r="L8" s="13">
        <v>204564.41</v>
      </c>
      <c r="M8" s="14">
        <f>K8/$K$12</f>
        <v>0.22498014881039907</v>
      </c>
      <c r="N8" s="15">
        <f t="shared" si="4"/>
        <v>17248934543.771759</v>
      </c>
      <c r="O8" s="16">
        <f t="shared" si="1"/>
        <v>51740896461.950966</v>
      </c>
      <c r="P8" s="16">
        <f t="shared" si="2"/>
        <v>0</v>
      </c>
      <c r="Q8" s="17">
        <v>0.05</v>
      </c>
      <c r="R8" s="16">
        <f t="shared" si="5"/>
        <v>862446727.18858802</v>
      </c>
    </row>
    <row r="9" spans="2:18" ht="15" x14ac:dyDescent="0.2">
      <c r="B9" s="6">
        <v>5</v>
      </c>
      <c r="C9" s="7" t="s">
        <v>22</v>
      </c>
      <c r="D9" s="8"/>
      <c r="E9" s="9">
        <v>42211</v>
      </c>
      <c r="F9" s="9">
        <v>44516</v>
      </c>
      <c r="G9" s="10">
        <f t="shared" si="3"/>
        <v>6.3150684931506849</v>
      </c>
      <c r="H9" s="6">
        <v>2</v>
      </c>
      <c r="I9" s="11">
        <v>0.05</v>
      </c>
      <c r="J9" s="12">
        <f t="shared" si="0"/>
        <v>0.47499999999999998</v>
      </c>
      <c r="K9" s="13"/>
      <c r="L9" s="13"/>
      <c r="M9" s="14"/>
      <c r="N9" s="15"/>
      <c r="O9" s="16"/>
      <c r="P9" s="16"/>
      <c r="Q9" s="17"/>
      <c r="R9" s="16"/>
    </row>
    <row r="10" spans="2:18" ht="15" x14ac:dyDescent="0.2">
      <c r="B10" s="6">
        <v>6</v>
      </c>
      <c r="C10" s="7" t="s">
        <v>23</v>
      </c>
      <c r="D10" s="8"/>
      <c r="E10" s="9">
        <v>42211</v>
      </c>
      <c r="F10" s="9">
        <v>44516</v>
      </c>
      <c r="G10" s="10">
        <f t="shared" si="3"/>
        <v>6.3150684931506849</v>
      </c>
      <c r="H10" s="6">
        <v>2</v>
      </c>
      <c r="I10" s="11">
        <v>0.05</v>
      </c>
      <c r="J10" s="12">
        <f t="shared" si="0"/>
        <v>0.47499999999999998</v>
      </c>
      <c r="K10" s="13"/>
      <c r="L10" s="13"/>
      <c r="M10" s="14"/>
      <c r="N10" s="15"/>
      <c r="O10" s="16"/>
      <c r="P10" s="16"/>
      <c r="Q10" s="17"/>
      <c r="R10" s="16"/>
    </row>
    <row r="11" spans="2:18" ht="15" x14ac:dyDescent="0.2">
      <c r="B11" s="6">
        <v>7</v>
      </c>
      <c r="C11" s="7" t="s">
        <v>24</v>
      </c>
      <c r="D11" s="8">
        <v>1</v>
      </c>
      <c r="E11" s="9">
        <v>42211</v>
      </c>
      <c r="F11" s="9">
        <v>44516</v>
      </c>
      <c r="G11" s="10">
        <f t="shared" si="3"/>
        <v>6.3150684931506849</v>
      </c>
      <c r="H11" s="6">
        <v>5</v>
      </c>
      <c r="I11" s="11">
        <v>0.05</v>
      </c>
      <c r="J11" s="12">
        <f t="shared" si="0"/>
        <v>0.19</v>
      </c>
      <c r="K11" s="13">
        <v>12668</v>
      </c>
      <c r="L11" s="13">
        <v>8684.02</v>
      </c>
      <c r="M11" s="14">
        <f>K11/$K$12</f>
        <v>9.552701609284852E-3</v>
      </c>
      <c r="N11" s="15">
        <f t="shared" si="4"/>
        <v>732393171.779791</v>
      </c>
      <c r="O11" s="16">
        <f t="shared" si="1"/>
        <v>878771478.30399847</v>
      </c>
      <c r="P11" s="16">
        <f t="shared" si="2"/>
        <v>0</v>
      </c>
      <c r="Q11" s="17">
        <v>0.05</v>
      </c>
      <c r="R11" s="16">
        <f t="shared" si="5"/>
        <v>36619658.588989548</v>
      </c>
    </row>
    <row r="12" spans="2:18" ht="15" x14ac:dyDescent="0.2">
      <c r="B12" s="36" t="s">
        <v>18</v>
      </c>
      <c r="C12" s="37"/>
      <c r="D12" s="37"/>
      <c r="E12" s="37"/>
      <c r="F12" s="37"/>
      <c r="G12" s="37"/>
      <c r="H12" s="37"/>
      <c r="I12" s="37"/>
      <c r="J12" s="38"/>
      <c r="K12" s="18">
        <f>SUM(K5:K11)</f>
        <v>1326117</v>
      </c>
      <c r="L12" s="18">
        <f>SUM(L5:L11)</f>
        <v>909815.82000000007</v>
      </c>
      <c r="M12" s="19"/>
      <c r="N12" s="20">
        <f>SUM(N5:N11)</f>
        <v>76668695593.708649</v>
      </c>
      <c r="O12" s="20"/>
      <c r="P12" s="20"/>
      <c r="Q12" s="21"/>
      <c r="R12" s="20">
        <f>SUM(R5:R11)</f>
        <v>14842097810.518047</v>
      </c>
    </row>
    <row r="1047793" spans="8:8" x14ac:dyDescent="0.2">
      <c r="H1047793" s="22"/>
    </row>
  </sheetData>
  <autoFilter ref="B4:R12"/>
  <mergeCells count="2">
    <mergeCell ref="B3:R3"/>
    <mergeCell ref="B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tabSelected="1" zoomScaleNormal="100" workbookViewId="0">
      <selection activeCell="B13" sqref="B13:S13"/>
    </sheetView>
  </sheetViews>
  <sheetFormatPr defaultRowHeight="12.75" x14ac:dyDescent="0.2"/>
  <cols>
    <col min="2" max="2" width="6.85546875" bestFit="1" customWidth="1"/>
    <col min="3" max="3" width="28" customWidth="1"/>
    <col min="4" max="4" width="0" hidden="1" customWidth="1"/>
    <col min="5" max="5" width="13.7109375" customWidth="1"/>
    <col min="6" max="6" width="12.42578125" customWidth="1"/>
    <col min="7" max="7" width="9.42578125" customWidth="1"/>
    <col min="8" max="8" width="16.140625" customWidth="1"/>
    <col min="9" max="9" width="0" hidden="1" customWidth="1"/>
    <col min="10" max="10" width="7.85546875" style="23" customWidth="1"/>
    <col min="11" max="11" width="12.140625" customWidth="1"/>
    <col min="12" max="12" width="13.28515625" customWidth="1"/>
    <col min="13" max="13" width="17" hidden="1" customWidth="1"/>
    <col min="14" max="14" width="8.28515625" customWidth="1"/>
    <col min="15" max="15" width="16.42578125" customWidth="1"/>
    <col min="16" max="16" width="13.85546875" customWidth="1"/>
    <col min="17" max="17" width="11.5703125" customWidth="1"/>
    <col min="18" max="18" width="13.5703125" hidden="1" customWidth="1"/>
    <col min="19" max="19" width="12.140625" customWidth="1"/>
  </cols>
  <sheetData>
    <row r="3" spans="2:19" ht="15.75" x14ac:dyDescent="0.2">
      <c r="B3" s="35" t="s">
        <v>30</v>
      </c>
      <c r="C3" s="35"/>
      <c r="D3" s="41"/>
      <c r="E3" s="35"/>
      <c r="F3" s="35"/>
      <c r="G3" s="35"/>
      <c r="H3" s="35"/>
      <c r="I3" s="41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ht="72.75" customHeight="1" x14ac:dyDescent="0.2"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36</v>
      </c>
      <c r="H4" s="25" t="s">
        <v>37</v>
      </c>
      <c r="I4" s="25" t="s">
        <v>26</v>
      </c>
      <c r="J4" s="30" t="s">
        <v>8</v>
      </c>
      <c r="K4" s="25" t="s">
        <v>9</v>
      </c>
      <c r="L4" s="25" t="s">
        <v>10</v>
      </c>
      <c r="M4" s="25" t="s">
        <v>11</v>
      </c>
      <c r="N4" s="25" t="s">
        <v>27</v>
      </c>
      <c r="O4" s="25" t="s">
        <v>28</v>
      </c>
      <c r="P4" s="25" t="s">
        <v>14</v>
      </c>
      <c r="Q4" s="25" t="s">
        <v>15</v>
      </c>
      <c r="R4" s="25" t="s">
        <v>16</v>
      </c>
      <c r="S4" s="25" t="s">
        <v>17</v>
      </c>
    </row>
    <row r="5" spans="2:19" ht="59.25" customHeight="1" x14ac:dyDescent="0.2">
      <c r="B5" s="6">
        <v>1</v>
      </c>
      <c r="C5" s="24" t="s">
        <v>25</v>
      </c>
      <c r="D5" s="8">
        <v>1</v>
      </c>
      <c r="E5" s="9">
        <v>42207</v>
      </c>
      <c r="F5" s="9">
        <v>44516</v>
      </c>
      <c r="G5" s="10">
        <f>(F5-E5)/(EDATE(F5,12)-F5)</f>
        <v>6.3260273972602743</v>
      </c>
      <c r="H5" s="6">
        <v>10</v>
      </c>
      <c r="I5" s="11">
        <v>0.05</v>
      </c>
      <c r="J5" s="17">
        <v>0.05</v>
      </c>
      <c r="K5" s="26">
        <f t="shared" ref="K5:K11" si="0">(1-J5)/H5</f>
        <v>9.5000000000000001E-2</v>
      </c>
      <c r="L5" s="27">
        <v>7785000</v>
      </c>
      <c r="M5" s="31" t="s">
        <v>29</v>
      </c>
      <c r="N5" s="28">
        <v>0.13</v>
      </c>
      <c r="O5" s="29">
        <f t="shared" ref="O5:O11" si="1">L5*(1+N5)</f>
        <v>8797050</v>
      </c>
      <c r="P5" s="27">
        <f>O5*K5*G5</f>
        <v>5286786.034931507</v>
      </c>
      <c r="Q5" s="27">
        <f t="shared" ref="Q5:Q12" si="2">MAX(O5-P5,0)</f>
        <v>3510263.965068493</v>
      </c>
      <c r="R5" s="28">
        <v>0.05</v>
      </c>
      <c r="S5" s="27">
        <f>O5*J5</f>
        <v>439852.5</v>
      </c>
    </row>
    <row r="6" spans="2:19" ht="15" x14ac:dyDescent="0.2">
      <c r="B6" s="6">
        <v>2</v>
      </c>
      <c r="C6" s="7" t="s">
        <v>19</v>
      </c>
      <c r="D6" s="8">
        <v>1</v>
      </c>
      <c r="E6" s="9">
        <v>42211</v>
      </c>
      <c r="F6" s="9">
        <v>44516</v>
      </c>
      <c r="G6" s="10">
        <f t="shared" ref="G6:G11" si="3">(F6-E6)/(EDATE(F6,12)-F6)</f>
        <v>6.3150684931506849</v>
      </c>
      <c r="H6" s="6">
        <v>8</v>
      </c>
      <c r="I6" s="11">
        <v>0.05</v>
      </c>
      <c r="J6" s="17">
        <v>0.05</v>
      </c>
      <c r="K6" s="26">
        <f t="shared" si="0"/>
        <v>0.11874999999999999</v>
      </c>
      <c r="L6" s="27">
        <v>1470000</v>
      </c>
      <c r="M6" s="31" t="s">
        <v>29</v>
      </c>
      <c r="N6" s="28">
        <v>0.14000000000000001</v>
      </c>
      <c r="O6" s="29">
        <f t="shared" si="1"/>
        <v>1675800.0000000002</v>
      </c>
      <c r="P6" s="27">
        <f t="shared" ref="P6:P11" si="4">O6*K6*G6</f>
        <v>1256706.5239726028</v>
      </c>
      <c r="Q6" s="27">
        <f t="shared" si="2"/>
        <v>419093.47602739744</v>
      </c>
      <c r="R6" s="28">
        <v>0.05</v>
      </c>
      <c r="S6" s="27">
        <f t="shared" ref="S6:S11" si="5">O6*J6</f>
        <v>83790.000000000015</v>
      </c>
    </row>
    <row r="7" spans="2:19" ht="15" x14ac:dyDescent="0.2">
      <c r="B7" s="6">
        <v>3</v>
      </c>
      <c r="C7" s="7" t="s">
        <v>20</v>
      </c>
      <c r="D7" s="8">
        <v>1</v>
      </c>
      <c r="E7" s="9">
        <v>42211</v>
      </c>
      <c r="F7" s="9">
        <v>44516</v>
      </c>
      <c r="G7" s="10">
        <f t="shared" si="3"/>
        <v>6.3150684931506849</v>
      </c>
      <c r="H7" s="6">
        <v>8</v>
      </c>
      <c r="I7" s="11">
        <v>0.05</v>
      </c>
      <c r="J7" s="17">
        <v>0.05</v>
      </c>
      <c r="K7" s="26">
        <f t="shared" si="0"/>
        <v>0.11874999999999999</v>
      </c>
      <c r="L7" s="27">
        <v>3038000</v>
      </c>
      <c r="M7" s="31" t="s">
        <v>29</v>
      </c>
      <c r="N7" s="28">
        <v>0.14000000000000001</v>
      </c>
      <c r="O7" s="29">
        <f t="shared" si="1"/>
        <v>3463320.0000000005</v>
      </c>
      <c r="P7" s="27">
        <f t="shared" si="4"/>
        <v>2597193.4828767125</v>
      </c>
      <c r="Q7" s="27">
        <f t="shared" si="2"/>
        <v>866126.51712328801</v>
      </c>
      <c r="R7" s="28">
        <v>0.05</v>
      </c>
      <c r="S7" s="27">
        <f t="shared" si="5"/>
        <v>173166.00000000003</v>
      </c>
    </row>
    <row r="8" spans="2:19" ht="15" x14ac:dyDescent="0.2">
      <c r="B8" s="6">
        <v>4</v>
      </c>
      <c r="C8" s="7" t="s">
        <v>21</v>
      </c>
      <c r="D8" s="8">
        <v>1</v>
      </c>
      <c r="E8" s="9">
        <v>42211</v>
      </c>
      <c r="F8" s="9">
        <v>44516</v>
      </c>
      <c r="G8" s="10">
        <f t="shared" si="3"/>
        <v>6.3150684931506849</v>
      </c>
      <c r="H8" s="6">
        <v>2</v>
      </c>
      <c r="I8" s="11">
        <v>0.05</v>
      </c>
      <c r="J8" s="17">
        <v>0.03</v>
      </c>
      <c r="K8" s="26">
        <f t="shared" si="0"/>
        <v>0.48499999999999999</v>
      </c>
      <c r="L8" s="27">
        <v>3724000</v>
      </c>
      <c r="M8" s="31" t="s">
        <v>29</v>
      </c>
      <c r="N8" s="28">
        <v>0.14000000000000001</v>
      </c>
      <c r="O8" s="29">
        <f t="shared" si="1"/>
        <v>4245360</v>
      </c>
      <c r="P8" s="27">
        <f t="shared" si="4"/>
        <v>13002723.501369862</v>
      </c>
      <c r="Q8" s="27">
        <f t="shared" si="2"/>
        <v>0</v>
      </c>
      <c r="R8" s="28">
        <v>0.05</v>
      </c>
      <c r="S8" s="27">
        <f t="shared" si="5"/>
        <v>127360.79999999999</v>
      </c>
    </row>
    <row r="9" spans="2:19" ht="15" x14ac:dyDescent="0.2">
      <c r="B9" s="6">
        <v>5</v>
      </c>
      <c r="C9" s="7" t="s">
        <v>22</v>
      </c>
      <c r="D9" s="8"/>
      <c r="E9" s="9">
        <v>42211</v>
      </c>
      <c r="F9" s="9">
        <v>44516</v>
      </c>
      <c r="G9" s="10">
        <f t="shared" si="3"/>
        <v>6.3150684931506849</v>
      </c>
      <c r="H9" s="6">
        <v>2</v>
      </c>
      <c r="I9" s="11">
        <v>0.05</v>
      </c>
      <c r="J9" s="17">
        <v>0.05</v>
      </c>
      <c r="K9" s="26">
        <f t="shared" si="0"/>
        <v>0.47499999999999998</v>
      </c>
      <c r="L9" s="27">
        <v>1764000</v>
      </c>
      <c r="M9" s="31" t="s">
        <v>29</v>
      </c>
      <c r="N9" s="28">
        <v>0.14000000000000001</v>
      </c>
      <c r="O9" s="29">
        <f t="shared" si="1"/>
        <v>2010960.0000000002</v>
      </c>
      <c r="P9" s="27">
        <f t="shared" si="4"/>
        <v>6032191.3150684936</v>
      </c>
      <c r="Q9" s="27">
        <f t="shared" si="2"/>
        <v>0</v>
      </c>
      <c r="R9" s="28">
        <v>0.05</v>
      </c>
      <c r="S9" s="27">
        <f t="shared" si="5"/>
        <v>100548.00000000001</v>
      </c>
    </row>
    <row r="10" spans="2:19" ht="15" x14ac:dyDescent="0.2">
      <c r="B10" s="6">
        <v>6</v>
      </c>
      <c r="C10" s="7" t="s">
        <v>23</v>
      </c>
      <c r="D10" s="8"/>
      <c r="E10" s="9">
        <v>42211</v>
      </c>
      <c r="F10" s="9">
        <v>44516</v>
      </c>
      <c r="G10" s="10">
        <f t="shared" si="3"/>
        <v>6.3150684931506849</v>
      </c>
      <c r="H10" s="6">
        <v>2</v>
      </c>
      <c r="I10" s="11">
        <v>0.05</v>
      </c>
      <c r="J10" s="17">
        <v>0.05</v>
      </c>
      <c r="K10" s="26">
        <f t="shared" si="0"/>
        <v>0.47499999999999998</v>
      </c>
      <c r="L10" s="27">
        <v>2509620</v>
      </c>
      <c r="M10" s="31" t="s">
        <v>29</v>
      </c>
      <c r="N10" s="28">
        <v>0.14000000000000001</v>
      </c>
      <c r="O10" s="29">
        <f t="shared" si="1"/>
        <v>2860966.8000000003</v>
      </c>
      <c r="P10" s="27">
        <f t="shared" si="4"/>
        <v>8581920.6168493144</v>
      </c>
      <c r="Q10" s="27">
        <f t="shared" si="2"/>
        <v>0</v>
      </c>
      <c r="R10" s="28">
        <v>0.05</v>
      </c>
      <c r="S10" s="27">
        <f t="shared" si="5"/>
        <v>143048.34000000003</v>
      </c>
    </row>
    <row r="11" spans="2:19" ht="15" x14ac:dyDescent="0.2">
      <c r="B11" s="6">
        <v>7</v>
      </c>
      <c r="C11" s="7" t="s">
        <v>24</v>
      </c>
      <c r="D11" s="8">
        <v>1</v>
      </c>
      <c r="E11" s="9">
        <v>42211</v>
      </c>
      <c r="F11" s="9">
        <v>44516</v>
      </c>
      <c r="G11" s="10">
        <f t="shared" si="3"/>
        <v>6.3150684931506849</v>
      </c>
      <c r="H11" s="6">
        <v>5</v>
      </c>
      <c r="I11" s="11">
        <v>0.05</v>
      </c>
      <c r="J11" s="17">
        <v>0.03</v>
      </c>
      <c r="K11" s="26">
        <f t="shared" si="0"/>
        <v>0.19400000000000001</v>
      </c>
      <c r="L11" s="27">
        <v>1078000</v>
      </c>
      <c r="M11" s="31" t="s">
        <v>29</v>
      </c>
      <c r="N11" s="28">
        <v>0.14000000000000001</v>
      </c>
      <c r="O11" s="29">
        <f t="shared" si="1"/>
        <v>1228920.0000000002</v>
      </c>
      <c r="P11" s="27">
        <f t="shared" si="4"/>
        <v>1505578.5106849317</v>
      </c>
      <c r="Q11" s="27">
        <f t="shared" si="2"/>
        <v>0</v>
      </c>
      <c r="R11" s="28">
        <v>0.05</v>
      </c>
      <c r="S11" s="27">
        <f t="shared" si="5"/>
        <v>36867.600000000006</v>
      </c>
    </row>
    <row r="12" spans="2:19" x14ac:dyDescent="0.2">
      <c r="B12" s="42" t="s">
        <v>18</v>
      </c>
      <c r="C12" s="42"/>
      <c r="D12" s="42"/>
      <c r="E12" s="42"/>
      <c r="F12" s="42"/>
      <c r="G12" s="42"/>
      <c r="H12" s="42"/>
      <c r="I12" s="42"/>
      <c r="J12" s="42"/>
      <c r="K12" s="42"/>
      <c r="L12" s="32">
        <f>SUM(L5:L11)</f>
        <v>21368620</v>
      </c>
      <c r="M12" s="33"/>
      <c r="N12" s="33"/>
      <c r="O12" s="32">
        <f>SUM(O5:O11)</f>
        <v>24282376.800000001</v>
      </c>
      <c r="P12" s="34">
        <f>SUM(P5:P11)</f>
        <v>38263099.985753424</v>
      </c>
      <c r="Q12" s="34">
        <f t="shared" si="2"/>
        <v>0</v>
      </c>
      <c r="R12" s="33"/>
      <c r="S12" s="32">
        <f>SUM(S5:S11)</f>
        <v>1104633.2400000002</v>
      </c>
    </row>
    <row r="13" spans="2:19" x14ac:dyDescent="0.2">
      <c r="B13" s="43" t="s">
        <v>31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2:19" x14ac:dyDescent="0.2">
      <c r="B14" s="40" t="s">
        <v>33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2:19" x14ac:dyDescent="0.2">
      <c r="B15" s="40" t="s">
        <v>34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x14ac:dyDescent="0.2">
      <c r="B16" s="39" t="s">
        <v>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2:19" x14ac:dyDescent="0.2">
      <c r="B17" s="40" t="s">
        <v>32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</sheetData>
  <mergeCells count="7">
    <mergeCell ref="B16:S16"/>
    <mergeCell ref="B17:S17"/>
    <mergeCell ref="B3:S3"/>
    <mergeCell ref="B12:K12"/>
    <mergeCell ref="B13:S13"/>
    <mergeCell ref="B14:S14"/>
    <mergeCell ref="B15:S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 and Machinery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trainee2</dc:creator>
  <cp:lastModifiedBy>abhishek solanki</cp:lastModifiedBy>
  <dcterms:created xsi:type="dcterms:W3CDTF">2021-11-16T04:52:24Z</dcterms:created>
  <dcterms:modified xsi:type="dcterms:W3CDTF">2021-11-16T10:20:05Z</dcterms:modified>
</cp:coreProperties>
</file>