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 IMP\West Bengal\VIS(2021-22)PL-667-Q161-659-898, Ms. Shyam Steel Manufacturing Limited, West Bengal\Revision\"/>
    </mc:Choice>
  </mc:AlternateContent>
  <bookViews>
    <workbookView xWindow="0" yWindow="0" windowWidth="4410" windowHeight="0" activeTab="1"/>
  </bookViews>
  <sheets>
    <sheet name="Sheet1" sheetId="1" r:id="rId1"/>
    <sheet name="Final Sheet" sheetId="2" r:id="rId2"/>
    <sheet name="Sheet3" sheetId="3" r:id="rId3"/>
  </sheets>
  <definedNames>
    <definedName name="_xlnm._FilterDatabase" localSheetId="1" hidden="1">'Final Sheet'!$B$3:$W$137</definedName>
    <definedName name="_xlnm._FilterDatabase" localSheetId="0" hidden="1">Sheet1!$B$3:$U$141</definedName>
    <definedName name="_xlnm.Print_Area" localSheetId="0">Sheet1!$B$1:$T$140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J18" i="3"/>
  <c r="G19" i="3"/>
  <c r="H19" i="3"/>
  <c r="I19" i="3"/>
  <c r="F19" i="3"/>
  <c r="G17" i="3"/>
  <c r="H17" i="3"/>
  <c r="I17" i="3"/>
  <c r="F17" i="3"/>
  <c r="E16" i="3"/>
  <c r="I16" i="3"/>
  <c r="H16" i="3"/>
  <c r="G16" i="3"/>
  <c r="F16" i="3"/>
  <c r="F5" i="3"/>
  <c r="G5" i="3"/>
  <c r="H5" i="3"/>
  <c r="E5" i="3"/>
  <c r="J19" i="3" l="1"/>
  <c r="J20" i="3" s="1"/>
  <c r="E12" i="3" l="1"/>
  <c r="E11" i="3"/>
  <c r="F7" i="3" l="1"/>
  <c r="I6" i="3"/>
  <c r="G7" i="3"/>
  <c r="H7" i="3" l="1"/>
  <c r="I7" i="3" s="1"/>
  <c r="J7" i="3" s="1"/>
  <c r="G136" i="2" l="1"/>
  <c r="P135" i="2"/>
  <c r="M135" i="2"/>
  <c r="N135" i="2" s="1"/>
  <c r="K135" i="2"/>
  <c r="P134" i="2"/>
  <c r="M134" i="2"/>
  <c r="N134" i="2" s="1"/>
  <c r="K134" i="2"/>
  <c r="P133" i="2"/>
  <c r="M133" i="2"/>
  <c r="N133" i="2" s="1"/>
  <c r="K133" i="2"/>
  <c r="P132" i="2"/>
  <c r="M132" i="2"/>
  <c r="N132" i="2" s="1"/>
  <c r="K132" i="2"/>
  <c r="P131" i="2"/>
  <c r="M131" i="2"/>
  <c r="N131" i="2" s="1"/>
  <c r="K131" i="2"/>
  <c r="P130" i="2"/>
  <c r="M130" i="2"/>
  <c r="N130" i="2" s="1"/>
  <c r="K130" i="2"/>
  <c r="P129" i="2"/>
  <c r="M129" i="2"/>
  <c r="N129" i="2" s="1"/>
  <c r="K129" i="2"/>
  <c r="P128" i="2"/>
  <c r="M128" i="2"/>
  <c r="N128" i="2" s="1"/>
  <c r="K128" i="2"/>
  <c r="P127" i="2"/>
  <c r="M127" i="2"/>
  <c r="N127" i="2" s="1"/>
  <c r="K127" i="2"/>
  <c r="P126" i="2"/>
  <c r="M126" i="2"/>
  <c r="N126" i="2" s="1"/>
  <c r="K126" i="2"/>
  <c r="P125" i="2"/>
  <c r="M125" i="2"/>
  <c r="N125" i="2" s="1"/>
  <c r="K125" i="2"/>
  <c r="P124" i="2"/>
  <c r="M124" i="2"/>
  <c r="N124" i="2" s="1"/>
  <c r="K124" i="2"/>
  <c r="P123" i="2"/>
  <c r="M123" i="2"/>
  <c r="N123" i="2" s="1"/>
  <c r="K123" i="2"/>
  <c r="P122" i="2"/>
  <c r="M122" i="2"/>
  <c r="N122" i="2" s="1"/>
  <c r="K122" i="2"/>
  <c r="O121" i="2"/>
  <c r="P121" i="2" s="1"/>
  <c r="M121" i="2"/>
  <c r="N121" i="2" s="1"/>
  <c r="K121" i="2"/>
  <c r="O120" i="2"/>
  <c r="P120" i="2" s="1"/>
  <c r="M120" i="2"/>
  <c r="N120" i="2" s="1"/>
  <c r="K120" i="2"/>
  <c r="O119" i="2"/>
  <c r="P119" i="2" s="1"/>
  <c r="M119" i="2"/>
  <c r="N119" i="2" s="1"/>
  <c r="K119" i="2"/>
  <c r="O118" i="2"/>
  <c r="P118" i="2" s="1"/>
  <c r="M118" i="2"/>
  <c r="N118" i="2" s="1"/>
  <c r="K118" i="2"/>
  <c r="O117" i="2"/>
  <c r="P117" i="2" s="1"/>
  <c r="M117" i="2"/>
  <c r="N117" i="2" s="1"/>
  <c r="K117" i="2"/>
  <c r="O116" i="2"/>
  <c r="P116" i="2" s="1"/>
  <c r="M116" i="2"/>
  <c r="N116" i="2" s="1"/>
  <c r="K116" i="2"/>
  <c r="O115" i="2"/>
  <c r="P115" i="2" s="1"/>
  <c r="M115" i="2"/>
  <c r="N115" i="2" s="1"/>
  <c r="K115" i="2"/>
  <c r="O114" i="2"/>
  <c r="P114" i="2" s="1"/>
  <c r="M114" i="2"/>
  <c r="N114" i="2" s="1"/>
  <c r="K114" i="2"/>
  <c r="P113" i="2"/>
  <c r="M113" i="2"/>
  <c r="N113" i="2" s="1"/>
  <c r="K113" i="2"/>
  <c r="P112" i="2"/>
  <c r="M112" i="2"/>
  <c r="N112" i="2" s="1"/>
  <c r="K112" i="2"/>
  <c r="O111" i="2"/>
  <c r="P111" i="2" s="1"/>
  <c r="M111" i="2"/>
  <c r="N111" i="2" s="1"/>
  <c r="K111" i="2"/>
  <c r="P110" i="2"/>
  <c r="M110" i="2"/>
  <c r="N110" i="2" s="1"/>
  <c r="K110" i="2"/>
  <c r="P109" i="2"/>
  <c r="M109" i="2"/>
  <c r="N109" i="2" s="1"/>
  <c r="K109" i="2"/>
  <c r="O108" i="2"/>
  <c r="P108" i="2" s="1"/>
  <c r="M108" i="2"/>
  <c r="N108" i="2" s="1"/>
  <c r="K108" i="2"/>
  <c r="O107" i="2"/>
  <c r="P107" i="2" s="1"/>
  <c r="M107" i="2"/>
  <c r="N107" i="2" s="1"/>
  <c r="K107" i="2"/>
  <c r="O106" i="2"/>
  <c r="P106" i="2" s="1"/>
  <c r="M106" i="2"/>
  <c r="N106" i="2" s="1"/>
  <c r="K106" i="2"/>
  <c r="O105" i="2"/>
  <c r="P105" i="2" s="1"/>
  <c r="M105" i="2"/>
  <c r="N105" i="2" s="1"/>
  <c r="K105" i="2"/>
  <c r="O104" i="2"/>
  <c r="P104" i="2" s="1"/>
  <c r="M104" i="2"/>
  <c r="N104" i="2" s="1"/>
  <c r="K104" i="2"/>
  <c r="P103" i="2"/>
  <c r="M103" i="2"/>
  <c r="N103" i="2" s="1"/>
  <c r="K103" i="2"/>
  <c r="O102" i="2"/>
  <c r="P102" i="2" s="1"/>
  <c r="M102" i="2"/>
  <c r="N102" i="2" s="1"/>
  <c r="K102" i="2"/>
  <c r="O101" i="2"/>
  <c r="P101" i="2" s="1"/>
  <c r="M101" i="2"/>
  <c r="N101" i="2" s="1"/>
  <c r="K101" i="2"/>
  <c r="P100" i="2"/>
  <c r="M100" i="2"/>
  <c r="N100" i="2" s="1"/>
  <c r="K100" i="2"/>
  <c r="P99" i="2"/>
  <c r="M99" i="2"/>
  <c r="N99" i="2" s="1"/>
  <c r="K99" i="2"/>
  <c r="P98" i="2"/>
  <c r="M98" i="2"/>
  <c r="N98" i="2" s="1"/>
  <c r="K98" i="2"/>
  <c r="P97" i="2"/>
  <c r="M97" i="2"/>
  <c r="N97" i="2" s="1"/>
  <c r="K97" i="2"/>
  <c r="P96" i="2"/>
  <c r="M96" i="2"/>
  <c r="N96" i="2" s="1"/>
  <c r="K96" i="2"/>
  <c r="P95" i="2"/>
  <c r="M95" i="2"/>
  <c r="N95" i="2" s="1"/>
  <c r="K95" i="2"/>
  <c r="P94" i="2"/>
  <c r="M94" i="2"/>
  <c r="N94" i="2" s="1"/>
  <c r="K94" i="2"/>
  <c r="P93" i="2"/>
  <c r="M93" i="2"/>
  <c r="N93" i="2" s="1"/>
  <c r="K93" i="2"/>
  <c r="P92" i="2"/>
  <c r="M92" i="2"/>
  <c r="N92" i="2" s="1"/>
  <c r="K92" i="2"/>
  <c r="P91" i="2"/>
  <c r="M91" i="2"/>
  <c r="N91" i="2" s="1"/>
  <c r="K91" i="2"/>
  <c r="P90" i="2"/>
  <c r="M90" i="2"/>
  <c r="N90" i="2" s="1"/>
  <c r="K90" i="2"/>
  <c r="P89" i="2"/>
  <c r="M89" i="2"/>
  <c r="N89" i="2" s="1"/>
  <c r="K89" i="2"/>
  <c r="P88" i="2"/>
  <c r="M88" i="2"/>
  <c r="N88" i="2" s="1"/>
  <c r="K88" i="2"/>
  <c r="P87" i="2"/>
  <c r="M87" i="2"/>
  <c r="N87" i="2" s="1"/>
  <c r="K87" i="2"/>
  <c r="P86" i="2"/>
  <c r="M86" i="2"/>
  <c r="N86" i="2" s="1"/>
  <c r="K86" i="2"/>
  <c r="O85" i="2"/>
  <c r="P85" i="2" s="1"/>
  <c r="M85" i="2"/>
  <c r="N85" i="2" s="1"/>
  <c r="K85" i="2"/>
  <c r="O84" i="2"/>
  <c r="P84" i="2" s="1"/>
  <c r="M84" i="2"/>
  <c r="N84" i="2" s="1"/>
  <c r="K84" i="2"/>
  <c r="P83" i="2"/>
  <c r="M83" i="2"/>
  <c r="N83" i="2" s="1"/>
  <c r="K83" i="2"/>
  <c r="P82" i="2"/>
  <c r="M82" i="2"/>
  <c r="N82" i="2" s="1"/>
  <c r="K82" i="2"/>
  <c r="P81" i="2"/>
  <c r="M81" i="2"/>
  <c r="N81" i="2" s="1"/>
  <c r="K81" i="2"/>
  <c r="P80" i="2"/>
  <c r="M80" i="2"/>
  <c r="N80" i="2" s="1"/>
  <c r="K80" i="2"/>
  <c r="P79" i="2"/>
  <c r="M79" i="2"/>
  <c r="N79" i="2" s="1"/>
  <c r="K79" i="2"/>
  <c r="P78" i="2"/>
  <c r="M78" i="2"/>
  <c r="N78" i="2" s="1"/>
  <c r="K78" i="2"/>
  <c r="P77" i="2"/>
  <c r="M77" i="2"/>
  <c r="N77" i="2" s="1"/>
  <c r="K77" i="2"/>
  <c r="P76" i="2"/>
  <c r="M76" i="2"/>
  <c r="N76" i="2" s="1"/>
  <c r="K76" i="2"/>
  <c r="P75" i="2"/>
  <c r="M75" i="2"/>
  <c r="N75" i="2" s="1"/>
  <c r="K75" i="2"/>
  <c r="P74" i="2"/>
  <c r="M74" i="2"/>
  <c r="N74" i="2" s="1"/>
  <c r="K74" i="2"/>
  <c r="P73" i="2"/>
  <c r="M73" i="2"/>
  <c r="N73" i="2" s="1"/>
  <c r="K73" i="2"/>
  <c r="P72" i="2"/>
  <c r="M72" i="2"/>
  <c r="N72" i="2" s="1"/>
  <c r="K72" i="2"/>
  <c r="P71" i="2"/>
  <c r="M71" i="2"/>
  <c r="N71" i="2" s="1"/>
  <c r="K71" i="2"/>
  <c r="P70" i="2"/>
  <c r="M70" i="2"/>
  <c r="N70" i="2" s="1"/>
  <c r="K70" i="2"/>
  <c r="P69" i="2"/>
  <c r="M69" i="2"/>
  <c r="N69" i="2" s="1"/>
  <c r="K69" i="2"/>
  <c r="P68" i="2"/>
  <c r="M68" i="2"/>
  <c r="N68" i="2" s="1"/>
  <c r="K68" i="2"/>
  <c r="P67" i="2"/>
  <c r="M67" i="2"/>
  <c r="N67" i="2" s="1"/>
  <c r="K67" i="2"/>
  <c r="P66" i="2"/>
  <c r="M66" i="2"/>
  <c r="N66" i="2" s="1"/>
  <c r="K66" i="2"/>
  <c r="P65" i="2"/>
  <c r="M65" i="2"/>
  <c r="N65" i="2" s="1"/>
  <c r="K65" i="2"/>
  <c r="P64" i="2"/>
  <c r="M64" i="2"/>
  <c r="N64" i="2" s="1"/>
  <c r="K64" i="2"/>
  <c r="P63" i="2"/>
  <c r="M63" i="2"/>
  <c r="N63" i="2" s="1"/>
  <c r="K63" i="2"/>
  <c r="P62" i="2"/>
  <c r="M62" i="2"/>
  <c r="N62" i="2" s="1"/>
  <c r="K62" i="2"/>
  <c r="P61" i="2"/>
  <c r="M61" i="2"/>
  <c r="N61" i="2" s="1"/>
  <c r="K61" i="2"/>
  <c r="O60" i="2"/>
  <c r="P60" i="2" s="1"/>
  <c r="M60" i="2"/>
  <c r="N60" i="2" s="1"/>
  <c r="K60" i="2"/>
  <c r="P59" i="2"/>
  <c r="M59" i="2"/>
  <c r="N59" i="2" s="1"/>
  <c r="K59" i="2"/>
  <c r="O58" i="2"/>
  <c r="P58" i="2" s="1"/>
  <c r="M58" i="2"/>
  <c r="N58" i="2" s="1"/>
  <c r="K58" i="2"/>
  <c r="P57" i="2"/>
  <c r="M57" i="2"/>
  <c r="N57" i="2" s="1"/>
  <c r="K57" i="2"/>
  <c r="O56" i="2"/>
  <c r="P56" i="2" s="1"/>
  <c r="M56" i="2"/>
  <c r="N56" i="2" s="1"/>
  <c r="K56" i="2"/>
  <c r="P55" i="2"/>
  <c r="M55" i="2"/>
  <c r="N55" i="2" s="1"/>
  <c r="K55" i="2"/>
  <c r="P54" i="2"/>
  <c r="M54" i="2"/>
  <c r="N54" i="2" s="1"/>
  <c r="K54" i="2"/>
  <c r="P53" i="2"/>
  <c r="M53" i="2"/>
  <c r="N53" i="2" s="1"/>
  <c r="K53" i="2"/>
  <c r="P52" i="2"/>
  <c r="M52" i="2"/>
  <c r="N52" i="2" s="1"/>
  <c r="K52" i="2"/>
  <c r="P51" i="2"/>
  <c r="M51" i="2"/>
  <c r="N51" i="2" s="1"/>
  <c r="K51" i="2"/>
  <c r="P50" i="2"/>
  <c r="M50" i="2"/>
  <c r="N50" i="2" s="1"/>
  <c r="K50" i="2"/>
  <c r="P49" i="2"/>
  <c r="M49" i="2"/>
  <c r="N49" i="2" s="1"/>
  <c r="K49" i="2"/>
  <c r="P48" i="2"/>
  <c r="M48" i="2"/>
  <c r="N48" i="2" s="1"/>
  <c r="K48" i="2"/>
  <c r="P47" i="2"/>
  <c r="M47" i="2"/>
  <c r="N47" i="2" s="1"/>
  <c r="K47" i="2"/>
  <c r="P46" i="2"/>
  <c r="M46" i="2"/>
  <c r="N46" i="2" s="1"/>
  <c r="K46" i="2"/>
  <c r="P45" i="2"/>
  <c r="M45" i="2"/>
  <c r="N45" i="2" s="1"/>
  <c r="K45" i="2"/>
  <c r="P44" i="2"/>
  <c r="M44" i="2"/>
  <c r="N44" i="2" s="1"/>
  <c r="K44" i="2"/>
  <c r="P43" i="2"/>
  <c r="M43" i="2"/>
  <c r="N43" i="2" s="1"/>
  <c r="K43" i="2"/>
  <c r="P42" i="2"/>
  <c r="M42" i="2"/>
  <c r="N42" i="2" s="1"/>
  <c r="K42" i="2"/>
  <c r="P41" i="2"/>
  <c r="M41" i="2"/>
  <c r="N41" i="2" s="1"/>
  <c r="K41" i="2"/>
  <c r="O40" i="2"/>
  <c r="P40" i="2" s="1"/>
  <c r="M40" i="2"/>
  <c r="N40" i="2" s="1"/>
  <c r="K40" i="2"/>
  <c r="O39" i="2"/>
  <c r="P39" i="2" s="1"/>
  <c r="M39" i="2"/>
  <c r="N39" i="2" s="1"/>
  <c r="K39" i="2"/>
  <c r="P38" i="2"/>
  <c r="M38" i="2"/>
  <c r="N38" i="2" s="1"/>
  <c r="K38" i="2"/>
  <c r="P37" i="2"/>
  <c r="M37" i="2"/>
  <c r="N37" i="2" s="1"/>
  <c r="K37" i="2"/>
  <c r="P36" i="2"/>
  <c r="M36" i="2"/>
  <c r="N36" i="2" s="1"/>
  <c r="K36" i="2"/>
  <c r="P35" i="2"/>
  <c r="M35" i="2"/>
  <c r="N35" i="2" s="1"/>
  <c r="K35" i="2"/>
  <c r="P34" i="2"/>
  <c r="M34" i="2"/>
  <c r="N34" i="2" s="1"/>
  <c r="K34" i="2"/>
  <c r="P33" i="2"/>
  <c r="M33" i="2"/>
  <c r="N33" i="2" s="1"/>
  <c r="K33" i="2"/>
  <c r="P32" i="2"/>
  <c r="M32" i="2"/>
  <c r="N32" i="2" s="1"/>
  <c r="K32" i="2"/>
  <c r="P31" i="2"/>
  <c r="M31" i="2"/>
  <c r="N31" i="2" s="1"/>
  <c r="K31" i="2"/>
  <c r="P30" i="2"/>
  <c r="M30" i="2"/>
  <c r="N30" i="2" s="1"/>
  <c r="K30" i="2"/>
  <c r="P29" i="2"/>
  <c r="M29" i="2"/>
  <c r="N29" i="2" s="1"/>
  <c r="K29" i="2"/>
  <c r="P28" i="2"/>
  <c r="M28" i="2"/>
  <c r="N28" i="2" s="1"/>
  <c r="K28" i="2"/>
  <c r="P27" i="2"/>
  <c r="M27" i="2"/>
  <c r="N27" i="2" s="1"/>
  <c r="K27" i="2"/>
  <c r="P26" i="2"/>
  <c r="M26" i="2"/>
  <c r="N26" i="2" s="1"/>
  <c r="K26" i="2"/>
  <c r="P25" i="2"/>
  <c r="M25" i="2"/>
  <c r="N25" i="2" s="1"/>
  <c r="K25" i="2"/>
  <c r="P24" i="2"/>
  <c r="M24" i="2"/>
  <c r="N24" i="2" s="1"/>
  <c r="K24" i="2"/>
  <c r="P23" i="2"/>
  <c r="M23" i="2"/>
  <c r="N23" i="2" s="1"/>
  <c r="K23" i="2"/>
  <c r="P22" i="2"/>
  <c r="M22" i="2"/>
  <c r="N22" i="2" s="1"/>
  <c r="K22" i="2"/>
  <c r="P21" i="2"/>
  <c r="M21" i="2"/>
  <c r="N21" i="2" s="1"/>
  <c r="K21" i="2"/>
  <c r="P20" i="2"/>
  <c r="M20" i="2"/>
  <c r="N20" i="2" s="1"/>
  <c r="K20" i="2"/>
  <c r="P19" i="2"/>
  <c r="M19" i="2"/>
  <c r="N19" i="2" s="1"/>
  <c r="K19" i="2"/>
  <c r="P18" i="2"/>
  <c r="M18" i="2"/>
  <c r="N18" i="2" s="1"/>
  <c r="K18" i="2"/>
  <c r="P17" i="2"/>
  <c r="M17" i="2"/>
  <c r="N17" i="2" s="1"/>
  <c r="K17" i="2"/>
  <c r="P16" i="2"/>
  <c r="M16" i="2"/>
  <c r="N16" i="2" s="1"/>
  <c r="K16" i="2"/>
  <c r="P15" i="2"/>
  <c r="M15" i="2"/>
  <c r="N15" i="2" s="1"/>
  <c r="K15" i="2"/>
  <c r="P14" i="2"/>
  <c r="M14" i="2"/>
  <c r="N14" i="2" s="1"/>
  <c r="K14" i="2"/>
  <c r="P13" i="2"/>
  <c r="M13" i="2"/>
  <c r="N13" i="2" s="1"/>
  <c r="K13" i="2"/>
  <c r="P12" i="2"/>
  <c r="M12" i="2"/>
  <c r="N12" i="2" s="1"/>
  <c r="K12" i="2"/>
  <c r="P11" i="2"/>
  <c r="M11" i="2"/>
  <c r="N11" i="2" s="1"/>
  <c r="K11" i="2"/>
  <c r="P10" i="2"/>
  <c r="M10" i="2"/>
  <c r="N10" i="2" s="1"/>
  <c r="K10" i="2"/>
  <c r="P9" i="2"/>
  <c r="M9" i="2"/>
  <c r="N9" i="2" s="1"/>
  <c r="K9" i="2"/>
  <c r="P8" i="2"/>
  <c r="M8" i="2"/>
  <c r="N8" i="2" s="1"/>
  <c r="K8" i="2"/>
  <c r="P7" i="2"/>
  <c r="M7" i="2"/>
  <c r="N7" i="2" s="1"/>
  <c r="K7" i="2"/>
  <c r="P6" i="2"/>
  <c r="M6" i="2"/>
  <c r="N6" i="2" s="1"/>
  <c r="K6" i="2"/>
  <c r="P5" i="2"/>
  <c r="M5" i="2"/>
  <c r="N5" i="2" s="1"/>
  <c r="K5" i="2"/>
  <c r="P4" i="2"/>
  <c r="M4" i="2"/>
  <c r="N4" i="2" s="1"/>
  <c r="K4" i="2"/>
  <c r="Q59" i="2" l="1"/>
  <c r="R59" i="2" s="1"/>
  <c r="T59" i="2" s="1"/>
  <c r="U59" i="2" s="1"/>
  <c r="Q64" i="2"/>
  <c r="R64" i="2" s="1"/>
  <c r="T64" i="2" s="1"/>
  <c r="U64" i="2" s="1"/>
  <c r="Q68" i="2"/>
  <c r="R68" i="2" s="1"/>
  <c r="T68" i="2" s="1"/>
  <c r="U68" i="2" s="1"/>
  <c r="Q72" i="2"/>
  <c r="R72" i="2" s="1"/>
  <c r="T72" i="2" s="1"/>
  <c r="U72" i="2" s="1"/>
  <c r="Q114" i="2"/>
  <c r="Q80" i="2"/>
  <c r="R80" i="2" s="1"/>
  <c r="T80" i="2" s="1"/>
  <c r="U80" i="2" s="1"/>
  <c r="Q112" i="2"/>
  <c r="R112" i="2" s="1"/>
  <c r="T112" i="2" s="1"/>
  <c r="U112" i="2" s="1"/>
  <c r="Q7" i="2"/>
  <c r="R7" i="2" s="1"/>
  <c r="T7" i="2" s="1"/>
  <c r="U7" i="2" s="1"/>
  <c r="Q11" i="2"/>
  <c r="R11" i="2" s="1"/>
  <c r="T11" i="2" s="1"/>
  <c r="U11" i="2" s="1"/>
  <c r="Q15" i="2"/>
  <c r="R15" i="2" s="1"/>
  <c r="T15" i="2" s="1"/>
  <c r="U15" i="2" s="1"/>
  <c r="Q19" i="2"/>
  <c r="R19" i="2" s="1"/>
  <c r="T19" i="2" s="1"/>
  <c r="U19" i="2" s="1"/>
  <c r="Q23" i="2"/>
  <c r="R23" i="2" s="1"/>
  <c r="T23" i="2" s="1"/>
  <c r="U23" i="2" s="1"/>
  <c r="Q27" i="2"/>
  <c r="R27" i="2" s="1"/>
  <c r="T27" i="2" s="1"/>
  <c r="U27" i="2" s="1"/>
  <c r="Q31" i="2"/>
  <c r="R31" i="2" s="1"/>
  <c r="T31" i="2" s="1"/>
  <c r="U31" i="2" s="1"/>
  <c r="Q75" i="2"/>
  <c r="R75" i="2" s="1"/>
  <c r="T75" i="2" s="1"/>
  <c r="U75" i="2" s="1"/>
  <c r="Q78" i="2"/>
  <c r="R78" i="2" s="1"/>
  <c r="T78" i="2" s="1"/>
  <c r="U78" i="2" s="1"/>
  <c r="Q82" i="2"/>
  <c r="R82" i="2" s="1"/>
  <c r="T82" i="2" s="1"/>
  <c r="U82" i="2" s="1"/>
  <c r="Q83" i="2"/>
  <c r="R83" i="2" s="1"/>
  <c r="T83" i="2" s="1"/>
  <c r="U83" i="2" s="1"/>
  <c r="Q66" i="2"/>
  <c r="R66" i="2" s="1"/>
  <c r="T66" i="2" s="1"/>
  <c r="U66" i="2" s="1"/>
  <c r="Q79" i="2"/>
  <c r="R79" i="2" s="1"/>
  <c r="T79" i="2" s="1"/>
  <c r="U79" i="2" s="1"/>
  <c r="Q61" i="2"/>
  <c r="R61" i="2" s="1"/>
  <c r="T61" i="2" s="1"/>
  <c r="U61" i="2" s="1"/>
  <c r="Q103" i="2"/>
  <c r="R103" i="2" s="1"/>
  <c r="T103" i="2" s="1"/>
  <c r="U103" i="2" s="1"/>
  <c r="Q122" i="2"/>
  <c r="R122" i="2" s="1"/>
  <c r="T122" i="2" s="1"/>
  <c r="U122" i="2" s="1"/>
  <c r="Q121" i="2"/>
  <c r="R121" i="2" s="1"/>
  <c r="T121" i="2" s="1"/>
  <c r="U121" i="2" s="1"/>
  <c r="Q123" i="2"/>
  <c r="R123" i="2" s="1"/>
  <c r="T123" i="2" s="1"/>
  <c r="U123" i="2" s="1"/>
  <c r="Q10" i="2"/>
  <c r="R10" i="2" s="1"/>
  <c r="T10" i="2" s="1"/>
  <c r="U10" i="2" s="1"/>
  <c r="Q14" i="2"/>
  <c r="R14" i="2" s="1"/>
  <c r="T14" i="2" s="1"/>
  <c r="U14" i="2" s="1"/>
  <c r="Q18" i="2"/>
  <c r="R18" i="2" s="1"/>
  <c r="T18" i="2" s="1"/>
  <c r="U18" i="2" s="1"/>
  <c r="Q22" i="2"/>
  <c r="R22" i="2" s="1"/>
  <c r="T22" i="2" s="1"/>
  <c r="U22" i="2" s="1"/>
  <c r="Q26" i="2"/>
  <c r="R26" i="2" s="1"/>
  <c r="T26" i="2" s="1"/>
  <c r="U26" i="2" s="1"/>
  <c r="Q30" i="2"/>
  <c r="R30" i="2" s="1"/>
  <c r="T30" i="2" s="1"/>
  <c r="U30" i="2" s="1"/>
  <c r="Q34" i="2"/>
  <c r="R34" i="2" s="1"/>
  <c r="T34" i="2" s="1"/>
  <c r="U34" i="2" s="1"/>
  <c r="Q63" i="2"/>
  <c r="R63" i="2" s="1"/>
  <c r="T63" i="2" s="1"/>
  <c r="U63" i="2" s="1"/>
  <c r="Q65" i="2"/>
  <c r="Q70" i="2"/>
  <c r="R70" i="2" s="1"/>
  <c r="T70" i="2" s="1"/>
  <c r="U70" i="2" s="1"/>
  <c r="Q6" i="2"/>
  <c r="R6" i="2" s="1"/>
  <c r="T6" i="2" s="1"/>
  <c r="U6" i="2" s="1"/>
  <c r="Q5" i="2"/>
  <c r="R5" i="2" s="1"/>
  <c r="T5" i="2" s="1"/>
  <c r="U5" i="2" s="1"/>
  <c r="Q9" i="2"/>
  <c r="R9" i="2" s="1"/>
  <c r="T9" i="2" s="1"/>
  <c r="U9" i="2" s="1"/>
  <c r="Q13" i="2"/>
  <c r="R13" i="2" s="1"/>
  <c r="T13" i="2" s="1"/>
  <c r="U13" i="2" s="1"/>
  <c r="Q17" i="2"/>
  <c r="R17" i="2" s="1"/>
  <c r="T17" i="2" s="1"/>
  <c r="U17" i="2" s="1"/>
  <c r="Q21" i="2"/>
  <c r="R21" i="2" s="1"/>
  <c r="T21" i="2" s="1"/>
  <c r="U21" i="2" s="1"/>
  <c r="Q25" i="2"/>
  <c r="R25" i="2" s="1"/>
  <c r="T25" i="2" s="1"/>
  <c r="U25" i="2" s="1"/>
  <c r="Q29" i="2"/>
  <c r="R29" i="2" s="1"/>
  <c r="T29" i="2" s="1"/>
  <c r="U29" i="2" s="1"/>
  <c r="Q33" i="2"/>
  <c r="R33" i="2" s="1"/>
  <c r="T33" i="2" s="1"/>
  <c r="U33" i="2" s="1"/>
  <c r="Q58" i="2"/>
  <c r="R58" i="2" s="1"/>
  <c r="T58" i="2" s="1"/>
  <c r="U58" i="2" s="1"/>
  <c r="Q60" i="2"/>
  <c r="R60" i="2" s="1"/>
  <c r="T60" i="2" s="1"/>
  <c r="U60" i="2" s="1"/>
  <c r="Q67" i="2"/>
  <c r="R67" i="2" s="1"/>
  <c r="T67" i="2" s="1"/>
  <c r="U67" i="2" s="1"/>
  <c r="Q69" i="2"/>
  <c r="R69" i="2" s="1"/>
  <c r="T69" i="2" s="1"/>
  <c r="U69" i="2" s="1"/>
  <c r="Q77" i="2"/>
  <c r="R77" i="2" s="1"/>
  <c r="T77" i="2" s="1"/>
  <c r="U77" i="2" s="1"/>
  <c r="Q111" i="2"/>
  <c r="R111" i="2" s="1"/>
  <c r="T111" i="2" s="1"/>
  <c r="U111" i="2" s="1"/>
  <c r="Q117" i="2"/>
  <c r="R117" i="2" s="1"/>
  <c r="T117" i="2" s="1"/>
  <c r="U117" i="2" s="1"/>
  <c r="Q120" i="2"/>
  <c r="R120" i="2" s="1"/>
  <c r="T120" i="2" s="1"/>
  <c r="U120" i="2" s="1"/>
  <c r="Q116" i="2"/>
  <c r="R116" i="2" s="1"/>
  <c r="T116" i="2" s="1"/>
  <c r="U116" i="2" s="1"/>
  <c r="Q4" i="2"/>
  <c r="R4" i="2" s="1"/>
  <c r="Q8" i="2"/>
  <c r="R8" i="2" s="1"/>
  <c r="T8" i="2" s="1"/>
  <c r="U8" i="2" s="1"/>
  <c r="Q12" i="2"/>
  <c r="R12" i="2" s="1"/>
  <c r="T12" i="2" s="1"/>
  <c r="U12" i="2" s="1"/>
  <c r="Q16" i="2"/>
  <c r="R16" i="2" s="1"/>
  <c r="T16" i="2" s="1"/>
  <c r="U16" i="2" s="1"/>
  <c r="Q20" i="2"/>
  <c r="R20" i="2" s="1"/>
  <c r="T20" i="2" s="1"/>
  <c r="U20" i="2" s="1"/>
  <c r="Q24" i="2"/>
  <c r="R24" i="2" s="1"/>
  <c r="T24" i="2" s="1"/>
  <c r="U24" i="2" s="1"/>
  <c r="Q28" i="2"/>
  <c r="R28" i="2" s="1"/>
  <c r="T28" i="2" s="1"/>
  <c r="U28" i="2" s="1"/>
  <c r="Q32" i="2"/>
  <c r="R32" i="2" s="1"/>
  <c r="T32" i="2" s="1"/>
  <c r="U32" i="2" s="1"/>
  <c r="Q56" i="2"/>
  <c r="R56" i="2" s="1"/>
  <c r="T56" i="2" s="1"/>
  <c r="U56" i="2" s="1"/>
  <c r="Q62" i="2"/>
  <c r="R62" i="2" s="1"/>
  <c r="T62" i="2" s="1"/>
  <c r="U62" i="2" s="1"/>
  <c r="Q71" i="2"/>
  <c r="R71" i="2" s="1"/>
  <c r="T71" i="2" s="1"/>
  <c r="U71" i="2" s="1"/>
  <c r="Q73" i="2"/>
  <c r="R73" i="2" s="1"/>
  <c r="T73" i="2" s="1"/>
  <c r="U73" i="2" s="1"/>
  <c r="Q76" i="2"/>
  <c r="R76" i="2" s="1"/>
  <c r="T76" i="2" s="1"/>
  <c r="U76" i="2" s="1"/>
  <c r="Q81" i="2"/>
  <c r="R81" i="2" s="1"/>
  <c r="T81" i="2" s="1"/>
  <c r="U81" i="2" s="1"/>
  <c r="Q101" i="2"/>
  <c r="R101" i="2" s="1"/>
  <c r="T101" i="2" s="1"/>
  <c r="U101" i="2" s="1"/>
  <c r="Q113" i="2"/>
  <c r="R113" i="2" s="1"/>
  <c r="T113" i="2" s="1"/>
  <c r="U113" i="2" s="1"/>
  <c r="T4" i="2"/>
  <c r="Q36" i="2"/>
  <c r="R36" i="2" s="1"/>
  <c r="T36" i="2" s="1"/>
  <c r="U36" i="2" s="1"/>
  <c r="Q39" i="2"/>
  <c r="R39" i="2" s="1"/>
  <c r="T39" i="2" s="1"/>
  <c r="U39" i="2" s="1"/>
  <c r="Q48" i="2"/>
  <c r="R48" i="2" s="1"/>
  <c r="T48" i="2" s="1"/>
  <c r="U48" i="2" s="1"/>
  <c r="Q50" i="2"/>
  <c r="R50" i="2" s="1"/>
  <c r="T50" i="2" s="1"/>
  <c r="U50" i="2" s="1"/>
  <c r="Q93" i="2"/>
  <c r="R93" i="2" s="1"/>
  <c r="T93" i="2" s="1"/>
  <c r="U93" i="2" s="1"/>
  <c r="Q97" i="2"/>
  <c r="R97" i="2" s="1"/>
  <c r="T97" i="2" s="1"/>
  <c r="U97" i="2" s="1"/>
  <c r="Q105" i="2"/>
  <c r="R105" i="2" s="1"/>
  <c r="T105" i="2" s="1"/>
  <c r="U105" i="2" s="1"/>
  <c r="Q126" i="2"/>
  <c r="R126" i="2" s="1"/>
  <c r="T126" i="2" s="1"/>
  <c r="U126" i="2" s="1"/>
  <c r="Q130" i="2"/>
  <c r="R130" i="2" s="1"/>
  <c r="T130" i="2" s="1"/>
  <c r="U130" i="2" s="1"/>
  <c r="Q35" i="2"/>
  <c r="R35" i="2" s="1"/>
  <c r="T35" i="2" s="1"/>
  <c r="U35" i="2" s="1"/>
  <c r="P136" i="2"/>
  <c r="Q37" i="2"/>
  <c r="R37" i="2" s="1"/>
  <c r="T37" i="2" s="1"/>
  <c r="U37" i="2" s="1"/>
  <c r="Q38" i="2"/>
  <c r="R38" i="2" s="1"/>
  <c r="T38" i="2" s="1"/>
  <c r="U38" i="2" s="1"/>
  <c r="Q41" i="2"/>
  <c r="R41" i="2" s="1"/>
  <c r="T41" i="2" s="1"/>
  <c r="U41" i="2" s="1"/>
  <c r="Q43" i="2"/>
  <c r="R43" i="2" s="1"/>
  <c r="T43" i="2" s="1"/>
  <c r="U43" i="2" s="1"/>
  <c r="Q45" i="2"/>
  <c r="R45" i="2" s="1"/>
  <c r="T45" i="2" s="1"/>
  <c r="U45" i="2" s="1"/>
  <c r="Q47" i="2"/>
  <c r="R47" i="2" s="1"/>
  <c r="T47" i="2" s="1"/>
  <c r="U47" i="2" s="1"/>
  <c r="Q49" i="2"/>
  <c r="R49" i="2" s="1"/>
  <c r="T49" i="2" s="1"/>
  <c r="U49" i="2" s="1"/>
  <c r="Q51" i="2"/>
  <c r="R51" i="2" s="1"/>
  <c r="T51" i="2" s="1"/>
  <c r="U51" i="2" s="1"/>
  <c r="Q53" i="2"/>
  <c r="R53" i="2" s="1"/>
  <c r="T53" i="2" s="1"/>
  <c r="U53" i="2" s="1"/>
  <c r="Q55" i="2"/>
  <c r="R55" i="2" s="1"/>
  <c r="T55" i="2" s="1"/>
  <c r="U55" i="2" s="1"/>
  <c r="Q57" i="2"/>
  <c r="R57" i="2" s="1"/>
  <c r="T57" i="2" s="1"/>
  <c r="U57" i="2" s="1"/>
  <c r="Q74" i="2"/>
  <c r="R74" i="2" s="1"/>
  <c r="T74" i="2" s="1"/>
  <c r="U74" i="2" s="1"/>
  <c r="Q87" i="2"/>
  <c r="R87" i="2" s="1"/>
  <c r="T87" i="2" s="1"/>
  <c r="U87" i="2" s="1"/>
  <c r="Q91" i="2"/>
  <c r="R91" i="2" s="1"/>
  <c r="T91" i="2" s="1"/>
  <c r="U91" i="2" s="1"/>
  <c r="Q95" i="2"/>
  <c r="R95" i="2" s="1"/>
  <c r="T95" i="2" s="1"/>
  <c r="U95" i="2" s="1"/>
  <c r="Q99" i="2"/>
  <c r="R99" i="2" s="1"/>
  <c r="T99" i="2" s="1"/>
  <c r="U99" i="2" s="1"/>
  <c r="Q107" i="2"/>
  <c r="R107" i="2" s="1"/>
  <c r="T107" i="2" s="1"/>
  <c r="U107" i="2" s="1"/>
  <c r="Q124" i="2"/>
  <c r="R124" i="2" s="1"/>
  <c r="T124" i="2" s="1"/>
  <c r="U124" i="2" s="1"/>
  <c r="Q128" i="2"/>
  <c r="R128" i="2" s="1"/>
  <c r="T128" i="2" s="1"/>
  <c r="U128" i="2" s="1"/>
  <c r="Q132" i="2"/>
  <c r="R132" i="2" s="1"/>
  <c r="T132" i="2" s="1"/>
  <c r="U132" i="2" s="1"/>
  <c r="Q40" i="2"/>
  <c r="R40" i="2" s="1"/>
  <c r="T40" i="2" s="1"/>
  <c r="U40" i="2" s="1"/>
  <c r="Q42" i="2"/>
  <c r="R42" i="2" s="1"/>
  <c r="T42" i="2" s="1"/>
  <c r="U42" i="2" s="1"/>
  <c r="Q44" i="2"/>
  <c r="R44" i="2" s="1"/>
  <c r="T44" i="2" s="1"/>
  <c r="U44" i="2" s="1"/>
  <c r="Q46" i="2"/>
  <c r="R46" i="2" s="1"/>
  <c r="T46" i="2" s="1"/>
  <c r="U46" i="2" s="1"/>
  <c r="Q52" i="2"/>
  <c r="R52" i="2" s="1"/>
  <c r="T52" i="2" s="1"/>
  <c r="U52" i="2" s="1"/>
  <c r="Q54" i="2"/>
  <c r="R54" i="2" s="1"/>
  <c r="T54" i="2" s="1"/>
  <c r="U54" i="2" s="1"/>
  <c r="R65" i="2"/>
  <c r="T65" i="2" s="1"/>
  <c r="U65" i="2" s="1"/>
  <c r="Q85" i="2"/>
  <c r="R85" i="2" s="1"/>
  <c r="T85" i="2" s="1"/>
  <c r="U85" i="2" s="1"/>
  <c r="Q89" i="2"/>
  <c r="R89" i="2" s="1"/>
  <c r="T89" i="2" s="1"/>
  <c r="U89" i="2" s="1"/>
  <c r="Q119" i="2"/>
  <c r="R119" i="2" s="1"/>
  <c r="T119" i="2" s="1"/>
  <c r="U119" i="2" s="1"/>
  <c r="Q134" i="2"/>
  <c r="R134" i="2" s="1"/>
  <c r="T134" i="2" s="1"/>
  <c r="U134" i="2" s="1"/>
  <c r="Q102" i="2"/>
  <c r="R102" i="2" s="1"/>
  <c r="T102" i="2" s="1"/>
  <c r="U102" i="2" s="1"/>
  <c r="R114" i="2"/>
  <c r="T114" i="2" s="1"/>
  <c r="U114" i="2" s="1"/>
  <c r="Q115" i="2"/>
  <c r="R115" i="2" s="1"/>
  <c r="T115" i="2" s="1"/>
  <c r="U115" i="2" s="1"/>
  <c r="Q118" i="2"/>
  <c r="R118" i="2" s="1"/>
  <c r="T118" i="2" s="1"/>
  <c r="U118" i="2" s="1"/>
  <c r="Q104" i="2"/>
  <c r="R104" i="2" s="1"/>
  <c r="T104" i="2" s="1"/>
  <c r="U104" i="2" s="1"/>
  <c r="Q109" i="2"/>
  <c r="R109" i="2" s="1"/>
  <c r="T109" i="2" s="1"/>
  <c r="U109" i="2" s="1"/>
  <c r="Q86" i="2"/>
  <c r="R86" i="2" s="1"/>
  <c r="T86" i="2" s="1"/>
  <c r="U86" i="2" s="1"/>
  <c r="Q88" i="2"/>
  <c r="R88" i="2" s="1"/>
  <c r="T88" i="2" s="1"/>
  <c r="U88" i="2" s="1"/>
  <c r="Q90" i="2"/>
  <c r="R90" i="2" s="1"/>
  <c r="T90" i="2" s="1"/>
  <c r="U90" i="2" s="1"/>
  <c r="Q92" i="2"/>
  <c r="R92" i="2" s="1"/>
  <c r="T92" i="2" s="1"/>
  <c r="U92" i="2" s="1"/>
  <c r="Q94" i="2"/>
  <c r="R94" i="2" s="1"/>
  <c r="T94" i="2" s="1"/>
  <c r="U94" i="2" s="1"/>
  <c r="Q96" i="2"/>
  <c r="R96" i="2" s="1"/>
  <c r="T96" i="2" s="1"/>
  <c r="U96" i="2" s="1"/>
  <c r="Q98" i="2"/>
  <c r="R98" i="2" s="1"/>
  <c r="T98" i="2" s="1"/>
  <c r="U98" i="2" s="1"/>
  <c r="Q100" i="2"/>
  <c r="R100" i="2" s="1"/>
  <c r="T100" i="2" s="1"/>
  <c r="U100" i="2" s="1"/>
  <c r="Q106" i="2"/>
  <c r="R106" i="2" s="1"/>
  <c r="T106" i="2" s="1"/>
  <c r="U106" i="2" s="1"/>
  <c r="Q110" i="2"/>
  <c r="R110" i="2" s="1"/>
  <c r="T110" i="2" s="1"/>
  <c r="U110" i="2" s="1"/>
  <c r="Q125" i="2"/>
  <c r="R125" i="2" s="1"/>
  <c r="T125" i="2" s="1"/>
  <c r="U125" i="2" s="1"/>
  <c r="Q127" i="2"/>
  <c r="R127" i="2" s="1"/>
  <c r="T127" i="2" s="1"/>
  <c r="U127" i="2" s="1"/>
  <c r="Q129" i="2"/>
  <c r="R129" i="2" s="1"/>
  <c r="T129" i="2" s="1"/>
  <c r="U129" i="2" s="1"/>
  <c r="Q131" i="2"/>
  <c r="R131" i="2" s="1"/>
  <c r="T131" i="2" s="1"/>
  <c r="U131" i="2" s="1"/>
  <c r="Q133" i="2"/>
  <c r="R133" i="2" s="1"/>
  <c r="T133" i="2" s="1"/>
  <c r="U133" i="2" s="1"/>
  <c r="Q135" i="2"/>
  <c r="R135" i="2" s="1"/>
  <c r="T135" i="2" s="1"/>
  <c r="U135" i="2" s="1"/>
  <c r="Q84" i="2"/>
  <c r="R84" i="2" s="1"/>
  <c r="T84" i="2" s="1"/>
  <c r="U84" i="2" s="1"/>
  <c r="Q108" i="2"/>
  <c r="R108" i="2" s="1"/>
  <c r="T108" i="2" s="1"/>
  <c r="U108" i="2" s="1"/>
  <c r="T136" i="1"/>
  <c r="T136" i="2" l="1"/>
  <c r="U4" i="2"/>
  <c r="R136" i="2"/>
  <c r="G136" i="1"/>
  <c r="O34" i="1"/>
  <c r="O35" i="1"/>
  <c r="O36" i="1"/>
  <c r="O39" i="1"/>
  <c r="O40" i="1"/>
  <c r="O56" i="1"/>
  <c r="O58" i="1"/>
  <c r="O60" i="1"/>
  <c r="O84" i="1"/>
  <c r="O85" i="1"/>
  <c r="O101" i="1"/>
  <c r="O102" i="1"/>
  <c r="O104" i="1"/>
  <c r="O105" i="1"/>
  <c r="O106" i="1"/>
  <c r="O107" i="1"/>
  <c r="O108" i="1"/>
  <c r="O109" i="1"/>
  <c r="O110" i="1"/>
  <c r="O111" i="1"/>
  <c r="O114" i="1"/>
  <c r="O115" i="1"/>
  <c r="O116" i="1"/>
  <c r="O117" i="1"/>
  <c r="O118" i="1"/>
  <c r="O119" i="1"/>
  <c r="O120" i="1"/>
  <c r="O121" i="1"/>
  <c r="O123" i="1"/>
  <c r="O124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V136" i="2" l="1"/>
  <c r="U136" i="2"/>
  <c r="N43" i="1"/>
  <c r="P43" i="1"/>
  <c r="N44" i="1"/>
  <c r="P44" i="1"/>
  <c r="N45" i="1"/>
  <c r="P45" i="1"/>
  <c r="N46" i="1"/>
  <c r="P46" i="1"/>
  <c r="N47" i="1"/>
  <c r="P47" i="1"/>
  <c r="N48" i="1"/>
  <c r="P48" i="1"/>
  <c r="N49" i="1"/>
  <c r="P49" i="1"/>
  <c r="N50" i="1"/>
  <c r="P50" i="1"/>
  <c r="N51" i="1"/>
  <c r="P51" i="1"/>
  <c r="N52" i="1"/>
  <c r="P52" i="1"/>
  <c r="N53" i="1"/>
  <c r="P53" i="1"/>
  <c r="N54" i="1"/>
  <c r="P54" i="1"/>
  <c r="N55" i="1"/>
  <c r="P55" i="1"/>
  <c r="N56" i="1"/>
  <c r="P56" i="1"/>
  <c r="N57" i="1"/>
  <c r="P57" i="1"/>
  <c r="N58" i="1"/>
  <c r="P58" i="1"/>
  <c r="N59" i="1"/>
  <c r="P59" i="1"/>
  <c r="N60" i="1"/>
  <c r="P60" i="1"/>
  <c r="N61" i="1"/>
  <c r="P61" i="1"/>
  <c r="N62" i="1"/>
  <c r="P62" i="1"/>
  <c r="N63" i="1"/>
  <c r="P63" i="1"/>
  <c r="N64" i="1"/>
  <c r="P64" i="1"/>
  <c r="N65" i="1"/>
  <c r="P65" i="1"/>
  <c r="N66" i="1"/>
  <c r="P66" i="1"/>
  <c r="N67" i="1"/>
  <c r="P67" i="1"/>
  <c r="N68" i="1"/>
  <c r="P68" i="1"/>
  <c r="N69" i="1"/>
  <c r="P69" i="1"/>
  <c r="N70" i="1"/>
  <c r="P70" i="1"/>
  <c r="N71" i="1"/>
  <c r="P71" i="1"/>
  <c r="N72" i="1"/>
  <c r="P72" i="1"/>
  <c r="N73" i="1"/>
  <c r="P73" i="1"/>
  <c r="N74" i="1"/>
  <c r="P74" i="1"/>
  <c r="N75" i="1"/>
  <c r="P75" i="1"/>
  <c r="N76" i="1"/>
  <c r="P76" i="1"/>
  <c r="N77" i="1"/>
  <c r="P77" i="1"/>
  <c r="N78" i="1"/>
  <c r="P78" i="1"/>
  <c r="N79" i="1"/>
  <c r="P79" i="1"/>
  <c r="N80" i="1"/>
  <c r="P80" i="1"/>
  <c r="N81" i="1"/>
  <c r="P81" i="1"/>
  <c r="N82" i="1"/>
  <c r="P82" i="1"/>
  <c r="N83" i="1"/>
  <c r="P83" i="1"/>
  <c r="N84" i="1"/>
  <c r="P84" i="1"/>
  <c r="N85" i="1"/>
  <c r="P85" i="1"/>
  <c r="N86" i="1"/>
  <c r="P86" i="1"/>
  <c r="N87" i="1"/>
  <c r="P87" i="1"/>
  <c r="N88" i="1"/>
  <c r="P88" i="1"/>
  <c r="N89" i="1"/>
  <c r="P89" i="1"/>
  <c r="N90" i="1"/>
  <c r="P90" i="1"/>
  <c r="N91" i="1"/>
  <c r="P91" i="1"/>
  <c r="N92" i="1"/>
  <c r="P92" i="1"/>
  <c r="N93" i="1"/>
  <c r="P93" i="1"/>
  <c r="N94" i="1"/>
  <c r="P94" i="1"/>
  <c r="N95" i="1"/>
  <c r="P95" i="1"/>
  <c r="N96" i="1"/>
  <c r="P96" i="1"/>
  <c r="N97" i="1"/>
  <c r="P97" i="1"/>
  <c r="N98" i="1"/>
  <c r="P98" i="1"/>
  <c r="N99" i="1"/>
  <c r="P99" i="1"/>
  <c r="N100" i="1"/>
  <c r="P100" i="1"/>
  <c r="N101" i="1"/>
  <c r="P101" i="1"/>
  <c r="N102" i="1"/>
  <c r="P102" i="1"/>
  <c r="N103" i="1"/>
  <c r="P103" i="1"/>
  <c r="N104" i="1"/>
  <c r="P104" i="1"/>
  <c r="N105" i="1"/>
  <c r="P105" i="1"/>
  <c r="N106" i="1"/>
  <c r="P106" i="1"/>
  <c r="N107" i="1"/>
  <c r="P107" i="1"/>
  <c r="N108" i="1"/>
  <c r="P108" i="1"/>
  <c r="N109" i="1"/>
  <c r="P109" i="1"/>
  <c r="N110" i="1"/>
  <c r="P110" i="1"/>
  <c r="N111" i="1"/>
  <c r="P111" i="1"/>
  <c r="N112" i="1"/>
  <c r="P112" i="1"/>
  <c r="N113" i="1"/>
  <c r="P113" i="1"/>
  <c r="N114" i="1"/>
  <c r="P114" i="1"/>
  <c r="N115" i="1"/>
  <c r="P115" i="1"/>
  <c r="N116" i="1"/>
  <c r="P116" i="1"/>
  <c r="N117" i="1"/>
  <c r="P117" i="1"/>
  <c r="N118" i="1"/>
  <c r="P118" i="1"/>
  <c r="N119" i="1"/>
  <c r="P119" i="1"/>
  <c r="N120" i="1"/>
  <c r="P120" i="1"/>
  <c r="N121" i="1"/>
  <c r="P121" i="1"/>
  <c r="N122" i="1"/>
  <c r="P122" i="1"/>
  <c r="N123" i="1"/>
  <c r="P123" i="1"/>
  <c r="N124" i="1"/>
  <c r="P124" i="1"/>
  <c r="N125" i="1"/>
  <c r="P125" i="1"/>
  <c r="N126" i="1"/>
  <c r="P126" i="1"/>
  <c r="N127" i="1"/>
  <c r="P127" i="1"/>
  <c r="N128" i="1"/>
  <c r="P128" i="1"/>
  <c r="N129" i="1"/>
  <c r="P129" i="1"/>
  <c r="N130" i="1"/>
  <c r="P130" i="1"/>
  <c r="N131" i="1"/>
  <c r="P131" i="1"/>
  <c r="N132" i="1"/>
  <c r="P132" i="1"/>
  <c r="N133" i="1"/>
  <c r="P133" i="1"/>
  <c r="N134" i="1"/>
  <c r="P134" i="1"/>
  <c r="N135" i="1"/>
  <c r="P135" i="1"/>
  <c r="N42" i="1"/>
  <c r="P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4" i="1"/>
  <c r="N4" i="1"/>
  <c r="P4" i="1"/>
  <c r="K5" i="1"/>
  <c r="N5" i="1"/>
  <c r="P5" i="1"/>
  <c r="K6" i="1"/>
  <c r="N6" i="1"/>
  <c r="P6" i="1"/>
  <c r="K7" i="1"/>
  <c r="N7" i="1"/>
  <c r="P7" i="1"/>
  <c r="K8" i="1"/>
  <c r="N8" i="1"/>
  <c r="P8" i="1"/>
  <c r="K9" i="1"/>
  <c r="N9" i="1"/>
  <c r="P9" i="1"/>
  <c r="K10" i="1"/>
  <c r="N10" i="1"/>
  <c r="P10" i="1"/>
  <c r="K11" i="1"/>
  <c r="N11" i="1"/>
  <c r="P11" i="1"/>
  <c r="K12" i="1"/>
  <c r="N12" i="1"/>
  <c r="P12" i="1"/>
  <c r="K13" i="1"/>
  <c r="N13" i="1"/>
  <c r="P13" i="1"/>
  <c r="K14" i="1"/>
  <c r="N14" i="1"/>
  <c r="P14" i="1"/>
  <c r="K15" i="1"/>
  <c r="N15" i="1"/>
  <c r="P15" i="1"/>
  <c r="K16" i="1"/>
  <c r="N16" i="1"/>
  <c r="P16" i="1"/>
  <c r="K17" i="1"/>
  <c r="N17" i="1"/>
  <c r="P17" i="1"/>
  <c r="K18" i="1"/>
  <c r="N18" i="1"/>
  <c r="P18" i="1"/>
  <c r="K19" i="1"/>
  <c r="N19" i="1"/>
  <c r="P19" i="1"/>
  <c r="K20" i="1"/>
  <c r="N20" i="1"/>
  <c r="P20" i="1"/>
  <c r="K21" i="1"/>
  <c r="N21" i="1"/>
  <c r="P21" i="1"/>
  <c r="K22" i="1"/>
  <c r="N22" i="1"/>
  <c r="P22" i="1"/>
  <c r="K23" i="1"/>
  <c r="N23" i="1"/>
  <c r="P23" i="1"/>
  <c r="K24" i="1"/>
  <c r="N24" i="1"/>
  <c r="P24" i="1"/>
  <c r="K25" i="1"/>
  <c r="N25" i="1"/>
  <c r="P25" i="1"/>
  <c r="K26" i="1"/>
  <c r="N26" i="1"/>
  <c r="P26" i="1"/>
  <c r="K27" i="1"/>
  <c r="N27" i="1"/>
  <c r="P27" i="1"/>
  <c r="K28" i="1"/>
  <c r="N28" i="1"/>
  <c r="P28" i="1"/>
  <c r="K29" i="1"/>
  <c r="N29" i="1"/>
  <c r="P29" i="1"/>
  <c r="K30" i="1"/>
  <c r="N30" i="1"/>
  <c r="P30" i="1"/>
  <c r="K31" i="1"/>
  <c r="N31" i="1"/>
  <c r="P31" i="1"/>
  <c r="K32" i="1"/>
  <c r="N32" i="1"/>
  <c r="P32" i="1"/>
  <c r="K33" i="1"/>
  <c r="N33" i="1"/>
  <c r="P33" i="1"/>
  <c r="K34" i="1"/>
  <c r="N34" i="1"/>
  <c r="P34" i="1"/>
  <c r="K35" i="1"/>
  <c r="N35" i="1"/>
  <c r="P35" i="1"/>
  <c r="K36" i="1"/>
  <c r="N36" i="1"/>
  <c r="P36" i="1"/>
  <c r="K37" i="1"/>
  <c r="N37" i="1"/>
  <c r="P37" i="1"/>
  <c r="K38" i="1"/>
  <c r="N38" i="1"/>
  <c r="P38" i="1"/>
  <c r="K39" i="1"/>
  <c r="N39" i="1"/>
  <c r="P39" i="1"/>
  <c r="K40" i="1"/>
  <c r="N40" i="1"/>
  <c r="P40" i="1"/>
  <c r="K41" i="1"/>
  <c r="N41" i="1"/>
  <c r="P41" i="1"/>
  <c r="K42" i="1"/>
  <c r="Q51" i="1" l="1"/>
  <c r="R51" i="1" s="1"/>
  <c r="T51" i="1" s="1"/>
  <c r="U51" i="1" s="1"/>
  <c r="Q47" i="1"/>
  <c r="R47" i="1" s="1"/>
  <c r="T47" i="1" s="1"/>
  <c r="U47" i="1" s="1"/>
  <c r="Q43" i="1"/>
  <c r="R43" i="1" s="1"/>
  <c r="T43" i="1" s="1"/>
  <c r="U43" i="1" s="1"/>
  <c r="Q99" i="1"/>
  <c r="R99" i="1" s="1"/>
  <c r="T99" i="1" s="1"/>
  <c r="U99" i="1" s="1"/>
  <c r="Q5" i="1"/>
  <c r="R5" i="1" s="1"/>
  <c r="T5" i="1" s="1"/>
  <c r="U5" i="1" s="1"/>
  <c r="Q88" i="1"/>
  <c r="R88" i="1" s="1"/>
  <c r="T88" i="1" s="1"/>
  <c r="U88" i="1" s="1"/>
  <c r="Q84" i="1"/>
  <c r="R84" i="1" s="1"/>
  <c r="T84" i="1" s="1"/>
  <c r="U84" i="1" s="1"/>
  <c r="Q72" i="1"/>
  <c r="R72" i="1" s="1"/>
  <c r="T72" i="1" s="1"/>
  <c r="U72" i="1" s="1"/>
  <c r="Q60" i="1"/>
  <c r="R60" i="1" s="1"/>
  <c r="T60" i="1" s="1"/>
  <c r="U60" i="1" s="1"/>
  <c r="Q52" i="1"/>
  <c r="R52" i="1" s="1"/>
  <c r="T52" i="1" s="1"/>
  <c r="U52" i="1" s="1"/>
  <c r="Q131" i="1"/>
  <c r="R131" i="1" s="1"/>
  <c r="T131" i="1" s="1"/>
  <c r="U131" i="1" s="1"/>
  <c r="Q119" i="1"/>
  <c r="R119" i="1" s="1"/>
  <c r="T119" i="1" s="1"/>
  <c r="U119" i="1" s="1"/>
  <c r="Q107" i="1"/>
  <c r="R107" i="1" s="1"/>
  <c r="T107" i="1" s="1"/>
  <c r="U107" i="1" s="1"/>
  <c r="Q87" i="1"/>
  <c r="R87" i="1" s="1"/>
  <c r="T87" i="1" s="1"/>
  <c r="U87" i="1" s="1"/>
  <c r="Q79" i="1"/>
  <c r="R79" i="1" s="1"/>
  <c r="T79" i="1" s="1"/>
  <c r="U79" i="1" s="1"/>
  <c r="Q75" i="1"/>
  <c r="R75" i="1" s="1"/>
  <c r="T75" i="1" s="1"/>
  <c r="U75" i="1" s="1"/>
  <c r="Q67" i="1"/>
  <c r="R67" i="1" s="1"/>
  <c r="T67" i="1" s="1"/>
  <c r="U67" i="1" s="1"/>
  <c r="Q63" i="1"/>
  <c r="R63" i="1" s="1"/>
  <c r="T63" i="1" s="1"/>
  <c r="U63" i="1" s="1"/>
  <c r="Q95" i="1"/>
  <c r="R95" i="1" s="1"/>
  <c r="T95" i="1" s="1"/>
  <c r="U95" i="1" s="1"/>
  <c r="Q91" i="1"/>
  <c r="R91" i="1" s="1"/>
  <c r="T91" i="1" s="1"/>
  <c r="U91" i="1" s="1"/>
  <c r="Q83" i="1"/>
  <c r="R83" i="1" s="1"/>
  <c r="T83" i="1" s="1"/>
  <c r="U83" i="1" s="1"/>
  <c r="Q71" i="1"/>
  <c r="R71" i="1" s="1"/>
  <c r="T71" i="1" s="1"/>
  <c r="U71" i="1" s="1"/>
  <c r="Q59" i="1"/>
  <c r="R59" i="1" s="1"/>
  <c r="T59" i="1" s="1"/>
  <c r="U59" i="1" s="1"/>
  <c r="Q49" i="1"/>
  <c r="R49" i="1" s="1"/>
  <c r="T49" i="1" s="1"/>
  <c r="U49" i="1" s="1"/>
  <c r="Q80" i="1"/>
  <c r="R80" i="1" s="1"/>
  <c r="T80" i="1" s="1"/>
  <c r="U80" i="1" s="1"/>
  <c r="Q68" i="1"/>
  <c r="R68" i="1" s="1"/>
  <c r="T68" i="1" s="1"/>
  <c r="U68" i="1" s="1"/>
  <c r="Q56" i="1"/>
  <c r="R56" i="1" s="1"/>
  <c r="T56" i="1" s="1"/>
  <c r="U56" i="1" s="1"/>
  <c r="Q123" i="1"/>
  <c r="R123" i="1" s="1"/>
  <c r="T123" i="1" s="1"/>
  <c r="U123" i="1" s="1"/>
  <c r="Q115" i="1"/>
  <c r="R115" i="1" s="1"/>
  <c r="T115" i="1" s="1"/>
  <c r="U115" i="1" s="1"/>
  <c r="Q132" i="1"/>
  <c r="R132" i="1" s="1"/>
  <c r="T132" i="1" s="1"/>
  <c r="U132" i="1" s="1"/>
  <c r="Q48" i="1"/>
  <c r="R48" i="1" s="1"/>
  <c r="T48" i="1" s="1"/>
  <c r="U48" i="1" s="1"/>
  <c r="Q55" i="1"/>
  <c r="R55" i="1" s="1"/>
  <c r="T55" i="1" s="1"/>
  <c r="U55" i="1" s="1"/>
  <c r="Q104" i="1"/>
  <c r="R104" i="1" s="1"/>
  <c r="T104" i="1" s="1"/>
  <c r="U104" i="1" s="1"/>
  <c r="P136" i="1"/>
  <c r="Q85" i="1"/>
  <c r="R85" i="1" s="1"/>
  <c r="T85" i="1" s="1"/>
  <c r="U85" i="1" s="1"/>
  <c r="Q77" i="1"/>
  <c r="R77" i="1" s="1"/>
  <c r="T77" i="1" s="1"/>
  <c r="U77" i="1" s="1"/>
  <c r="Q73" i="1"/>
  <c r="R73" i="1" s="1"/>
  <c r="T73" i="1" s="1"/>
  <c r="U73" i="1" s="1"/>
  <c r="Q45" i="1"/>
  <c r="R45" i="1" s="1"/>
  <c r="T45" i="1" s="1"/>
  <c r="U45" i="1" s="1"/>
  <c r="Q135" i="1"/>
  <c r="R135" i="1" s="1"/>
  <c r="T135" i="1" s="1"/>
  <c r="U135" i="1" s="1"/>
  <c r="Q128" i="1"/>
  <c r="R128" i="1" s="1"/>
  <c r="T128" i="1" s="1"/>
  <c r="U128" i="1" s="1"/>
  <c r="Q114" i="1"/>
  <c r="R114" i="1" s="1"/>
  <c r="T114" i="1" s="1"/>
  <c r="U114" i="1" s="1"/>
  <c r="Q112" i="1"/>
  <c r="R112" i="1" s="1"/>
  <c r="T112" i="1" s="1"/>
  <c r="U112" i="1" s="1"/>
  <c r="Q27" i="1"/>
  <c r="R27" i="1" s="1"/>
  <c r="T27" i="1" s="1"/>
  <c r="U27" i="1" s="1"/>
  <c r="Q11" i="1"/>
  <c r="R11" i="1" s="1"/>
  <c r="T11" i="1" s="1"/>
  <c r="U11" i="1" s="1"/>
  <c r="Q102" i="1"/>
  <c r="R102" i="1" s="1"/>
  <c r="T102" i="1" s="1"/>
  <c r="U102" i="1" s="1"/>
  <c r="Q86" i="1"/>
  <c r="R86" i="1" s="1"/>
  <c r="T86" i="1" s="1"/>
  <c r="U86" i="1" s="1"/>
  <c r="Q78" i="1"/>
  <c r="R78" i="1" s="1"/>
  <c r="T78" i="1" s="1"/>
  <c r="U78" i="1" s="1"/>
  <c r="Q76" i="1"/>
  <c r="R76" i="1" s="1"/>
  <c r="T76" i="1" s="1"/>
  <c r="U76" i="1" s="1"/>
  <c r="Q74" i="1"/>
  <c r="R74" i="1" s="1"/>
  <c r="T74" i="1" s="1"/>
  <c r="U74" i="1" s="1"/>
  <c r="Q66" i="1"/>
  <c r="R66" i="1" s="1"/>
  <c r="T66" i="1" s="1"/>
  <c r="U66" i="1" s="1"/>
  <c r="Q64" i="1"/>
  <c r="R64" i="1" s="1"/>
  <c r="T64" i="1" s="1"/>
  <c r="U64" i="1" s="1"/>
  <c r="Q44" i="1"/>
  <c r="R44" i="1" s="1"/>
  <c r="T44" i="1" s="1"/>
  <c r="U44" i="1" s="1"/>
  <c r="Q20" i="1"/>
  <c r="R20" i="1" s="1"/>
  <c r="T20" i="1" s="1"/>
  <c r="U20" i="1" s="1"/>
  <c r="Q127" i="1"/>
  <c r="R127" i="1" s="1"/>
  <c r="T127" i="1" s="1"/>
  <c r="U127" i="1" s="1"/>
  <c r="Q111" i="1"/>
  <c r="R111" i="1" s="1"/>
  <c r="T111" i="1" s="1"/>
  <c r="U111" i="1" s="1"/>
  <c r="Q98" i="1"/>
  <c r="R98" i="1" s="1"/>
  <c r="T98" i="1" s="1"/>
  <c r="U98" i="1" s="1"/>
  <c r="Q96" i="1"/>
  <c r="R96" i="1" s="1"/>
  <c r="T96" i="1" s="1"/>
  <c r="U96" i="1" s="1"/>
  <c r="Q94" i="1"/>
  <c r="R94" i="1" s="1"/>
  <c r="T94" i="1" s="1"/>
  <c r="U94" i="1" s="1"/>
  <c r="Q92" i="1"/>
  <c r="R92" i="1" s="1"/>
  <c r="T92" i="1" s="1"/>
  <c r="U92" i="1" s="1"/>
  <c r="Q90" i="1"/>
  <c r="R90" i="1" s="1"/>
  <c r="T90" i="1" s="1"/>
  <c r="U90" i="1" s="1"/>
  <c r="Q82" i="1"/>
  <c r="R82" i="1" s="1"/>
  <c r="T82" i="1" s="1"/>
  <c r="U82" i="1" s="1"/>
  <c r="Q70" i="1"/>
  <c r="R70" i="1" s="1"/>
  <c r="T70" i="1" s="1"/>
  <c r="U70" i="1" s="1"/>
  <c r="Q41" i="1"/>
  <c r="R41" i="1" s="1"/>
  <c r="T41" i="1" s="1"/>
  <c r="U41" i="1" s="1"/>
  <c r="Q25" i="1"/>
  <c r="R25" i="1" s="1"/>
  <c r="T25" i="1" s="1"/>
  <c r="U25" i="1" s="1"/>
  <c r="Q100" i="1"/>
  <c r="R100" i="1" s="1"/>
  <c r="T100" i="1" s="1"/>
  <c r="U100" i="1" s="1"/>
  <c r="Q103" i="1"/>
  <c r="R103" i="1" s="1"/>
  <c r="T103" i="1" s="1"/>
  <c r="U103" i="1" s="1"/>
  <c r="Q38" i="1"/>
  <c r="R38" i="1" s="1"/>
  <c r="T38" i="1" s="1"/>
  <c r="U38" i="1" s="1"/>
  <c r="Q22" i="1"/>
  <c r="R22" i="1" s="1"/>
  <c r="T22" i="1" s="1"/>
  <c r="U22" i="1" s="1"/>
  <c r="Q134" i="1"/>
  <c r="R134" i="1" s="1"/>
  <c r="T134" i="1" s="1"/>
  <c r="U134" i="1" s="1"/>
  <c r="Q129" i="1"/>
  <c r="R129" i="1" s="1"/>
  <c r="T129" i="1" s="1"/>
  <c r="U129" i="1" s="1"/>
  <c r="Q97" i="1"/>
  <c r="R97" i="1" s="1"/>
  <c r="T97" i="1" s="1"/>
  <c r="U97" i="1" s="1"/>
  <c r="Q24" i="1"/>
  <c r="R24" i="1" s="1"/>
  <c r="T24" i="1" s="1"/>
  <c r="U24" i="1" s="1"/>
  <c r="Q124" i="1"/>
  <c r="R124" i="1" s="1"/>
  <c r="T124" i="1" s="1"/>
  <c r="U124" i="1" s="1"/>
  <c r="Q120" i="1"/>
  <c r="R120" i="1" s="1"/>
  <c r="T120" i="1" s="1"/>
  <c r="U120" i="1" s="1"/>
  <c r="Q116" i="1"/>
  <c r="R116" i="1" s="1"/>
  <c r="T116" i="1" s="1"/>
  <c r="U116" i="1" s="1"/>
  <c r="Q108" i="1"/>
  <c r="R108" i="1" s="1"/>
  <c r="T108" i="1" s="1"/>
  <c r="U108" i="1" s="1"/>
  <c r="Q125" i="1"/>
  <c r="R125" i="1" s="1"/>
  <c r="T125" i="1" s="1"/>
  <c r="U125" i="1" s="1"/>
  <c r="Q117" i="1"/>
  <c r="R117" i="1" s="1"/>
  <c r="T117" i="1" s="1"/>
  <c r="U117" i="1" s="1"/>
  <c r="Q93" i="1"/>
  <c r="R93" i="1" s="1"/>
  <c r="T93" i="1" s="1"/>
  <c r="U93" i="1" s="1"/>
  <c r="Q4" i="1"/>
  <c r="R4" i="1" s="1"/>
  <c r="Q101" i="1"/>
  <c r="R101" i="1" s="1"/>
  <c r="T101" i="1" s="1"/>
  <c r="U101" i="1" s="1"/>
  <c r="Q122" i="1"/>
  <c r="R122" i="1" s="1"/>
  <c r="T122" i="1" s="1"/>
  <c r="U122" i="1" s="1"/>
  <c r="Q133" i="1"/>
  <c r="R133" i="1" s="1"/>
  <c r="T133" i="1" s="1"/>
  <c r="U133" i="1" s="1"/>
  <c r="Q126" i="1"/>
  <c r="R126" i="1" s="1"/>
  <c r="T126" i="1" s="1"/>
  <c r="U126" i="1" s="1"/>
  <c r="Q130" i="1"/>
  <c r="R130" i="1" s="1"/>
  <c r="T130" i="1" s="1"/>
  <c r="U130" i="1" s="1"/>
  <c r="Q89" i="1"/>
  <c r="R89" i="1" s="1"/>
  <c r="T89" i="1" s="1"/>
  <c r="U89" i="1" s="1"/>
  <c r="Q81" i="1"/>
  <c r="R81" i="1" s="1"/>
  <c r="T81" i="1" s="1"/>
  <c r="U81" i="1" s="1"/>
  <c r="Q69" i="1"/>
  <c r="R69" i="1" s="1"/>
  <c r="T69" i="1" s="1"/>
  <c r="U69" i="1" s="1"/>
  <c r="Q65" i="1"/>
  <c r="R65" i="1" s="1"/>
  <c r="T65" i="1" s="1"/>
  <c r="U65" i="1" s="1"/>
  <c r="Q53" i="1"/>
  <c r="R53" i="1" s="1"/>
  <c r="T53" i="1" s="1"/>
  <c r="U53" i="1" s="1"/>
  <c r="Q40" i="1"/>
  <c r="R40" i="1" s="1"/>
  <c r="T40" i="1" s="1"/>
  <c r="U40" i="1" s="1"/>
  <c r="Q36" i="1"/>
  <c r="R36" i="1" s="1"/>
  <c r="T36" i="1" s="1"/>
  <c r="U36" i="1" s="1"/>
  <c r="Q32" i="1"/>
  <c r="R32" i="1" s="1"/>
  <c r="T32" i="1" s="1"/>
  <c r="U32" i="1" s="1"/>
  <c r="Q30" i="1"/>
  <c r="R30" i="1" s="1"/>
  <c r="T30" i="1" s="1"/>
  <c r="U30" i="1" s="1"/>
  <c r="Q26" i="1"/>
  <c r="R26" i="1" s="1"/>
  <c r="T26" i="1" s="1"/>
  <c r="U26" i="1" s="1"/>
  <c r="Q34" i="1"/>
  <c r="R34" i="1" s="1"/>
  <c r="T34" i="1" s="1"/>
  <c r="U34" i="1" s="1"/>
  <c r="Q28" i="1"/>
  <c r="R28" i="1" s="1"/>
  <c r="T28" i="1" s="1"/>
  <c r="U28" i="1" s="1"/>
  <c r="Q18" i="1"/>
  <c r="R18" i="1" s="1"/>
  <c r="T18" i="1" s="1"/>
  <c r="U18" i="1" s="1"/>
  <c r="Q16" i="1"/>
  <c r="R16" i="1" s="1"/>
  <c r="T16" i="1" s="1"/>
  <c r="U16" i="1" s="1"/>
  <c r="Q14" i="1"/>
  <c r="R14" i="1" s="1"/>
  <c r="T14" i="1" s="1"/>
  <c r="U14" i="1" s="1"/>
  <c r="Q10" i="1"/>
  <c r="R10" i="1" s="1"/>
  <c r="T10" i="1" s="1"/>
  <c r="U10" i="1" s="1"/>
  <c r="Q12" i="1"/>
  <c r="R12" i="1" s="1"/>
  <c r="T12" i="1" s="1"/>
  <c r="U12" i="1" s="1"/>
  <c r="Q8" i="1"/>
  <c r="R8" i="1" s="1"/>
  <c r="T8" i="1" s="1"/>
  <c r="U8" i="1" s="1"/>
  <c r="Q6" i="1"/>
  <c r="R6" i="1" s="1"/>
  <c r="T6" i="1" s="1"/>
  <c r="U6" i="1" s="1"/>
  <c r="Q121" i="1"/>
  <c r="R121" i="1" s="1"/>
  <c r="T121" i="1" s="1"/>
  <c r="U121" i="1" s="1"/>
  <c r="Q118" i="1"/>
  <c r="R118" i="1" s="1"/>
  <c r="T118" i="1" s="1"/>
  <c r="U118" i="1" s="1"/>
  <c r="Q113" i="1"/>
  <c r="R113" i="1" s="1"/>
  <c r="T113" i="1" s="1"/>
  <c r="U113" i="1" s="1"/>
  <c r="Q106" i="1"/>
  <c r="R106" i="1" s="1"/>
  <c r="T106" i="1" s="1"/>
  <c r="U106" i="1" s="1"/>
  <c r="Q110" i="1"/>
  <c r="R110" i="1" s="1"/>
  <c r="T110" i="1" s="1"/>
  <c r="U110" i="1" s="1"/>
  <c r="Q105" i="1"/>
  <c r="R105" i="1" s="1"/>
  <c r="T105" i="1" s="1"/>
  <c r="U105" i="1" s="1"/>
  <c r="Q109" i="1"/>
  <c r="R109" i="1" s="1"/>
  <c r="T109" i="1" s="1"/>
  <c r="U109" i="1" s="1"/>
  <c r="Q62" i="1"/>
  <c r="R62" i="1" s="1"/>
  <c r="T62" i="1" s="1"/>
  <c r="U62" i="1" s="1"/>
  <c r="Q57" i="1"/>
  <c r="R57" i="1" s="1"/>
  <c r="T57" i="1" s="1"/>
  <c r="U57" i="1" s="1"/>
  <c r="Q61" i="1"/>
  <c r="R61" i="1" s="1"/>
  <c r="T61" i="1" s="1"/>
  <c r="U61" i="1" s="1"/>
  <c r="Q54" i="1"/>
  <c r="R54" i="1" s="1"/>
  <c r="T54" i="1" s="1"/>
  <c r="U54" i="1" s="1"/>
  <c r="Q58" i="1"/>
  <c r="R58" i="1" s="1"/>
  <c r="T58" i="1" s="1"/>
  <c r="U58" i="1" s="1"/>
  <c r="Q50" i="1"/>
  <c r="R50" i="1" s="1"/>
  <c r="T50" i="1" s="1"/>
  <c r="U50" i="1" s="1"/>
  <c r="Q46" i="1"/>
  <c r="R46" i="1" s="1"/>
  <c r="T46" i="1" s="1"/>
  <c r="U46" i="1" s="1"/>
  <c r="Q37" i="1"/>
  <c r="R37" i="1" s="1"/>
  <c r="T37" i="1" s="1"/>
  <c r="U37" i="1" s="1"/>
  <c r="Q42" i="1"/>
  <c r="R42" i="1" s="1"/>
  <c r="T42" i="1" s="1"/>
  <c r="U42" i="1" s="1"/>
  <c r="Q21" i="1"/>
  <c r="R21" i="1" s="1"/>
  <c r="T21" i="1" s="1"/>
  <c r="U21" i="1" s="1"/>
  <c r="Q9" i="1"/>
  <c r="R9" i="1" s="1"/>
  <c r="T9" i="1" s="1"/>
  <c r="U9" i="1" s="1"/>
  <c r="Q35" i="1"/>
  <c r="R35" i="1" s="1"/>
  <c r="T35" i="1" s="1"/>
  <c r="U35" i="1" s="1"/>
  <c r="Q17" i="1"/>
  <c r="R17" i="1" s="1"/>
  <c r="T17" i="1" s="1"/>
  <c r="U17" i="1" s="1"/>
  <c r="Q13" i="1"/>
  <c r="R13" i="1" s="1"/>
  <c r="T13" i="1" s="1"/>
  <c r="U13" i="1" s="1"/>
  <c r="Q33" i="1"/>
  <c r="R33" i="1" s="1"/>
  <c r="T33" i="1" s="1"/>
  <c r="U33" i="1" s="1"/>
  <c r="Q29" i="1"/>
  <c r="R29" i="1" s="1"/>
  <c r="T29" i="1" s="1"/>
  <c r="U29" i="1" s="1"/>
  <c r="Q19" i="1"/>
  <c r="R19" i="1" s="1"/>
  <c r="T19" i="1" s="1"/>
  <c r="U19" i="1" s="1"/>
  <c r="Q39" i="1"/>
  <c r="R39" i="1" s="1"/>
  <c r="T39" i="1" s="1"/>
  <c r="U39" i="1" s="1"/>
  <c r="Q31" i="1"/>
  <c r="R31" i="1" s="1"/>
  <c r="T31" i="1" s="1"/>
  <c r="U31" i="1" s="1"/>
  <c r="Q23" i="1"/>
  <c r="R23" i="1" s="1"/>
  <c r="T23" i="1" s="1"/>
  <c r="U23" i="1" s="1"/>
  <c r="Q15" i="1"/>
  <c r="R15" i="1" s="1"/>
  <c r="T15" i="1" s="1"/>
  <c r="U15" i="1" s="1"/>
  <c r="Q7" i="1"/>
  <c r="R7" i="1" s="1"/>
  <c r="T7" i="1" s="1"/>
  <c r="U7" i="1" s="1"/>
  <c r="T4" i="1" l="1"/>
  <c r="R136" i="1"/>
  <c r="U4" i="1" l="1"/>
  <c r="U136" i="1" l="1"/>
  <c r="V136" i="1"/>
</calcChain>
</file>

<file path=xl/sharedStrings.xml><?xml version="1.0" encoding="utf-8"?>
<sst xmlns="http://schemas.openxmlformats.org/spreadsheetml/2006/main" count="1241" uniqueCount="168">
  <si>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</si>
  <si>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</si>
  <si>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</si>
  <si>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</si>
  <si>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</si>
  <si>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</si>
  <si>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</si>
  <si>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</si>
  <si>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</si>
  <si>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</si>
  <si>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</si>
  <si>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</si>
  <si>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Store</t>
  </si>
  <si>
    <t>Gross Replacement Value
(INR)</t>
  </si>
  <si>
    <t>1. All the details pertaing to the building area statement such as area, floor, etc has been taken from the site survey.</t>
  </si>
  <si>
    <t>First Floor</t>
  </si>
  <si>
    <t>Second Floor</t>
  </si>
  <si>
    <t>Discounting Factor</t>
  </si>
  <si>
    <r>
      <t xml:space="preserve">Total Life Consumed 
</t>
    </r>
    <r>
      <rPr>
        <b/>
        <i/>
        <sz val="10"/>
        <rFont val="Calibri"/>
        <family val="2"/>
        <scheme val="minor"/>
      </rPr>
      <t>(In year)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</si>
  <si>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</si>
  <si>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ft)</t>
    </r>
  </si>
  <si>
    <t>3. The valuation is done by considering the depreciation method.</t>
  </si>
  <si>
    <t>BUILDING VALUATION OF M/S. SHYAM STEEL MANUFACTURING LIMITED | SITUATED AT MOUZA JEMUA, MEJIA BLOCK, DISTRICT- BANKURA, W.B.</t>
  </si>
  <si>
    <t>2. All the structure that has been taken in the area statemnet belonging to M/s. Shyam Steel Manufacturing Limited, Mouza- Jemua, Mejia Block, District- Bankura, W.B.</t>
  </si>
  <si>
    <t>DRI COAL SHED 1</t>
  </si>
  <si>
    <t>weighbridge ( mondir side)</t>
  </si>
  <si>
    <t xml:space="preserve">Toilet </t>
  </si>
  <si>
    <t xml:space="preserve">goushala Shed old </t>
  </si>
  <si>
    <t xml:space="preserve">Labour Hutment Toilet </t>
  </si>
  <si>
    <t xml:space="preserve">Labour Hutment shed </t>
  </si>
  <si>
    <t xml:space="preserve">Boom Barrier Shed </t>
  </si>
  <si>
    <t xml:space="preserve">Boom Barrier control room </t>
  </si>
  <si>
    <t>Diesel Pump Control Room</t>
  </si>
  <si>
    <t xml:space="preserve">Central Store Shed </t>
  </si>
  <si>
    <t>Labour Room &amp; canteen</t>
  </si>
  <si>
    <t xml:space="preserve">33 KVA Substation Room </t>
  </si>
  <si>
    <t>Cycle Stand</t>
  </si>
  <si>
    <t xml:space="preserve">Car Parking Shed </t>
  </si>
  <si>
    <t xml:space="preserve">Driver Rest Room </t>
  </si>
  <si>
    <t xml:space="preserve">OHC </t>
  </si>
  <si>
    <t>CWP MCC</t>
  </si>
  <si>
    <t>CWP STORE</t>
  </si>
  <si>
    <t>PUMP HOUSE 1</t>
  </si>
  <si>
    <t>PUMP HOUSE 2</t>
  </si>
  <si>
    <t>11 KV SUB STATION</t>
  </si>
  <si>
    <t xml:space="preserve">AUTOMOBILE </t>
  </si>
  <si>
    <t>LT ROOM TFR ZONE</t>
  </si>
  <si>
    <t>Quality Control Room</t>
  </si>
  <si>
    <t>DG room</t>
  </si>
  <si>
    <t>Cement Plant</t>
  </si>
  <si>
    <t>Toilet (Near contractor's Office)</t>
  </si>
  <si>
    <t>Private Canteen</t>
  </si>
  <si>
    <t>Old Admin Building Ground Floor</t>
  </si>
  <si>
    <t>Old Admin Building First Floor</t>
  </si>
  <si>
    <t>New Admin Building Ground Floor</t>
  </si>
  <si>
    <t>New Admin Building First Floor</t>
  </si>
  <si>
    <t>Time Office / Purchase office Building Ground Floor</t>
  </si>
  <si>
    <t>Time Office / Purchase office Building First Floor</t>
  </si>
  <si>
    <t>Raw Material &amp; Workshop Shed</t>
  </si>
  <si>
    <t>Ferro Pump House</t>
  </si>
  <si>
    <t>Sample Room</t>
  </si>
  <si>
    <t>Pannel &amp; Quality Control Room</t>
  </si>
  <si>
    <t>Ferro Main &amp; Linto Shed</t>
  </si>
  <si>
    <t>Ferro Office Room</t>
  </si>
  <si>
    <t>Ferro Mechanical Room</t>
  </si>
  <si>
    <t>Labour Room</t>
  </si>
  <si>
    <t>Toilet Room</t>
  </si>
  <si>
    <t>Weighbridge</t>
  </si>
  <si>
    <t>Ferro Coke Shed</t>
  </si>
  <si>
    <t>Labour Room Block A Ground Floor (Parbatipur)</t>
  </si>
  <si>
    <t>Labour Room Block A First Floor (Parbatipur)</t>
  </si>
  <si>
    <t>Labour Room Block A Second Floor (Parbatipur)</t>
  </si>
  <si>
    <t>Labour Room Block B Ground Floor (Parbatipur)</t>
  </si>
  <si>
    <t>Labour Room Block B  First Floor (Parbatipur)</t>
  </si>
  <si>
    <t>Labour Room Block B  Second Floor (Parbatipur)</t>
  </si>
  <si>
    <t>Labour Room Block C Ground Floor (Parbatipur)</t>
  </si>
  <si>
    <t>Labour Room Block C  First Floor (Parbatipur)</t>
  </si>
  <si>
    <t>Labour Room Block C  Second Floor  (Parbatipur)</t>
  </si>
  <si>
    <t>Toilet (Near Labor room)</t>
  </si>
  <si>
    <t>Labour hutment (Near Rolling Mill)</t>
  </si>
  <si>
    <t>Weigh Bridge (Old) Ground Floor</t>
  </si>
  <si>
    <t>Weigh Bridge (Old) First Floor</t>
  </si>
  <si>
    <t>Weigh Bridge (New)</t>
  </si>
  <si>
    <t>ECR building Ground Floor</t>
  </si>
  <si>
    <t>ECR building First Floor</t>
  </si>
  <si>
    <t>Laboratory Room</t>
  </si>
  <si>
    <t>CNC Room</t>
  </si>
  <si>
    <t>Labour Hutment (Project Side)</t>
  </si>
  <si>
    <t>New Canteen Building</t>
  </si>
  <si>
    <t>Toilet (Project Side)</t>
  </si>
  <si>
    <t>Toilet (SMS)</t>
  </si>
  <si>
    <t>Store Shed</t>
  </si>
  <si>
    <t>Brick Plant Shed</t>
  </si>
  <si>
    <t>SRP Shed</t>
  </si>
  <si>
    <t>Sox Nox Room</t>
  </si>
  <si>
    <t>LT HT Battery Room Ground Floor</t>
  </si>
  <si>
    <t>LT HT Battery Room First Floor</t>
  </si>
  <si>
    <t>New Central Store</t>
  </si>
  <si>
    <t>AFBC MCC Room Ground Floor</t>
  </si>
  <si>
    <t>AFBC MCC Room First Floor</t>
  </si>
  <si>
    <t>CPP Control Room</t>
  </si>
  <si>
    <t>TG Building Ground Floor</t>
  </si>
  <si>
    <t>TG Building First Floor</t>
  </si>
  <si>
    <t>Compressor Room</t>
  </si>
  <si>
    <t>DG Shed</t>
  </si>
  <si>
    <t>DG Synchronization Room</t>
  </si>
  <si>
    <t>MCC Room Ground Floor</t>
  </si>
  <si>
    <t>MCC Room First Floor</t>
  </si>
  <si>
    <t>MCC Room Second Floor</t>
  </si>
  <si>
    <t>DRI LAB Ground Floor</t>
  </si>
  <si>
    <t>DRI LAB First Floor</t>
  </si>
  <si>
    <t>DRI LAB Second Floor</t>
  </si>
  <si>
    <t>Toilet (Near 300 TPD)</t>
  </si>
  <si>
    <t>Pump House 3</t>
  </si>
  <si>
    <t>Pump House 4</t>
  </si>
  <si>
    <t>DRI Sponge Shed</t>
  </si>
  <si>
    <t>Batching Plant Office</t>
  </si>
  <si>
    <t>Batching Plant Lab</t>
  </si>
  <si>
    <t>SMS Shed</t>
  </si>
  <si>
    <t>Rolling Mill Shed</t>
  </si>
  <si>
    <t>Rolling Mill Store Shed</t>
  </si>
  <si>
    <t xml:space="preserve">CIVIL AND STRICTURAL </t>
  </si>
  <si>
    <t xml:space="preserve">CIVIL </t>
  </si>
  <si>
    <t>civil</t>
  </si>
  <si>
    <t>Civil</t>
  </si>
  <si>
    <t>CIVIL</t>
  </si>
  <si>
    <t>DRI</t>
  </si>
  <si>
    <t>Admin</t>
  </si>
  <si>
    <t>CPP</t>
  </si>
  <si>
    <t xml:space="preserve">CPP </t>
  </si>
  <si>
    <t>Logistic</t>
  </si>
  <si>
    <t>Ferro</t>
  </si>
  <si>
    <t>Rolling Mill</t>
  </si>
  <si>
    <t>SMS</t>
  </si>
  <si>
    <t>Brick Plant</t>
  </si>
  <si>
    <t>SRP</t>
  </si>
  <si>
    <t>Batching Plant</t>
  </si>
  <si>
    <t>Description of Building</t>
  </si>
  <si>
    <t>Unit</t>
  </si>
  <si>
    <r>
      <t xml:space="preserve">Height </t>
    </r>
    <r>
      <rPr>
        <b/>
        <i/>
        <sz val="10"/>
        <rFont val="Calibri"/>
        <family val="2"/>
        <scheme val="minor"/>
      </rPr>
      <t>(in mtr.)</t>
    </r>
  </si>
  <si>
    <r>
      <t xml:space="preserve">Area 
</t>
    </r>
    <r>
      <rPr>
        <b/>
        <i/>
        <sz val="10"/>
        <rFont val="Calibri"/>
        <family val="2"/>
        <scheme val="minor"/>
      </rPr>
      <t>(in sq ft)</t>
    </r>
  </si>
  <si>
    <t>Remarks:</t>
  </si>
  <si>
    <t>4. The construction year of some building/structure is not provided so we have considered 2011 for those structures as it is the most previous one.</t>
  </si>
  <si>
    <t>Contractor Office (Near Cycle Stand)</t>
  </si>
  <si>
    <t>Security Room (Gate No -1)</t>
  </si>
  <si>
    <t>Pump House (Reservour)</t>
  </si>
  <si>
    <t xml:space="preserve">Pump House (Reservour) </t>
  </si>
  <si>
    <t>Pump House Shed (Reservour)</t>
  </si>
  <si>
    <t>Contractor Office (Near cooling tower)</t>
  </si>
  <si>
    <t>Security Room (Gate No -2)</t>
  </si>
  <si>
    <t xml:space="preserve">33 KVA DVC meter Room </t>
  </si>
  <si>
    <t>Medium</t>
  </si>
  <si>
    <t>Large</t>
  </si>
  <si>
    <t>Small</t>
  </si>
  <si>
    <t>Category</t>
  </si>
  <si>
    <t xml:space="preserve">CIVIL AND STRUCTURAL </t>
  </si>
  <si>
    <t>Total Area</t>
  </si>
  <si>
    <t>A1</t>
  </si>
  <si>
    <t>A2</t>
  </si>
  <si>
    <t>A3</t>
  </si>
  <si>
    <t>Rate</t>
  </si>
  <si>
    <t>Area (decimal)</t>
  </si>
  <si>
    <t>Rate (per decimal)</t>
  </si>
  <si>
    <t>1 acre = 100 decimals</t>
  </si>
  <si>
    <t>Final Rate (per acre)</t>
  </si>
  <si>
    <t>Final Rate (per decimal)</t>
  </si>
  <si>
    <t>600108 sq.mtr</t>
  </si>
  <si>
    <t>Sr.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</si>
</sst>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&quot;₹&quot;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4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1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166" fontId="0" fillId="0" borderId="1" xfId="1" applyNumberFormat="1" applyFont="1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44" fontId="0" fillId="0" borderId="0" xfId="0" applyNumberFormat="1" applyFill="1"/>
    <xf numFmtId="2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66" fontId="2" fillId="0" borderId="0" xfId="0" applyNumberFormat="1" applyFont="1"/>
    <xf numFmtId="166" fontId="2" fillId="0" borderId="0" xfId="0" applyNumberFormat="1" applyFont="1" applyAlignment="1">
      <alignment horizontal="center" vertical="center"/>
    </xf>
    <xf numFmtId="43" fontId="0" fillId="0" borderId="0" xfId="3" applyFont="1"/>
    <xf numFmtId="43" fontId="0" fillId="0" borderId="0" xfId="0" applyNumberFormat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41"/>
  <sheetViews>
    <sheetView zoomScale="85" zoomScaleNormal="85" zoomScaleSheetLayoutView="85" workbookViewId="0">
      <pane ySplit="3" topLeftCell="A4" activePane="bottomLeft" state="frozen"/>
      <selection pane="bottomLeft" activeCell="E21" sqref="E21"/>
    </sheetView>
  </sheetViews>
  <sheetFormatPr defaultRowHeight="15" x14ac:dyDescent="0.25"/>
  <cols>
    <col min="1" max="1" width="7.85546875" customWidth="1"/>
    <col min="2" max="2" width="6.85546875" customWidth="1"/>
    <col min="3" max="3" width="12.85546875" customWidth="1"/>
    <col min="4" max="4" width="49.5703125" style="16" bestFit="1" customWidth="1"/>
    <col min="5" max="5" width="14.42578125" style="16" bestFit="1" customWidth="1"/>
    <col min="6" max="6" width="22.85546875" style="16" customWidth="1"/>
    <col min="7" max="7" width="8.7109375" bestFit="1" customWidth="1"/>
    <col min="8" max="8" width="6.85546875" customWidth="1"/>
    <col min="9" max="9" width="11.42578125" hidden="1" customWidth="1"/>
    <col min="10" max="10" width="9" hidden="1" customWidth="1"/>
    <col min="11" max="11" width="9.7109375" hidden="1" customWidth="1"/>
    <col min="12" max="12" width="10.5703125" hidden="1" customWidth="1"/>
    <col min="13" max="13" width="7.7109375" hidden="1" customWidth="1"/>
    <col min="14" max="14" width="12.42578125" hidden="1" customWidth="1"/>
    <col min="15" max="15" width="10.85546875" bestFit="1" customWidth="1"/>
    <col min="16" max="16" width="14.42578125" bestFit="1" customWidth="1"/>
    <col min="17" max="17" width="13" customWidth="1"/>
    <col min="18" max="18" width="14.42578125" bestFit="1" customWidth="1"/>
    <col min="19" max="19" width="11.28515625" customWidth="1"/>
    <col min="20" max="20" width="16.5703125" bestFit="1" customWidth="1"/>
    <col min="21" max="21" width="11.5703125" bestFit="1" customWidth="1"/>
    <col min="22" max="23" width="14.28515625" bestFit="1" customWidth="1"/>
  </cols>
  <sheetData>
    <row r="2" spans="2:23" ht="15.75" x14ac:dyDescent="0.25">
      <c r="B2" s="45" t="s">
        <v>22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7"/>
    </row>
    <row r="3" spans="2:23" s="13" customFormat="1" ht="60" x14ac:dyDescent="0.25">
      <c r="B3" s="11" t="s">
        <v>0</v>
      </c>
      <c r="C3" s="11" t="s">
        <v>1</v>
      </c>
      <c r="D3" s="12" t="s">
        <v>137</v>
      </c>
      <c r="E3" s="12" t="s">
        <v>138</v>
      </c>
      <c r="F3" s="12" t="s">
        <v>5</v>
      </c>
      <c r="G3" s="12" t="s">
        <v>140</v>
      </c>
      <c r="H3" s="12" t="s">
        <v>139</v>
      </c>
      <c r="I3" s="12" t="s">
        <v>3</v>
      </c>
      <c r="J3" s="12" t="s">
        <v>4</v>
      </c>
      <c r="K3" s="12" t="s">
        <v>18</v>
      </c>
      <c r="L3" s="12" t="s">
        <v>19</v>
      </c>
      <c r="M3" s="12" t="s">
        <v>6</v>
      </c>
      <c r="N3" s="12" t="s">
        <v>8</v>
      </c>
      <c r="O3" s="12" t="s">
        <v>20</v>
      </c>
      <c r="P3" s="12" t="s">
        <v>13</v>
      </c>
      <c r="Q3" s="12" t="s">
        <v>9</v>
      </c>
      <c r="R3" s="12" t="s">
        <v>10</v>
      </c>
      <c r="S3" s="12" t="s">
        <v>17</v>
      </c>
      <c r="T3" s="12" t="s">
        <v>11</v>
      </c>
    </row>
    <row r="4" spans="2:23" x14ac:dyDescent="0.25">
      <c r="B4" s="10">
        <v>1</v>
      </c>
      <c r="C4" s="2" t="s">
        <v>2</v>
      </c>
      <c r="D4" s="2" t="s">
        <v>24</v>
      </c>
      <c r="E4" s="2" t="s">
        <v>126</v>
      </c>
      <c r="F4" s="2" t="s">
        <v>121</v>
      </c>
      <c r="G4" s="8">
        <v>19378.329600000001</v>
      </c>
      <c r="H4" s="2">
        <v>14.5</v>
      </c>
      <c r="I4" s="2">
        <v>2011</v>
      </c>
      <c r="J4" s="2">
        <v>2022</v>
      </c>
      <c r="K4" s="2">
        <f>J4-I4</f>
        <v>11</v>
      </c>
      <c r="L4" s="2">
        <v>40</v>
      </c>
      <c r="M4" s="3">
        <f>IF(L4=40,5%,10%)</f>
        <v>0.05</v>
      </c>
      <c r="N4" s="5">
        <f>(1-M4)/L4</f>
        <v>2.375E-2</v>
      </c>
      <c r="O4" s="20">
        <v>1200</v>
      </c>
      <c r="P4" s="6">
        <f>O4*G4</f>
        <v>23253995.52</v>
      </c>
      <c r="Q4" s="6">
        <f t="shared" ref="Q4:Q42" si="0">P4*N4*K4</f>
        <v>6075106.3295999998</v>
      </c>
      <c r="R4" s="6">
        <f t="shared" ref="R4:R41" si="1">MAX(P4-Q4,0)</f>
        <v>17178889.190400001</v>
      </c>
      <c r="S4" s="9">
        <v>0.05</v>
      </c>
      <c r="T4" s="6">
        <f t="shared" ref="T4:T42" si="2">IF(R4&gt;M4*P4,R4*(1-S4),P4*M4)</f>
        <v>16319944.73088</v>
      </c>
      <c r="U4" s="4">
        <f>T4/G4</f>
        <v>842.17499999999995</v>
      </c>
      <c r="V4" s="1"/>
      <c r="W4" s="1"/>
    </row>
    <row r="5" spans="2:23" x14ac:dyDescent="0.25">
      <c r="B5" s="10">
        <v>2</v>
      </c>
      <c r="C5" s="2" t="s">
        <v>2</v>
      </c>
      <c r="D5" s="10" t="s">
        <v>25</v>
      </c>
      <c r="E5" s="2" t="s">
        <v>127</v>
      </c>
      <c r="F5" s="2" t="s">
        <v>122</v>
      </c>
      <c r="G5" s="8">
        <v>357.77</v>
      </c>
      <c r="H5" s="2">
        <v>3.95</v>
      </c>
      <c r="I5" s="2">
        <v>2012</v>
      </c>
      <c r="J5" s="2">
        <v>2022</v>
      </c>
      <c r="K5" s="2">
        <f t="shared" ref="K5:K11" si="3">J5-I5</f>
        <v>10</v>
      </c>
      <c r="L5" s="2">
        <v>60</v>
      </c>
      <c r="M5" s="3">
        <f t="shared" ref="M5:M68" si="4">IF(L5=40,5%,10%)</f>
        <v>0.1</v>
      </c>
      <c r="N5" s="5">
        <f t="shared" ref="N5" si="5">(1-M5)/L5</f>
        <v>1.5000000000000001E-2</v>
      </c>
      <c r="O5" s="20">
        <v>1100</v>
      </c>
      <c r="P5" s="6">
        <f t="shared" ref="P5:P42" si="6">O5*G5</f>
        <v>393547</v>
      </c>
      <c r="Q5" s="6">
        <f t="shared" si="0"/>
        <v>59032.05000000001</v>
      </c>
      <c r="R5" s="6">
        <f t="shared" si="1"/>
        <v>334514.95</v>
      </c>
      <c r="S5" s="9">
        <v>0.05</v>
      </c>
      <c r="T5" s="6">
        <f t="shared" si="2"/>
        <v>317789.20250000001</v>
      </c>
      <c r="U5" s="4">
        <f t="shared" ref="U5:U68" si="7">T5/G5</f>
        <v>888.25000000000011</v>
      </c>
    </row>
    <row r="6" spans="2:23" x14ac:dyDescent="0.25">
      <c r="B6" s="10">
        <v>3</v>
      </c>
      <c r="C6" s="2" t="s">
        <v>2</v>
      </c>
      <c r="D6" s="2" t="s">
        <v>26</v>
      </c>
      <c r="E6" s="2"/>
      <c r="F6" s="2" t="s">
        <v>123</v>
      </c>
      <c r="G6" s="8">
        <v>67.788000000000011</v>
      </c>
      <c r="H6" s="2">
        <v>2.75</v>
      </c>
      <c r="I6" s="2">
        <v>2019</v>
      </c>
      <c r="J6" s="2">
        <v>2022</v>
      </c>
      <c r="K6" s="2">
        <f t="shared" si="3"/>
        <v>3</v>
      </c>
      <c r="L6" s="2">
        <v>60</v>
      </c>
      <c r="M6" s="3">
        <f t="shared" si="4"/>
        <v>0.1</v>
      </c>
      <c r="N6" s="5">
        <f t="shared" ref="N6:N11" si="8">(1-M6)/L6</f>
        <v>1.5000000000000001E-2</v>
      </c>
      <c r="O6" s="20">
        <v>1100</v>
      </c>
      <c r="P6" s="6">
        <f t="shared" si="6"/>
        <v>74566.800000000017</v>
      </c>
      <c r="Q6" s="6">
        <f t="shared" si="0"/>
        <v>3355.5060000000012</v>
      </c>
      <c r="R6" s="6">
        <f t="shared" si="1"/>
        <v>71211.294000000024</v>
      </c>
      <c r="S6" s="9">
        <v>0.05</v>
      </c>
      <c r="T6" s="6">
        <f t="shared" si="2"/>
        <v>67650.729300000021</v>
      </c>
      <c r="U6" s="4">
        <f t="shared" si="7"/>
        <v>997.97500000000014</v>
      </c>
    </row>
    <row r="7" spans="2:23" x14ac:dyDescent="0.25">
      <c r="B7" s="10">
        <v>4</v>
      </c>
      <c r="C7" s="2" t="s">
        <v>2</v>
      </c>
      <c r="D7" s="2" t="s">
        <v>27</v>
      </c>
      <c r="E7" s="2" t="s">
        <v>127</v>
      </c>
      <c r="F7" s="2" t="s">
        <v>121</v>
      </c>
      <c r="G7" s="8">
        <v>862.52159999999992</v>
      </c>
      <c r="H7" s="2">
        <v>3.25</v>
      </c>
      <c r="I7" s="2">
        <v>2017</v>
      </c>
      <c r="J7" s="2">
        <v>2022</v>
      </c>
      <c r="K7" s="2">
        <f t="shared" si="3"/>
        <v>5</v>
      </c>
      <c r="L7" s="2">
        <v>40</v>
      </c>
      <c r="M7" s="3">
        <f t="shared" si="4"/>
        <v>0.05</v>
      </c>
      <c r="N7" s="5">
        <f t="shared" si="8"/>
        <v>2.375E-2</v>
      </c>
      <c r="O7" s="20">
        <v>450</v>
      </c>
      <c r="P7" s="6">
        <f t="shared" si="6"/>
        <v>388134.72</v>
      </c>
      <c r="Q7" s="6">
        <f t="shared" si="0"/>
        <v>46090.998</v>
      </c>
      <c r="R7" s="6">
        <f t="shared" si="1"/>
        <v>342043.72199999995</v>
      </c>
      <c r="S7" s="9">
        <v>0.05</v>
      </c>
      <c r="T7" s="6">
        <f t="shared" si="2"/>
        <v>324941.53589999996</v>
      </c>
      <c r="U7" s="4">
        <f t="shared" si="7"/>
        <v>376.734375</v>
      </c>
    </row>
    <row r="8" spans="2:23" x14ac:dyDescent="0.25">
      <c r="B8" s="10">
        <v>5</v>
      </c>
      <c r="C8" s="2" t="s">
        <v>2</v>
      </c>
      <c r="D8" s="2" t="s">
        <v>27</v>
      </c>
      <c r="E8" s="2" t="s">
        <v>127</v>
      </c>
      <c r="F8" s="2" t="s">
        <v>121</v>
      </c>
      <c r="G8" s="8">
        <v>559.52</v>
      </c>
      <c r="H8" s="2">
        <v>2.75</v>
      </c>
      <c r="I8" s="2">
        <v>2017</v>
      </c>
      <c r="J8" s="2">
        <v>2022</v>
      </c>
      <c r="K8" s="2">
        <f t="shared" si="3"/>
        <v>5</v>
      </c>
      <c r="L8" s="2">
        <v>40</v>
      </c>
      <c r="M8" s="3">
        <f t="shared" si="4"/>
        <v>0.05</v>
      </c>
      <c r="N8" s="5">
        <f t="shared" si="8"/>
        <v>2.375E-2</v>
      </c>
      <c r="O8" s="20">
        <v>450</v>
      </c>
      <c r="P8" s="6">
        <f t="shared" si="6"/>
        <v>251784</v>
      </c>
      <c r="Q8" s="6">
        <f t="shared" si="0"/>
        <v>29899.35</v>
      </c>
      <c r="R8" s="6">
        <f t="shared" si="1"/>
        <v>221884.65</v>
      </c>
      <c r="S8" s="9">
        <v>0.05</v>
      </c>
      <c r="T8" s="6">
        <f t="shared" si="2"/>
        <v>210790.41749999998</v>
      </c>
      <c r="U8" s="4">
        <f t="shared" si="7"/>
        <v>376.734375</v>
      </c>
    </row>
    <row r="9" spans="2:23" x14ac:dyDescent="0.25">
      <c r="B9" s="10">
        <v>6</v>
      </c>
      <c r="C9" s="2" t="s">
        <v>2</v>
      </c>
      <c r="D9" s="2" t="s">
        <v>28</v>
      </c>
      <c r="E9" s="2" t="s">
        <v>127</v>
      </c>
      <c r="F9" s="2" t="s">
        <v>123</v>
      </c>
      <c r="G9" s="8">
        <v>112.98</v>
      </c>
      <c r="H9" s="2">
        <v>2.8</v>
      </c>
      <c r="I9" s="2">
        <v>2011</v>
      </c>
      <c r="J9" s="2">
        <v>2022</v>
      </c>
      <c r="K9" s="2">
        <f t="shared" si="3"/>
        <v>11</v>
      </c>
      <c r="L9" s="2">
        <v>60</v>
      </c>
      <c r="M9" s="3">
        <f t="shared" si="4"/>
        <v>0.1</v>
      </c>
      <c r="N9" s="5">
        <f t="shared" si="8"/>
        <v>1.5000000000000001E-2</v>
      </c>
      <c r="O9" s="20">
        <v>1100</v>
      </c>
      <c r="P9" s="6">
        <f t="shared" si="6"/>
        <v>124278</v>
      </c>
      <c r="Q9" s="6">
        <f t="shared" si="0"/>
        <v>20505.870000000003</v>
      </c>
      <c r="R9" s="6">
        <f t="shared" si="1"/>
        <v>103772.13</v>
      </c>
      <c r="S9" s="9">
        <v>0.05</v>
      </c>
      <c r="T9" s="6">
        <f t="shared" si="2"/>
        <v>98583.523499999996</v>
      </c>
      <c r="U9" s="4">
        <f t="shared" si="7"/>
        <v>872.57499999999993</v>
      </c>
    </row>
    <row r="10" spans="2:23" x14ac:dyDescent="0.25">
      <c r="B10" s="10">
        <v>7</v>
      </c>
      <c r="C10" s="2" t="s">
        <v>2</v>
      </c>
      <c r="D10" s="2" t="s">
        <v>29</v>
      </c>
      <c r="E10" s="2" t="s">
        <v>127</v>
      </c>
      <c r="F10" s="2" t="s">
        <v>121</v>
      </c>
      <c r="G10" s="8">
        <v>1819.0855999999999</v>
      </c>
      <c r="H10" s="2">
        <v>3.1</v>
      </c>
      <c r="I10" s="2">
        <v>2011</v>
      </c>
      <c r="J10" s="2">
        <v>2022</v>
      </c>
      <c r="K10" s="2">
        <f t="shared" si="3"/>
        <v>11</v>
      </c>
      <c r="L10" s="2">
        <v>40</v>
      </c>
      <c r="M10" s="3">
        <f t="shared" si="4"/>
        <v>0.05</v>
      </c>
      <c r="N10" s="5">
        <f t="shared" si="8"/>
        <v>2.375E-2</v>
      </c>
      <c r="O10" s="20">
        <v>700</v>
      </c>
      <c r="P10" s="6">
        <f t="shared" si="6"/>
        <v>1273359.92</v>
      </c>
      <c r="Q10" s="6">
        <f t="shared" si="0"/>
        <v>332665.27909999999</v>
      </c>
      <c r="R10" s="6">
        <f t="shared" si="1"/>
        <v>940694.6409</v>
      </c>
      <c r="S10" s="9">
        <v>0.05</v>
      </c>
      <c r="T10" s="6">
        <f t="shared" si="2"/>
        <v>893659.90885499993</v>
      </c>
      <c r="U10" s="4">
        <f t="shared" si="7"/>
        <v>491.26875000000001</v>
      </c>
    </row>
    <row r="11" spans="2:23" x14ac:dyDescent="0.25">
      <c r="B11" s="10">
        <v>8</v>
      </c>
      <c r="C11" s="2" t="s">
        <v>2</v>
      </c>
      <c r="D11" s="2" t="s">
        <v>29</v>
      </c>
      <c r="E11" s="2" t="s">
        <v>127</v>
      </c>
      <c r="F11" s="2" t="s">
        <v>121</v>
      </c>
      <c r="G11" s="8">
        <v>1267.528</v>
      </c>
      <c r="H11" s="2">
        <v>3.1</v>
      </c>
      <c r="I11" s="2">
        <v>2011</v>
      </c>
      <c r="J11" s="2">
        <v>2022</v>
      </c>
      <c r="K11" s="2">
        <f t="shared" si="3"/>
        <v>11</v>
      </c>
      <c r="L11" s="2">
        <v>40</v>
      </c>
      <c r="M11" s="3">
        <f t="shared" si="4"/>
        <v>0.05</v>
      </c>
      <c r="N11" s="5">
        <f t="shared" si="8"/>
        <v>2.375E-2</v>
      </c>
      <c r="O11" s="20">
        <v>700</v>
      </c>
      <c r="P11" s="6">
        <f t="shared" si="6"/>
        <v>887269.6</v>
      </c>
      <c r="Q11" s="6">
        <f t="shared" si="0"/>
        <v>231799.18299999999</v>
      </c>
      <c r="R11" s="6">
        <f t="shared" si="1"/>
        <v>655470.41700000002</v>
      </c>
      <c r="S11" s="9">
        <v>0.05</v>
      </c>
      <c r="T11" s="6">
        <f t="shared" si="2"/>
        <v>622696.89614999993</v>
      </c>
      <c r="U11" s="4">
        <f t="shared" si="7"/>
        <v>491.26874999999995</v>
      </c>
    </row>
    <row r="12" spans="2:23" x14ac:dyDescent="0.25">
      <c r="B12" s="10">
        <v>9</v>
      </c>
      <c r="C12" s="2" t="s">
        <v>15</v>
      </c>
      <c r="D12" s="2" t="s">
        <v>29</v>
      </c>
      <c r="E12" s="2" t="s">
        <v>127</v>
      </c>
      <c r="F12" s="2" t="s">
        <v>121</v>
      </c>
      <c r="G12" s="8">
        <v>1942.18</v>
      </c>
      <c r="H12" s="2">
        <v>3.1</v>
      </c>
      <c r="I12" s="2">
        <v>2011</v>
      </c>
      <c r="J12" s="2">
        <v>2022</v>
      </c>
      <c r="K12" s="2">
        <f t="shared" ref="K12:K14" si="9">J12-I12</f>
        <v>11</v>
      </c>
      <c r="L12" s="2">
        <v>40</v>
      </c>
      <c r="M12" s="3">
        <f t="shared" si="4"/>
        <v>0.05</v>
      </c>
      <c r="N12" s="5">
        <f t="shared" ref="N12:N14" si="10">(1-M12)/L12</f>
        <v>2.375E-2</v>
      </c>
      <c r="O12" s="20">
        <v>700</v>
      </c>
      <c r="P12" s="6">
        <f t="shared" si="6"/>
        <v>1359526</v>
      </c>
      <c r="Q12" s="6">
        <f t="shared" si="0"/>
        <v>355176.16749999998</v>
      </c>
      <c r="R12" s="6">
        <f t="shared" si="1"/>
        <v>1004349.8325</v>
      </c>
      <c r="S12" s="9">
        <v>0.05</v>
      </c>
      <c r="T12" s="6">
        <f t="shared" si="2"/>
        <v>954132.34087499999</v>
      </c>
      <c r="U12" s="4">
        <f t="shared" si="7"/>
        <v>491.26874999999995</v>
      </c>
    </row>
    <row r="13" spans="2:23" x14ac:dyDescent="0.25">
      <c r="B13" s="10">
        <v>10</v>
      </c>
      <c r="C13" s="2" t="s">
        <v>2</v>
      </c>
      <c r="D13" s="2" t="s">
        <v>30</v>
      </c>
      <c r="E13" s="2" t="s">
        <v>127</v>
      </c>
      <c r="F13" s="2" t="s">
        <v>121</v>
      </c>
      <c r="G13" s="8">
        <v>1560.2</v>
      </c>
      <c r="H13" s="2">
        <v>7.5</v>
      </c>
      <c r="I13" s="2">
        <v>2020</v>
      </c>
      <c r="J13" s="2">
        <v>2022</v>
      </c>
      <c r="K13" s="2">
        <f t="shared" si="9"/>
        <v>2</v>
      </c>
      <c r="L13" s="2">
        <v>40</v>
      </c>
      <c r="M13" s="3">
        <f t="shared" si="4"/>
        <v>0.05</v>
      </c>
      <c r="N13" s="5">
        <f t="shared" si="10"/>
        <v>2.375E-2</v>
      </c>
      <c r="O13" s="20">
        <v>700</v>
      </c>
      <c r="P13" s="6">
        <f t="shared" si="6"/>
        <v>1092140</v>
      </c>
      <c r="Q13" s="6">
        <f t="shared" si="0"/>
        <v>51876.65</v>
      </c>
      <c r="R13" s="6">
        <f t="shared" si="1"/>
        <v>1040263.35</v>
      </c>
      <c r="S13" s="9">
        <v>0.05</v>
      </c>
      <c r="T13" s="6">
        <f t="shared" si="2"/>
        <v>988250.18249999988</v>
      </c>
      <c r="U13" s="4">
        <f t="shared" si="7"/>
        <v>633.41249999999991</v>
      </c>
    </row>
    <row r="14" spans="2:23" x14ac:dyDescent="0.25">
      <c r="B14" s="10">
        <v>11</v>
      </c>
      <c r="C14" s="2" t="s">
        <v>2</v>
      </c>
      <c r="D14" s="2" t="s">
        <v>31</v>
      </c>
      <c r="E14" s="2" t="s">
        <v>127</v>
      </c>
      <c r="F14" s="2" t="s">
        <v>121</v>
      </c>
      <c r="G14" s="8">
        <v>48.366199999999999</v>
      </c>
      <c r="H14" s="2">
        <v>2.65</v>
      </c>
      <c r="I14" s="2">
        <v>2020</v>
      </c>
      <c r="J14" s="2">
        <v>2022</v>
      </c>
      <c r="K14" s="2">
        <f t="shared" si="9"/>
        <v>2</v>
      </c>
      <c r="L14" s="2">
        <v>40</v>
      </c>
      <c r="M14" s="3">
        <f t="shared" si="4"/>
        <v>0.05</v>
      </c>
      <c r="N14" s="5">
        <f t="shared" si="10"/>
        <v>2.375E-2</v>
      </c>
      <c r="O14" s="20">
        <v>450</v>
      </c>
      <c r="P14" s="6">
        <f t="shared" si="6"/>
        <v>21764.79</v>
      </c>
      <c r="Q14" s="6">
        <f t="shared" si="0"/>
        <v>1033.8275250000002</v>
      </c>
      <c r="R14" s="6">
        <f t="shared" si="1"/>
        <v>20730.962475</v>
      </c>
      <c r="S14" s="9">
        <v>0.05</v>
      </c>
      <c r="T14" s="6">
        <f t="shared" si="2"/>
        <v>19694.414351249998</v>
      </c>
      <c r="U14" s="4">
        <f t="shared" si="7"/>
        <v>407.19374999999997</v>
      </c>
    </row>
    <row r="15" spans="2:23" x14ac:dyDescent="0.25">
      <c r="B15" s="10">
        <v>12</v>
      </c>
      <c r="C15" s="2" t="s">
        <v>2</v>
      </c>
      <c r="D15" s="2" t="s">
        <v>32</v>
      </c>
      <c r="E15" s="2" t="s">
        <v>127</v>
      </c>
      <c r="F15" s="2" t="s">
        <v>121</v>
      </c>
      <c r="G15" s="8">
        <v>133.63920000000002</v>
      </c>
      <c r="H15" s="2">
        <v>3</v>
      </c>
      <c r="I15" s="2">
        <v>2011</v>
      </c>
      <c r="J15" s="2">
        <v>2022</v>
      </c>
      <c r="K15" s="2">
        <f t="shared" ref="K15:K23" si="11">J15-I15</f>
        <v>11</v>
      </c>
      <c r="L15" s="2">
        <v>40</v>
      </c>
      <c r="M15" s="3">
        <f t="shared" si="4"/>
        <v>0.05</v>
      </c>
      <c r="N15" s="5">
        <f t="shared" ref="N15:N23" si="12">(1-M15)/L15</f>
        <v>2.375E-2</v>
      </c>
      <c r="O15" s="20">
        <v>450</v>
      </c>
      <c r="P15" s="6">
        <f t="shared" si="6"/>
        <v>60137.640000000007</v>
      </c>
      <c r="Q15" s="6">
        <f t="shared" si="0"/>
        <v>15710.958450000002</v>
      </c>
      <c r="R15" s="6">
        <f t="shared" si="1"/>
        <v>44426.681550000008</v>
      </c>
      <c r="S15" s="9">
        <v>0.05</v>
      </c>
      <c r="T15" s="6">
        <f t="shared" si="2"/>
        <v>42205.347472500005</v>
      </c>
      <c r="U15" s="4">
        <f t="shared" si="7"/>
        <v>315.81562500000001</v>
      </c>
    </row>
    <row r="16" spans="2:23" x14ac:dyDescent="0.25">
      <c r="B16" s="10">
        <v>13</v>
      </c>
      <c r="C16" s="2" t="s">
        <v>2</v>
      </c>
      <c r="D16" s="2" t="s">
        <v>33</v>
      </c>
      <c r="E16" s="2" t="s">
        <v>127</v>
      </c>
      <c r="F16" s="2" t="s">
        <v>121</v>
      </c>
      <c r="G16" s="8">
        <v>2754.56</v>
      </c>
      <c r="H16" s="2">
        <v>3.5</v>
      </c>
      <c r="I16" s="2">
        <v>2011</v>
      </c>
      <c r="J16" s="2">
        <v>2022</v>
      </c>
      <c r="K16" s="2">
        <f t="shared" si="11"/>
        <v>11</v>
      </c>
      <c r="L16" s="2">
        <v>40</v>
      </c>
      <c r="M16" s="3">
        <f t="shared" si="4"/>
        <v>0.05</v>
      </c>
      <c r="N16" s="5">
        <f t="shared" si="12"/>
        <v>2.375E-2</v>
      </c>
      <c r="O16" s="20">
        <v>750</v>
      </c>
      <c r="P16" s="6">
        <f t="shared" si="6"/>
        <v>2065920</v>
      </c>
      <c r="Q16" s="6">
        <f t="shared" si="0"/>
        <v>539721.6</v>
      </c>
      <c r="R16" s="6">
        <f t="shared" si="1"/>
        <v>1526198.4</v>
      </c>
      <c r="S16" s="9">
        <v>0.05</v>
      </c>
      <c r="T16" s="6">
        <f t="shared" si="2"/>
        <v>1449888.4799999997</v>
      </c>
      <c r="U16" s="4">
        <f t="shared" si="7"/>
        <v>526.35937499999989</v>
      </c>
    </row>
    <row r="17" spans="2:21" x14ac:dyDescent="0.25">
      <c r="B17" s="10">
        <v>14</v>
      </c>
      <c r="C17" s="2" t="s">
        <v>2</v>
      </c>
      <c r="D17" s="2" t="s">
        <v>33</v>
      </c>
      <c r="E17" s="2" t="s">
        <v>127</v>
      </c>
      <c r="F17" s="2" t="s">
        <v>121</v>
      </c>
      <c r="G17" s="8">
        <v>936.12</v>
      </c>
      <c r="H17" s="2">
        <v>3.5</v>
      </c>
      <c r="I17" s="2">
        <v>2011</v>
      </c>
      <c r="J17" s="2">
        <v>2022</v>
      </c>
      <c r="K17" s="2">
        <f t="shared" si="11"/>
        <v>11</v>
      </c>
      <c r="L17" s="2">
        <v>40</v>
      </c>
      <c r="M17" s="3">
        <f t="shared" si="4"/>
        <v>0.05</v>
      </c>
      <c r="N17" s="5">
        <f t="shared" si="12"/>
        <v>2.375E-2</v>
      </c>
      <c r="O17" s="20">
        <v>700</v>
      </c>
      <c r="P17" s="6">
        <f t="shared" si="6"/>
        <v>655284</v>
      </c>
      <c r="Q17" s="6">
        <f t="shared" si="0"/>
        <v>171192.94500000001</v>
      </c>
      <c r="R17" s="6">
        <f t="shared" si="1"/>
        <v>484091.05499999999</v>
      </c>
      <c r="S17" s="9">
        <v>0.05</v>
      </c>
      <c r="T17" s="6">
        <f t="shared" si="2"/>
        <v>459886.50224999996</v>
      </c>
      <c r="U17" s="4">
        <f t="shared" si="7"/>
        <v>491.26874999999995</v>
      </c>
    </row>
    <row r="18" spans="2:21" x14ac:dyDescent="0.25">
      <c r="B18" s="10">
        <v>15</v>
      </c>
      <c r="C18" s="2" t="s">
        <v>2</v>
      </c>
      <c r="D18" s="2" t="s">
        <v>149</v>
      </c>
      <c r="E18" s="2" t="s">
        <v>127</v>
      </c>
      <c r="F18" s="2" t="s">
        <v>124</v>
      </c>
      <c r="G18" s="8">
        <v>272.76599999999996</v>
      </c>
      <c r="H18" s="2">
        <v>3.6</v>
      </c>
      <c r="I18" s="2">
        <v>2011</v>
      </c>
      <c r="J18" s="2">
        <v>2022</v>
      </c>
      <c r="K18" s="2">
        <f t="shared" si="11"/>
        <v>11</v>
      </c>
      <c r="L18" s="2">
        <v>60</v>
      </c>
      <c r="M18" s="3">
        <f t="shared" si="4"/>
        <v>0.1</v>
      </c>
      <c r="N18" s="5">
        <f t="shared" si="12"/>
        <v>1.5000000000000001E-2</v>
      </c>
      <c r="O18" s="20">
        <v>1100</v>
      </c>
      <c r="P18" s="6">
        <f t="shared" si="6"/>
        <v>300042.59999999998</v>
      </c>
      <c r="Q18" s="6">
        <f t="shared" si="0"/>
        <v>49507.029000000002</v>
      </c>
      <c r="R18" s="6">
        <f t="shared" si="1"/>
        <v>250535.57099999997</v>
      </c>
      <c r="S18" s="9">
        <v>0.05</v>
      </c>
      <c r="T18" s="6">
        <f t="shared" si="2"/>
        <v>238008.79244999995</v>
      </c>
      <c r="U18" s="4">
        <f t="shared" si="7"/>
        <v>872.57499999999993</v>
      </c>
    </row>
    <row r="19" spans="2:21" x14ac:dyDescent="0.25">
      <c r="B19" s="10">
        <v>16</v>
      </c>
      <c r="C19" s="2" t="s">
        <v>2</v>
      </c>
      <c r="D19" s="2" t="s">
        <v>34</v>
      </c>
      <c r="E19" s="2" t="s">
        <v>127</v>
      </c>
      <c r="F19" s="2" t="s">
        <v>121</v>
      </c>
      <c r="G19" s="8">
        <v>2286.5</v>
      </c>
      <c r="H19" s="2">
        <v>3</v>
      </c>
      <c r="I19" s="2">
        <v>2011</v>
      </c>
      <c r="J19" s="2">
        <v>2022</v>
      </c>
      <c r="K19" s="2">
        <f t="shared" si="11"/>
        <v>11</v>
      </c>
      <c r="L19" s="2">
        <v>40</v>
      </c>
      <c r="M19" s="3">
        <f t="shared" si="4"/>
        <v>0.05</v>
      </c>
      <c r="N19" s="5">
        <f t="shared" si="12"/>
        <v>2.375E-2</v>
      </c>
      <c r="O19" s="20">
        <v>1200</v>
      </c>
      <c r="P19" s="6">
        <f t="shared" si="6"/>
        <v>2743800</v>
      </c>
      <c r="Q19" s="6">
        <f t="shared" si="0"/>
        <v>716817.75</v>
      </c>
      <c r="R19" s="6">
        <f t="shared" si="1"/>
        <v>2026982.25</v>
      </c>
      <c r="S19" s="9">
        <v>0.05</v>
      </c>
      <c r="T19" s="6">
        <f t="shared" si="2"/>
        <v>1925633.1375</v>
      </c>
      <c r="U19" s="4">
        <f t="shared" si="7"/>
        <v>842.17499999999995</v>
      </c>
    </row>
    <row r="20" spans="2:21" x14ac:dyDescent="0.25">
      <c r="B20" s="10">
        <v>17</v>
      </c>
      <c r="C20" s="2" t="s">
        <v>2</v>
      </c>
      <c r="D20" s="2" t="s">
        <v>34</v>
      </c>
      <c r="E20" s="2" t="s">
        <v>127</v>
      </c>
      <c r="F20" s="2" t="s">
        <v>121</v>
      </c>
      <c r="G20" s="8">
        <v>1385.35</v>
      </c>
      <c r="H20" s="2">
        <v>3.6</v>
      </c>
      <c r="I20" s="2">
        <v>2011</v>
      </c>
      <c r="J20" s="2">
        <v>2022</v>
      </c>
      <c r="K20" s="2">
        <f t="shared" si="11"/>
        <v>11</v>
      </c>
      <c r="L20" s="2">
        <v>40</v>
      </c>
      <c r="M20" s="3">
        <f t="shared" si="4"/>
        <v>0.05</v>
      </c>
      <c r="N20" s="5">
        <f t="shared" si="12"/>
        <v>2.375E-2</v>
      </c>
      <c r="O20" s="20">
        <v>1200</v>
      </c>
      <c r="P20" s="6">
        <f t="shared" si="6"/>
        <v>1662420</v>
      </c>
      <c r="Q20" s="6">
        <f t="shared" si="0"/>
        <v>434307.22499999998</v>
      </c>
      <c r="R20" s="6">
        <f t="shared" si="1"/>
        <v>1228112.7749999999</v>
      </c>
      <c r="S20" s="9">
        <v>0.05</v>
      </c>
      <c r="T20" s="6">
        <f t="shared" si="2"/>
        <v>1166707.1362499997</v>
      </c>
      <c r="U20" s="4">
        <f t="shared" si="7"/>
        <v>842.17499999999984</v>
      </c>
    </row>
    <row r="21" spans="2:21" x14ac:dyDescent="0.25">
      <c r="B21" s="10">
        <v>18</v>
      </c>
      <c r="C21" s="2" t="s">
        <v>2</v>
      </c>
      <c r="D21" s="2" t="s">
        <v>150</v>
      </c>
      <c r="E21" s="2" t="s">
        <v>128</v>
      </c>
      <c r="F21" s="2" t="s">
        <v>125</v>
      </c>
      <c r="G21" s="8">
        <v>222.732</v>
      </c>
      <c r="H21" s="2">
        <v>4.5</v>
      </c>
      <c r="I21" s="2">
        <v>2011</v>
      </c>
      <c r="J21" s="2">
        <v>2022</v>
      </c>
      <c r="K21" s="2">
        <f t="shared" si="11"/>
        <v>11</v>
      </c>
      <c r="L21" s="2">
        <v>60</v>
      </c>
      <c r="M21" s="3">
        <f t="shared" si="4"/>
        <v>0.1</v>
      </c>
      <c r="N21" s="5">
        <f t="shared" si="12"/>
        <v>1.5000000000000001E-2</v>
      </c>
      <c r="O21" s="20">
        <v>1200</v>
      </c>
      <c r="P21" s="6">
        <f t="shared" si="6"/>
        <v>267278.40000000002</v>
      </c>
      <c r="Q21" s="6">
        <f t="shared" si="0"/>
        <v>44100.936000000009</v>
      </c>
      <c r="R21" s="6">
        <f t="shared" si="1"/>
        <v>223177.46400000001</v>
      </c>
      <c r="S21" s="9">
        <v>0.05</v>
      </c>
      <c r="T21" s="6">
        <f t="shared" si="2"/>
        <v>212018.59080000001</v>
      </c>
      <c r="U21" s="4">
        <f t="shared" si="7"/>
        <v>951.9</v>
      </c>
    </row>
    <row r="22" spans="2:21" x14ac:dyDescent="0.25">
      <c r="B22" s="10">
        <v>19</v>
      </c>
      <c r="C22" s="2" t="s">
        <v>2</v>
      </c>
      <c r="D22" s="2" t="s">
        <v>143</v>
      </c>
      <c r="E22" s="2" t="s">
        <v>127</v>
      </c>
      <c r="F22" s="2" t="s">
        <v>121</v>
      </c>
      <c r="G22" s="8">
        <v>683.26</v>
      </c>
      <c r="H22" s="2">
        <v>3</v>
      </c>
      <c r="I22" s="2">
        <v>2011</v>
      </c>
      <c r="J22" s="2">
        <v>2022</v>
      </c>
      <c r="K22" s="2">
        <f t="shared" si="11"/>
        <v>11</v>
      </c>
      <c r="L22" s="2">
        <v>40</v>
      </c>
      <c r="M22" s="3">
        <f t="shared" si="4"/>
        <v>0.05</v>
      </c>
      <c r="N22" s="5">
        <f t="shared" si="12"/>
        <v>2.375E-2</v>
      </c>
      <c r="O22" s="20">
        <v>750</v>
      </c>
      <c r="P22" s="6">
        <f t="shared" si="6"/>
        <v>512445</v>
      </c>
      <c r="Q22" s="6">
        <f t="shared" si="0"/>
        <v>133876.25625000001</v>
      </c>
      <c r="R22" s="6">
        <f t="shared" si="1"/>
        <v>378568.74375000002</v>
      </c>
      <c r="S22" s="9">
        <v>0.05</v>
      </c>
      <c r="T22" s="6">
        <f t="shared" si="2"/>
        <v>359640.30656250002</v>
      </c>
      <c r="U22" s="4">
        <f t="shared" si="7"/>
        <v>526.359375</v>
      </c>
    </row>
    <row r="23" spans="2:21" x14ac:dyDescent="0.25">
      <c r="B23" s="10">
        <v>20</v>
      </c>
      <c r="C23" s="2" t="s">
        <v>2</v>
      </c>
      <c r="D23" s="2" t="s">
        <v>35</v>
      </c>
      <c r="E23" s="2" t="s">
        <v>129</v>
      </c>
      <c r="F23" s="2" t="s">
        <v>125</v>
      </c>
      <c r="G23" s="8">
        <v>1183.5999999999999</v>
      </c>
      <c r="H23" s="2">
        <v>4.5</v>
      </c>
      <c r="I23" s="2">
        <v>2011</v>
      </c>
      <c r="J23" s="2">
        <v>2022</v>
      </c>
      <c r="K23" s="2">
        <f t="shared" si="11"/>
        <v>11</v>
      </c>
      <c r="L23" s="2">
        <v>60</v>
      </c>
      <c r="M23" s="3">
        <f t="shared" si="4"/>
        <v>0.1</v>
      </c>
      <c r="N23" s="5">
        <f t="shared" si="12"/>
        <v>1.5000000000000001E-2</v>
      </c>
      <c r="O23" s="20">
        <v>1200</v>
      </c>
      <c r="P23" s="6">
        <f t="shared" si="6"/>
        <v>1420320</v>
      </c>
      <c r="Q23" s="6">
        <f t="shared" si="0"/>
        <v>234352.80000000005</v>
      </c>
      <c r="R23" s="6">
        <f t="shared" si="1"/>
        <v>1185967.2</v>
      </c>
      <c r="S23" s="9">
        <v>0.05</v>
      </c>
      <c r="T23" s="6">
        <f t="shared" si="2"/>
        <v>1126668.8399999999</v>
      </c>
      <c r="U23" s="4">
        <f t="shared" si="7"/>
        <v>951.9</v>
      </c>
    </row>
    <row r="24" spans="2:21" x14ac:dyDescent="0.25">
      <c r="B24" s="10">
        <v>21</v>
      </c>
      <c r="C24" s="2" t="s">
        <v>2</v>
      </c>
      <c r="D24" s="2" t="s">
        <v>36</v>
      </c>
      <c r="E24" s="2" t="s">
        <v>127</v>
      </c>
      <c r="F24" s="2" t="s">
        <v>121</v>
      </c>
      <c r="G24" s="8">
        <v>4088.7999999999997</v>
      </c>
      <c r="H24" s="2">
        <v>3.1</v>
      </c>
      <c r="I24" s="2">
        <v>2014</v>
      </c>
      <c r="J24" s="2">
        <v>2022</v>
      </c>
      <c r="K24" s="2">
        <f t="shared" ref="K24:K29" si="13">J24-I24</f>
        <v>8</v>
      </c>
      <c r="L24" s="2">
        <v>40</v>
      </c>
      <c r="M24" s="3">
        <f t="shared" si="4"/>
        <v>0.05</v>
      </c>
      <c r="N24" s="5">
        <f t="shared" ref="N24:N29" si="14">(1-M24)/L24</f>
        <v>2.375E-2</v>
      </c>
      <c r="O24" s="21">
        <v>450</v>
      </c>
      <c r="P24" s="6">
        <f t="shared" si="6"/>
        <v>1839959.9999999998</v>
      </c>
      <c r="Q24" s="6">
        <f t="shared" si="0"/>
        <v>349592.39999999997</v>
      </c>
      <c r="R24" s="6">
        <f t="shared" si="1"/>
        <v>1490367.5999999999</v>
      </c>
      <c r="S24" s="9">
        <v>0.05</v>
      </c>
      <c r="T24" s="6">
        <f t="shared" si="2"/>
        <v>1415849.2199999997</v>
      </c>
      <c r="U24" s="4">
        <f t="shared" si="7"/>
        <v>346.27499999999998</v>
      </c>
    </row>
    <row r="25" spans="2:21" x14ac:dyDescent="0.25">
      <c r="B25" s="10">
        <v>22</v>
      </c>
      <c r="C25" s="2" t="s">
        <v>2</v>
      </c>
      <c r="D25" s="2" t="s">
        <v>37</v>
      </c>
      <c r="E25" s="2" t="s">
        <v>127</v>
      </c>
      <c r="F25" s="2" t="s">
        <v>121</v>
      </c>
      <c r="G25" s="8">
        <v>2125.1</v>
      </c>
      <c r="H25" s="2">
        <v>3</v>
      </c>
      <c r="I25" s="2">
        <v>2016</v>
      </c>
      <c r="J25" s="2">
        <v>2022</v>
      </c>
      <c r="K25" s="2">
        <f t="shared" si="13"/>
        <v>6</v>
      </c>
      <c r="L25" s="2">
        <v>40</v>
      </c>
      <c r="M25" s="3">
        <f t="shared" si="4"/>
        <v>0.05</v>
      </c>
      <c r="N25" s="5">
        <f t="shared" si="14"/>
        <v>2.375E-2</v>
      </c>
      <c r="O25" s="21">
        <v>450</v>
      </c>
      <c r="P25" s="6">
        <f t="shared" si="6"/>
        <v>956295</v>
      </c>
      <c r="Q25" s="6">
        <f t="shared" si="0"/>
        <v>136272.03749999998</v>
      </c>
      <c r="R25" s="6">
        <f t="shared" si="1"/>
        <v>820022.96250000002</v>
      </c>
      <c r="S25" s="9">
        <v>0.05</v>
      </c>
      <c r="T25" s="6">
        <f t="shared" si="2"/>
        <v>779021.81437499996</v>
      </c>
      <c r="U25" s="4">
        <f t="shared" si="7"/>
        <v>366.58125000000001</v>
      </c>
    </row>
    <row r="26" spans="2:21" x14ac:dyDescent="0.25">
      <c r="B26" s="10">
        <v>23</v>
      </c>
      <c r="C26" s="2" t="s">
        <v>2</v>
      </c>
      <c r="D26" s="2" t="s">
        <v>38</v>
      </c>
      <c r="E26" s="2" t="s">
        <v>127</v>
      </c>
      <c r="F26" s="2" t="s">
        <v>121</v>
      </c>
      <c r="G26" s="8">
        <v>430.4</v>
      </c>
      <c r="H26" s="2">
        <v>3</v>
      </c>
      <c r="I26" s="2">
        <v>2016</v>
      </c>
      <c r="J26" s="2">
        <v>2022</v>
      </c>
      <c r="K26" s="2">
        <f t="shared" si="13"/>
        <v>6</v>
      </c>
      <c r="L26" s="2">
        <v>40</v>
      </c>
      <c r="M26" s="3">
        <f t="shared" si="4"/>
        <v>0.05</v>
      </c>
      <c r="N26" s="5">
        <f t="shared" si="14"/>
        <v>2.375E-2</v>
      </c>
      <c r="O26" s="20">
        <v>750</v>
      </c>
      <c r="P26" s="6">
        <f t="shared" si="6"/>
        <v>322800</v>
      </c>
      <c r="Q26" s="6">
        <f t="shared" si="0"/>
        <v>45999</v>
      </c>
      <c r="R26" s="6">
        <f t="shared" si="1"/>
        <v>276801</v>
      </c>
      <c r="S26" s="9">
        <v>0.05</v>
      </c>
      <c r="T26" s="6">
        <f t="shared" si="2"/>
        <v>262960.95</v>
      </c>
      <c r="U26" s="4">
        <f t="shared" si="7"/>
        <v>610.96875000000011</v>
      </c>
    </row>
    <row r="27" spans="2:21" x14ac:dyDescent="0.25">
      <c r="B27" s="10">
        <v>24</v>
      </c>
      <c r="C27" s="2" t="s">
        <v>16</v>
      </c>
      <c r="D27" s="2" t="s">
        <v>39</v>
      </c>
      <c r="E27" s="2" t="s">
        <v>127</v>
      </c>
      <c r="F27" s="2" t="s">
        <v>125</v>
      </c>
      <c r="G27" s="8">
        <v>484.2</v>
      </c>
      <c r="H27" s="2">
        <v>3.75</v>
      </c>
      <c r="I27" s="2">
        <v>2011</v>
      </c>
      <c r="J27" s="2">
        <v>2022</v>
      </c>
      <c r="K27" s="2">
        <f t="shared" si="13"/>
        <v>11</v>
      </c>
      <c r="L27" s="2">
        <v>60</v>
      </c>
      <c r="M27" s="3">
        <f t="shared" si="4"/>
        <v>0.1</v>
      </c>
      <c r="N27" s="5">
        <f t="shared" si="14"/>
        <v>1.5000000000000001E-2</v>
      </c>
      <c r="O27" s="20">
        <v>1200</v>
      </c>
      <c r="P27" s="6">
        <f t="shared" si="6"/>
        <v>581040</v>
      </c>
      <c r="Q27" s="6">
        <f t="shared" si="0"/>
        <v>95871.6</v>
      </c>
      <c r="R27" s="6">
        <f t="shared" si="1"/>
        <v>485168.4</v>
      </c>
      <c r="S27" s="9">
        <v>0.05</v>
      </c>
      <c r="T27" s="6">
        <f t="shared" si="2"/>
        <v>460909.98</v>
      </c>
      <c r="U27" s="4">
        <f t="shared" si="7"/>
        <v>951.9</v>
      </c>
    </row>
    <row r="28" spans="2:21" x14ac:dyDescent="0.25">
      <c r="B28" s="10">
        <v>25</v>
      </c>
      <c r="C28" s="2" t="s">
        <v>2</v>
      </c>
      <c r="D28" s="2" t="s">
        <v>144</v>
      </c>
      <c r="E28" s="2" t="s">
        <v>127</v>
      </c>
      <c r="F28" s="2" t="s">
        <v>121</v>
      </c>
      <c r="G28" s="8">
        <v>254.20499999999998</v>
      </c>
      <c r="H28" s="2">
        <v>3.5</v>
      </c>
      <c r="I28" s="2">
        <v>2017</v>
      </c>
      <c r="J28" s="2">
        <v>2022</v>
      </c>
      <c r="K28" s="2">
        <f t="shared" si="13"/>
        <v>5</v>
      </c>
      <c r="L28" s="2">
        <v>40</v>
      </c>
      <c r="M28" s="3">
        <f t="shared" si="4"/>
        <v>0.05</v>
      </c>
      <c r="N28" s="5">
        <f t="shared" si="14"/>
        <v>2.375E-2</v>
      </c>
      <c r="O28" s="20">
        <v>1200</v>
      </c>
      <c r="P28" s="6">
        <f t="shared" si="6"/>
        <v>305046</v>
      </c>
      <c r="Q28" s="6">
        <f t="shared" si="0"/>
        <v>36224.212500000001</v>
      </c>
      <c r="R28" s="6">
        <f t="shared" si="1"/>
        <v>268821.78749999998</v>
      </c>
      <c r="S28" s="9">
        <v>0.05</v>
      </c>
      <c r="T28" s="6">
        <f t="shared" si="2"/>
        <v>255380.69812499997</v>
      </c>
      <c r="U28" s="4">
        <f t="shared" si="7"/>
        <v>1004.6249999999999</v>
      </c>
    </row>
    <row r="29" spans="2:21" x14ac:dyDescent="0.25">
      <c r="B29" s="10">
        <v>26</v>
      </c>
      <c r="C29" s="2" t="s">
        <v>2</v>
      </c>
      <c r="D29" s="2" t="s">
        <v>145</v>
      </c>
      <c r="E29" s="2" t="s">
        <v>128</v>
      </c>
      <c r="F29" s="2" t="s">
        <v>125</v>
      </c>
      <c r="G29" s="8">
        <v>137.5128</v>
      </c>
      <c r="H29" s="2">
        <v>3.9</v>
      </c>
      <c r="I29" s="2">
        <v>2011</v>
      </c>
      <c r="J29" s="2">
        <v>2022</v>
      </c>
      <c r="K29" s="2">
        <f t="shared" si="13"/>
        <v>11</v>
      </c>
      <c r="L29" s="2">
        <v>60</v>
      </c>
      <c r="M29" s="3">
        <f t="shared" si="4"/>
        <v>0.1</v>
      </c>
      <c r="N29" s="5">
        <f t="shared" si="14"/>
        <v>1.5000000000000001E-2</v>
      </c>
      <c r="O29" s="20">
        <v>1400</v>
      </c>
      <c r="P29" s="6">
        <f t="shared" si="6"/>
        <v>192517.91999999998</v>
      </c>
      <c r="Q29" s="6">
        <f t="shared" si="0"/>
        <v>31765.4568</v>
      </c>
      <c r="R29" s="6">
        <f t="shared" si="1"/>
        <v>160752.4632</v>
      </c>
      <c r="S29" s="9">
        <v>0.05</v>
      </c>
      <c r="T29" s="6">
        <f t="shared" si="2"/>
        <v>152714.84003999998</v>
      </c>
      <c r="U29" s="4">
        <f t="shared" si="7"/>
        <v>1110.55</v>
      </c>
    </row>
    <row r="30" spans="2:21" x14ac:dyDescent="0.25">
      <c r="B30" s="10">
        <v>27</v>
      </c>
      <c r="C30" s="2" t="s">
        <v>2</v>
      </c>
      <c r="D30" s="2" t="s">
        <v>146</v>
      </c>
      <c r="E30" s="2" t="s">
        <v>128</v>
      </c>
      <c r="F30" s="2" t="s">
        <v>125</v>
      </c>
      <c r="G30" s="8">
        <v>137.72800000000001</v>
      </c>
      <c r="H30" s="2">
        <v>3.9</v>
      </c>
      <c r="I30" s="2">
        <v>2011</v>
      </c>
      <c r="J30" s="2">
        <v>2022</v>
      </c>
      <c r="K30" s="2">
        <f t="shared" ref="K30:K41" si="15">J30-I30</f>
        <v>11</v>
      </c>
      <c r="L30" s="2">
        <v>60</v>
      </c>
      <c r="M30" s="3">
        <f t="shared" si="4"/>
        <v>0.1</v>
      </c>
      <c r="N30" s="5">
        <f t="shared" ref="N30:N41" si="16">(1-M30)/L30</f>
        <v>1.5000000000000001E-2</v>
      </c>
      <c r="O30" s="20">
        <v>1400</v>
      </c>
      <c r="P30" s="6">
        <f t="shared" si="6"/>
        <v>192819.20000000001</v>
      </c>
      <c r="Q30" s="6">
        <f t="shared" si="0"/>
        <v>31815.168000000005</v>
      </c>
      <c r="R30" s="6">
        <f t="shared" si="1"/>
        <v>161004.03200000001</v>
      </c>
      <c r="S30" s="9">
        <v>0.05</v>
      </c>
      <c r="T30" s="6">
        <f t="shared" si="2"/>
        <v>152953.83040000001</v>
      </c>
      <c r="U30" s="4">
        <f t="shared" si="7"/>
        <v>1110.55</v>
      </c>
    </row>
    <row r="31" spans="2:21" x14ac:dyDescent="0.25">
      <c r="B31" s="10">
        <v>28</v>
      </c>
      <c r="C31" s="2" t="s">
        <v>2</v>
      </c>
      <c r="D31" s="2" t="s">
        <v>147</v>
      </c>
      <c r="E31" s="2" t="s">
        <v>128</v>
      </c>
      <c r="F31" s="2" t="s">
        <v>121</v>
      </c>
      <c r="G31" s="8">
        <v>839.28</v>
      </c>
      <c r="H31" s="2">
        <v>7</v>
      </c>
      <c r="I31" s="2">
        <v>2011</v>
      </c>
      <c r="J31" s="2">
        <v>2022</v>
      </c>
      <c r="K31" s="2">
        <f t="shared" si="15"/>
        <v>11</v>
      </c>
      <c r="L31" s="2">
        <v>40</v>
      </c>
      <c r="M31" s="3">
        <f t="shared" si="4"/>
        <v>0.05</v>
      </c>
      <c r="N31" s="5">
        <f t="shared" si="16"/>
        <v>2.375E-2</v>
      </c>
      <c r="O31" s="20">
        <v>900</v>
      </c>
      <c r="P31" s="6">
        <f t="shared" si="6"/>
        <v>755352</v>
      </c>
      <c r="Q31" s="6">
        <f t="shared" si="0"/>
        <v>197335.71000000002</v>
      </c>
      <c r="R31" s="6">
        <f t="shared" si="1"/>
        <v>558016.29</v>
      </c>
      <c r="S31" s="9">
        <v>0.05</v>
      </c>
      <c r="T31" s="6">
        <f t="shared" si="2"/>
        <v>530115.47550000006</v>
      </c>
      <c r="U31" s="4">
        <f t="shared" si="7"/>
        <v>631.63125000000014</v>
      </c>
    </row>
    <row r="32" spans="2:21" x14ac:dyDescent="0.25">
      <c r="B32" s="10">
        <v>29</v>
      </c>
      <c r="C32" s="2" t="s">
        <v>2</v>
      </c>
      <c r="D32" s="2" t="s">
        <v>40</v>
      </c>
      <c r="E32" s="2" t="s">
        <v>128</v>
      </c>
      <c r="F32" s="2" t="s">
        <v>125</v>
      </c>
      <c r="G32" s="8">
        <v>662.11767599999996</v>
      </c>
      <c r="H32" s="2">
        <v>4.2</v>
      </c>
      <c r="I32" s="2">
        <v>2011</v>
      </c>
      <c r="J32" s="2">
        <v>2022</v>
      </c>
      <c r="K32" s="2">
        <f t="shared" si="15"/>
        <v>11</v>
      </c>
      <c r="L32" s="2">
        <v>60</v>
      </c>
      <c r="M32" s="3">
        <f t="shared" si="4"/>
        <v>0.1</v>
      </c>
      <c r="N32" s="5">
        <f t="shared" si="16"/>
        <v>1.5000000000000001E-2</v>
      </c>
      <c r="O32" s="20">
        <v>1400</v>
      </c>
      <c r="P32" s="6">
        <f t="shared" si="6"/>
        <v>926964.74639999995</v>
      </c>
      <c r="Q32" s="6">
        <f t="shared" si="0"/>
        <v>152949.18315600001</v>
      </c>
      <c r="R32" s="6">
        <f t="shared" si="1"/>
        <v>774015.56324399996</v>
      </c>
      <c r="S32" s="9">
        <v>0.05</v>
      </c>
      <c r="T32" s="6">
        <f t="shared" si="2"/>
        <v>735314.78508179996</v>
      </c>
      <c r="U32" s="4">
        <f t="shared" si="7"/>
        <v>1110.55</v>
      </c>
    </row>
    <row r="33" spans="2:21" x14ac:dyDescent="0.25">
      <c r="B33" s="10">
        <v>30</v>
      </c>
      <c r="C33" s="2" t="s">
        <v>2</v>
      </c>
      <c r="D33" s="2" t="s">
        <v>41</v>
      </c>
      <c r="E33" s="2" t="s">
        <v>128</v>
      </c>
      <c r="F33" s="2" t="s">
        <v>121</v>
      </c>
      <c r="G33" s="8">
        <v>722.9375</v>
      </c>
      <c r="H33" s="2">
        <v>3.1</v>
      </c>
      <c r="I33" s="2">
        <v>2016</v>
      </c>
      <c r="J33" s="2">
        <v>2022</v>
      </c>
      <c r="K33" s="2">
        <f t="shared" si="15"/>
        <v>6</v>
      </c>
      <c r="L33" s="2">
        <v>40</v>
      </c>
      <c r="M33" s="3">
        <f t="shared" si="4"/>
        <v>0.05</v>
      </c>
      <c r="N33" s="5">
        <f t="shared" si="16"/>
        <v>2.375E-2</v>
      </c>
      <c r="O33" s="20">
        <v>450</v>
      </c>
      <c r="P33" s="6">
        <f t="shared" si="6"/>
        <v>325321.875</v>
      </c>
      <c r="Q33" s="6">
        <f t="shared" si="0"/>
        <v>46358.3671875</v>
      </c>
      <c r="R33" s="6">
        <f t="shared" si="1"/>
        <v>278963.5078125</v>
      </c>
      <c r="S33" s="9">
        <v>0.05</v>
      </c>
      <c r="T33" s="6">
        <f t="shared" si="2"/>
        <v>265015.33242187498</v>
      </c>
      <c r="U33" s="4">
        <f t="shared" si="7"/>
        <v>366.58124999999995</v>
      </c>
    </row>
    <row r="34" spans="2:21" x14ac:dyDescent="0.25">
      <c r="B34" s="10">
        <v>31</v>
      </c>
      <c r="C34" s="2" t="s">
        <v>2</v>
      </c>
      <c r="D34" s="2" t="s">
        <v>42</v>
      </c>
      <c r="E34" s="2" t="s">
        <v>128</v>
      </c>
      <c r="F34" s="2" t="s">
        <v>125</v>
      </c>
      <c r="G34" s="8">
        <v>331.43489999999997</v>
      </c>
      <c r="H34" s="2">
        <v>3.8</v>
      </c>
      <c r="I34" s="2">
        <v>2011</v>
      </c>
      <c r="J34" s="2">
        <v>2022</v>
      </c>
      <c r="K34" s="2">
        <f t="shared" si="15"/>
        <v>11</v>
      </c>
      <c r="L34" s="2">
        <v>60</v>
      </c>
      <c r="M34" s="3">
        <f t="shared" si="4"/>
        <v>0.1</v>
      </c>
      <c r="N34" s="5">
        <f t="shared" si="16"/>
        <v>1.5000000000000001E-2</v>
      </c>
      <c r="O34" s="20">
        <f t="shared" ref="O34:O60" si="17">IF(L34=40,1000,1400)</f>
        <v>1400</v>
      </c>
      <c r="P34" s="6">
        <f t="shared" si="6"/>
        <v>464008.86</v>
      </c>
      <c r="Q34" s="6">
        <f t="shared" si="0"/>
        <v>76561.461900000009</v>
      </c>
      <c r="R34" s="6">
        <f t="shared" si="1"/>
        <v>387447.39809999999</v>
      </c>
      <c r="S34" s="9">
        <v>0.05</v>
      </c>
      <c r="T34" s="6">
        <f t="shared" si="2"/>
        <v>368075.02819499996</v>
      </c>
      <c r="U34" s="4">
        <f t="shared" si="7"/>
        <v>1110.55</v>
      </c>
    </row>
    <row r="35" spans="2:21" x14ac:dyDescent="0.25">
      <c r="B35" s="10">
        <v>32</v>
      </c>
      <c r="C35" s="2" t="s">
        <v>2</v>
      </c>
      <c r="D35" s="2" t="s">
        <v>43</v>
      </c>
      <c r="E35" s="2" t="s">
        <v>128</v>
      </c>
      <c r="F35" s="2" t="s">
        <v>125</v>
      </c>
      <c r="G35" s="8">
        <v>391.15289999999999</v>
      </c>
      <c r="H35" s="2">
        <v>4.7</v>
      </c>
      <c r="I35" s="2">
        <v>2011</v>
      </c>
      <c r="J35" s="2">
        <v>2022</v>
      </c>
      <c r="K35" s="2">
        <f t="shared" si="15"/>
        <v>11</v>
      </c>
      <c r="L35" s="2">
        <v>60</v>
      </c>
      <c r="M35" s="3">
        <f t="shared" si="4"/>
        <v>0.1</v>
      </c>
      <c r="N35" s="5">
        <f t="shared" si="16"/>
        <v>1.5000000000000001E-2</v>
      </c>
      <c r="O35" s="20">
        <f t="shared" si="17"/>
        <v>1400</v>
      </c>
      <c r="P35" s="6">
        <f t="shared" si="6"/>
        <v>547614.05999999994</v>
      </c>
      <c r="Q35" s="6">
        <f t="shared" si="0"/>
        <v>90356.319900000002</v>
      </c>
      <c r="R35" s="6">
        <f t="shared" si="1"/>
        <v>457257.74009999994</v>
      </c>
      <c r="S35" s="9">
        <v>0.05</v>
      </c>
      <c r="T35" s="6">
        <f t="shared" si="2"/>
        <v>434394.85309499991</v>
      </c>
      <c r="U35" s="4">
        <f t="shared" si="7"/>
        <v>1110.5499999999997</v>
      </c>
    </row>
    <row r="36" spans="2:21" x14ac:dyDescent="0.25">
      <c r="B36" s="10">
        <v>33</v>
      </c>
      <c r="C36" s="2" t="s">
        <v>2</v>
      </c>
      <c r="D36" s="2" t="s">
        <v>44</v>
      </c>
      <c r="E36" s="2" t="s">
        <v>128</v>
      </c>
      <c r="F36" s="2" t="s">
        <v>125</v>
      </c>
      <c r="G36" s="8">
        <v>2592.1646999999998</v>
      </c>
      <c r="H36" s="2">
        <v>4.25</v>
      </c>
      <c r="I36" s="2">
        <v>2011</v>
      </c>
      <c r="J36" s="2">
        <v>2022</v>
      </c>
      <c r="K36" s="2">
        <f t="shared" si="15"/>
        <v>11</v>
      </c>
      <c r="L36" s="2">
        <v>60</v>
      </c>
      <c r="M36" s="3">
        <f t="shared" si="4"/>
        <v>0.1</v>
      </c>
      <c r="N36" s="5">
        <f t="shared" si="16"/>
        <v>1.5000000000000001E-2</v>
      </c>
      <c r="O36" s="20">
        <f t="shared" si="17"/>
        <v>1400</v>
      </c>
      <c r="P36" s="6">
        <f t="shared" si="6"/>
        <v>3629030.5799999996</v>
      </c>
      <c r="Q36" s="6">
        <f t="shared" si="0"/>
        <v>598790.0456999999</v>
      </c>
      <c r="R36" s="6">
        <f t="shared" si="1"/>
        <v>3030240.5342999995</v>
      </c>
      <c r="S36" s="9">
        <v>0.05</v>
      </c>
      <c r="T36" s="6">
        <f t="shared" si="2"/>
        <v>2878728.5075849993</v>
      </c>
      <c r="U36" s="4">
        <f t="shared" si="7"/>
        <v>1110.5499999999997</v>
      </c>
    </row>
    <row r="37" spans="2:21" x14ac:dyDescent="0.25">
      <c r="B37" s="10">
        <v>34</v>
      </c>
      <c r="C37" s="2" t="s">
        <v>2</v>
      </c>
      <c r="D37" s="2" t="s">
        <v>24</v>
      </c>
      <c r="E37" s="2" t="s">
        <v>126</v>
      </c>
      <c r="F37" s="2" t="s">
        <v>121</v>
      </c>
      <c r="G37" s="8">
        <v>13229.151000000002</v>
      </c>
      <c r="H37" s="2"/>
      <c r="I37" s="2">
        <v>2011</v>
      </c>
      <c r="J37" s="2">
        <v>2022</v>
      </c>
      <c r="K37" s="2">
        <f t="shared" si="15"/>
        <v>11</v>
      </c>
      <c r="L37" s="2">
        <v>40</v>
      </c>
      <c r="M37" s="3">
        <f t="shared" si="4"/>
        <v>0.05</v>
      </c>
      <c r="N37" s="5">
        <f t="shared" si="16"/>
        <v>2.375E-2</v>
      </c>
      <c r="O37" s="20">
        <v>1300</v>
      </c>
      <c r="P37" s="6">
        <f t="shared" si="6"/>
        <v>17197896.300000001</v>
      </c>
      <c r="Q37" s="6">
        <f t="shared" si="0"/>
        <v>4492950.4083750006</v>
      </c>
      <c r="R37" s="6">
        <f t="shared" si="1"/>
        <v>12704945.891625</v>
      </c>
      <c r="S37" s="9">
        <v>0.05</v>
      </c>
      <c r="T37" s="6">
        <f t="shared" si="2"/>
        <v>12069698.597043749</v>
      </c>
      <c r="U37" s="4">
        <f t="shared" si="7"/>
        <v>912.35624999999982</v>
      </c>
    </row>
    <row r="38" spans="2:21" x14ac:dyDescent="0.25">
      <c r="B38" s="10">
        <v>35</v>
      </c>
      <c r="C38" s="2" t="s">
        <v>2</v>
      </c>
      <c r="D38" s="2" t="s">
        <v>45</v>
      </c>
      <c r="E38" s="2" t="s">
        <v>130</v>
      </c>
      <c r="F38" s="2" t="s">
        <v>121</v>
      </c>
      <c r="G38" s="8">
        <v>2364.0257999999999</v>
      </c>
      <c r="H38" s="2"/>
      <c r="I38" s="2">
        <v>2011</v>
      </c>
      <c r="J38" s="2">
        <v>2022</v>
      </c>
      <c r="K38" s="2">
        <f t="shared" si="15"/>
        <v>11</v>
      </c>
      <c r="L38" s="2">
        <v>40</v>
      </c>
      <c r="M38" s="3">
        <f t="shared" si="4"/>
        <v>0.05</v>
      </c>
      <c r="N38" s="5">
        <f t="shared" si="16"/>
        <v>2.375E-2</v>
      </c>
      <c r="O38" s="20">
        <v>700</v>
      </c>
      <c r="P38" s="6">
        <f t="shared" si="6"/>
        <v>1654818.0599999998</v>
      </c>
      <c r="Q38" s="6">
        <f t="shared" si="0"/>
        <v>432321.21817499993</v>
      </c>
      <c r="R38" s="6">
        <f t="shared" si="1"/>
        <v>1222496.841825</v>
      </c>
      <c r="S38" s="9">
        <v>0.05</v>
      </c>
      <c r="T38" s="6">
        <f t="shared" si="2"/>
        <v>1161371.99973375</v>
      </c>
      <c r="U38" s="4">
        <f t="shared" si="7"/>
        <v>491.26875000000001</v>
      </c>
    </row>
    <row r="39" spans="2:21" x14ac:dyDescent="0.25">
      <c r="B39" s="10">
        <v>36</v>
      </c>
      <c r="C39" s="2" t="s">
        <v>2</v>
      </c>
      <c r="D39" s="2" t="s">
        <v>46</v>
      </c>
      <c r="E39" s="2" t="s">
        <v>49</v>
      </c>
      <c r="F39" s="2" t="s">
        <v>125</v>
      </c>
      <c r="G39" s="8">
        <v>1871.1505500000001</v>
      </c>
      <c r="H39" s="2">
        <v>4.25</v>
      </c>
      <c r="I39" s="2">
        <v>2011</v>
      </c>
      <c r="J39" s="2">
        <v>2022</v>
      </c>
      <c r="K39" s="2">
        <f t="shared" si="15"/>
        <v>11</v>
      </c>
      <c r="L39" s="2">
        <v>60</v>
      </c>
      <c r="M39" s="3">
        <f t="shared" si="4"/>
        <v>0.1</v>
      </c>
      <c r="N39" s="5">
        <f t="shared" si="16"/>
        <v>1.5000000000000001E-2</v>
      </c>
      <c r="O39" s="20">
        <f t="shared" si="17"/>
        <v>1400</v>
      </c>
      <c r="P39" s="6">
        <f t="shared" si="6"/>
        <v>2619610.77</v>
      </c>
      <c r="Q39" s="6">
        <f t="shared" si="0"/>
        <v>432235.77705000003</v>
      </c>
      <c r="R39" s="6">
        <f t="shared" si="1"/>
        <v>2187374.9929499999</v>
      </c>
      <c r="S39" s="9">
        <v>0.05</v>
      </c>
      <c r="T39" s="6">
        <f t="shared" si="2"/>
        <v>2078006.2433024999</v>
      </c>
      <c r="U39" s="4">
        <f t="shared" si="7"/>
        <v>1110.55</v>
      </c>
    </row>
    <row r="40" spans="2:21" x14ac:dyDescent="0.25">
      <c r="B40" s="10">
        <v>37</v>
      </c>
      <c r="C40" s="2" t="s">
        <v>2</v>
      </c>
      <c r="D40" s="2" t="s">
        <v>47</v>
      </c>
      <c r="E40" s="2" t="s">
        <v>49</v>
      </c>
      <c r="F40" s="2" t="s">
        <v>125</v>
      </c>
      <c r="G40" s="8">
        <v>1306.0488</v>
      </c>
      <c r="H40" s="2">
        <v>3.6</v>
      </c>
      <c r="I40" s="2">
        <v>2011</v>
      </c>
      <c r="J40" s="2">
        <v>2022</v>
      </c>
      <c r="K40" s="2">
        <f t="shared" si="15"/>
        <v>11</v>
      </c>
      <c r="L40" s="2">
        <v>60</v>
      </c>
      <c r="M40" s="3">
        <f t="shared" si="4"/>
        <v>0.1</v>
      </c>
      <c r="N40" s="5">
        <f t="shared" si="16"/>
        <v>1.5000000000000001E-2</v>
      </c>
      <c r="O40" s="20">
        <f t="shared" si="17"/>
        <v>1400</v>
      </c>
      <c r="P40" s="6">
        <f t="shared" si="6"/>
        <v>1828468.32</v>
      </c>
      <c r="Q40" s="6">
        <f t="shared" si="0"/>
        <v>301697.27280000004</v>
      </c>
      <c r="R40" s="6">
        <f t="shared" si="1"/>
        <v>1526771.0471999999</v>
      </c>
      <c r="S40" s="9">
        <v>0.05</v>
      </c>
      <c r="T40" s="6">
        <f t="shared" si="2"/>
        <v>1450432.4948399998</v>
      </c>
      <c r="U40" s="4">
        <f t="shared" si="7"/>
        <v>1110.55</v>
      </c>
    </row>
    <row r="41" spans="2:21" x14ac:dyDescent="0.25">
      <c r="B41" s="10">
        <v>38</v>
      </c>
      <c r="C41" s="2" t="s">
        <v>2</v>
      </c>
      <c r="D41" s="2" t="s">
        <v>48</v>
      </c>
      <c r="E41" s="2" t="s">
        <v>49</v>
      </c>
      <c r="F41" s="2" t="s">
        <v>121</v>
      </c>
      <c r="G41" s="8">
        <v>318.60359999999997</v>
      </c>
      <c r="H41" s="2">
        <v>3.4</v>
      </c>
      <c r="I41" s="2">
        <v>2011</v>
      </c>
      <c r="J41" s="2">
        <v>2022</v>
      </c>
      <c r="K41" s="2">
        <f t="shared" si="15"/>
        <v>11</v>
      </c>
      <c r="L41" s="2">
        <v>40</v>
      </c>
      <c r="M41" s="3">
        <f t="shared" si="4"/>
        <v>0.05</v>
      </c>
      <c r="N41" s="5">
        <f t="shared" si="16"/>
        <v>2.375E-2</v>
      </c>
      <c r="O41" s="20">
        <v>700</v>
      </c>
      <c r="P41" s="6">
        <f t="shared" si="6"/>
        <v>223022.52</v>
      </c>
      <c r="Q41" s="6">
        <f t="shared" si="0"/>
        <v>58264.633350000004</v>
      </c>
      <c r="R41" s="6">
        <f t="shared" si="1"/>
        <v>164757.88665</v>
      </c>
      <c r="S41" s="9">
        <v>0.05</v>
      </c>
      <c r="T41" s="6">
        <f t="shared" si="2"/>
        <v>156519.9923175</v>
      </c>
      <c r="U41" s="4">
        <f t="shared" si="7"/>
        <v>491.26875000000007</v>
      </c>
    </row>
    <row r="42" spans="2:21" x14ac:dyDescent="0.25">
      <c r="B42" s="10">
        <v>39</v>
      </c>
      <c r="C42" s="2" t="s">
        <v>2</v>
      </c>
      <c r="D42" s="2" t="s">
        <v>49</v>
      </c>
      <c r="E42" s="2" t="s">
        <v>49</v>
      </c>
      <c r="F42" s="2" t="s">
        <v>121</v>
      </c>
      <c r="G42" s="8">
        <v>2373.3869999999997</v>
      </c>
      <c r="H42" s="2"/>
      <c r="I42" s="2">
        <v>2011</v>
      </c>
      <c r="J42" s="2">
        <v>2022</v>
      </c>
      <c r="K42" s="2">
        <f t="shared" ref="K42:K105" si="18">J42-I42</f>
        <v>11</v>
      </c>
      <c r="L42" s="2">
        <v>40</v>
      </c>
      <c r="M42" s="3">
        <f t="shared" si="4"/>
        <v>0.05</v>
      </c>
      <c r="N42" s="5">
        <f t="shared" ref="N42" si="19">(1-M42)/L42</f>
        <v>2.375E-2</v>
      </c>
      <c r="O42" s="20">
        <v>700</v>
      </c>
      <c r="P42" s="6">
        <f t="shared" si="6"/>
        <v>1661370.9</v>
      </c>
      <c r="Q42" s="6">
        <f t="shared" si="0"/>
        <v>434033.14762499993</v>
      </c>
      <c r="R42" s="6">
        <f>MAX(P42-Q42,0)</f>
        <v>1227337.7523749999</v>
      </c>
      <c r="S42" s="9">
        <v>0.05</v>
      </c>
      <c r="T42" s="6">
        <f t="shared" si="2"/>
        <v>1165970.8647562498</v>
      </c>
      <c r="U42" s="4">
        <f t="shared" si="7"/>
        <v>491.26875000000001</v>
      </c>
    </row>
    <row r="43" spans="2:21" x14ac:dyDescent="0.25">
      <c r="B43" s="10">
        <v>40</v>
      </c>
      <c r="C43" s="2" t="s">
        <v>2</v>
      </c>
      <c r="D43" s="2" t="s">
        <v>12</v>
      </c>
      <c r="E43" s="2" t="s">
        <v>49</v>
      </c>
      <c r="F43" s="2"/>
      <c r="G43" s="8">
        <v>506.63459999999998</v>
      </c>
      <c r="H43" s="2">
        <v>3.6</v>
      </c>
      <c r="I43" s="2">
        <v>2011</v>
      </c>
      <c r="J43" s="2">
        <v>2022</v>
      </c>
      <c r="K43" s="2">
        <f t="shared" si="18"/>
        <v>11</v>
      </c>
      <c r="L43" s="2">
        <v>40</v>
      </c>
      <c r="M43" s="3">
        <f t="shared" si="4"/>
        <v>0.05</v>
      </c>
      <c r="N43" s="5">
        <f t="shared" ref="N43:N106" si="20">(1-M43)/L43</f>
        <v>2.375E-2</v>
      </c>
      <c r="O43" s="20">
        <v>700</v>
      </c>
      <c r="P43" s="6">
        <f t="shared" ref="P43:P106" si="21">O43*G43</f>
        <v>354644.22</v>
      </c>
      <c r="Q43" s="6">
        <f t="shared" ref="Q43:Q106" si="22">P43*N43*K43</f>
        <v>92650.802474999989</v>
      </c>
      <c r="R43" s="6">
        <f t="shared" ref="R43:R106" si="23">MAX(P43-Q43,0)</f>
        <v>261993.417525</v>
      </c>
      <c r="S43" s="9">
        <v>0.05</v>
      </c>
      <c r="T43" s="6">
        <f t="shared" ref="T43:T106" si="24">IF(R43&gt;M43*P43,R43*(1-S43),P43*M43)</f>
        <v>248893.74664874998</v>
      </c>
      <c r="U43" s="4">
        <f t="shared" si="7"/>
        <v>491.26874999999995</v>
      </c>
    </row>
    <row r="44" spans="2:21" x14ac:dyDescent="0.25">
      <c r="B44" s="10">
        <v>41</v>
      </c>
      <c r="C44" s="2" t="s">
        <v>2</v>
      </c>
      <c r="D44" s="2" t="s">
        <v>148</v>
      </c>
      <c r="E44" s="2" t="s">
        <v>127</v>
      </c>
      <c r="F44" s="2" t="s">
        <v>121</v>
      </c>
      <c r="G44" s="8">
        <v>1021.1509</v>
      </c>
      <c r="H44" s="2">
        <v>3.1</v>
      </c>
      <c r="I44" s="2">
        <v>2016</v>
      </c>
      <c r="J44" s="2">
        <v>2022</v>
      </c>
      <c r="K44" s="2">
        <f t="shared" si="18"/>
        <v>6</v>
      </c>
      <c r="L44" s="2">
        <v>40</v>
      </c>
      <c r="M44" s="3">
        <f t="shared" si="4"/>
        <v>0.05</v>
      </c>
      <c r="N44" s="5">
        <f t="shared" si="20"/>
        <v>2.375E-2</v>
      </c>
      <c r="O44" s="20">
        <v>700</v>
      </c>
      <c r="P44" s="6">
        <f t="shared" si="21"/>
        <v>714805.63</v>
      </c>
      <c r="Q44" s="6">
        <f t="shared" si="22"/>
        <v>101859.80227499999</v>
      </c>
      <c r="R44" s="6">
        <f t="shared" si="23"/>
        <v>612945.82772499998</v>
      </c>
      <c r="S44" s="9">
        <v>0.05</v>
      </c>
      <c r="T44" s="6">
        <f t="shared" si="24"/>
        <v>582298.53633874992</v>
      </c>
      <c r="U44" s="4">
        <f t="shared" si="7"/>
        <v>570.23749999999995</v>
      </c>
    </row>
    <row r="45" spans="2:21" x14ac:dyDescent="0.25">
      <c r="B45" s="10">
        <v>42</v>
      </c>
      <c r="C45" s="2" t="s">
        <v>2</v>
      </c>
      <c r="D45" s="2" t="s">
        <v>148</v>
      </c>
      <c r="E45" s="2" t="s">
        <v>127</v>
      </c>
      <c r="F45" s="2" t="s">
        <v>121</v>
      </c>
      <c r="G45" s="8">
        <v>2316.4128000000001</v>
      </c>
      <c r="H45" s="2">
        <v>3.1</v>
      </c>
      <c r="I45" s="2">
        <v>2016</v>
      </c>
      <c r="J45" s="2">
        <v>2022</v>
      </c>
      <c r="K45" s="2">
        <f t="shared" si="18"/>
        <v>6</v>
      </c>
      <c r="L45" s="2">
        <v>40</v>
      </c>
      <c r="M45" s="3">
        <f t="shared" si="4"/>
        <v>0.05</v>
      </c>
      <c r="N45" s="5">
        <f t="shared" si="20"/>
        <v>2.375E-2</v>
      </c>
      <c r="O45" s="20">
        <v>700</v>
      </c>
      <c r="P45" s="6">
        <f t="shared" si="21"/>
        <v>1621488.96</v>
      </c>
      <c r="Q45" s="6">
        <f t="shared" si="22"/>
        <v>231062.17680000002</v>
      </c>
      <c r="R45" s="6">
        <f t="shared" si="23"/>
        <v>1390426.7831999999</v>
      </c>
      <c r="S45" s="9">
        <v>0.05</v>
      </c>
      <c r="T45" s="6">
        <f t="shared" si="24"/>
        <v>1320905.44404</v>
      </c>
      <c r="U45" s="4">
        <f t="shared" si="7"/>
        <v>570.23749999999995</v>
      </c>
    </row>
    <row r="46" spans="2:21" x14ac:dyDescent="0.25">
      <c r="B46" s="10">
        <v>43</v>
      </c>
      <c r="C46" s="2" t="s">
        <v>2</v>
      </c>
      <c r="D46" s="2" t="s">
        <v>50</v>
      </c>
      <c r="E46" s="2" t="s">
        <v>127</v>
      </c>
      <c r="F46" s="2" t="s">
        <v>121</v>
      </c>
      <c r="G46" s="8">
        <v>77.579599999999999</v>
      </c>
      <c r="H46" s="2">
        <v>2.8</v>
      </c>
      <c r="I46" s="2">
        <v>2011</v>
      </c>
      <c r="J46" s="2">
        <v>2022</v>
      </c>
      <c r="K46" s="2">
        <f t="shared" si="18"/>
        <v>11</v>
      </c>
      <c r="L46" s="2">
        <v>40</v>
      </c>
      <c r="M46" s="3">
        <f t="shared" si="4"/>
        <v>0.05</v>
      </c>
      <c r="N46" s="5">
        <f t="shared" si="20"/>
        <v>2.375E-2</v>
      </c>
      <c r="O46" s="20">
        <v>700</v>
      </c>
      <c r="P46" s="6">
        <f t="shared" si="21"/>
        <v>54305.72</v>
      </c>
      <c r="Q46" s="6">
        <f t="shared" si="22"/>
        <v>14187.369350000001</v>
      </c>
      <c r="R46" s="6">
        <f t="shared" si="23"/>
        <v>40118.35065</v>
      </c>
      <c r="S46" s="9">
        <v>0.05</v>
      </c>
      <c r="T46" s="6">
        <f t="shared" si="24"/>
        <v>38112.433117499997</v>
      </c>
      <c r="U46" s="4">
        <f t="shared" si="7"/>
        <v>491.26874999999995</v>
      </c>
    </row>
    <row r="47" spans="2:21" x14ac:dyDescent="0.25">
      <c r="B47" s="10">
        <v>44</v>
      </c>
      <c r="C47" s="2" t="s">
        <v>2</v>
      </c>
      <c r="D47" s="2" t="s">
        <v>51</v>
      </c>
      <c r="E47" s="2" t="s">
        <v>127</v>
      </c>
      <c r="F47" s="2" t="s">
        <v>121</v>
      </c>
      <c r="G47" s="8">
        <v>1431.5642000000003</v>
      </c>
      <c r="H47" s="2">
        <v>3.15</v>
      </c>
      <c r="I47" s="2">
        <v>2011</v>
      </c>
      <c r="J47" s="2">
        <v>2022</v>
      </c>
      <c r="K47" s="2">
        <f t="shared" si="18"/>
        <v>11</v>
      </c>
      <c r="L47" s="2">
        <v>40</v>
      </c>
      <c r="M47" s="3">
        <f t="shared" si="4"/>
        <v>0.05</v>
      </c>
      <c r="N47" s="5">
        <f t="shared" si="20"/>
        <v>2.375E-2</v>
      </c>
      <c r="O47" s="20">
        <v>700</v>
      </c>
      <c r="P47" s="6">
        <f t="shared" si="21"/>
        <v>1002094.9400000002</v>
      </c>
      <c r="Q47" s="6">
        <f t="shared" si="22"/>
        <v>261797.30307500003</v>
      </c>
      <c r="R47" s="6">
        <f t="shared" si="23"/>
        <v>740297.63692500012</v>
      </c>
      <c r="S47" s="9">
        <v>0.05</v>
      </c>
      <c r="T47" s="6">
        <f t="shared" si="24"/>
        <v>703282.75507875008</v>
      </c>
      <c r="U47" s="4">
        <f t="shared" si="7"/>
        <v>491.26874999999995</v>
      </c>
    </row>
    <row r="48" spans="2:21" x14ac:dyDescent="0.25">
      <c r="B48" s="10">
        <v>45</v>
      </c>
      <c r="C48" s="2" t="s">
        <v>2</v>
      </c>
      <c r="D48" s="2" t="s">
        <v>52</v>
      </c>
      <c r="E48" s="2" t="s">
        <v>127</v>
      </c>
      <c r="F48" s="2" t="s">
        <v>125</v>
      </c>
      <c r="G48" s="8">
        <v>4414.9678800000002</v>
      </c>
      <c r="H48" s="2">
        <v>3.15</v>
      </c>
      <c r="I48" s="2">
        <v>2011</v>
      </c>
      <c r="J48" s="2">
        <v>2022</v>
      </c>
      <c r="K48" s="2">
        <f t="shared" si="18"/>
        <v>11</v>
      </c>
      <c r="L48" s="2">
        <v>60</v>
      </c>
      <c r="M48" s="3">
        <f t="shared" si="4"/>
        <v>0.1</v>
      </c>
      <c r="N48" s="5">
        <f t="shared" si="20"/>
        <v>1.5000000000000001E-2</v>
      </c>
      <c r="O48" s="20">
        <v>1500</v>
      </c>
      <c r="P48" s="6">
        <f t="shared" si="21"/>
        <v>6622451.8200000003</v>
      </c>
      <c r="Q48" s="6">
        <f t="shared" si="22"/>
        <v>1092704.5503000002</v>
      </c>
      <c r="R48" s="6">
        <f t="shared" si="23"/>
        <v>5529747.2697000001</v>
      </c>
      <c r="S48" s="9">
        <v>0.05</v>
      </c>
      <c r="T48" s="6">
        <f t="shared" si="24"/>
        <v>5253259.906215</v>
      </c>
      <c r="U48" s="4">
        <f t="shared" si="7"/>
        <v>1189.875</v>
      </c>
    </row>
    <row r="49" spans="2:21" x14ac:dyDescent="0.25">
      <c r="B49" s="10">
        <v>46</v>
      </c>
      <c r="C49" s="2" t="s">
        <v>15</v>
      </c>
      <c r="D49" s="2" t="s">
        <v>53</v>
      </c>
      <c r="E49" s="2" t="s">
        <v>127</v>
      </c>
      <c r="F49" s="2" t="s">
        <v>125</v>
      </c>
      <c r="G49" s="8">
        <v>4414.9678800000002</v>
      </c>
      <c r="H49" s="2">
        <v>3.15</v>
      </c>
      <c r="I49" s="2">
        <v>2016</v>
      </c>
      <c r="J49" s="2">
        <v>2022</v>
      </c>
      <c r="K49" s="2">
        <f t="shared" si="18"/>
        <v>6</v>
      </c>
      <c r="L49" s="2">
        <v>60</v>
      </c>
      <c r="M49" s="3">
        <f t="shared" si="4"/>
        <v>0.1</v>
      </c>
      <c r="N49" s="5">
        <f t="shared" si="20"/>
        <v>1.5000000000000001E-2</v>
      </c>
      <c r="O49" s="20">
        <v>1500</v>
      </c>
      <c r="P49" s="6">
        <f t="shared" si="21"/>
        <v>6622451.8200000003</v>
      </c>
      <c r="Q49" s="6">
        <f t="shared" si="22"/>
        <v>596020.6638000001</v>
      </c>
      <c r="R49" s="6">
        <f t="shared" si="23"/>
        <v>6026431.1562000001</v>
      </c>
      <c r="S49" s="9">
        <v>0.05</v>
      </c>
      <c r="T49" s="6">
        <f t="shared" si="24"/>
        <v>5725109.5983899999</v>
      </c>
      <c r="U49" s="4">
        <f t="shared" si="7"/>
        <v>1296.75</v>
      </c>
    </row>
    <row r="50" spans="2:21" x14ac:dyDescent="0.25">
      <c r="B50" s="10">
        <v>47</v>
      </c>
      <c r="C50" s="2" t="s">
        <v>2</v>
      </c>
      <c r="D50" s="2" t="s">
        <v>54</v>
      </c>
      <c r="E50" s="2" t="s">
        <v>127</v>
      </c>
      <c r="F50" s="2" t="s">
        <v>125</v>
      </c>
      <c r="G50" s="8">
        <v>5280.201</v>
      </c>
      <c r="H50" s="2">
        <v>3.15</v>
      </c>
      <c r="I50" s="2">
        <v>2011</v>
      </c>
      <c r="J50" s="2">
        <v>2022</v>
      </c>
      <c r="K50" s="2">
        <f t="shared" si="18"/>
        <v>11</v>
      </c>
      <c r="L50" s="2">
        <v>60</v>
      </c>
      <c r="M50" s="3">
        <f t="shared" si="4"/>
        <v>0.1</v>
      </c>
      <c r="N50" s="5">
        <f t="shared" si="20"/>
        <v>1.5000000000000001E-2</v>
      </c>
      <c r="O50" s="20">
        <v>1600</v>
      </c>
      <c r="P50" s="6">
        <f t="shared" si="21"/>
        <v>8448321.5999999996</v>
      </c>
      <c r="Q50" s="6">
        <f t="shared" si="22"/>
        <v>1393973.064</v>
      </c>
      <c r="R50" s="6">
        <f t="shared" si="23"/>
        <v>7054348.5359999994</v>
      </c>
      <c r="S50" s="9">
        <v>0.05</v>
      </c>
      <c r="T50" s="6">
        <f t="shared" si="24"/>
        <v>6701631.1091999989</v>
      </c>
      <c r="U50" s="4">
        <f t="shared" si="7"/>
        <v>1269.1999999999998</v>
      </c>
    </row>
    <row r="51" spans="2:21" x14ac:dyDescent="0.25">
      <c r="B51" s="10">
        <v>48</v>
      </c>
      <c r="C51" s="2" t="s">
        <v>15</v>
      </c>
      <c r="D51" s="2" t="s">
        <v>55</v>
      </c>
      <c r="E51" s="2" t="s">
        <v>127</v>
      </c>
      <c r="F51" s="2" t="s">
        <v>125</v>
      </c>
      <c r="G51" s="8">
        <v>5280.201</v>
      </c>
      <c r="H51" s="2">
        <v>3.15</v>
      </c>
      <c r="I51" s="2">
        <v>2021</v>
      </c>
      <c r="J51" s="2">
        <v>2022</v>
      </c>
      <c r="K51" s="2">
        <f t="shared" si="18"/>
        <v>1</v>
      </c>
      <c r="L51" s="2">
        <v>60</v>
      </c>
      <c r="M51" s="3">
        <f t="shared" si="4"/>
        <v>0.1</v>
      </c>
      <c r="N51" s="5">
        <f t="shared" si="20"/>
        <v>1.5000000000000001E-2</v>
      </c>
      <c r="O51" s="20">
        <v>1600</v>
      </c>
      <c r="P51" s="6">
        <f t="shared" si="21"/>
        <v>8448321.5999999996</v>
      </c>
      <c r="Q51" s="6">
        <f t="shared" si="22"/>
        <v>126724.82400000001</v>
      </c>
      <c r="R51" s="6">
        <f t="shared" si="23"/>
        <v>8321596.7759999996</v>
      </c>
      <c r="S51" s="9">
        <v>0.05</v>
      </c>
      <c r="T51" s="6">
        <f t="shared" si="24"/>
        <v>7905516.9371999996</v>
      </c>
      <c r="U51" s="4">
        <f t="shared" si="7"/>
        <v>1497.1999999999998</v>
      </c>
    </row>
    <row r="52" spans="2:21" x14ac:dyDescent="0.25">
      <c r="B52" s="10">
        <v>49</v>
      </c>
      <c r="C52" s="2" t="s">
        <v>2</v>
      </c>
      <c r="D52" s="2" t="s">
        <v>56</v>
      </c>
      <c r="E52" s="2" t="s">
        <v>127</v>
      </c>
      <c r="F52" s="2" t="s">
        <v>125</v>
      </c>
      <c r="G52" s="8">
        <v>1295.8806</v>
      </c>
      <c r="H52" s="2">
        <v>3.15</v>
      </c>
      <c r="I52" s="2">
        <v>2016</v>
      </c>
      <c r="J52" s="2">
        <v>2022</v>
      </c>
      <c r="K52" s="2">
        <f t="shared" si="18"/>
        <v>6</v>
      </c>
      <c r="L52" s="2">
        <v>60</v>
      </c>
      <c r="M52" s="3">
        <f t="shared" si="4"/>
        <v>0.1</v>
      </c>
      <c r="N52" s="5">
        <f t="shared" si="20"/>
        <v>1.5000000000000001E-2</v>
      </c>
      <c r="O52" s="20">
        <v>1500</v>
      </c>
      <c r="P52" s="6">
        <f t="shared" si="21"/>
        <v>1943820.9</v>
      </c>
      <c r="Q52" s="6">
        <f t="shared" si="22"/>
        <v>174943.88099999999</v>
      </c>
      <c r="R52" s="6">
        <f t="shared" si="23"/>
        <v>1768877.0189999999</v>
      </c>
      <c r="S52" s="9">
        <v>0.05</v>
      </c>
      <c r="T52" s="6">
        <f t="shared" si="24"/>
        <v>1680433.1680499997</v>
      </c>
      <c r="U52" s="4">
        <f t="shared" si="7"/>
        <v>1296.7499999999998</v>
      </c>
    </row>
    <row r="53" spans="2:21" ht="15" customHeight="1" x14ac:dyDescent="0.25">
      <c r="B53" s="10">
        <v>50</v>
      </c>
      <c r="C53" s="2" t="s">
        <v>15</v>
      </c>
      <c r="D53" s="2" t="s">
        <v>57</v>
      </c>
      <c r="E53" s="2" t="s">
        <v>127</v>
      </c>
      <c r="F53" s="2" t="s">
        <v>125</v>
      </c>
      <c r="G53" s="8">
        <v>1295.8806</v>
      </c>
      <c r="H53" s="2">
        <v>3.15</v>
      </c>
      <c r="I53" s="2">
        <v>2016</v>
      </c>
      <c r="J53" s="2">
        <v>2022</v>
      </c>
      <c r="K53" s="2">
        <f t="shared" si="18"/>
        <v>6</v>
      </c>
      <c r="L53" s="2">
        <v>60</v>
      </c>
      <c r="M53" s="3">
        <f t="shared" si="4"/>
        <v>0.1</v>
      </c>
      <c r="N53" s="5">
        <f t="shared" si="20"/>
        <v>1.5000000000000001E-2</v>
      </c>
      <c r="O53" s="20">
        <v>1500</v>
      </c>
      <c r="P53" s="6">
        <f t="shared" si="21"/>
        <v>1943820.9</v>
      </c>
      <c r="Q53" s="6">
        <f t="shared" si="22"/>
        <v>174943.88099999999</v>
      </c>
      <c r="R53" s="6">
        <f t="shared" si="23"/>
        <v>1768877.0189999999</v>
      </c>
      <c r="S53" s="9">
        <v>0.05</v>
      </c>
      <c r="T53" s="6">
        <f t="shared" si="24"/>
        <v>1680433.1680499997</v>
      </c>
      <c r="U53" s="4">
        <f t="shared" si="7"/>
        <v>1296.7499999999998</v>
      </c>
    </row>
    <row r="54" spans="2:21" x14ac:dyDescent="0.25">
      <c r="B54" s="10">
        <v>51</v>
      </c>
      <c r="C54" s="2" t="s">
        <v>2</v>
      </c>
      <c r="D54" s="2" t="s">
        <v>58</v>
      </c>
      <c r="E54" s="2" t="s">
        <v>49</v>
      </c>
      <c r="F54" s="2" t="s">
        <v>121</v>
      </c>
      <c r="G54" s="8">
        <v>11890.2035</v>
      </c>
      <c r="H54" s="2"/>
      <c r="I54" s="2">
        <v>2011</v>
      </c>
      <c r="J54" s="2">
        <v>2022</v>
      </c>
      <c r="K54" s="2">
        <f t="shared" si="18"/>
        <v>11</v>
      </c>
      <c r="L54" s="2">
        <v>40</v>
      </c>
      <c r="M54" s="3">
        <f t="shared" si="4"/>
        <v>0.05</v>
      </c>
      <c r="N54" s="5">
        <f t="shared" si="20"/>
        <v>2.375E-2</v>
      </c>
      <c r="O54" s="20">
        <v>1200</v>
      </c>
      <c r="P54" s="6">
        <f t="shared" si="21"/>
        <v>14268244.199999999</v>
      </c>
      <c r="Q54" s="6">
        <f t="shared" si="22"/>
        <v>3727578.7972499998</v>
      </c>
      <c r="R54" s="6">
        <f t="shared" si="23"/>
        <v>10540665.40275</v>
      </c>
      <c r="S54" s="9">
        <v>0.05</v>
      </c>
      <c r="T54" s="6">
        <f t="shared" si="24"/>
        <v>10013632.1326125</v>
      </c>
      <c r="U54" s="4">
        <f t="shared" si="7"/>
        <v>842.17500000000007</v>
      </c>
    </row>
    <row r="55" spans="2:21" x14ac:dyDescent="0.25">
      <c r="B55" s="10">
        <v>52</v>
      </c>
      <c r="C55" s="2" t="s">
        <v>2</v>
      </c>
      <c r="D55" s="2" t="s">
        <v>58</v>
      </c>
      <c r="E55" s="2" t="s">
        <v>49</v>
      </c>
      <c r="F55" s="2" t="s">
        <v>121</v>
      </c>
      <c r="G55" s="8">
        <v>4914.3340999999991</v>
      </c>
      <c r="H55" s="2"/>
      <c r="I55" s="2">
        <v>2011</v>
      </c>
      <c r="J55" s="2">
        <v>2022</v>
      </c>
      <c r="K55" s="2">
        <f t="shared" si="18"/>
        <v>11</v>
      </c>
      <c r="L55" s="2">
        <v>40</v>
      </c>
      <c r="M55" s="3">
        <f t="shared" si="4"/>
        <v>0.05</v>
      </c>
      <c r="N55" s="5">
        <f t="shared" si="20"/>
        <v>2.375E-2</v>
      </c>
      <c r="O55" s="20">
        <v>1200</v>
      </c>
      <c r="P55" s="6">
        <f t="shared" si="21"/>
        <v>5897200.919999999</v>
      </c>
      <c r="Q55" s="6">
        <f t="shared" si="22"/>
        <v>1540643.7403499999</v>
      </c>
      <c r="R55" s="6">
        <f t="shared" si="23"/>
        <v>4356557.1796499994</v>
      </c>
      <c r="S55" s="9">
        <v>0.05</v>
      </c>
      <c r="T55" s="6">
        <f t="shared" si="24"/>
        <v>4138729.3206674992</v>
      </c>
      <c r="U55" s="4">
        <f t="shared" si="7"/>
        <v>842.17499999999995</v>
      </c>
    </row>
    <row r="56" spans="2:21" x14ac:dyDescent="0.25">
      <c r="B56" s="10">
        <v>53</v>
      </c>
      <c r="C56" s="2" t="s">
        <v>2</v>
      </c>
      <c r="D56" s="2" t="s">
        <v>59</v>
      </c>
      <c r="E56" s="2" t="s">
        <v>131</v>
      </c>
      <c r="F56" s="2" t="s">
        <v>125</v>
      </c>
      <c r="G56" s="8">
        <v>915.29939999999999</v>
      </c>
      <c r="H56" s="2">
        <v>3.5</v>
      </c>
      <c r="I56" s="2">
        <v>2011</v>
      </c>
      <c r="J56" s="2">
        <v>2022</v>
      </c>
      <c r="K56" s="2">
        <f t="shared" si="18"/>
        <v>11</v>
      </c>
      <c r="L56" s="2">
        <v>60</v>
      </c>
      <c r="M56" s="3">
        <f t="shared" si="4"/>
        <v>0.1</v>
      </c>
      <c r="N56" s="5">
        <f t="shared" si="20"/>
        <v>1.5000000000000001E-2</v>
      </c>
      <c r="O56" s="20">
        <f t="shared" si="17"/>
        <v>1400</v>
      </c>
      <c r="P56" s="6">
        <f t="shared" si="21"/>
        <v>1281419.1599999999</v>
      </c>
      <c r="Q56" s="6">
        <f t="shared" si="22"/>
        <v>211434.16140000001</v>
      </c>
      <c r="R56" s="6">
        <f t="shared" si="23"/>
        <v>1069984.9985999998</v>
      </c>
      <c r="S56" s="9">
        <v>0.05</v>
      </c>
      <c r="T56" s="6">
        <f t="shared" si="24"/>
        <v>1016485.7486699998</v>
      </c>
      <c r="U56" s="4">
        <f t="shared" si="7"/>
        <v>1110.5499999999997</v>
      </c>
    </row>
    <row r="57" spans="2:21" x14ac:dyDescent="0.25">
      <c r="B57" s="10">
        <v>54</v>
      </c>
      <c r="C57" s="2" t="s">
        <v>2</v>
      </c>
      <c r="D57" s="2" t="s">
        <v>60</v>
      </c>
      <c r="E57" s="2" t="s">
        <v>131</v>
      </c>
      <c r="F57" s="2" t="s">
        <v>121</v>
      </c>
      <c r="G57" s="8">
        <v>611.78670000000011</v>
      </c>
      <c r="H57" s="2">
        <v>3</v>
      </c>
      <c r="I57" s="2">
        <v>2011</v>
      </c>
      <c r="J57" s="2">
        <v>2022</v>
      </c>
      <c r="K57" s="2">
        <f t="shared" si="18"/>
        <v>11</v>
      </c>
      <c r="L57" s="2">
        <v>40</v>
      </c>
      <c r="M57" s="3">
        <f t="shared" si="4"/>
        <v>0.05</v>
      </c>
      <c r="N57" s="5">
        <f t="shared" si="20"/>
        <v>2.375E-2</v>
      </c>
      <c r="O57" s="20">
        <v>450</v>
      </c>
      <c r="P57" s="6">
        <f t="shared" si="21"/>
        <v>275304.01500000007</v>
      </c>
      <c r="Q57" s="6">
        <f t="shared" si="22"/>
        <v>71923.173918750021</v>
      </c>
      <c r="R57" s="6">
        <f t="shared" si="23"/>
        <v>203380.84108125005</v>
      </c>
      <c r="S57" s="9">
        <v>0.05</v>
      </c>
      <c r="T57" s="6">
        <f t="shared" si="24"/>
        <v>193211.79902718755</v>
      </c>
      <c r="U57" s="4">
        <f t="shared" si="7"/>
        <v>315.81562500000001</v>
      </c>
    </row>
    <row r="58" spans="2:21" x14ac:dyDescent="0.25">
      <c r="B58" s="10">
        <v>55</v>
      </c>
      <c r="C58" s="2" t="s">
        <v>2</v>
      </c>
      <c r="D58" s="2" t="s">
        <v>61</v>
      </c>
      <c r="E58" s="2" t="s">
        <v>131</v>
      </c>
      <c r="F58" s="2" t="s">
        <v>125</v>
      </c>
      <c r="G58" s="8">
        <v>2783.4506000000001</v>
      </c>
      <c r="H58" s="2">
        <v>4.5</v>
      </c>
      <c r="I58" s="2">
        <v>2011</v>
      </c>
      <c r="J58" s="2">
        <v>2022</v>
      </c>
      <c r="K58" s="2">
        <f t="shared" si="18"/>
        <v>11</v>
      </c>
      <c r="L58" s="2">
        <v>60</v>
      </c>
      <c r="M58" s="3">
        <f t="shared" si="4"/>
        <v>0.1</v>
      </c>
      <c r="N58" s="5">
        <f t="shared" si="20"/>
        <v>1.5000000000000001E-2</v>
      </c>
      <c r="O58" s="20">
        <f t="shared" si="17"/>
        <v>1400</v>
      </c>
      <c r="P58" s="6">
        <f t="shared" si="21"/>
        <v>3896830.8400000003</v>
      </c>
      <c r="Q58" s="6">
        <f t="shared" si="22"/>
        <v>642977.08860000002</v>
      </c>
      <c r="R58" s="6">
        <f t="shared" si="23"/>
        <v>3253853.7514000004</v>
      </c>
      <c r="S58" s="9">
        <v>0.05</v>
      </c>
      <c r="T58" s="6">
        <f t="shared" si="24"/>
        <v>3091161.0638300003</v>
      </c>
      <c r="U58" s="4">
        <f t="shared" si="7"/>
        <v>1110.5500000000002</v>
      </c>
    </row>
    <row r="59" spans="2:21" x14ac:dyDescent="0.25">
      <c r="B59" s="10">
        <v>56</v>
      </c>
      <c r="C59" s="2" t="s">
        <v>2</v>
      </c>
      <c r="D59" s="19" t="s">
        <v>62</v>
      </c>
      <c r="E59" s="19" t="s">
        <v>131</v>
      </c>
      <c r="F59" s="2" t="s">
        <v>121</v>
      </c>
      <c r="G59" s="8">
        <v>34345.919999999998</v>
      </c>
      <c r="H59" s="19"/>
      <c r="I59" s="2">
        <v>2011</v>
      </c>
      <c r="J59" s="2">
        <v>2022</v>
      </c>
      <c r="K59" s="2">
        <f t="shared" si="18"/>
        <v>11</v>
      </c>
      <c r="L59" s="2">
        <v>40</v>
      </c>
      <c r="M59" s="3">
        <f t="shared" si="4"/>
        <v>0.05</v>
      </c>
      <c r="N59" s="5">
        <f t="shared" si="20"/>
        <v>2.375E-2</v>
      </c>
      <c r="O59" s="20">
        <v>1200</v>
      </c>
      <c r="P59" s="6">
        <f t="shared" si="21"/>
        <v>41215104</v>
      </c>
      <c r="Q59" s="6">
        <f t="shared" si="22"/>
        <v>10767445.92</v>
      </c>
      <c r="R59" s="6">
        <f t="shared" si="23"/>
        <v>30447658.079999998</v>
      </c>
      <c r="S59" s="9">
        <v>0.05</v>
      </c>
      <c r="T59" s="6">
        <f t="shared" si="24"/>
        <v>28925275.175999995</v>
      </c>
      <c r="U59" s="4">
        <f t="shared" si="7"/>
        <v>842.17499999999995</v>
      </c>
    </row>
    <row r="60" spans="2:21" x14ac:dyDescent="0.25">
      <c r="B60" s="10">
        <v>57</v>
      </c>
      <c r="C60" s="2" t="s">
        <v>2</v>
      </c>
      <c r="D60" s="19" t="s">
        <v>63</v>
      </c>
      <c r="E60" s="19" t="s">
        <v>131</v>
      </c>
      <c r="F60" s="19" t="s">
        <v>125</v>
      </c>
      <c r="G60" s="8">
        <v>691.43759999999986</v>
      </c>
      <c r="H60" s="19">
        <v>3.5</v>
      </c>
      <c r="I60" s="2">
        <v>2011</v>
      </c>
      <c r="J60" s="2">
        <v>2022</v>
      </c>
      <c r="K60" s="2">
        <f t="shared" si="18"/>
        <v>11</v>
      </c>
      <c r="L60" s="2">
        <v>60</v>
      </c>
      <c r="M60" s="3">
        <f t="shared" si="4"/>
        <v>0.1</v>
      </c>
      <c r="N60" s="5">
        <f t="shared" si="20"/>
        <v>1.5000000000000001E-2</v>
      </c>
      <c r="O60" s="20">
        <f t="shared" si="17"/>
        <v>1400</v>
      </c>
      <c r="P60" s="6">
        <f t="shared" si="21"/>
        <v>968012.63999999978</v>
      </c>
      <c r="Q60" s="6">
        <f t="shared" si="22"/>
        <v>159722.08559999999</v>
      </c>
      <c r="R60" s="6">
        <f t="shared" si="23"/>
        <v>808290.55439999979</v>
      </c>
      <c r="S60" s="9">
        <v>0.05</v>
      </c>
      <c r="T60" s="6">
        <f t="shared" si="24"/>
        <v>767876.02667999978</v>
      </c>
      <c r="U60" s="4">
        <f t="shared" si="7"/>
        <v>1110.55</v>
      </c>
    </row>
    <row r="61" spans="2:21" x14ac:dyDescent="0.25">
      <c r="B61" s="10">
        <v>58</v>
      </c>
      <c r="C61" s="2" t="s">
        <v>2</v>
      </c>
      <c r="D61" s="2" t="s">
        <v>64</v>
      </c>
      <c r="E61" s="2" t="s">
        <v>131</v>
      </c>
      <c r="F61" s="2" t="s">
        <v>121</v>
      </c>
      <c r="G61" s="8">
        <v>107.65379999999999</v>
      </c>
      <c r="H61" s="2">
        <v>3</v>
      </c>
      <c r="I61" s="2">
        <v>2011</v>
      </c>
      <c r="J61" s="2">
        <v>2022</v>
      </c>
      <c r="K61" s="2">
        <f t="shared" si="18"/>
        <v>11</v>
      </c>
      <c r="L61" s="2">
        <v>40</v>
      </c>
      <c r="M61" s="3">
        <f t="shared" si="4"/>
        <v>0.05</v>
      </c>
      <c r="N61" s="5">
        <f t="shared" si="20"/>
        <v>2.375E-2</v>
      </c>
      <c r="O61" s="20">
        <v>450</v>
      </c>
      <c r="P61" s="6">
        <f t="shared" si="21"/>
        <v>48444.209999999992</v>
      </c>
      <c r="Q61" s="6">
        <f t="shared" si="22"/>
        <v>12656.049862499998</v>
      </c>
      <c r="R61" s="6">
        <f t="shared" si="23"/>
        <v>35788.160137499995</v>
      </c>
      <c r="S61" s="9">
        <v>0.05</v>
      </c>
      <c r="T61" s="6">
        <f t="shared" si="24"/>
        <v>33998.752130624991</v>
      </c>
      <c r="U61" s="4">
        <f t="shared" si="7"/>
        <v>315.81562499999995</v>
      </c>
    </row>
    <row r="62" spans="2:21" x14ac:dyDescent="0.25">
      <c r="B62" s="10">
        <v>59</v>
      </c>
      <c r="C62" s="2" t="s">
        <v>2</v>
      </c>
      <c r="D62" s="2" t="s">
        <v>65</v>
      </c>
      <c r="E62" s="2" t="s">
        <v>131</v>
      </c>
      <c r="F62" s="2" t="s">
        <v>121</v>
      </c>
      <c r="G62" s="8">
        <v>2340.0041000000001</v>
      </c>
      <c r="H62" s="2">
        <v>3</v>
      </c>
      <c r="I62" s="2">
        <v>2011</v>
      </c>
      <c r="J62" s="2">
        <v>2022</v>
      </c>
      <c r="K62" s="2">
        <f t="shared" si="18"/>
        <v>11</v>
      </c>
      <c r="L62" s="2">
        <v>40</v>
      </c>
      <c r="M62" s="3">
        <f t="shared" si="4"/>
        <v>0.05</v>
      </c>
      <c r="N62" s="5">
        <f t="shared" si="20"/>
        <v>2.375E-2</v>
      </c>
      <c r="O62" s="20">
        <v>650</v>
      </c>
      <c r="P62" s="6">
        <f t="shared" si="21"/>
        <v>1521002.665</v>
      </c>
      <c r="Q62" s="6">
        <f t="shared" si="22"/>
        <v>397361.94623124995</v>
      </c>
      <c r="R62" s="6">
        <f t="shared" si="23"/>
        <v>1123640.7187687501</v>
      </c>
      <c r="S62" s="9">
        <v>0.05</v>
      </c>
      <c r="T62" s="6">
        <f t="shared" si="24"/>
        <v>1067458.6828303125</v>
      </c>
      <c r="U62" s="4">
        <f t="shared" si="7"/>
        <v>456.17812499999997</v>
      </c>
    </row>
    <row r="63" spans="2:21" x14ac:dyDescent="0.25">
      <c r="B63" s="10">
        <v>60</v>
      </c>
      <c r="C63" s="2" t="s">
        <v>2</v>
      </c>
      <c r="D63" s="2" t="s">
        <v>66</v>
      </c>
      <c r="E63" s="2" t="s">
        <v>131</v>
      </c>
      <c r="F63" s="2" t="s">
        <v>121</v>
      </c>
      <c r="G63" s="8">
        <v>130.86849999999998</v>
      </c>
      <c r="H63" s="2">
        <v>2.85</v>
      </c>
      <c r="I63" s="2">
        <v>2011</v>
      </c>
      <c r="J63" s="2">
        <v>2022</v>
      </c>
      <c r="K63" s="2">
        <f t="shared" si="18"/>
        <v>11</v>
      </c>
      <c r="L63" s="2">
        <v>40</v>
      </c>
      <c r="M63" s="3">
        <f t="shared" si="4"/>
        <v>0.05</v>
      </c>
      <c r="N63" s="5">
        <f t="shared" si="20"/>
        <v>2.375E-2</v>
      </c>
      <c r="O63" s="20">
        <v>450</v>
      </c>
      <c r="P63" s="6">
        <f t="shared" si="21"/>
        <v>58890.82499999999</v>
      </c>
      <c r="Q63" s="6">
        <f t="shared" si="22"/>
        <v>15385.228031249999</v>
      </c>
      <c r="R63" s="6">
        <f t="shared" si="23"/>
        <v>43505.596968749989</v>
      </c>
      <c r="S63" s="9">
        <v>0.05</v>
      </c>
      <c r="T63" s="6">
        <f t="shared" si="24"/>
        <v>41330.317120312488</v>
      </c>
      <c r="U63" s="4">
        <f t="shared" si="7"/>
        <v>315.81562499999995</v>
      </c>
    </row>
    <row r="64" spans="2:21" x14ac:dyDescent="0.25">
      <c r="B64" s="10">
        <v>61</v>
      </c>
      <c r="C64" s="2" t="s">
        <v>2</v>
      </c>
      <c r="D64" s="2" t="s">
        <v>67</v>
      </c>
      <c r="E64" s="2" t="s">
        <v>131</v>
      </c>
      <c r="F64" s="2" t="s">
        <v>125</v>
      </c>
      <c r="G64" s="8">
        <v>261.65629999999999</v>
      </c>
      <c r="H64" s="2">
        <v>3</v>
      </c>
      <c r="I64" s="2">
        <v>2013</v>
      </c>
      <c r="J64" s="2">
        <v>2022</v>
      </c>
      <c r="K64" s="2">
        <f t="shared" si="18"/>
        <v>9</v>
      </c>
      <c r="L64" s="2">
        <v>60</v>
      </c>
      <c r="M64" s="3">
        <f t="shared" si="4"/>
        <v>0.1</v>
      </c>
      <c r="N64" s="5">
        <f t="shared" si="20"/>
        <v>1.5000000000000001E-2</v>
      </c>
      <c r="O64" s="20">
        <v>1100</v>
      </c>
      <c r="P64" s="6">
        <f t="shared" si="21"/>
        <v>287821.93</v>
      </c>
      <c r="Q64" s="6">
        <f t="shared" si="22"/>
        <v>38855.960550000003</v>
      </c>
      <c r="R64" s="6">
        <f t="shared" si="23"/>
        <v>248965.96944999998</v>
      </c>
      <c r="S64" s="9">
        <v>0.05</v>
      </c>
      <c r="T64" s="6">
        <f t="shared" si="24"/>
        <v>236517.67097749998</v>
      </c>
      <c r="U64" s="4">
        <f t="shared" si="7"/>
        <v>903.92499999999995</v>
      </c>
    </row>
    <row r="65" spans="2:21" x14ac:dyDescent="0.25">
      <c r="B65" s="10">
        <v>62</v>
      </c>
      <c r="C65" s="2" t="s">
        <v>2</v>
      </c>
      <c r="D65" s="2" t="s">
        <v>68</v>
      </c>
      <c r="E65" s="2" t="s">
        <v>131</v>
      </c>
      <c r="F65" s="2" t="s">
        <v>121</v>
      </c>
      <c r="G65" s="8">
        <v>6094.1412</v>
      </c>
      <c r="H65" s="2"/>
      <c r="I65" s="2">
        <v>2021</v>
      </c>
      <c r="J65" s="2">
        <v>2022</v>
      </c>
      <c r="K65" s="2">
        <f t="shared" si="18"/>
        <v>1</v>
      </c>
      <c r="L65" s="2">
        <v>40</v>
      </c>
      <c r="M65" s="3">
        <f t="shared" si="4"/>
        <v>0.05</v>
      </c>
      <c r="N65" s="5">
        <f t="shared" si="20"/>
        <v>2.375E-2</v>
      </c>
      <c r="O65" s="20">
        <v>1200</v>
      </c>
      <c r="P65" s="6">
        <f t="shared" si="21"/>
        <v>7312969.4400000004</v>
      </c>
      <c r="Q65" s="6">
        <f t="shared" si="22"/>
        <v>173683.02420000001</v>
      </c>
      <c r="R65" s="6">
        <f t="shared" si="23"/>
        <v>7139286.4158000005</v>
      </c>
      <c r="S65" s="9">
        <v>0.05</v>
      </c>
      <c r="T65" s="6">
        <f t="shared" si="24"/>
        <v>6782322.0950100003</v>
      </c>
      <c r="U65" s="4">
        <f t="shared" si="7"/>
        <v>1112.925</v>
      </c>
    </row>
    <row r="66" spans="2:21" x14ac:dyDescent="0.25">
      <c r="B66" s="10">
        <v>63</v>
      </c>
      <c r="C66" s="2" t="s">
        <v>2</v>
      </c>
      <c r="D66" s="2" t="s">
        <v>69</v>
      </c>
      <c r="E66" s="2" t="s">
        <v>127</v>
      </c>
      <c r="F66" s="2" t="s">
        <v>125</v>
      </c>
      <c r="G66" s="8">
        <v>7136.0320000000002</v>
      </c>
      <c r="H66" s="2">
        <v>3</v>
      </c>
      <c r="I66" s="2">
        <v>2015</v>
      </c>
      <c r="J66" s="2">
        <v>2022</v>
      </c>
      <c r="K66" s="2">
        <f t="shared" si="18"/>
        <v>7</v>
      </c>
      <c r="L66" s="2">
        <v>60</v>
      </c>
      <c r="M66" s="3">
        <f t="shared" si="4"/>
        <v>0.1</v>
      </c>
      <c r="N66" s="5">
        <f t="shared" si="20"/>
        <v>1.5000000000000001E-2</v>
      </c>
      <c r="O66" s="20">
        <v>1300</v>
      </c>
      <c r="P66" s="6">
        <f t="shared" si="21"/>
        <v>9276841.5999999996</v>
      </c>
      <c r="Q66" s="6">
        <f t="shared" si="22"/>
        <v>974068.36800000002</v>
      </c>
      <c r="R66" s="6">
        <f t="shared" si="23"/>
        <v>8302773.2319999998</v>
      </c>
      <c r="S66" s="9">
        <v>0.05</v>
      </c>
      <c r="T66" s="6">
        <f t="shared" si="24"/>
        <v>7887634.5703999996</v>
      </c>
      <c r="U66" s="4">
        <f t="shared" si="7"/>
        <v>1105.3249999999998</v>
      </c>
    </row>
    <row r="67" spans="2:21" x14ac:dyDescent="0.25">
      <c r="B67" s="10">
        <v>64</v>
      </c>
      <c r="C67" s="2" t="s">
        <v>15</v>
      </c>
      <c r="D67" s="2" t="s">
        <v>70</v>
      </c>
      <c r="E67" s="2" t="s">
        <v>127</v>
      </c>
      <c r="F67" s="2" t="s">
        <v>125</v>
      </c>
      <c r="G67" s="8">
        <v>7136.0320000000002</v>
      </c>
      <c r="H67" s="2">
        <v>3</v>
      </c>
      <c r="I67" s="2">
        <v>2015</v>
      </c>
      <c r="J67" s="2">
        <v>2022</v>
      </c>
      <c r="K67" s="2">
        <f t="shared" si="18"/>
        <v>7</v>
      </c>
      <c r="L67" s="2">
        <v>60</v>
      </c>
      <c r="M67" s="3">
        <f t="shared" si="4"/>
        <v>0.1</v>
      </c>
      <c r="N67" s="5">
        <f t="shared" si="20"/>
        <v>1.5000000000000001E-2</v>
      </c>
      <c r="O67" s="20">
        <v>1300</v>
      </c>
      <c r="P67" s="6">
        <f t="shared" si="21"/>
        <v>9276841.5999999996</v>
      </c>
      <c r="Q67" s="6">
        <f t="shared" si="22"/>
        <v>974068.36800000002</v>
      </c>
      <c r="R67" s="6">
        <f t="shared" si="23"/>
        <v>8302773.2319999998</v>
      </c>
      <c r="S67" s="9">
        <v>0.05</v>
      </c>
      <c r="T67" s="6">
        <f t="shared" si="24"/>
        <v>7887634.5703999996</v>
      </c>
      <c r="U67" s="4">
        <f t="shared" si="7"/>
        <v>1105.3249999999998</v>
      </c>
    </row>
    <row r="68" spans="2:21" x14ac:dyDescent="0.25">
      <c r="B68" s="10">
        <v>65</v>
      </c>
      <c r="C68" s="10" t="s">
        <v>16</v>
      </c>
      <c r="D68" s="2" t="s">
        <v>71</v>
      </c>
      <c r="E68" s="2" t="s">
        <v>127</v>
      </c>
      <c r="F68" s="2" t="s">
        <v>125</v>
      </c>
      <c r="G68" s="8">
        <v>7136.0320000000002</v>
      </c>
      <c r="H68" s="2">
        <v>3</v>
      </c>
      <c r="I68" s="2">
        <v>2015</v>
      </c>
      <c r="J68" s="2">
        <v>2022</v>
      </c>
      <c r="K68" s="2">
        <f t="shared" si="18"/>
        <v>7</v>
      </c>
      <c r="L68" s="2">
        <v>60</v>
      </c>
      <c r="M68" s="3">
        <f t="shared" si="4"/>
        <v>0.1</v>
      </c>
      <c r="N68" s="5">
        <f t="shared" si="20"/>
        <v>1.5000000000000001E-2</v>
      </c>
      <c r="O68" s="20">
        <v>1300</v>
      </c>
      <c r="P68" s="6">
        <f t="shared" si="21"/>
        <v>9276841.5999999996</v>
      </c>
      <c r="Q68" s="6">
        <f t="shared" si="22"/>
        <v>974068.36800000002</v>
      </c>
      <c r="R68" s="6">
        <f t="shared" si="23"/>
        <v>8302773.2319999998</v>
      </c>
      <c r="S68" s="9">
        <v>0.05</v>
      </c>
      <c r="T68" s="6">
        <f t="shared" si="24"/>
        <v>7887634.5703999996</v>
      </c>
      <c r="U68" s="4">
        <f t="shared" si="7"/>
        <v>1105.3249999999998</v>
      </c>
    </row>
    <row r="69" spans="2:21" x14ac:dyDescent="0.25">
      <c r="B69" s="10">
        <v>66</v>
      </c>
      <c r="C69" s="2" t="s">
        <v>2</v>
      </c>
      <c r="D69" s="2" t="s">
        <v>72</v>
      </c>
      <c r="E69" s="2" t="s">
        <v>127</v>
      </c>
      <c r="F69" s="2" t="s">
        <v>125</v>
      </c>
      <c r="G69" s="8">
        <v>7153.2479999999996</v>
      </c>
      <c r="H69" s="2">
        <v>3</v>
      </c>
      <c r="I69" s="2">
        <v>2017</v>
      </c>
      <c r="J69" s="2">
        <v>2022</v>
      </c>
      <c r="K69" s="2">
        <f t="shared" si="18"/>
        <v>5</v>
      </c>
      <c r="L69" s="2">
        <v>60</v>
      </c>
      <c r="M69" s="3">
        <f t="shared" ref="M69:M132" si="25">IF(L69=40,5%,10%)</f>
        <v>0.1</v>
      </c>
      <c r="N69" s="5">
        <f t="shared" si="20"/>
        <v>1.5000000000000001E-2</v>
      </c>
      <c r="O69" s="20">
        <v>1300</v>
      </c>
      <c r="P69" s="6">
        <f t="shared" si="21"/>
        <v>9299222.4000000004</v>
      </c>
      <c r="Q69" s="6">
        <f t="shared" si="22"/>
        <v>697441.68</v>
      </c>
      <c r="R69" s="6">
        <f t="shared" si="23"/>
        <v>8601780.7200000007</v>
      </c>
      <c r="S69" s="9">
        <v>0.05</v>
      </c>
      <c r="T69" s="6">
        <f t="shared" si="24"/>
        <v>8171691.6840000004</v>
      </c>
      <c r="U69" s="4">
        <f t="shared" ref="U69:U132" si="26">T69/G69</f>
        <v>1142.3750000000002</v>
      </c>
    </row>
    <row r="70" spans="2:21" x14ac:dyDescent="0.25">
      <c r="B70" s="10">
        <v>67</v>
      </c>
      <c r="C70" s="2" t="s">
        <v>15</v>
      </c>
      <c r="D70" s="2" t="s">
        <v>73</v>
      </c>
      <c r="E70" s="2" t="s">
        <v>127</v>
      </c>
      <c r="F70" s="2" t="s">
        <v>125</v>
      </c>
      <c r="G70" s="8">
        <v>7153.2479999999996</v>
      </c>
      <c r="H70" s="2">
        <v>3</v>
      </c>
      <c r="I70" s="2">
        <v>2017</v>
      </c>
      <c r="J70" s="2">
        <v>2022</v>
      </c>
      <c r="K70" s="2">
        <f t="shared" si="18"/>
        <v>5</v>
      </c>
      <c r="L70" s="2">
        <v>60</v>
      </c>
      <c r="M70" s="3">
        <f t="shared" si="25"/>
        <v>0.1</v>
      </c>
      <c r="N70" s="5">
        <f t="shared" si="20"/>
        <v>1.5000000000000001E-2</v>
      </c>
      <c r="O70" s="20">
        <v>1300</v>
      </c>
      <c r="P70" s="6">
        <f t="shared" si="21"/>
        <v>9299222.4000000004</v>
      </c>
      <c r="Q70" s="6">
        <f t="shared" si="22"/>
        <v>697441.68</v>
      </c>
      <c r="R70" s="6">
        <f t="shared" si="23"/>
        <v>8601780.7200000007</v>
      </c>
      <c r="S70" s="9">
        <v>0.05</v>
      </c>
      <c r="T70" s="6">
        <f t="shared" si="24"/>
        <v>8171691.6840000004</v>
      </c>
      <c r="U70" s="4">
        <f t="shared" si="26"/>
        <v>1142.3750000000002</v>
      </c>
    </row>
    <row r="71" spans="2:21" x14ac:dyDescent="0.25">
      <c r="B71" s="10">
        <v>68</v>
      </c>
      <c r="C71" s="10" t="s">
        <v>16</v>
      </c>
      <c r="D71" s="2" t="s">
        <v>74</v>
      </c>
      <c r="E71" s="2" t="s">
        <v>127</v>
      </c>
      <c r="F71" s="2" t="s">
        <v>125</v>
      </c>
      <c r="G71" s="8">
        <v>7153.2479999999996</v>
      </c>
      <c r="H71" s="2">
        <v>3</v>
      </c>
      <c r="I71" s="2">
        <v>2017</v>
      </c>
      <c r="J71" s="2">
        <v>2022</v>
      </c>
      <c r="K71" s="2">
        <f t="shared" si="18"/>
        <v>5</v>
      </c>
      <c r="L71" s="2">
        <v>60</v>
      </c>
      <c r="M71" s="3">
        <f t="shared" si="25"/>
        <v>0.1</v>
      </c>
      <c r="N71" s="5">
        <f t="shared" si="20"/>
        <v>1.5000000000000001E-2</v>
      </c>
      <c r="O71" s="20">
        <v>1300</v>
      </c>
      <c r="P71" s="6">
        <f t="shared" si="21"/>
        <v>9299222.4000000004</v>
      </c>
      <c r="Q71" s="6">
        <f t="shared" si="22"/>
        <v>697441.68</v>
      </c>
      <c r="R71" s="6">
        <f t="shared" si="23"/>
        <v>8601780.7200000007</v>
      </c>
      <c r="S71" s="9">
        <v>0.05</v>
      </c>
      <c r="T71" s="6">
        <f t="shared" si="24"/>
        <v>8171691.6840000004</v>
      </c>
      <c r="U71" s="4">
        <f t="shared" si="26"/>
        <v>1142.3750000000002</v>
      </c>
    </row>
    <row r="72" spans="2:21" x14ac:dyDescent="0.25">
      <c r="B72" s="10">
        <v>69</v>
      </c>
      <c r="C72" s="2" t="s">
        <v>2</v>
      </c>
      <c r="D72" s="2" t="s">
        <v>75</v>
      </c>
      <c r="E72" s="2" t="s">
        <v>127</v>
      </c>
      <c r="F72" s="2" t="s">
        <v>125</v>
      </c>
      <c r="G72" s="8">
        <v>8725.6875</v>
      </c>
      <c r="H72" s="2">
        <v>3</v>
      </c>
      <c r="I72" s="2">
        <v>2021</v>
      </c>
      <c r="J72" s="2">
        <v>2022</v>
      </c>
      <c r="K72" s="2">
        <f t="shared" si="18"/>
        <v>1</v>
      </c>
      <c r="L72" s="2">
        <v>60</v>
      </c>
      <c r="M72" s="3">
        <f t="shared" si="25"/>
        <v>0.1</v>
      </c>
      <c r="N72" s="5">
        <f t="shared" si="20"/>
        <v>1.5000000000000001E-2</v>
      </c>
      <c r="O72" s="20">
        <v>1300</v>
      </c>
      <c r="P72" s="6">
        <f t="shared" si="21"/>
        <v>11343393.75</v>
      </c>
      <c r="Q72" s="6">
        <f t="shared" si="22"/>
        <v>170150.90625</v>
      </c>
      <c r="R72" s="6">
        <f t="shared" si="23"/>
        <v>11173242.84375</v>
      </c>
      <c r="S72" s="9">
        <v>0.05</v>
      </c>
      <c r="T72" s="6">
        <f t="shared" si="24"/>
        <v>10614580.7015625</v>
      </c>
      <c r="U72" s="4">
        <f t="shared" si="26"/>
        <v>1216.4749999999999</v>
      </c>
    </row>
    <row r="73" spans="2:21" x14ac:dyDescent="0.25">
      <c r="B73" s="10">
        <v>70</v>
      </c>
      <c r="C73" s="2" t="s">
        <v>15</v>
      </c>
      <c r="D73" s="2" t="s">
        <v>76</v>
      </c>
      <c r="E73" s="2" t="s">
        <v>127</v>
      </c>
      <c r="F73" s="2" t="s">
        <v>125</v>
      </c>
      <c r="G73" s="8">
        <v>8725.6875</v>
      </c>
      <c r="H73" s="2">
        <v>3</v>
      </c>
      <c r="I73" s="2">
        <v>2021</v>
      </c>
      <c r="J73" s="2">
        <v>2022</v>
      </c>
      <c r="K73" s="2">
        <f t="shared" si="18"/>
        <v>1</v>
      </c>
      <c r="L73" s="2">
        <v>60</v>
      </c>
      <c r="M73" s="3">
        <f t="shared" si="25"/>
        <v>0.1</v>
      </c>
      <c r="N73" s="5">
        <f t="shared" si="20"/>
        <v>1.5000000000000001E-2</v>
      </c>
      <c r="O73" s="20">
        <v>1300</v>
      </c>
      <c r="P73" s="6">
        <f t="shared" si="21"/>
        <v>11343393.75</v>
      </c>
      <c r="Q73" s="6">
        <f t="shared" si="22"/>
        <v>170150.90625</v>
      </c>
      <c r="R73" s="6">
        <f t="shared" si="23"/>
        <v>11173242.84375</v>
      </c>
      <c r="S73" s="9">
        <v>0.05</v>
      </c>
      <c r="T73" s="6">
        <f t="shared" si="24"/>
        <v>10614580.7015625</v>
      </c>
      <c r="U73" s="4">
        <f t="shared" si="26"/>
        <v>1216.4749999999999</v>
      </c>
    </row>
    <row r="74" spans="2:21" x14ac:dyDescent="0.25">
      <c r="B74" s="10">
        <v>71</v>
      </c>
      <c r="C74" s="10" t="s">
        <v>16</v>
      </c>
      <c r="D74" s="2" t="s">
        <v>77</v>
      </c>
      <c r="E74" s="2" t="s">
        <v>127</v>
      </c>
      <c r="F74" s="2" t="s">
        <v>125</v>
      </c>
      <c r="G74" s="8">
        <v>8725.6875</v>
      </c>
      <c r="H74" s="2">
        <v>3</v>
      </c>
      <c r="I74" s="2">
        <v>2021</v>
      </c>
      <c r="J74" s="2">
        <v>2022</v>
      </c>
      <c r="K74" s="2">
        <f t="shared" si="18"/>
        <v>1</v>
      </c>
      <c r="L74" s="2">
        <v>60</v>
      </c>
      <c r="M74" s="3">
        <f t="shared" si="25"/>
        <v>0.1</v>
      </c>
      <c r="N74" s="5">
        <f t="shared" si="20"/>
        <v>1.5000000000000001E-2</v>
      </c>
      <c r="O74" s="20">
        <v>1300</v>
      </c>
      <c r="P74" s="6">
        <f t="shared" si="21"/>
        <v>11343393.75</v>
      </c>
      <c r="Q74" s="6">
        <f t="shared" si="22"/>
        <v>170150.90625</v>
      </c>
      <c r="R74" s="6">
        <f t="shared" si="23"/>
        <v>11173242.84375</v>
      </c>
      <c r="S74" s="9">
        <v>0.05</v>
      </c>
      <c r="T74" s="6">
        <f t="shared" si="24"/>
        <v>10614580.7015625</v>
      </c>
      <c r="U74" s="4">
        <f t="shared" si="26"/>
        <v>1216.4749999999999</v>
      </c>
    </row>
    <row r="75" spans="2:21" x14ac:dyDescent="0.25">
      <c r="B75" s="10">
        <v>72</v>
      </c>
      <c r="C75" s="2" t="s">
        <v>2</v>
      </c>
      <c r="D75" s="2" t="s">
        <v>78</v>
      </c>
      <c r="E75" s="2" t="s">
        <v>127</v>
      </c>
      <c r="F75" s="2" t="s">
        <v>125</v>
      </c>
      <c r="G75" s="8">
        <v>827.04049999999995</v>
      </c>
      <c r="H75" s="2">
        <v>3.1</v>
      </c>
      <c r="I75" s="2">
        <v>2011</v>
      </c>
      <c r="J75" s="2">
        <v>2022</v>
      </c>
      <c r="K75" s="2">
        <f t="shared" si="18"/>
        <v>11</v>
      </c>
      <c r="L75" s="2">
        <v>60</v>
      </c>
      <c r="M75" s="3">
        <f t="shared" si="25"/>
        <v>0.1</v>
      </c>
      <c r="N75" s="5">
        <f t="shared" si="20"/>
        <v>1.5000000000000001E-2</v>
      </c>
      <c r="O75" s="20">
        <v>1100</v>
      </c>
      <c r="P75" s="6">
        <f t="shared" si="21"/>
        <v>909744.54999999993</v>
      </c>
      <c r="Q75" s="6">
        <f t="shared" si="22"/>
        <v>150107.85075000001</v>
      </c>
      <c r="R75" s="6">
        <f t="shared" si="23"/>
        <v>759636.69924999995</v>
      </c>
      <c r="S75" s="9">
        <v>0.05</v>
      </c>
      <c r="T75" s="6">
        <f t="shared" si="24"/>
        <v>721654.86428749992</v>
      </c>
      <c r="U75" s="4">
        <f t="shared" si="26"/>
        <v>872.57499999999993</v>
      </c>
    </row>
    <row r="76" spans="2:21" x14ac:dyDescent="0.25">
      <c r="B76" s="10">
        <v>73</v>
      </c>
      <c r="C76" s="2" t="s">
        <v>2</v>
      </c>
      <c r="D76" s="2" t="s">
        <v>79</v>
      </c>
      <c r="E76" s="2" t="s">
        <v>132</v>
      </c>
      <c r="F76" s="2" t="s">
        <v>121</v>
      </c>
      <c r="G76" s="8">
        <v>1584.5445000000002</v>
      </c>
      <c r="H76" s="2">
        <v>3</v>
      </c>
      <c r="I76" s="2">
        <v>2020</v>
      </c>
      <c r="J76" s="2">
        <v>2022</v>
      </c>
      <c r="K76" s="2">
        <f t="shared" si="18"/>
        <v>2</v>
      </c>
      <c r="L76" s="2">
        <v>40</v>
      </c>
      <c r="M76" s="3">
        <f t="shared" si="25"/>
        <v>0.05</v>
      </c>
      <c r="N76" s="5">
        <f t="shared" si="20"/>
        <v>2.375E-2</v>
      </c>
      <c r="O76" s="20">
        <v>700</v>
      </c>
      <c r="P76" s="6">
        <f t="shared" si="21"/>
        <v>1109181.1500000001</v>
      </c>
      <c r="Q76" s="6">
        <f t="shared" si="22"/>
        <v>52686.104625000007</v>
      </c>
      <c r="R76" s="6">
        <f t="shared" si="23"/>
        <v>1056495.0453750002</v>
      </c>
      <c r="S76" s="9">
        <v>0.05</v>
      </c>
      <c r="T76" s="6">
        <f t="shared" si="24"/>
        <v>1003670.2931062501</v>
      </c>
      <c r="U76" s="4">
        <f t="shared" si="26"/>
        <v>633.41250000000002</v>
      </c>
    </row>
    <row r="77" spans="2:21" x14ac:dyDescent="0.25">
      <c r="B77" s="10">
        <v>74</v>
      </c>
      <c r="C77" s="2" t="s">
        <v>2</v>
      </c>
      <c r="D77" s="2" t="s">
        <v>79</v>
      </c>
      <c r="E77" s="2" t="s">
        <v>132</v>
      </c>
      <c r="F77" s="2" t="s">
        <v>121</v>
      </c>
      <c r="G77" s="8">
        <v>1912.6706999999999</v>
      </c>
      <c r="H77" s="2">
        <v>3</v>
      </c>
      <c r="I77" s="2">
        <v>2020</v>
      </c>
      <c r="J77" s="2">
        <v>2022</v>
      </c>
      <c r="K77" s="2">
        <f t="shared" si="18"/>
        <v>2</v>
      </c>
      <c r="L77" s="2">
        <v>40</v>
      </c>
      <c r="M77" s="3">
        <f t="shared" si="25"/>
        <v>0.05</v>
      </c>
      <c r="N77" s="5">
        <f t="shared" si="20"/>
        <v>2.375E-2</v>
      </c>
      <c r="O77" s="20">
        <v>700</v>
      </c>
      <c r="P77" s="6">
        <f t="shared" si="21"/>
        <v>1338869.49</v>
      </c>
      <c r="Q77" s="6">
        <f t="shared" si="22"/>
        <v>63596.300775000003</v>
      </c>
      <c r="R77" s="6">
        <f t="shared" si="23"/>
        <v>1275273.1892250001</v>
      </c>
      <c r="S77" s="9">
        <v>0.05</v>
      </c>
      <c r="T77" s="6">
        <f t="shared" si="24"/>
        <v>1211509.52976375</v>
      </c>
      <c r="U77" s="4">
        <f t="shared" si="26"/>
        <v>633.41250000000002</v>
      </c>
    </row>
    <row r="78" spans="2:21" x14ac:dyDescent="0.25">
      <c r="B78" s="10">
        <v>75</v>
      </c>
      <c r="C78" s="2" t="s">
        <v>2</v>
      </c>
      <c r="D78" s="2" t="s">
        <v>79</v>
      </c>
      <c r="E78" s="2" t="s">
        <v>132</v>
      </c>
      <c r="F78" s="2" t="s">
        <v>121</v>
      </c>
      <c r="G78" s="8">
        <v>1065.3744999999999</v>
      </c>
      <c r="H78" s="2">
        <v>3</v>
      </c>
      <c r="I78" s="2">
        <v>2020</v>
      </c>
      <c r="J78" s="2">
        <v>2022</v>
      </c>
      <c r="K78" s="2">
        <f t="shared" si="18"/>
        <v>2</v>
      </c>
      <c r="L78" s="2">
        <v>40</v>
      </c>
      <c r="M78" s="3">
        <f t="shared" si="25"/>
        <v>0.05</v>
      </c>
      <c r="N78" s="5">
        <f t="shared" si="20"/>
        <v>2.375E-2</v>
      </c>
      <c r="O78" s="20">
        <v>700</v>
      </c>
      <c r="P78" s="6">
        <f t="shared" si="21"/>
        <v>745762.14999999991</v>
      </c>
      <c r="Q78" s="6">
        <f t="shared" si="22"/>
        <v>35423.702124999996</v>
      </c>
      <c r="R78" s="6">
        <f t="shared" si="23"/>
        <v>710338.44787499995</v>
      </c>
      <c r="S78" s="9">
        <v>0.05</v>
      </c>
      <c r="T78" s="6">
        <f t="shared" si="24"/>
        <v>674821.5254812499</v>
      </c>
      <c r="U78" s="4">
        <f t="shared" si="26"/>
        <v>633.41250000000002</v>
      </c>
    </row>
    <row r="79" spans="2:21" x14ac:dyDescent="0.25">
      <c r="B79" s="10">
        <v>76</v>
      </c>
      <c r="C79" s="2" t="s">
        <v>2</v>
      </c>
      <c r="D79" s="2" t="s">
        <v>79</v>
      </c>
      <c r="E79" s="2" t="s">
        <v>132</v>
      </c>
      <c r="F79" s="2" t="s">
        <v>121</v>
      </c>
      <c r="G79" s="8">
        <v>7189.8319999999994</v>
      </c>
      <c r="H79" s="2">
        <v>3</v>
      </c>
      <c r="I79" s="2">
        <v>2020</v>
      </c>
      <c r="J79" s="2">
        <v>2022</v>
      </c>
      <c r="K79" s="2">
        <f t="shared" si="18"/>
        <v>2</v>
      </c>
      <c r="L79" s="2">
        <v>40</v>
      </c>
      <c r="M79" s="3">
        <f t="shared" si="25"/>
        <v>0.05</v>
      </c>
      <c r="N79" s="5">
        <f t="shared" si="20"/>
        <v>2.375E-2</v>
      </c>
      <c r="O79" s="20">
        <v>900</v>
      </c>
      <c r="P79" s="6">
        <f t="shared" si="21"/>
        <v>6470848.7999999998</v>
      </c>
      <c r="Q79" s="6">
        <f t="shared" si="22"/>
        <v>307365.31799999997</v>
      </c>
      <c r="R79" s="6">
        <f t="shared" si="23"/>
        <v>6163483.4819999998</v>
      </c>
      <c r="S79" s="9">
        <v>0.05</v>
      </c>
      <c r="T79" s="6">
        <f t="shared" si="24"/>
        <v>5855309.3078999994</v>
      </c>
      <c r="U79" s="4">
        <f t="shared" si="26"/>
        <v>814.38749999999993</v>
      </c>
    </row>
    <row r="80" spans="2:21" x14ac:dyDescent="0.25">
      <c r="B80" s="10">
        <v>77</v>
      </c>
      <c r="C80" s="2" t="s">
        <v>2</v>
      </c>
      <c r="D80" s="10" t="s">
        <v>80</v>
      </c>
      <c r="E80" s="2" t="s">
        <v>132</v>
      </c>
      <c r="F80" s="2" t="s">
        <v>125</v>
      </c>
      <c r="G80" s="8">
        <v>1371.8999999999999</v>
      </c>
      <c r="H80" s="2">
        <v>3.15</v>
      </c>
      <c r="I80" s="2">
        <v>2017</v>
      </c>
      <c r="J80" s="2">
        <v>2022</v>
      </c>
      <c r="K80" s="2">
        <f t="shared" si="18"/>
        <v>5</v>
      </c>
      <c r="L80" s="2">
        <v>60</v>
      </c>
      <c r="M80" s="3">
        <f t="shared" si="25"/>
        <v>0.1</v>
      </c>
      <c r="N80" s="5">
        <f t="shared" si="20"/>
        <v>1.5000000000000001E-2</v>
      </c>
      <c r="O80" s="20">
        <v>1000</v>
      </c>
      <c r="P80" s="6">
        <f t="shared" si="21"/>
        <v>1371899.9999999998</v>
      </c>
      <c r="Q80" s="6">
        <f t="shared" si="22"/>
        <v>102892.49999999999</v>
      </c>
      <c r="R80" s="6">
        <f t="shared" si="23"/>
        <v>1269007.4999999998</v>
      </c>
      <c r="S80" s="9">
        <v>0.05</v>
      </c>
      <c r="T80" s="6">
        <f t="shared" si="24"/>
        <v>1205557.1249999998</v>
      </c>
      <c r="U80" s="4">
        <f t="shared" si="26"/>
        <v>878.74999999999989</v>
      </c>
    </row>
    <row r="81" spans="2:21" x14ac:dyDescent="0.25">
      <c r="B81" s="10">
        <v>78</v>
      </c>
      <c r="C81" s="2" t="s">
        <v>15</v>
      </c>
      <c r="D81" s="10" t="s">
        <v>81</v>
      </c>
      <c r="E81" s="2" t="s">
        <v>132</v>
      </c>
      <c r="F81" s="2" t="s">
        <v>125</v>
      </c>
      <c r="G81" s="8">
        <v>1371.8999999999999</v>
      </c>
      <c r="H81" s="2">
        <v>3.15</v>
      </c>
      <c r="I81" s="2">
        <v>2017</v>
      </c>
      <c r="J81" s="2">
        <v>2022</v>
      </c>
      <c r="K81" s="2">
        <f t="shared" si="18"/>
        <v>5</v>
      </c>
      <c r="L81" s="2">
        <v>60</v>
      </c>
      <c r="M81" s="3">
        <f t="shared" si="25"/>
        <v>0.1</v>
      </c>
      <c r="N81" s="5">
        <f t="shared" si="20"/>
        <v>1.5000000000000001E-2</v>
      </c>
      <c r="O81" s="20">
        <v>1000</v>
      </c>
      <c r="P81" s="6">
        <f t="shared" si="21"/>
        <v>1371899.9999999998</v>
      </c>
      <c r="Q81" s="6">
        <f t="shared" si="22"/>
        <v>102892.49999999999</v>
      </c>
      <c r="R81" s="6">
        <f t="shared" si="23"/>
        <v>1269007.4999999998</v>
      </c>
      <c r="S81" s="9">
        <v>0.05</v>
      </c>
      <c r="T81" s="6">
        <f t="shared" si="24"/>
        <v>1205557.1249999998</v>
      </c>
      <c r="U81" s="4">
        <f t="shared" si="26"/>
        <v>878.74999999999989</v>
      </c>
    </row>
    <row r="82" spans="2:21" x14ac:dyDescent="0.25">
      <c r="B82" s="10">
        <v>79</v>
      </c>
      <c r="C82" s="2" t="s">
        <v>2</v>
      </c>
      <c r="D82" s="2" t="s">
        <v>82</v>
      </c>
      <c r="E82" s="2" t="s">
        <v>132</v>
      </c>
      <c r="F82" s="2" t="s">
        <v>125</v>
      </c>
      <c r="G82" s="8">
        <v>1313.1504</v>
      </c>
      <c r="H82" s="2"/>
      <c r="I82" s="2">
        <v>2021</v>
      </c>
      <c r="J82" s="2">
        <v>2022</v>
      </c>
      <c r="K82" s="2">
        <f t="shared" si="18"/>
        <v>1</v>
      </c>
      <c r="L82" s="2">
        <v>60</v>
      </c>
      <c r="M82" s="3">
        <f t="shared" si="25"/>
        <v>0.1</v>
      </c>
      <c r="N82" s="5">
        <f t="shared" si="20"/>
        <v>1.5000000000000001E-2</v>
      </c>
      <c r="O82" s="20">
        <v>1100</v>
      </c>
      <c r="P82" s="6">
        <f t="shared" si="21"/>
        <v>1444465.44</v>
      </c>
      <c r="Q82" s="6">
        <f t="shared" si="22"/>
        <v>21666.981599999999</v>
      </c>
      <c r="R82" s="6">
        <f t="shared" si="23"/>
        <v>1422798.4583999999</v>
      </c>
      <c r="S82" s="9">
        <v>0.05</v>
      </c>
      <c r="T82" s="6">
        <f t="shared" si="24"/>
        <v>1351658.5354799998</v>
      </c>
      <c r="U82" s="4">
        <f t="shared" si="26"/>
        <v>1029.3249999999998</v>
      </c>
    </row>
    <row r="83" spans="2:21" x14ac:dyDescent="0.25">
      <c r="B83" s="10">
        <v>80</v>
      </c>
      <c r="C83" s="2" t="s">
        <v>2</v>
      </c>
      <c r="D83" s="2" t="s">
        <v>82</v>
      </c>
      <c r="E83" s="2" t="s">
        <v>132</v>
      </c>
      <c r="F83" s="2" t="s">
        <v>125</v>
      </c>
      <c r="G83" s="8">
        <v>624.94079999999997</v>
      </c>
      <c r="H83" s="2"/>
      <c r="I83" s="2">
        <v>2021</v>
      </c>
      <c r="J83" s="2">
        <v>2022</v>
      </c>
      <c r="K83" s="2">
        <f t="shared" si="18"/>
        <v>1</v>
      </c>
      <c r="L83" s="2">
        <v>60</v>
      </c>
      <c r="M83" s="3">
        <f t="shared" si="25"/>
        <v>0.1</v>
      </c>
      <c r="N83" s="5">
        <f t="shared" si="20"/>
        <v>1.5000000000000001E-2</v>
      </c>
      <c r="O83" s="20">
        <v>1100</v>
      </c>
      <c r="P83" s="6">
        <f t="shared" si="21"/>
        <v>687434.88</v>
      </c>
      <c r="Q83" s="6">
        <f t="shared" si="22"/>
        <v>10311.523200000001</v>
      </c>
      <c r="R83" s="6">
        <f t="shared" si="23"/>
        <v>677123.35679999995</v>
      </c>
      <c r="S83" s="9">
        <v>0.05</v>
      </c>
      <c r="T83" s="6">
        <f t="shared" si="24"/>
        <v>643267.18895999994</v>
      </c>
      <c r="U83" s="4">
        <f t="shared" si="26"/>
        <v>1029.325</v>
      </c>
    </row>
    <row r="84" spans="2:21" x14ac:dyDescent="0.25">
      <c r="B84" s="10">
        <v>81</v>
      </c>
      <c r="C84" s="2" t="s">
        <v>2</v>
      </c>
      <c r="D84" s="2" t="s">
        <v>83</v>
      </c>
      <c r="E84" s="2" t="s">
        <v>132</v>
      </c>
      <c r="F84" s="2" t="s">
        <v>125</v>
      </c>
      <c r="G84" s="8">
        <v>9949.5836999999992</v>
      </c>
      <c r="H84" s="2"/>
      <c r="I84" s="2">
        <v>2017</v>
      </c>
      <c r="J84" s="2">
        <v>2022</v>
      </c>
      <c r="K84" s="2">
        <f t="shared" si="18"/>
        <v>5</v>
      </c>
      <c r="L84" s="2">
        <v>60</v>
      </c>
      <c r="M84" s="3">
        <f t="shared" si="25"/>
        <v>0.1</v>
      </c>
      <c r="N84" s="5">
        <f t="shared" si="20"/>
        <v>1.5000000000000001E-2</v>
      </c>
      <c r="O84" s="20">
        <f t="shared" ref="O84:O124" si="27">IF(L84=40,1000,1400)</f>
        <v>1400</v>
      </c>
      <c r="P84" s="6">
        <f t="shared" si="21"/>
        <v>13929417.18</v>
      </c>
      <c r="Q84" s="6">
        <f t="shared" si="22"/>
        <v>1044706.2885</v>
      </c>
      <c r="R84" s="6">
        <f t="shared" si="23"/>
        <v>12884710.8915</v>
      </c>
      <c r="S84" s="9">
        <v>0.05</v>
      </c>
      <c r="T84" s="6">
        <f t="shared" si="24"/>
        <v>12240475.346925</v>
      </c>
      <c r="U84" s="4">
        <f t="shared" si="26"/>
        <v>1230.25</v>
      </c>
    </row>
    <row r="85" spans="2:21" x14ac:dyDescent="0.25">
      <c r="B85" s="10">
        <v>82</v>
      </c>
      <c r="C85" s="2" t="s">
        <v>15</v>
      </c>
      <c r="D85" s="2" t="s">
        <v>84</v>
      </c>
      <c r="E85" s="2" t="s">
        <v>132</v>
      </c>
      <c r="F85" s="2" t="s">
        <v>125</v>
      </c>
      <c r="G85" s="8">
        <v>9949.5836999999992</v>
      </c>
      <c r="H85" s="2"/>
      <c r="I85" s="2">
        <v>2017</v>
      </c>
      <c r="J85" s="2">
        <v>2022</v>
      </c>
      <c r="K85" s="2">
        <f t="shared" si="18"/>
        <v>5</v>
      </c>
      <c r="L85" s="2">
        <v>60</v>
      </c>
      <c r="M85" s="3">
        <f t="shared" si="25"/>
        <v>0.1</v>
      </c>
      <c r="N85" s="5">
        <f t="shared" si="20"/>
        <v>1.5000000000000001E-2</v>
      </c>
      <c r="O85" s="20">
        <f t="shared" si="27"/>
        <v>1400</v>
      </c>
      <c r="P85" s="6">
        <f t="shared" si="21"/>
        <v>13929417.18</v>
      </c>
      <c r="Q85" s="6">
        <f t="shared" si="22"/>
        <v>1044706.2885</v>
      </c>
      <c r="R85" s="6">
        <f t="shared" si="23"/>
        <v>12884710.8915</v>
      </c>
      <c r="S85" s="9">
        <v>0.05</v>
      </c>
      <c r="T85" s="6">
        <f t="shared" si="24"/>
        <v>12240475.346925</v>
      </c>
      <c r="U85" s="4">
        <f t="shared" si="26"/>
        <v>1230.25</v>
      </c>
    </row>
    <row r="86" spans="2:21" x14ac:dyDescent="0.25">
      <c r="B86" s="10">
        <v>83</v>
      </c>
      <c r="C86" s="2" t="s">
        <v>2</v>
      </c>
      <c r="D86" s="2" t="s">
        <v>85</v>
      </c>
      <c r="E86" s="2" t="s">
        <v>132</v>
      </c>
      <c r="F86" s="2" t="s">
        <v>121</v>
      </c>
      <c r="G86" s="8">
        <v>744.08090000000004</v>
      </c>
      <c r="H86" s="2">
        <v>4</v>
      </c>
      <c r="I86" s="2">
        <v>2017</v>
      </c>
      <c r="J86" s="2">
        <v>2022</v>
      </c>
      <c r="K86" s="2">
        <f t="shared" si="18"/>
        <v>5</v>
      </c>
      <c r="L86" s="2">
        <v>40</v>
      </c>
      <c r="M86" s="3">
        <f t="shared" si="25"/>
        <v>0.05</v>
      </c>
      <c r="N86" s="5">
        <f t="shared" si="20"/>
        <v>2.375E-2</v>
      </c>
      <c r="O86" s="20">
        <v>450</v>
      </c>
      <c r="P86" s="6">
        <f t="shared" si="21"/>
        <v>334836.40500000003</v>
      </c>
      <c r="Q86" s="6">
        <f t="shared" si="22"/>
        <v>39761.823093750005</v>
      </c>
      <c r="R86" s="6">
        <f t="shared" si="23"/>
        <v>295074.58190625004</v>
      </c>
      <c r="S86" s="9">
        <v>0.05</v>
      </c>
      <c r="T86" s="6">
        <f t="shared" si="24"/>
        <v>280320.8528109375</v>
      </c>
      <c r="U86" s="4">
        <f t="shared" si="26"/>
        <v>376.734375</v>
      </c>
    </row>
    <row r="87" spans="2:21" x14ac:dyDescent="0.25">
      <c r="B87" s="10">
        <v>84</v>
      </c>
      <c r="C87" s="2" t="s">
        <v>2</v>
      </c>
      <c r="D87" s="2" t="s">
        <v>86</v>
      </c>
      <c r="E87" s="2" t="s">
        <v>132</v>
      </c>
      <c r="F87" s="2" t="s">
        <v>121</v>
      </c>
      <c r="G87" s="8">
        <v>1058.2191</v>
      </c>
      <c r="H87" s="2">
        <v>4</v>
      </c>
      <c r="I87" s="2">
        <v>2017</v>
      </c>
      <c r="J87" s="2">
        <v>2022</v>
      </c>
      <c r="K87" s="2">
        <f t="shared" si="18"/>
        <v>5</v>
      </c>
      <c r="L87" s="2">
        <v>40</v>
      </c>
      <c r="M87" s="3">
        <f t="shared" si="25"/>
        <v>0.05</v>
      </c>
      <c r="N87" s="5">
        <f t="shared" si="20"/>
        <v>2.375E-2</v>
      </c>
      <c r="O87" s="20">
        <v>700</v>
      </c>
      <c r="P87" s="6">
        <f t="shared" si="21"/>
        <v>740753.37</v>
      </c>
      <c r="Q87" s="6">
        <f t="shared" si="22"/>
        <v>87964.462687499996</v>
      </c>
      <c r="R87" s="6">
        <f t="shared" si="23"/>
        <v>652788.90731250006</v>
      </c>
      <c r="S87" s="9">
        <v>0.05</v>
      </c>
      <c r="T87" s="6">
        <f t="shared" si="24"/>
        <v>620149.46194687497</v>
      </c>
      <c r="U87" s="4">
        <f t="shared" si="26"/>
        <v>586.03125</v>
      </c>
    </row>
    <row r="88" spans="2:21" x14ac:dyDescent="0.25">
      <c r="B88" s="10">
        <v>85</v>
      </c>
      <c r="C88" s="2" t="s">
        <v>2</v>
      </c>
      <c r="D88" s="2" t="s">
        <v>87</v>
      </c>
      <c r="E88" s="2" t="s">
        <v>127</v>
      </c>
      <c r="F88" s="2" t="s">
        <v>121</v>
      </c>
      <c r="G88" s="8">
        <v>1398.8</v>
      </c>
      <c r="H88" s="2">
        <v>3.15</v>
      </c>
      <c r="I88" s="2">
        <v>2021</v>
      </c>
      <c r="J88" s="2">
        <v>2022</v>
      </c>
      <c r="K88" s="2">
        <f t="shared" si="18"/>
        <v>1</v>
      </c>
      <c r="L88" s="2">
        <v>40</v>
      </c>
      <c r="M88" s="3">
        <f t="shared" si="25"/>
        <v>0.05</v>
      </c>
      <c r="N88" s="5">
        <f t="shared" si="20"/>
        <v>2.375E-2</v>
      </c>
      <c r="O88" s="20">
        <v>700</v>
      </c>
      <c r="P88" s="6">
        <f t="shared" si="21"/>
        <v>979160</v>
      </c>
      <c r="Q88" s="6">
        <f t="shared" si="22"/>
        <v>23255.05</v>
      </c>
      <c r="R88" s="6">
        <f t="shared" si="23"/>
        <v>955904.95</v>
      </c>
      <c r="S88" s="9">
        <v>0.05</v>
      </c>
      <c r="T88" s="6">
        <f t="shared" si="24"/>
        <v>908109.7024999999</v>
      </c>
      <c r="U88" s="4">
        <f t="shared" si="26"/>
        <v>649.20624999999995</v>
      </c>
    </row>
    <row r="89" spans="2:21" x14ac:dyDescent="0.25">
      <c r="B89" s="10">
        <v>86</v>
      </c>
      <c r="C89" s="2" t="s">
        <v>2</v>
      </c>
      <c r="D89" s="2" t="s">
        <v>87</v>
      </c>
      <c r="E89" s="2" t="s">
        <v>127</v>
      </c>
      <c r="F89" s="2" t="s">
        <v>121</v>
      </c>
      <c r="G89" s="8">
        <v>1398.8</v>
      </c>
      <c r="H89" s="2">
        <v>3.15</v>
      </c>
      <c r="I89" s="2">
        <v>2021</v>
      </c>
      <c r="J89" s="2">
        <v>2022</v>
      </c>
      <c r="K89" s="2">
        <f t="shared" si="18"/>
        <v>1</v>
      </c>
      <c r="L89" s="2">
        <v>40</v>
      </c>
      <c r="M89" s="3">
        <f t="shared" si="25"/>
        <v>0.05</v>
      </c>
      <c r="N89" s="5">
        <f t="shared" si="20"/>
        <v>2.375E-2</v>
      </c>
      <c r="O89" s="20">
        <v>700</v>
      </c>
      <c r="P89" s="6">
        <f t="shared" si="21"/>
        <v>979160</v>
      </c>
      <c r="Q89" s="6">
        <f t="shared" si="22"/>
        <v>23255.05</v>
      </c>
      <c r="R89" s="6">
        <f t="shared" si="23"/>
        <v>955904.95</v>
      </c>
      <c r="S89" s="9">
        <v>0.05</v>
      </c>
      <c r="T89" s="6">
        <f t="shared" si="24"/>
        <v>908109.7024999999</v>
      </c>
      <c r="U89" s="4">
        <f t="shared" si="26"/>
        <v>649.20624999999995</v>
      </c>
    </row>
    <row r="90" spans="2:21" x14ac:dyDescent="0.25">
      <c r="B90" s="10">
        <v>87</v>
      </c>
      <c r="C90" s="2" t="s">
        <v>2</v>
      </c>
      <c r="D90" s="2" t="s">
        <v>87</v>
      </c>
      <c r="E90" s="2" t="s">
        <v>127</v>
      </c>
      <c r="F90" s="2" t="s">
        <v>121</v>
      </c>
      <c r="G90" s="8">
        <v>1398.8</v>
      </c>
      <c r="H90" s="2">
        <v>3.15</v>
      </c>
      <c r="I90" s="2">
        <v>2021</v>
      </c>
      <c r="J90" s="2">
        <v>2022</v>
      </c>
      <c r="K90" s="2">
        <f t="shared" si="18"/>
        <v>1</v>
      </c>
      <c r="L90" s="2">
        <v>40</v>
      </c>
      <c r="M90" s="3">
        <f t="shared" si="25"/>
        <v>0.05</v>
      </c>
      <c r="N90" s="5">
        <f t="shared" si="20"/>
        <v>2.375E-2</v>
      </c>
      <c r="O90" s="20">
        <v>700</v>
      </c>
      <c r="P90" s="6">
        <f t="shared" si="21"/>
        <v>979160</v>
      </c>
      <c r="Q90" s="6">
        <f t="shared" si="22"/>
        <v>23255.05</v>
      </c>
      <c r="R90" s="6">
        <f t="shared" si="23"/>
        <v>955904.95</v>
      </c>
      <c r="S90" s="9">
        <v>0.05</v>
      </c>
      <c r="T90" s="6">
        <f t="shared" si="24"/>
        <v>908109.7024999999</v>
      </c>
      <c r="U90" s="4">
        <f t="shared" si="26"/>
        <v>649.20624999999995</v>
      </c>
    </row>
    <row r="91" spans="2:21" x14ac:dyDescent="0.25">
      <c r="B91" s="10">
        <v>88</v>
      </c>
      <c r="C91" s="2" t="s">
        <v>2</v>
      </c>
      <c r="D91" s="2" t="s">
        <v>87</v>
      </c>
      <c r="E91" s="2" t="s">
        <v>127</v>
      </c>
      <c r="F91" s="2" t="s">
        <v>121</v>
      </c>
      <c r="G91" s="8">
        <v>1398.8</v>
      </c>
      <c r="H91" s="2">
        <v>3.15</v>
      </c>
      <c r="I91" s="2">
        <v>2021</v>
      </c>
      <c r="J91" s="2">
        <v>2022</v>
      </c>
      <c r="K91" s="2">
        <f t="shared" si="18"/>
        <v>1</v>
      </c>
      <c r="L91" s="2">
        <v>40</v>
      </c>
      <c r="M91" s="3">
        <f t="shared" si="25"/>
        <v>0.05</v>
      </c>
      <c r="N91" s="5">
        <f t="shared" si="20"/>
        <v>2.375E-2</v>
      </c>
      <c r="O91" s="20">
        <v>700</v>
      </c>
      <c r="P91" s="6">
        <f t="shared" si="21"/>
        <v>979160</v>
      </c>
      <c r="Q91" s="6">
        <f t="shared" si="22"/>
        <v>23255.05</v>
      </c>
      <c r="R91" s="6">
        <f t="shared" si="23"/>
        <v>955904.95</v>
      </c>
      <c r="S91" s="9">
        <v>0.05</v>
      </c>
      <c r="T91" s="6">
        <f t="shared" si="24"/>
        <v>908109.7024999999</v>
      </c>
      <c r="U91" s="4">
        <f t="shared" si="26"/>
        <v>649.20624999999995</v>
      </c>
    </row>
    <row r="92" spans="2:21" x14ac:dyDescent="0.25">
      <c r="B92" s="10">
        <v>89</v>
      </c>
      <c r="C92" s="2" t="s">
        <v>2</v>
      </c>
      <c r="D92" s="2" t="s">
        <v>87</v>
      </c>
      <c r="E92" s="2" t="s">
        <v>127</v>
      </c>
      <c r="F92" s="2" t="s">
        <v>121</v>
      </c>
      <c r="G92" s="8">
        <v>1398.8</v>
      </c>
      <c r="H92" s="2">
        <v>3.15</v>
      </c>
      <c r="I92" s="2">
        <v>2021</v>
      </c>
      <c r="J92" s="2">
        <v>2022</v>
      </c>
      <c r="K92" s="2">
        <f t="shared" si="18"/>
        <v>1</v>
      </c>
      <c r="L92" s="2">
        <v>40</v>
      </c>
      <c r="M92" s="3">
        <f t="shared" si="25"/>
        <v>0.05</v>
      </c>
      <c r="N92" s="5">
        <f t="shared" si="20"/>
        <v>2.375E-2</v>
      </c>
      <c r="O92" s="20">
        <v>700</v>
      </c>
      <c r="P92" s="6">
        <f t="shared" si="21"/>
        <v>979160</v>
      </c>
      <c r="Q92" s="6">
        <f t="shared" si="22"/>
        <v>23255.05</v>
      </c>
      <c r="R92" s="6">
        <f t="shared" si="23"/>
        <v>955904.95</v>
      </c>
      <c r="S92" s="9">
        <v>0.05</v>
      </c>
      <c r="T92" s="6">
        <f t="shared" si="24"/>
        <v>908109.7024999999</v>
      </c>
      <c r="U92" s="4">
        <f t="shared" si="26"/>
        <v>649.20624999999995</v>
      </c>
    </row>
    <row r="93" spans="2:21" x14ac:dyDescent="0.25">
      <c r="B93" s="10">
        <v>90</v>
      </c>
      <c r="C93" s="2" t="s">
        <v>2</v>
      </c>
      <c r="D93" s="2" t="s">
        <v>87</v>
      </c>
      <c r="E93" s="2" t="s">
        <v>127</v>
      </c>
      <c r="F93" s="2" t="s">
        <v>121</v>
      </c>
      <c r="G93" s="8">
        <v>1398.8</v>
      </c>
      <c r="H93" s="2">
        <v>3.15</v>
      </c>
      <c r="I93" s="2">
        <v>2021</v>
      </c>
      <c r="J93" s="2">
        <v>2022</v>
      </c>
      <c r="K93" s="2">
        <f t="shared" si="18"/>
        <v>1</v>
      </c>
      <c r="L93" s="2">
        <v>40</v>
      </c>
      <c r="M93" s="3">
        <f t="shared" si="25"/>
        <v>0.05</v>
      </c>
      <c r="N93" s="5">
        <f t="shared" si="20"/>
        <v>2.375E-2</v>
      </c>
      <c r="O93" s="20">
        <v>700</v>
      </c>
      <c r="P93" s="6">
        <f t="shared" si="21"/>
        <v>979160</v>
      </c>
      <c r="Q93" s="6">
        <f t="shared" si="22"/>
        <v>23255.05</v>
      </c>
      <c r="R93" s="6">
        <f t="shared" si="23"/>
        <v>955904.95</v>
      </c>
      <c r="S93" s="9">
        <v>0.05</v>
      </c>
      <c r="T93" s="6">
        <f t="shared" si="24"/>
        <v>908109.7024999999</v>
      </c>
      <c r="U93" s="4">
        <f t="shared" si="26"/>
        <v>649.20624999999995</v>
      </c>
    </row>
    <row r="94" spans="2:21" x14ac:dyDescent="0.25">
      <c r="B94" s="10">
        <v>91</v>
      </c>
      <c r="C94" s="2" t="s">
        <v>2</v>
      </c>
      <c r="D94" s="2" t="s">
        <v>88</v>
      </c>
      <c r="E94" s="2" t="s">
        <v>127</v>
      </c>
      <c r="F94" s="2" t="s">
        <v>121</v>
      </c>
      <c r="G94" s="8">
        <v>2713.672</v>
      </c>
      <c r="H94" s="18">
        <v>3.9</v>
      </c>
      <c r="I94" s="2">
        <v>2021</v>
      </c>
      <c r="J94" s="2">
        <v>2022</v>
      </c>
      <c r="K94" s="2">
        <f t="shared" si="18"/>
        <v>1</v>
      </c>
      <c r="L94" s="2">
        <v>40</v>
      </c>
      <c r="M94" s="3">
        <f t="shared" si="25"/>
        <v>0.05</v>
      </c>
      <c r="N94" s="5">
        <f t="shared" si="20"/>
        <v>2.375E-2</v>
      </c>
      <c r="O94" s="20">
        <v>700</v>
      </c>
      <c r="P94" s="6">
        <f t="shared" si="21"/>
        <v>1899570.4</v>
      </c>
      <c r="Q94" s="6">
        <f t="shared" si="22"/>
        <v>45114.796999999999</v>
      </c>
      <c r="R94" s="6">
        <f t="shared" si="23"/>
        <v>1854455.6029999999</v>
      </c>
      <c r="S94" s="9">
        <v>0.05</v>
      </c>
      <c r="T94" s="6">
        <f t="shared" si="24"/>
        <v>1761732.8228499999</v>
      </c>
      <c r="U94" s="4">
        <f t="shared" si="26"/>
        <v>649.20624999999995</v>
      </c>
    </row>
    <row r="95" spans="2:21" x14ac:dyDescent="0.25">
      <c r="B95" s="10">
        <v>92</v>
      </c>
      <c r="C95" s="2" t="s">
        <v>2</v>
      </c>
      <c r="D95" s="2" t="s">
        <v>89</v>
      </c>
      <c r="E95" s="2" t="s">
        <v>127</v>
      </c>
      <c r="F95" s="2" t="s">
        <v>121</v>
      </c>
      <c r="G95" s="8">
        <v>135.57599999999999</v>
      </c>
      <c r="H95" s="2">
        <v>3</v>
      </c>
      <c r="I95" s="2">
        <v>2021</v>
      </c>
      <c r="J95" s="2">
        <v>2022</v>
      </c>
      <c r="K95" s="2">
        <f t="shared" si="18"/>
        <v>1</v>
      </c>
      <c r="L95" s="2">
        <v>40</v>
      </c>
      <c r="M95" s="3">
        <f t="shared" si="25"/>
        <v>0.05</v>
      </c>
      <c r="N95" s="5">
        <f t="shared" si="20"/>
        <v>2.375E-2</v>
      </c>
      <c r="O95" s="20">
        <v>450</v>
      </c>
      <c r="P95" s="6">
        <f t="shared" si="21"/>
        <v>61009.2</v>
      </c>
      <c r="Q95" s="6">
        <f t="shared" si="22"/>
        <v>1448.9684999999999</v>
      </c>
      <c r="R95" s="6">
        <f t="shared" si="23"/>
        <v>59560.231499999994</v>
      </c>
      <c r="S95" s="9">
        <v>0.05</v>
      </c>
      <c r="T95" s="6">
        <f t="shared" si="24"/>
        <v>56582.21992499999</v>
      </c>
      <c r="U95" s="4">
        <f t="shared" si="26"/>
        <v>417.34687499999995</v>
      </c>
    </row>
    <row r="96" spans="2:21" x14ac:dyDescent="0.25">
      <c r="B96" s="10">
        <v>93</v>
      </c>
      <c r="C96" s="2" t="s">
        <v>2</v>
      </c>
      <c r="D96" s="2" t="s">
        <v>90</v>
      </c>
      <c r="E96" s="2" t="s">
        <v>133</v>
      </c>
      <c r="F96" s="2"/>
      <c r="G96" s="8">
        <v>369.76740000000001</v>
      </c>
      <c r="H96" s="2">
        <v>3.15</v>
      </c>
      <c r="I96" s="2">
        <v>2016</v>
      </c>
      <c r="J96" s="2">
        <v>2022</v>
      </c>
      <c r="K96" s="2">
        <f t="shared" si="18"/>
        <v>6</v>
      </c>
      <c r="L96" s="2">
        <v>60</v>
      </c>
      <c r="M96" s="3">
        <f t="shared" si="25"/>
        <v>0.1</v>
      </c>
      <c r="N96" s="5">
        <f t="shared" si="20"/>
        <v>1.5000000000000001E-2</v>
      </c>
      <c r="O96" s="20">
        <v>1100</v>
      </c>
      <c r="P96" s="6">
        <f t="shared" si="21"/>
        <v>406744.14</v>
      </c>
      <c r="Q96" s="6">
        <f t="shared" si="22"/>
        <v>36606.972600000001</v>
      </c>
      <c r="R96" s="6">
        <f t="shared" si="23"/>
        <v>370137.16740000003</v>
      </c>
      <c r="S96" s="9">
        <v>0.05</v>
      </c>
      <c r="T96" s="6">
        <f t="shared" si="24"/>
        <v>351630.30903</v>
      </c>
      <c r="U96" s="4">
        <f t="shared" si="26"/>
        <v>950.94999999999993</v>
      </c>
    </row>
    <row r="97" spans="2:21" x14ac:dyDescent="0.25">
      <c r="B97" s="10">
        <v>94</v>
      </c>
      <c r="C97" s="2" t="s">
        <v>2</v>
      </c>
      <c r="D97" s="2" t="s">
        <v>91</v>
      </c>
      <c r="E97" s="2" t="s">
        <v>133</v>
      </c>
      <c r="F97" s="2" t="s">
        <v>121</v>
      </c>
      <c r="G97" s="8">
        <v>3394.8606999999997</v>
      </c>
      <c r="H97" s="2"/>
      <c r="I97" s="2">
        <v>2021</v>
      </c>
      <c r="J97" s="2">
        <v>2022</v>
      </c>
      <c r="K97" s="2">
        <f t="shared" si="18"/>
        <v>1</v>
      </c>
      <c r="L97" s="2">
        <v>40</v>
      </c>
      <c r="M97" s="3">
        <f t="shared" si="25"/>
        <v>0.05</v>
      </c>
      <c r="N97" s="5">
        <f t="shared" si="20"/>
        <v>2.375E-2</v>
      </c>
      <c r="O97" s="20">
        <v>700</v>
      </c>
      <c r="P97" s="6">
        <f t="shared" si="21"/>
        <v>2376402.4899999998</v>
      </c>
      <c r="Q97" s="6">
        <f t="shared" si="22"/>
        <v>56439.559137499993</v>
      </c>
      <c r="R97" s="6">
        <f t="shared" si="23"/>
        <v>2319962.9308624999</v>
      </c>
      <c r="S97" s="9">
        <v>0.05</v>
      </c>
      <c r="T97" s="6">
        <f t="shared" si="24"/>
        <v>2203964.7843193747</v>
      </c>
      <c r="U97" s="4">
        <f t="shared" si="26"/>
        <v>649.20624999999995</v>
      </c>
    </row>
    <row r="98" spans="2:21" x14ac:dyDescent="0.25">
      <c r="B98" s="10">
        <v>95</v>
      </c>
      <c r="C98" s="2" t="s">
        <v>2</v>
      </c>
      <c r="D98" s="2" t="s">
        <v>92</v>
      </c>
      <c r="E98" s="2" t="s">
        <v>134</v>
      </c>
      <c r="F98" s="2" t="s">
        <v>121</v>
      </c>
      <c r="G98" s="8">
        <v>9296.64</v>
      </c>
      <c r="H98" s="2"/>
      <c r="I98" s="2">
        <v>2020</v>
      </c>
      <c r="J98" s="2">
        <v>2022</v>
      </c>
      <c r="K98" s="2">
        <f t="shared" si="18"/>
        <v>2</v>
      </c>
      <c r="L98" s="2">
        <v>40</v>
      </c>
      <c r="M98" s="3">
        <f t="shared" si="25"/>
        <v>0.05</v>
      </c>
      <c r="N98" s="5">
        <f t="shared" si="20"/>
        <v>2.375E-2</v>
      </c>
      <c r="O98" s="20">
        <v>1200</v>
      </c>
      <c r="P98" s="6">
        <f t="shared" si="21"/>
        <v>11155968</v>
      </c>
      <c r="Q98" s="6">
        <f t="shared" si="22"/>
        <v>529908.47999999998</v>
      </c>
      <c r="R98" s="6">
        <f t="shared" si="23"/>
        <v>10626059.52</v>
      </c>
      <c r="S98" s="9">
        <v>0.05</v>
      </c>
      <c r="T98" s="6">
        <f t="shared" si="24"/>
        <v>10094756.544</v>
      </c>
      <c r="U98" s="4">
        <f t="shared" si="26"/>
        <v>1085.8500000000001</v>
      </c>
    </row>
    <row r="99" spans="2:21" x14ac:dyDescent="0.25">
      <c r="B99" s="10">
        <v>96</v>
      </c>
      <c r="C99" s="2" t="s">
        <v>2</v>
      </c>
      <c r="D99" s="2" t="s">
        <v>93</v>
      </c>
      <c r="E99" s="2" t="s">
        <v>135</v>
      </c>
      <c r="F99" s="2" t="s">
        <v>121</v>
      </c>
      <c r="G99" s="8">
        <v>7747.2</v>
      </c>
      <c r="H99" s="2"/>
      <c r="I99" s="2">
        <v>2020</v>
      </c>
      <c r="J99" s="2">
        <v>2022</v>
      </c>
      <c r="K99" s="2">
        <f t="shared" si="18"/>
        <v>2</v>
      </c>
      <c r="L99" s="2">
        <v>40</v>
      </c>
      <c r="M99" s="3">
        <f t="shared" si="25"/>
        <v>0.05</v>
      </c>
      <c r="N99" s="5">
        <f t="shared" si="20"/>
        <v>2.375E-2</v>
      </c>
      <c r="O99" s="20">
        <v>1200</v>
      </c>
      <c r="P99" s="6">
        <f t="shared" si="21"/>
        <v>9296640</v>
      </c>
      <c r="Q99" s="6">
        <f t="shared" si="22"/>
        <v>441590.4</v>
      </c>
      <c r="R99" s="6">
        <f t="shared" si="23"/>
        <v>8855049.5999999996</v>
      </c>
      <c r="S99" s="9">
        <v>0.05</v>
      </c>
      <c r="T99" s="6">
        <f t="shared" si="24"/>
        <v>8412297.1199999992</v>
      </c>
      <c r="U99" s="4">
        <f t="shared" si="26"/>
        <v>1085.8499999999999</v>
      </c>
    </row>
    <row r="100" spans="2:21" x14ac:dyDescent="0.25">
      <c r="B100" s="10">
        <v>97</v>
      </c>
      <c r="C100" s="2" t="s">
        <v>2</v>
      </c>
      <c r="D100" s="2" t="s">
        <v>94</v>
      </c>
      <c r="E100" s="2" t="s">
        <v>128</v>
      </c>
      <c r="F100" s="2" t="s">
        <v>125</v>
      </c>
      <c r="G100" s="8">
        <v>135.60289999999998</v>
      </c>
      <c r="H100" s="2">
        <v>3.8</v>
      </c>
      <c r="I100" s="2">
        <v>2011</v>
      </c>
      <c r="J100" s="2">
        <v>2022</v>
      </c>
      <c r="K100" s="2">
        <f t="shared" si="18"/>
        <v>11</v>
      </c>
      <c r="L100" s="2">
        <v>60</v>
      </c>
      <c r="M100" s="3">
        <f t="shared" si="25"/>
        <v>0.1</v>
      </c>
      <c r="N100" s="5">
        <f t="shared" si="20"/>
        <v>1.5000000000000001E-2</v>
      </c>
      <c r="O100" s="20">
        <v>1200</v>
      </c>
      <c r="P100" s="6">
        <f t="shared" si="21"/>
        <v>162723.47999999998</v>
      </c>
      <c r="Q100" s="6">
        <f t="shared" si="22"/>
        <v>26849.374199999998</v>
      </c>
      <c r="R100" s="6">
        <f t="shared" si="23"/>
        <v>135874.10579999999</v>
      </c>
      <c r="S100" s="9">
        <v>0.05</v>
      </c>
      <c r="T100" s="6">
        <f t="shared" si="24"/>
        <v>129080.40050999998</v>
      </c>
      <c r="U100" s="4">
        <f t="shared" si="26"/>
        <v>951.9</v>
      </c>
    </row>
    <row r="101" spans="2:21" x14ac:dyDescent="0.25">
      <c r="B101" s="10">
        <v>98</v>
      </c>
      <c r="C101" s="2" t="s">
        <v>2</v>
      </c>
      <c r="D101" s="2" t="s">
        <v>95</v>
      </c>
      <c r="E101" s="2" t="s">
        <v>133</v>
      </c>
      <c r="F101" s="2" t="s">
        <v>125</v>
      </c>
      <c r="G101" s="8">
        <v>3462.4065999999998</v>
      </c>
      <c r="H101" s="2">
        <v>4.5</v>
      </c>
      <c r="I101" s="2">
        <v>2015</v>
      </c>
      <c r="J101" s="2">
        <v>2022</v>
      </c>
      <c r="K101" s="2">
        <f t="shared" si="18"/>
        <v>7</v>
      </c>
      <c r="L101" s="2">
        <v>60</v>
      </c>
      <c r="M101" s="3">
        <f t="shared" si="25"/>
        <v>0.1</v>
      </c>
      <c r="N101" s="5">
        <f t="shared" si="20"/>
        <v>1.5000000000000001E-2</v>
      </c>
      <c r="O101" s="20">
        <f t="shared" si="27"/>
        <v>1400</v>
      </c>
      <c r="P101" s="6">
        <f t="shared" si="21"/>
        <v>4847369.2399999993</v>
      </c>
      <c r="Q101" s="6">
        <f t="shared" si="22"/>
        <v>508973.77020000003</v>
      </c>
      <c r="R101" s="6">
        <f t="shared" si="23"/>
        <v>4338395.4697999991</v>
      </c>
      <c r="S101" s="9">
        <v>0.05</v>
      </c>
      <c r="T101" s="6">
        <f t="shared" si="24"/>
        <v>4121475.6963099991</v>
      </c>
      <c r="U101" s="4">
        <f t="shared" si="26"/>
        <v>1190.3499999999999</v>
      </c>
    </row>
    <row r="102" spans="2:21" x14ac:dyDescent="0.25">
      <c r="B102" s="10">
        <v>99</v>
      </c>
      <c r="C102" s="2" t="s">
        <v>15</v>
      </c>
      <c r="D102" s="2" t="s">
        <v>96</v>
      </c>
      <c r="E102" s="2" t="s">
        <v>133</v>
      </c>
      <c r="F102" s="2" t="s">
        <v>125</v>
      </c>
      <c r="G102" s="8">
        <v>3462.4065999999998</v>
      </c>
      <c r="H102" s="2">
        <v>3.2</v>
      </c>
      <c r="I102" s="2">
        <v>2015</v>
      </c>
      <c r="J102" s="2">
        <v>2022</v>
      </c>
      <c r="K102" s="2">
        <f t="shared" si="18"/>
        <v>7</v>
      </c>
      <c r="L102" s="2">
        <v>60</v>
      </c>
      <c r="M102" s="3">
        <f t="shared" si="25"/>
        <v>0.1</v>
      </c>
      <c r="N102" s="5">
        <f t="shared" si="20"/>
        <v>1.5000000000000001E-2</v>
      </c>
      <c r="O102" s="20">
        <f t="shared" si="27"/>
        <v>1400</v>
      </c>
      <c r="P102" s="6">
        <f t="shared" si="21"/>
        <v>4847369.2399999993</v>
      </c>
      <c r="Q102" s="6">
        <f t="shared" si="22"/>
        <v>508973.77020000003</v>
      </c>
      <c r="R102" s="6">
        <f t="shared" si="23"/>
        <v>4338395.4697999991</v>
      </c>
      <c r="S102" s="9">
        <v>0.05</v>
      </c>
      <c r="T102" s="6">
        <f t="shared" si="24"/>
        <v>4121475.6963099991</v>
      </c>
      <c r="U102" s="4">
        <f t="shared" si="26"/>
        <v>1190.3499999999999</v>
      </c>
    </row>
    <row r="103" spans="2:21" x14ac:dyDescent="0.25">
      <c r="B103" s="10">
        <v>100</v>
      </c>
      <c r="C103" s="2" t="s">
        <v>2</v>
      </c>
      <c r="D103" s="2" t="s">
        <v>97</v>
      </c>
      <c r="E103" s="2" t="s">
        <v>127</v>
      </c>
      <c r="F103" s="2" t="s">
        <v>121</v>
      </c>
      <c r="G103" s="8">
        <v>25824</v>
      </c>
      <c r="H103" s="2"/>
      <c r="I103" s="2">
        <v>2021</v>
      </c>
      <c r="J103" s="2">
        <v>2022</v>
      </c>
      <c r="K103" s="2">
        <f t="shared" si="18"/>
        <v>1</v>
      </c>
      <c r="L103" s="2">
        <v>40</v>
      </c>
      <c r="M103" s="3">
        <f t="shared" si="25"/>
        <v>0.05</v>
      </c>
      <c r="N103" s="5">
        <f t="shared" si="20"/>
        <v>2.375E-2</v>
      </c>
      <c r="O103" s="20">
        <v>1200</v>
      </c>
      <c r="P103" s="6">
        <f t="shared" si="21"/>
        <v>30988800</v>
      </c>
      <c r="Q103" s="6">
        <f t="shared" si="22"/>
        <v>735984</v>
      </c>
      <c r="R103" s="6">
        <f t="shared" si="23"/>
        <v>30252816</v>
      </c>
      <c r="S103" s="9">
        <v>0.05</v>
      </c>
      <c r="T103" s="6">
        <f t="shared" si="24"/>
        <v>28740175.199999999</v>
      </c>
      <c r="U103" s="4">
        <f t="shared" si="26"/>
        <v>1112.925</v>
      </c>
    </row>
    <row r="104" spans="2:21" x14ac:dyDescent="0.25">
      <c r="B104" s="10">
        <v>101</v>
      </c>
      <c r="C104" s="2" t="s">
        <v>2</v>
      </c>
      <c r="D104" s="2" t="s">
        <v>98</v>
      </c>
      <c r="E104" s="2" t="s">
        <v>128</v>
      </c>
      <c r="F104" s="2" t="s">
        <v>125</v>
      </c>
      <c r="G104" s="8">
        <v>840.46359999999993</v>
      </c>
      <c r="H104" s="2">
        <v>5.0999999999999996</v>
      </c>
      <c r="I104" s="2">
        <v>2011</v>
      </c>
      <c r="J104" s="2">
        <v>2022</v>
      </c>
      <c r="K104" s="2">
        <f t="shared" si="18"/>
        <v>11</v>
      </c>
      <c r="L104" s="2">
        <v>60</v>
      </c>
      <c r="M104" s="3">
        <f t="shared" si="25"/>
        <v>0.1</v>
      </c>
      <c r="N104" s="5">
        <f t="shared" si="20"/>
        <v>1.5000000000000001E-2</v>
      </c>
      <c r="O104" s="20">
        <f t="shared" si="27"/>
        <v>1400</v>
      </c>
      <c r="P104" s="6">
        <f t="shared" si="21"/>
        <v>1176649.0399999998</v>
      </c>
      <c r="Q104" s="6">
        <f t="shared" si="22"/>
        <v>194147.09159999999</v>
      </c>
      <c r="R104" s="6">
        <f t="shared" si="23"/>
        <v>982501.94839999988</v>
      </c>
      <c r="S104" s="9">
        <v>0.05</v>
      </c>
      <c r="T104" s="6">
        <f t="shared" si="24"/>
        <v>933376.85097999987</v>
      </c>
      <c r="U104" s="4">
        <f t="shared" si="26"/>
        <v>1110.55</v>
      </c>
    </row>
    <row r="105" spans="2:21" x14ac:dyDescent="0.25">
      <c r="B105" s="10">
        <v>102</v>
      </c>
      <c r="C105" s="2" t="s">
        <v>2</v>
      </c>
      <c r="D105" s="2" t="s">
        <v>98</v>
      </c>
      <c r="E105" s="2" t="s">
        <v>128</v>
      </c>
      <c r="F105" s="2" t="s">
        <v>125</v>
      </c>
      <c r="G105" s="8">
        <v>226.36350000000002</v>
      </c>
      <c r="H105" s="2">
        <v>5.0999999999999996</v>
      </c>
      <c r="I105" s="2">
        <v>2011</v>
      </c>
      <c r="J105" s="2">
        <v>2022</v>
      </c>
      <c r="K105" s="2">
        <f t="shared" si="18"/>
        <v>11</v>
      </c>
      <c r="L105" s="2">
        <v>60</v>
      </c>
      <c r="M105" s="3">
        <f t="shared" si="25"/>
        <v>0.1</v>
      </c>
      <c r="N105" s="5">
        <f t="shared" si="20"/>
        <v>1.5000000000000001E-2</v>
      </c>
      <c r="O105" s="20">
        <f t="shared" si="27"/>
        <v>1400</v>
      </c>
      <c r="P105" s="6">
        <f t="shared" si="21"/>
        <v>316908.90000000002</v>
      </c>
      <c r="Q105" s="6">
        <f t="shared" si="22"/>
        <v>52289.96850000001</v>
      </c>
      <c r="R105" s="6">
        <f t="shared" si="23"/>
        <v>264618.93150000001</v>
      </c>
      <c r="S105" s="9">
        <v>0.05</v>
      </c>
      <c r="T105" s="6">
        <f t="shared" si="24"/>
        <v>251387.984925</v>
      </c>
      <c r="U105" s="4">
        <f t="shared" si="26"/>
        <v>1110.55</v>
      </c>
    </row>
    <row r="106" spans="2:21" x14ac:dyDescent="0.25">
      <c r="B106" s="10">
        <v>103</v>
      </c>
      <c r="C106" s="2" t="s">
        <v>15</v>
      </c>
      <c r="D106" s="2" t="s">
        <v>99</v>
      </c>
      <c r="E106" s="2" t="s">
        <v>128</v>
      </c>
      <c r="F106" s="2" t="s">
        <v>125</v>
      </c>
      <c r="G106" s="8">
        <v>840.46359999999993</v>
      </c>
      <c r="H106" s="2">
        <v>5.0999999999999996</v>
      </c>
      <c r="I106" s="2">
        <v>2011</v>
      </c>
      <c r="J106" s="2">
        <v>2022</v>
      </c>
      <c r="K106" s="2">
        <f t="shared" ref="K106:K135" si="28">J106-I106</f>
        <v>11</v>
      </c>
      <c r="L106" s="2">
        <v>60</v>
      </c>
      <c r="M106" s="3">
        <f t="shared" si="25"/>
        <v>0.1</v>
      </c>
      <c r="N106" s="5">
        <f t="shared" si="20"/>
        <v>1.5000000000000001E-2</v>
      </c>
      <c r="O106" s="20">
        <f t="shared" si="27"/>
        <v>1400</v>
      </c>
      <c r="P106" s="6">
        <f t="shared" si="21"/>
        <v>1176649.0399999998</v>
      </c>
      <c r="Q106" s="6">
        <f t="shared" si="22"/>
        <v>194147.09159999999</v>
      </c>
      <c r="R106" s="6">
        <f t="shared" si="23"/>
        <v>982501.94839999988</v>
      </c>
      <c r="S106" s="9">
        <v>0.05</v>
      </c>
      <c r="T106" s="6">
        <f t="shared" si="24"/>
        <v>933376.85097999987</v>
      </c>
      <c r="U106" s="4">
        <f t="shared" si="26"/>
        <v>1110.55</v>
      </c>
    </row>
    <row r="107" spans="2:21" x14ac:dyDescent="0.25">
      <c r="B107" s="10">
        <v>104</v>
      </c>
      <c r="C107" s="2" t="s">
        <v>15</v>
      </c>
      <c r="D107" s="2" t="s">
        <v>99</v>
      </c>
      <c r="E107" s="2" t="s">
        <v>128</v>
      </c>
      <c r="F107" s="2" t="s">
        <v>125</v>
      </c>
      <c r="G107" s="8">
        <v>226.36350000000002</v>
      </c>
      <c r="H107" s="2">
        <v>5.0999999999999996</v>
      </c>
      <c r="I107" s="2">
        <v>2011</v>
      </c>
      <c r="J107" s="2">
        <v>2022</v>
      </c>
      <c r="K107" s="2">
        <f t="shared" si="28"/>
        <v>11</v>
      </c>
      <c r="L107" s="2">
        <v>60</v>
      </c>
      <c r="M107" s="3">
        <f t="shared" si="25"/>
        <v>0.1</v>
      </c>
      <c r="N107" s="5">
        <f t="shared" ref="N107:N135" si="29">(1-M107)/L107</f>
        <v>1.5000000000000001E-2</v>
      </c>
      <c r="O107" s="20">
        <f t="shared" si="27"/>
        <v>1400</v>
      </c>
      <c r="P107" s="6">
        <f t="shared" ref="P107:P135" si="30">O107*G107</f>
        <v>316908.90000000002</v>
      </c>
      <c r="Q107" s="6">
        <f t="shared" ref="Q107:Q135" si="31">P107*N107*K107</f>
        <v>52289.96850000001</v>
      </c>
      <c r="R107" s="6">
        <f t="shared" ref="R107:R135" si="32">MAX(P107-Q107,0)</f>
        <v>264618.93150000001</v>
      </c>
      <c r="S107" s="9">
        <v>0.05</v>
      </c>
      <c r="T107" s="6">
        <f t="shared" ref="T107:T135" si="33">IF(R107&gt;M107*P107,R107*(1-S107),P107*M107)</f>
        <v>251387.984925</v>
      </c>
      <c r="U107" s="4">
        <f t="shared" si="26"/>
        <v>1110.55</v>
      </c>
    </row>
    <row r="108" spans="2:21" x14ac:dyDescent="0.25">
      <c r="B108" s="10">
        <v>105</v>
      </c>
      <c r="C108" s="2" t="s">
        <v>2</v>
      </c>
      <c r="D108" s="2" t="s">
        <v>100</v>
      </c>
      <c r="E108" s="2" t="s">
        <v>128</v>
      </c>
      <c r="F108" s="2" t="s">
        <v>125</v>
      </c>
      <c r="G108" s="8">
        <v>654.34249999999997</v>
      </c>
      <c r="H108" s="2">
        <v>4.4000000000000004</v>
      </c>
      <c r="I108" s="2">
        <v>2011</v>
      </c>
      <c r="J108" s="2">
        <v>2022</v>
      </c>
      <c r="K108" s="2">
        <f t="shared" si="28"/>
        <v>11</v>
      </c>
      <c r="L108" s="2">
        <v>60</v>
      </c>
      <c r="M108" s="3">
        <f t="shared" si="25"/>
        <v>0.1</v>
      </c>
      <c r="N108" s="5">
        <f t="shared" si="29"/>
        <v>1.5000000000000001E-2</v>
      </c>
      <c r="O108" s="20">
        <f t="shared" si="27"/>
        <v>1400</v>
      </c>
      <c r="P108" s="6">
        <f t="shared" si="30"/>
        <v>916079.5</v>
      </c>
      <c r="Q108" s="6">
        <f t="shared" si="31"/>
        <v>151153.11750000002</v>
      </c>
      <c r="R108" s="6">
        <f t="shared" si="32"/>
        <v>764926.38249999995</v>
      </c>
      <c r="S108" s="9">
        <v>0.05</v>
      </c>
      <c r="T108" s="6">
        <f t="shared" si="33"/>
        <v>726680.06337499991</v>
      </c>
      <c r="U108" s="4">
        <f t="shared" si="26"/>
        <v>1110.55</v>
      </c>
    </row>
    <row r="109" spans="2:21" x14ac:dyDescent="0.25">
      <c r="B109" s="10">
        <v>106</v>
      </c>
      <c r="C109" s="2" t="s">
        <v>2</v>
      </c>
      <c r="D109" s="2" t="s">
        <v>101</v>
      </c>
      <c r="E109" s="2" t="s">
        <v>128</v>
      </c>
      <c r="F109" s="2" t="s">
        <v>125</v>
      </c>
      <c r="G109" s="8">
        <v>9554.8799999999992</v>
      </c>
      <c r="H109" s="2"/>
      <c r="I109" s="2">
        <v>2011</v>
      </c>
      <c r="J109" s="2">
        <v>2022</v>
      </c>
      <c r="K109" s="2">
        <f t="shared" si="28"/>
        <v>11</v>
      </c>
      <c r="L109" s="2">
        <v>60</v>
      </c>
      <c r="M109" s="3">
        <f t="shared" si="25"/>
        <v>0.1</v>
      </c>
      <c r="N109" s="5">
        <f t="shared" si="29"/>
        <v>1.5000000000000001E-2</v>
      </c>
      <c r="O109" s="20">
        <f t="shared" si="27"/>
        <v>1400</v>
      </c>
      <c r="P109" s="6">
        <f t="shared" si="30"/>
        <v>13376831.999999998</v>
      </c>
      <c r="Q109" s="6">
        <f t="shared" si="31"/>
        <v>2207177.2799999998</v>
      </c>
      <c r="R109" s="6">
        <f t="shared" si="32"/>
        <v>11169654.719999999</v>
      </c>
      <c r="S109" s="9">
        <v>0.05</v>
      </c>
      <c r="T109" s="6">
        <f t="shared" si="33"/>
        <v>10611171.983999999</v>
      </c>
      <c r="U109" s="4">
        <f t="shared" si="26"/>
        <v>1110.55</v>
      </c>
    </row>
    <row r="110" spans="2:21" x14ac:dyDescent="0.25">
      <c r="B110" s="10">
        <v>107</v>
      </c>
      <c r="C110" s="2" t="s">
        <v>15</v>
      </c>
      <c r="D110" s="2" t="s">
        <v>102</v>
      </c>
      <c r="E110" s="2" t="s">
        <v>128</v>
      </c>
      <c r="F110" s="2" t="s">
        <v>125</v>
      </c>
      <c r="G110" s="8">
        <v>9554.8799999999992</v>
      </c>
      <c r="H110" s="2"/>
      <c r="I110" s="2">
        <v>2011</v>
      </c>
      <c r="J110" s="2">
        <v>2022</v>
      </c>
      <c r="K110" s="2">
        <f t="shared" si="28"/>
        <v>11</v>
      </c>
      <c r="L110" s="2">
        <v>60</v>
      </c>
      <c r="M110" s="3">
        <f t="shared" si="25"/>
        <v>0.1</v>
      </c>
      <c r="N110" s="5">
        <f t="shared" si="29"/>
        <v>1.5000000000000001E-2</v>
      </c>
      <c r="O110" s="20">
        <f t="shared" si="27"/>
        <v>1400</v>
      </c>
      <c r="P110" s="6">
        <f t="shared" si="30"/>
        <v>13376831.999999998</v>
      </c>
      <c r="Q110" s="6">
        <f t="shared" si="31"/>
        <v>2207177.2799999998</v>
      </c>
      <c r="R110" s="6">
        <f t="shared" si="32"/>
        <v>11169654.719999999</v>
      </c>
      <c r="S110" s="9">
        <v>0.05</v>
      </c>
      <c r="T110" s="6">
        <f t="shared" si="33"/>
        <v>10611171.983999999</v>
      </c>
      <c r="U110" s="4">
        <f t="shared" si="26"/>
        <v>1110.55</v>
      </c>
    </row>
    <row r="111" spans="2:21" x14ac:dyDescent="0.25">
      <c r="B111" s="10">
        <v>108</v>
      </c>
      <c r="C111" s="2" t="s">
        <v>2</v>
      </c>
      <c r="D111" s="2" t="s">
        <v>103</v>
      </c>
      <c r="E111" s="2" t="s">
        <v>128</v>
      </c>
      <c r="F111" s="2" t="s">
        <v>125</v>
      </c>
      <c r="G111" s="8">
        <v>646.94499999999994</v>
      </c>
      <c r="H111" s="2">
        <v>4.4000000000000004</v>
      </c>
      <c r="I111" s="2">
        <v>2019</v>
      </c>
      <c r="J111" s="2">
        <v>2022</v>
      </c>
      <c r="K111" s="2">
        <f t="shared" si="28"/>
        <v>3</v>
      </c>
      <c r="L111" s="2">
        <v>60</v>
      </c>
      <c r="M111" s="3">
        <f t="shared" si="25"/>
        <v>0.1</v>
      </c>
      <c r="N111" s="5">
        <f t="shared" si="29"/>
        <v>1.5000000000000001E-2</v>
      </c>
      <c r="O111" s="20">
        <f t="shared" si="27"/>
        <v>1400</v>
      </c>
      <c r="P111" s="6">
        <f t="shared" si="30"/>
        <v>905722.99999999988</v>
      </c>
      <c r="Q111" s="6">
        <f t="shared" si="31"/>
        <v>40757.534999999996</v>
      </c>
      <c r="R111" s="6">
        <f t="shared" si="32"/>
        <v>864965.46499999985</v>
      </c>
      <c r="S111" s="9">
        <v>0.05</v>
      </c>
      <c r="T111" s="6">
        <f t="shared" si="33"/>
        <v>821717.19174999977</v>
      </c>
      <c r="U111" s="4">
        <f t="shared" si="26"/>
        <v>1270.1499999999999</v>
      </c>
    </row>
    <row r="112" spans="2:21" x14ac:dyDescent="0.25">
      <c r="B112" s="10">
        <v>109</v>
      </c>
      <c r="C112" s="2" t="s">
        <v>2</v>
      </c>
      <c r="D112" s="2" t="s">
        <v>104</v>
      </c>
      <c r="E112" s="2" t="s">
        <v>126</v>
      </c>
      <c r="F112" s="2" t="s">
        <v>121</v>
      </c>
      <c r="G112" s="8">
        <v>1055.556</v>
      </c>
      <c r="H112" s="2">
        <v>4.4000000000000004</v>
      </c>
      <c r="I112" s="2">
        <v>2011</v>
      </c>
      <c r="J112" s="2">
        <v>2022</v>
      </c>
      <c r="K112" s="2">
        <f t="shared" si="28"/>
        <v>11</v>
      </c>
      <c r="L112" s="2">
        <v>40</v>
      </c>
      <c r="M112" s="3">
        <f t="shared" si="25"/>
        <v>0.05</v>
      </c>
      <c r="N112" s="5">
        <f t="shared" si="29"/>
        <v>2.375E-2</v>
      </c>
      <c r="O112" s="20">
        <v>700</v>
      </c>
      <c r="P112" s="6">
        <f t="shared" si="30"/>
        <v>738889.20000000007</v>
      </c>
      <c r="Q112" s="6">
        <f t="shared" si="31"/>
        <v>193034.80350000001</v>
      </c>
      <c r="R112" s="6">
        <f t="shared" si="32"/>
        <v>545854.39650000003</v>
      </c>
      <c r="S112" s="9">
        <v>0.05</v>
      </c>
      <c r="T112" s="6">
        <f t="shared" si="33"/>
        <v>518561.676675</v>
      </c>
      <c r="U112" s="4">
        <f t="shared" si="26"/>
        <v>491.26874999999995</v>
      </c>
    </row>
    <row r="113" spans="2:21" x14ac:dyDescent="0.25">
      <c r="B113" s="10">
        <v>110</v>
      </c>
      <c r="C113" s="2" t="s">
        <v>2</v>
      </c>
      <c r="D113" s="2" t="s">
        <v>48</v>
      </c>
      <c r="E113" s="2" t="s">
        <v>126</v>
      </c>
      <c r="F113" s="2" t="s">
        <v>125</v>
      </c>
      <c r="G113" s="8">
        <v>1861.2110000000002</v>
      </c>
      <c r="H113" s="2">
        <v>4</v>
      </c>
      <c r="I113" s="2">
        <v>2011</v>
      </c>
      <c r="J113" s="2">
        <v>2022</v>
      </c>
      <c r="K113" s="2">
        <f t="shared" si="28"/>
        <v>11</v>
      </c>
      <c r="L113" s="2">
        <v>60</v>
      </c>
      <c r="M113" s="3">
        <f t="shared" si="25"/>
        <v>0.1</v>
      </c>
      <c r="N113" s="5">
        <f t="shared" si="29"/>
        <v>1.5000000000000001E-2</v>
      </c>
      <c r="O113" s="20">
        <v>1400</v>
      </c>
      <c r="P113" s="6">
        <f t="shared" si="30"/>
        <v>2605695.4000000004</v>
      </c>
      <c r="Q113" s="6">
        <f t="shared" si="31"/>
        <v>429939.74100000015</v>
      </c>
      <c r="R113" s="6">
        <f t="shared" si="32"/>
        <v>2175755.659</v>
      </c>
      <c r="S113" s="9">
        <v>0.05</v>
      </c>
      <c r="T113" s="6">
        <f t="shared" si="33"/>
        <v>2066967.8760499998</v>
      </c>
      <c r="U113" s="4">
        <f t="shared" si="26"/>
        <v>1110.5499999999997</v>
      </c>
    </row>
    <row r="114" spans="2:21" x14ac:dyDescent="0.25">
      <c r="B114" s="10">
        <v>111</v>
      </c>
      <c r="C114" s="2" t="s">
        <v>2</v>
      </c>
      <c r="D114" s="2" t="s">
        <v>105</v>
      </c>
      <c r="E114" s="2" t="s">
        <v>126</v>
      </c>
      <c r="F114" s="2" t="s">
        <v>125</v>
      </c>
      <c r="G114" s="8">
        <v>464.83199999999994</v>
      </c>
      <c r="H114" s="2">
        <v>4.2</v>
      </c>
      <c r="I114" s="2">
        <v>2011</v>
      </c>
      <c r="J114" s="2">
        <v>2022</v>
      </c>
      <c r="K114" s="2">
        <f t="shared" si="28"/>
        <v>11</v>
      </c>
      <c r="L114" s="2">
        <v>60</v>
      </c>
      <c r="M114" s="3">
        <f t="shared" si="25"/>
        <v>0.1</v>
      </c>
      <c r="N114" s="5">
        <f t="shared" si="29"/>
        <v>1.5000000000000001E-2</v>
      </c>
      <c r="O114" s="20">
        <f t="shared" si="27"/>
        <v>1400</v>
      </c>
      <c r="P114" s="6">
        <f t="shared" si="30"/>
        <v>650764.79999999993</v>
      </c>
      <c r="Q114" s="6">
        <f t="shared" si="31"/>
        <v>107376.192</v>
      </c>
      <c r="R114" s="6">
        <f t="shared" si="32"/>
        <v>543388.60799999989</v>
      </c>
      <c r="S114" s="9">
        <v>0.05</v>
      </c>
      <c r="T114" s="6">
        <f t="shared" si="33"/>
        <v>516219.17759999988</v>
      </c>
      <c r="U114" s="4">
        <f t="shared" si="26"/>
        <v>1110.55</v>
      </c>
    </row>
    <row r="115" spans="2:21" x14ac:dyDescent="0.25">
      <c r="B115" s="10">
        <v>112</v>
      </c>
      <c r="C115" s="2" t="s">
        <v>2</v>
      </c>
      <c r="D115" s="2" t="s">
        <v>106</v>
      </c>
      <c r="E115" s="2" t="s">
        <v>126</v>
      </c>
      <c r="F115" s="2" t="s">
        <v>125</v>
      </c>
      <c r="G115" s="8">
        <v>2762.0919999999996</v>
      </c>
      <c r="H115" s="2">
        <v>4.05</v>
      </c>
      <c r="I115" s="2">
        <v>2011</v>
      </c>
      <c r="J115" s="2">
        <v>2022</v>
      </c>
      <c r="K115" s="2">
        <f t="shared" si="28"/>
        <v>11</v>
      </c>
      <c r="L115" s="2">
        <v>60</v>
      </c>
      <c r="M115" s="3">
        <f t="shared" si="25"/>
        <v>0.1</v>
      </c>
      <c r="N115" s="5">
        <f t="shared" si="29"/>
        <v>1.5000000000000001E-2</v>
      </c>
      <c r="O115" s="20">
        <f t="shared" si="27"/>
        <v>1400</v>
      </c>
      <c r="P115" s="6">
        <f t="shared" si="30"/>
        <v>3866928.7999999993</v>
      </c>
      <c r="Q115" s="6">
        <f t="shared" si="31"/>
        <v>638043.25199999998</v>
      </c>
      <c r="R115" s="6">
        <f t="shared" si="32"/>
        <v>3228885.5479999995</v>
      </c>
      <c r="S115" s="9">
        <v>0.05</v>
      </c>
      <c r="T115" s="6">
        <f t="shared" si="33"/>
        <v>3067441.2705999995</v>
      </c>
      <c r="U115" s="4">
        <f t="shared" si="26"/>
        <v>1110.55</v>
      </c>
    </row>
    <row r="116" spans="2:21" x14ac:dyDescent="0.25">
      <c r="B116" s="10">
        <v>113</v>
      </c>
      <c r="C116" s="2" t="s">
        <v>15</v>
      </c>
      <c r="D116" s="2" t="s">
        <v>107</v>
      </c>
      <c r="E116" s="2" t="s">
        <v>126</v>
      </c>
      <c r="F116" s="2" t="s">
        <v>125</v>
      </c>
      <c r="G116" s="8">
        <v>2762.0919999999996</v>
      </c>
      <c r="H116" s="2">
        <v>4.05</v>
      </c>
      <c r="I116" s="2">
        <v>2011</v>
      </c>
      <c r="J116" s="2">
        <v>2022</v>
      </c>
      <c r="K116" s="2">
        <f t="shared" si="28"/>
        <v>11</v>
      </c>
      <c r="L116" s="2">
        <v>60</v>
      </c>
      <c r="M116" s="3">
        <f t="shared" si="25"/>
        <v>0.1</v>
      </c>
      <c r="N116" s="5">
        <f t="shared" si="29"/>
        <v>1.5000000000000001E-2</v>
      </c>
      <c r="O116" s="20">
        <f t="shared" si="27"/>
        <v>1400</v>
      </c>
      <c r="P116" s="6">
        <f t="shared" si="30"/>
        <v>3866928.7999999993</v>
      </c>
      <c r="Q116" s="6">
        <f t="shared" si="31"/>
        <v>638043.25199999998</v>
      </c>
      <c r="R116" s="6">
        <f t="shared" si="32"/>
        <v>3228885.5479999995</v>
      </c>
      <c r="S116" s="9">
        <v>0.05</v>
      </c>
      <c r="T116" s="6">
        <f t="shared" si="33"/>
        <v>3067441.2705999995</v>
      </c>
      <c r="U116" s="4">
        <f t="shared" si="26"/>
        <v>1110.55</v>
      </c>
    </row>
    <row r="117" spans="2:21" x14ac:dyDescent="0.25">
      <c r="B117" s="10">
        <v>114</v>
      </c>
      <c r="C117" s="10" t="s">
        <v>16</v>
      </c>
      <c r="D117" s="2" t="s">
        <v>108</v>
      </c>
      <c r="E117" s="2" t="s">
        <v>126</v>
      </c>
      <c r="F117" s="2" t="s">
        <v>125</v>
      </c>
      <c r="G117" s="8">
        <v>2762.0919999999996</v>
      </c>
      <c r="H117" s="2">
        <v>4.6500000000000004</v>
      </c>
      <c r="I117" s="2">
        <v>2011</v>
      </c>
      <c r="J117" s="2">
        <v>2022</v>
      </c>
      <c r="K117" s="2">
        <f t="shared" si="28"/>
        <v>11</v>
      </c>
      <c r="L117" s="2">
        <v>60</v>
      </c>
      <c r="M117" s="3">
        <f t="shared" si="25"/>
        <v>0.1</v>
      </c>
      <c r="N117" s="5">
        <f t="shared" si="29"/>
        <v>1.5000000000000001E-2</v>
      </c>
      <c r="O117" s="20">
        <f t="shared" si="27"/>
        <v>1400</v>
      </c>
      <c r="P117" s="6">
        <f t="shared" si="30"/>
        <v>3866928.7999999993</v>
      </c>
      <c r="Q117" s="6">
        <f t="shared" si="31"/>
        <v>638043.25199999998</v>
      </c>
      <c r="R117" s="6">
        <f t="shared" si="32"/>
        <v>3228885.5479999995</v>
      </c>
      <c r="S117" s="9">
        <v>0.05</v>
      </c>
      <c r="T117" s="6">
        <f t="shared" si="33"/>
        <v>3067441.2705999995</v>
      </c>
      <c r="U117" s="4">
        <f t="shared" si="26"/>
        <v>1110.55</v>
      </c>
    </row>
    <row r="118" spans="2:21" x14ac:dyDescent="0.25">
      <c r="B118" s="10">
        <v>115</v>
      </c>
      <c r="C118" s="2" t="s">
        <v>2</v>
      </c>
      <c r="D118" s="2" t="s">
        <v>109</v>
      </c>
      <c r="E118" s="2" t="s">
        <v>126</v>
      </c>
      <c r="F118" s="2" t="s">
        <v>125</v>
      </c>
      <c r="G118" s="8">
        <v>977.97640000000001</v>
      </c>
      <c r="H118" s="2">
        <v>4</v>
      </c>
      <c r="I118" s="2">
        <v>2011</v>
      </c>
      <c r="J118" s="2">
        <v>2022</v>
      </c>
      <c r="K118" s="2">
        <f t="shared" si="28"/>
        <v>11</v>
      </c>
      <c r="L118" s="2">
        <v>60</v>
      </c>
      <c r="M118" s="3">
        <f t="shared" si="25"/>
        <v>0.1</v>
      </c>
      <c r="N118" s="5">
        <f t="shared" si="29"/>
        <v>1.5000000000000001E-2</v>
      </c>
      <c r="O118" s="20">
        <f t="shared" si="27"/>
        <v>1400</v>
      </c>
      <c r="P118" s="6">
        <f t="shared" si="30"/>
        <v>1369166.96</v>
      </c>
      <c r="Q118" s="6">
        <f t="shared" si="31"/>
        <v>225912.54840000003</v>
      </c>
      <c r="R118" s="6">
        <f t="shared" si="32"/>
        <v>1143254.4116</v>
      </c>
      <c r="S118" s="9">
        <v>0.05</v>
      </c>
      <c r="T118" s="6">
        <f t="shared" si="33"/>
        <v>1086091.69102</v>
      </c>
      <c r="U118" s="4">
        <f t="shared" si="26"/>
        <v>1110.55</v>
      </c>
    </row>
    <row r="119" spans="2:21" x14ac:dyDescent="0.25">
      <c r="B119" s="10">
        <v>116</v>
      </c>
      <c r="C119" s="2" t="s">
        <v>15</v>
      </c>
      <c r="D119" s="2" t="s">
        <v>110</v>
      </c>
      <c r="E119" s="2" t="s">
        <v>126</v>
      </c>
      <c r="F119" s="2" t="s">
        <v>125</v>
      </c>
      <c r="G119" s="8">
        <v>977.97640000000001</v>
      </c>
      <c r="H119" s="2">
        <v>5.35</v>
      </c>
      <c r="I119" s="2">
        <v>2011</v>
      </c>
      <c r="J119" s="2">
        <v>2022</v>
      </c>
      <c r="K119" s="2">
        <f t="shared" si="28"/>
        <v>11</v>
      </c>
      <c r="L119" s="2">
        <v>60</v>
      </c>
      <c r="M119" s="3">
        <f t="shared" si="25"/>
        <v>0.1</v>
      </c>
      <c r="N119" s="5">
        <f t="shared" si="29"/>
        <v>1.5000000000000001E-2</v>
      </c>
      <c r="O119" s="20">
        <f t="shared" si="27"/>
        <v>1400</v>
      </c>
      <c r="P119" s="6">
        <f t="shared" si="30"/>
        <v>1369166.96</v>
      </c>
      <c r="Q119" s="6">
        <f t="shared" si="31"/>
        <v>225912.54840000003</v>
      </c>
      <c r="R119" s="6">
        <f t="shared" si="32"/>
        <v>1143254.4116</v>
      </c>
      <c r="S119" s="9">
        <v>0.05</v>
      </c>
      <c r="T119" s="6">
        <f t="shared" si="33"/>
        <v>1086091.69102</v>
      </c>
      <c r="U119" s="4">
        <f t="shared" si="26"/>
        <v>1110.55</v>
      </c>
    </row>
    <row r="120" spans="2:21" x14ac:dyDescent="0.25">
      <c r="B120" s="10">
        <v>117</v>
      </c>
      <c r="C120" s="10" t="s">
        <v>16</v>
      </c>
      <c r="D120" s="2" t="s">
        <v>111</v>
      </c>
      <c r="E120" s="2" t="s">
        <v>126</v>
      </c>
      <c r="F120" s="2" t="s">
        <v>125</v>
      </c>
      <c r="G120" s="8">
        <v>977.97640000000001</v>
      </c>
      <c r="H120" s="2">
        <v>3.35</v>
      </c>
      <c r="I120" s="2">
        <v>2011</v>
      </c>
      <c r="J120" s="2">
        <v>2022</v>
      </c>
      <c r="K120" s="2">
        <f t="shared" si="28"/>
        <v>11</v>
      </c>
      <c r="L120" s="2">
        <v>60</v>
      </c>
      <c r="M120" s="3">
        <f t="shared" si="25"/>
        <v>0.1</v>
      </c>
      <c r="N120" s="5">
        <f t="shared" si="29"/>
        <v>1.5000000000000001E-2</v>
      </c>
      <c r="O120" s="20">
        <f t="shared" si="27"/>
        <v>1400</v>
      </c>
      <c r="P120" s="6">
        <f t="shared" si="30"/>
        <v>1369166.96</v>
      </c>
      <c r="Q120" s="6">
        <f t="shared" si="31"/>
        <v>225912.54840000003</v>
      </c>
      <c r="R120" s="6">
        <f t="shared" si="32"/>
        <v>1143254.4116</v>
      </c>
      <c r="S120" s="9">
        <v>0.05</v>
      </c>
      <c r="T120" s="6">
        <f t="shared" si="33"/>
        <v>1086091.69102</v>
      </c>
      <c r="U120" s="4">
        <f t="shared" si="26"/>
        <v>1110.55</v>
      </c>
    </row>
    <row r="121" spans="2:21" x14ac:dyDescent="0.25">
      <c r="B121" s="10">
        <v>118</v>
      </c>
      <c r="C121" s="2" t="s">
        <v>2</v>
      </c>
      <c r="D121" s="2" t="s">
        <v>109</v>
      </c>
      <c r="E121" s="2" t="s">
        <v>126</v>
      </c>
      <c r="F121" s="2" t="s">
        <v>125</v>
      </c>
      <c r="G121" s="8">
        <v>282.23479999999995</v>
      </c>
      <c r="H121" s="2">
        <v>4</v>
      </c>
      <c r="I121" s="2">
        <v>2011</v>
      </c>
      <c r="J121" s="2">
        <v>2022</v>
      </c>
      <c r="K121" s="2">
        <f t="shared" si="28"/>
        <v>11</v>
      </c>
      <c r="L121" s="2">
        <v>60</v>
      </c>
      <c r="M121" s="3">
        <f t="shared" si="25"/>
        <v>0.1</v>
      </c>
      <c r="N121" s="5">
        <f t="shared" si="29"/>
        <v>1.5000000000000001E-2</v>
      </c>
      <c r="O121" s="20">
        <f t="shared" si="27"/>
        <v>1400</v>
      </c>
      <c r="P121" s="6">
        <f t="shared" si="30"/>
        <v>395128.71999999991</v>
      </c>
      <c r="Q121" s="6">
        <f t="shared" si="31"/>
        <v>65196.238799999992</v>
      </c>
      <c r="R121" s="6">
        <f t="shared" si="32"/>
        <v>329932.48119999992</v>
      </c>
      <c r="S121" s="9">
        <v>0.05</v>
      </c>
      <c r="T121" s="6">
        <f t="shared" si="33"/>
        <v>313435.85713999992</v>
      </c>
      <c r="U121" s="4">
        <f t="shared" si="26"/>
        <v>1110.55</v>
      </c>
    </row>
    <row r="122" spans="2:21" x14ac:dyDescent="0.25">
      <c r="B122" s="10">
        <v>119</v>
      </c>
      <c r="C122" s="2" t="s">
        <v>2</v>
      </c>
      <c r="D122" s="2" t="s">
        <v>112</v>
      </c>
      <c r="E122" s="2" t="s">
        <v>126</v>
      </c>
      <c r="F122" s="2" t="s">
        <v>125</v>
      </c>
      <c r="G122" s="8">
        <v>85.676500000000004</v>
      </c>
      <c r="H122" s="2">
        <v>3.1</v>
      </c>
      <c r="I122" s="2">
        <v>2018</v>
      </c>
      <c r="J122" s="2">
        <v>2022</v>
      </c>
      <c r="K122" s="2">
        <f t="shared" si="28"/>
        <v>4</v>
      </c>
      <c r="L122" s="2">
        <v>60</v>
      </c>
      <c r="M122" s="3">
        <f t="shared" si="25"/>
        <v>0.1</v>
      </c>
      <c r="N122" s="5">
        <f t="shared" si="29"/>
        <v>1.5000000000000001E-2</v>
      </c>
      <c r="O122" s="20">
        <v>1100</v>
      </c>
      <c r="P122" s="6">
        <f t="shared" si="30"/>
        <v>94244.150000000009</v>
      </c>
      <c r="Q122" s="6">
        <f t="shared" si="31"/>
        <v>5654.6490000000013</v>
      </c>
      <c r="R122" s="6">
        <f t="shared" si="32"/>
        <v>88589.501000000004</v>
      </c>
      <c r="S122" s="9">
        <v>0.05</v>
      </c>
      <c r="T122" s="6">
        <f t="shared" si="33"/>
        <v>84160.025949999996</v>
      </c>
      <c r="U122" s="4">
        <f t="shared" si="26"/>
        <v>982.3</v>
      </c>
    </row>
    <row r="123" spans="2:21" x14ac:dyDescent="0.25">
      <c r="B123" s="10">
        <v>120</v>
      </c>
      <c r="C123" s="2" t="s">
        <v>2</v>
      </c>
      <c r="D123" s="2" t="s">
        <v>113</v>
      </c>
      <c r="E123" s="2" t="s">
        <v>126</v>
      </c>
      <c r="F123" s="2" t="s">
        <v>125</v>
      </c>
      <c r="G123" s="8">
        <v>439.00799999999998</v>
      </c>
      <c r="H123" s="2">
        <v>3.7</v>
      </c>
      <c r="I123" s="2">
        <v>2011</v>
      </c>
      <c r="J123" s="2">
        <v>2022</v>
      </c>
      <c r="K123" s="2">
        <f t="shared" si="28"/>
        <v>11</v>
      </c>
      <c r="L123" s="2">
        <v>60</v>
      </c>
      <c r="M123" s="3">
        <f t="shared" si="25"/>
        <v>0.1</v>
      </c>
      <c r="N123" s="5">
        <f t="shared" si="29"/>
        <v>1.5000000000000001E-2</v>
      </c>
      <c r="O123" s="20">
        <f t="shared" si="27"/>
        <v>1400</v>
      </c>
      <c r="P123" s="6">
        <f t="shared" si="30"/>
        <v>614611.19999999995</v>
      </c>
      <c r="Q123" s="6">
        <f t="shared" si="31"/>
        <v>101410.848</v>
      </c>
      <c r="R123" s="6">
        <f t="shared" si="32"/>
        <v>513200.35199999996</v>
      </c>
      <c r="S123" s="9">
        <v>0.05</v>
      </c>
      <c r="T123" s="6">
        <f t="shared" si="33"/>
        <v>487540.33439999993</v>
      </c>
      <c r="U123" s="4">
        <f t="shared" si="26"/>
        <v>1110.55</v>
      </c>
    </row>
    <row r="124" spans="2:21" x14ac:dyDescent="0.25">
      <c r="B124" s="10">
        <v>121</v>
      </c>
      <c r="C124" s="2" t="s">
        <v>2</v>
      </c>
      <c r="D124" s="2" t="s">
        <v>114</v>
      </c>
      <c r="E124" s="2" t="s">
        <v>126</v>
      </c>
      <c r="F124" s="2" t="s">
        <v>125</v>
      </c>
      <c r="G124" s="8">
        <v>227.25120000000001</v>
      </c>
      <c r="H124" s="2">
        <v>3.3</v>
      </c>
      <c r="I124" s="2">
        <v>2011</v>
      </c>
      <c r="J124" s="2">
        <v>2022</v>
      </c>
      <c r="K124" s="2">
        <f t="shared" si="28"/>
        <v>11</v>
      </c>
      <c r="L124" s="2">
        <v>60</v>
      </c>
      <c r="M124" s="3">
        <f t="shared" si="25"/>
        <v>0.1</v>
      </c>
      <c r="N124" s="5">
        <f t="shared" si="29"/>
        <v>1.5000000000000001E-2</v>
      </c>
      <c r="O124" s="20">
        <f t="shared" si="27"/>
        <v>1400</v>
      </c>
      <c r="P124" s="6">
        <f t="shared" si="30"/>
        <v>318151.67999999999</v>
      </c>
      <c r="Q124" s="6">
        <f t="shared" si="31"/>
        <v>52495.027199999997</v>
      </c>
      <c r="R124" s="6">
        <f t="shared" si="32"/>
        <v>265656.65279999998</v>
      </c>
      <c r="S124" s="9">
        <v>0.05</v>
      </c>
      <c r="T124" s="6">
        <f t="shared" si="33"/>
        <v>252373.82015999997</v>
      </c>
      <c r="U124" s="4">
        <f t="shared" si="26"/>
        <v>1110.5499999999997</v>
      </c>
    </row>
    <row r="125" spans="2:21" x14ac:dyDescent="0.25">
      <c r="B125" s="10">
        <v>122</v>
      </c>
      <c r="C125" s="2" t="s">
        <v>2</v>
      </c>
      <c r="D125" s="2" t="s">
        <v>115</v>
      </c>
      <c r="E125" s="2" t="s">
        <v>126</v>
      </c>
      <c r="F125" s="2" t="s">
        <v>121</v>
      </c>
      <c r="G125" s="8">
        <v>19288.913999999997</v>
      </c>
      <c r="H125" s="2">
        <v>14.5</v>
      </c>
      <c r="I125" s="2">
        <v>2011</v>
      </c>
      <c r="J125" s="2">
        <v>2022</v>
      </c>
      <c r="K125" s="2">
        <f t="shared" si="28"/>
        <v>11</v>
      </c>
      <c r="L125" s="2">
        <v>40</v>
      </c>
      <c r="M125" s="3">
        <f t="shared" si="25"/>
        <v>0.05</v>
      </c>
      <c r="N125" s="5">
        <f t="shared" si="29"/>
        <v>2.375E-2</v>
      </c>
      <c r="O125" s="20">
        <v>1300</v>
      </c>
      <c r="P125" s="6">
        <f t="shared" si="30"/>
        <v>25075588.199999996</v>
      </c>
      <c r="Q125" s="6">
        <f t="shared" si="31"/>
        <v>6550997.417249999</v>
      </c>
      <c r="R125" s="6">
        <f t="shared" si="32"/>
        <v>18524590.782749996</v>
      </c>
      <c r="S125" s="9">
        <v>0.05</v>
      </c>
      <c r="T125" s="6">
        <f t="shared" si="33"/>
        <v>17598361.243612494</v>
      </c>
      <c r="U125" s="4">
        <f t="shared" si="26"/>
        <v>912.35624999999982</v>
      </c>
    </row>
    <row r="126" spans="2:21" x14ac:dyDescent="0.25">
      <c r="B126" s="10">
        <v>123</v>
      </c>
      <c r="C126" s="2" t="s">
        <v>2</v>
      </c>
      <c r="D126" s="2" t="s">
        <v>116</v>
      </c>
      <c r="E126" s="2" t="s">
        <v>136</v>
      </c>
      <c r="F126" s="2" t="s">
        <v>121</v>
      </c>
      <c r="G126" s="8">
        <v>570.87180000000001</v>
      </c>
      <c r="H126" s="2">
        <v>3.8</v>
      </c>
      <c r="I126" s="2">
        <v>2019</v>
      </c>
      <c r="J126" s="2">
        <v>2022</v>
      </c>
      <c r="K126" s="2">
        <f t="shared" si="28"/>
        <v>3</v>
      </c>
      <c r="L126" s="2">
        <v>40</v>
      </c>
      <c r="M126" s="3">
        <f t="shared" si="25"/>
        <v>0.05</v>
      </c>
      <c r="N126" s="5">
        <f t="shared" si="29"/>
        <v>2.375E-2</v>
      </c>
      <c r="O126" s="20">
        <v>700</v>
      </c>
      <c r="P126" s="6">
        <f t="shared" si="30"/>
        <v>399610.26</v>
      </c>
      <c r="Q126" s="6">
        <f t="shared" si="31"/>
        <v>28472.231025000001</v>
      </c>
      <c r="R126" s="6">
        <f t="shared" si="32"/>
        <v>371138.02897500002</v>
      </c>
      <c r="S126" s="9">
        <v>0.05</v>
      </c>
      <c r="T126" s="6">
        <f t="shared" si="33"/>
        <v>352581.12752625003</v>
      </c>
      <c r="U126" s="4">
        <f t="shared" si="26"/>
        <v>617.61875000000009</v>
      </c>
    </row>
    <row r="127" spans="2:21" x14ac:dyDescent="0.25">
      <c r="B127" s="10">
        <v>124</v>
      </c>
      <c r="C127" s="2" t="s">
        <v>2</v>
      </c>
      <c r="D127" s="2" t="s">
        <v>117</v>
      </c>
      <c r="E127" s="2" t="s">
        <v>136</v>
      </c>
      <c r="F127" s="2" t="s">
        <v>121</v>
      </c>
      <c r="G127" s="8">
        <v>301.41450000000003</v>
      </c>
      <c r="H127" s="2">
        <v>2.8</v>
      </c>
      <c r="I127" s="2">
        <v>2020</v>
      </c>
      <c r="J127" s="2">
        <v>2022</v>
      </c>
      <c r="K127" s="2">
        <f t="shared" si="28"/>
        <v>2</v>
      </c>
      <c r="L127" s="2">
        <v>40</v>
      </c>
      <c r="M127" s="3">
        <f t="shared" si="25"/>
        <v>0.05</v>
      </c>
      <c r="N127" s="5">
        <f t="shared" si="29"/>
        <v>2.375E-2</v>
      </c>
      <c r="O127" s="20">
        <v>700</v>
      </c>
      <c r="P127" s="6">
        <f t="shared" si="30"/>
        <v>210990.15000000002</v>
      </c>
      <c r="Q127" s="6">
        <f t="shared" si="31"/>
        <v>10022.032125000002</v>
      </c>
      <c r="R127" s="6">
        <f t="shared" si="32"/>
        <v>200968.11787500003</v>
      </c>
      <c r="S127" s="9">
        <v>0.05</v>
      </c>
      <c r="T127" s="6">
        <f t="shared" si="33"/>
        <v>190919.71198125</v>
      </c>
      <c r="U127" s="4">
        <f t="shared" si="26"/>
        <v>633.41249999999991</v>
      </c>
    </row>
    <row r="128" spans="2:21" x14ac:dyDescent="0.25">
      <c r="B128" s="10">
        <v>125</v>
      </c>
      <c r="C128" s="2" t="s">
        <v>2</v>
      </c>
      <c r="D128" s="2" t="s">
        <v>118</v>
      </c>
      <c r="E128" s="2" t="s">
        <v>133</v>
      </c>
      <c r="F128" s="2" t="s">
        <v>121</v>
      </c>
      <c r="G128" s="8">
        <v>49711.199999999997</v>
      </c>
      <c r="H128" s="2">
        <v>24</v>
      </c>
      <c r="I128" s="2">
        <v>2015</v>
      </c>
      <c r="J128" s="2">
        <v>2022</v>
      </c>
      <c r="K128" s="2">
        <f t="shared" si="28"/>
        <v>7</v>
      </c>
      <c r="L128" s="2">
        <v>40</v>
      </c>
      <c r="M128" s="3">
        <f t="shared" si="25"/>
        <v>0.05</v>
      </c>
      <c r="N128" s="5">
        <f t="shared" si="29"/>
        <v>2.375E-2</v>
      </c>
      <c r="O128" s="20">
        <v>1400</v>
      </c>
      <c r="P128" s="6">
        <f t="shared" si="30"/>
        <v>69595680</v>
      </c>
      <c r="Q128" s="6">
        <f t="shared" si="31"/>
        <v>11570281.799999999</v>
      </c>
      <c r="R128" s="6">
        <f t="shared" si="32"/>
        <v>58025398.200000003</v>
      </c>
      <c r="S128" s="9">
        <v>0.05</v>
      </c>
      <c r="T128" s="6">
        <f t="shared" si="33"/>
        <v>55124128.289999999</v>
      </c>
      <c r="U128" s="4">
        <f t="shared" si="26"/>
        <v>1108.8875</v>
      </c>
    </row>
    <row r="129" spans="2:23" x14ac:dyDescent="0.25">
      <c r="B129" s="10">
        <v>126</v>
      </c>
      <c r="C129" s="2" t="s">
        <v>2</v>
      </c>
      <c r="D129" s="2" t="s">
        <v>118</v>
      </c>
      <c r="E129" s="2" t="s">
        <v>133</v>
      </c>
      <c r="F129" s="2" t="s">
        <v>121</v>
      </c>
      <c r="G129" s="8">
        <v>20336.399999999998</v>
      </c>
      <c r="H129" s="2">
        <v>24</v>
      </c>
      <c r="I129" s="2">
        <v>2015</v>
      </c>
      <c r="J129" s="2">
        <v>2022</v>
      </c>
      <c r="K129" s="2">
        <f t="shared" si="28"/>
        <v>7</v>
      </c>
      <c r="L129" s="2">
        <v>40</v>
      </c>
      <c r="M129" s="3">
        <f t="shared" si="25"/>
        <v>0.05</v>
      </c>
      <c r="N129" s="5">
        <f t="shared" si="29"/>
        <v>2.375E-2</v>
      </c>
      <c r="O129" s="20">
        <v>1400</v>
      </c>
      <c r="P129" s="6">
        <f t="shared" si="30"/>
        <v>28470959.999999996</v>
      </c>
      <c r="Q129" s="6">
        <f t="shared" si="31"/>
        <v>4733297.0999999996</v>
      </c>
      <c r="R129" s="6">
        <f t="shared" si="32"/>
        <v>23737662.899999999</v>
      </c>
      <c r="S129" s="9">
        <v>0.05</v>
      </c>
      <c r="T129" s="6">
        <f t="shared" si="33"/>
        <v>22550779.754999999</v>
      </c>
      <c r="U129" s="4">
        <f t="shared" si="26"/>
        <v>1108.8875</v>
      </c>
    </row>
    <row r="130" spans="2:23" x14ac:dyDescent="0.25">
      <c r="B130" s="10">
        <v>127</v>
      </c>
      <c r="C130" s="2" t="s">
        <v>2</v>
      </c>
      <c r="D130" s="2" t="s">
        <v>119</v>
      </c>
      <c r="E130" s="2" t="s">
        <v>132</v>
      </c>
      <c r="F130" s="2" t="s">
        <v>121</v>
      </c>
      <c r="G130" s="8">
        <v>55952</v>
      </c>
      <c r="H130" s="2">
        <v>18</v>
      </c>
      <c r="I130" s="2">
        <v>2017</v>
      </c>
      <c r="J130" s="2">
        <v>2022</v>
      </c>
      <c r="K130" s="2">
        <f t="shared" si="28"/>
        <v>5</v>
      </c>
      <c r="L130" s="2">
        <v>40</v>
      </c>
      <c r="M130" s="3">
        <f t="shared" si="25"/>
        <v>0.05</v>
      </c>
      <c r="N130" s="5">
        <f t="shared" si="29"/>
        <v>2.375E-2</v>
      </c>
      <c r="O130" s="20">
        <v>1400</v>
      </c>
      <c r="P130" s="6">
        <f t="shared" si="30"/>
        <v>78332800</v>
      </c>
      <c r="Q130" s="6">
        <f t="shared" si="31"/>
        <v>9302020</v>
      </c>
      <c r="R130" s="6">
        <f t="shared" si="32"/>
        <v>69030780</v>
      </c>
      <c r="S130" s="9">
        <v>0.05</v>
      </c>
      <c r="T130" s="6">
        <f t="shared" si="33"/>
        <v>65579241</v>
      </c>
      <c r="U130" s="4">
        <f t="shared" si="26"/>
        <v>1172.0625</v>
      </c>
    </row>
    <row r="131" spans="2:23" x14ac:dyDescent="0.25">
      <c r="B131" s="10">
        <v>128</v>
      </c>
      <c r="C131" s="2" t="s">
        <v>2</v>
      </c>
      <c r="D131" s="2" t="s">
        <v>119</v>
      </c>
      <c r="E131" s="2" t="s">
        <v>132</v>
      </c>
      <c r="F131" s="2" t="s">
        <v>121</v>
      </c>
      <c r="G131" s="8">
        <v>4680.5999999999995</v>
      </c>
      <c r="H131" s="2">
        <v>18</v>
      </c>
      <c r="I131" s="2">
        <v>2017</v>
      </c>
      <c r="J131" s="2">
        <v>2022</v>
      </c>
      <c r="K131" s="2">
        <f t="shared" si="28"/>
        <v>5</v>
      </c>
      <c r="L131" s="2">
        <v>40</v>
      </c>
      <c r="M131" s="3">
        <f t="shared" si="25"/>
        <v>0.05</v>
      </c>
      <c r="N131" s="5">
        <f t="shared" si="29"/>
        <v>2.375E-2</v>
      </c>
      <c r="O131" s="20">
        <v>1200</v>
      </c>
      <c r="P131" s="6">
        <f t="shared" si="30"/>
        <v>5616719.9999999991</v>
      </c>
      <c r="Q131" s="6">
        <f t="shared" si="31"/>
        <v>666985.49999999988</v>
      </c>
      <c r="R131" s="6">
        <f t="shared" si="32"/>
        <v>4949734.4999999991</v>
      </c>
      <c r="S131" s="9">
        <v>0.05</v>
      </c>
      <c r="T131" s="6">
        <f t="shared" si="33"/>
        <v>4702247.7749999985</v>
      </c>
      <c r="U131" s="4">
        <f t="shared" si="26"/>
        <v>1004.6249999999998</v>
      </c>
    </row>
    <row r="132" spans="2:23" x14ac:dyDescent="0.25">
      <c r="B132" s="10">
        <v>129</v>
      </c>
      <c r="C132" s="2" t="s">
        <v>2</v>
      </c>
      <c r="D132" s="2" t="s">
        <v>120</v>
      </c>
      <c r="E132" s="2" t="s">
        <v>132</v>
      </c>
      <c r="F132" s="2" t="s">
        <v>121</v>
      </c>
      <c r="G132" s="8">
        <v>5809.9964999999993</v>
      </c>
      <c r="H132" s="2">
        <v>4</v>
      </c>
      <c r="I132" s="2">
        <v>2019</v>
      </c>
      <c r="J132" s="2">
        <v>2022</v>
      </c>
      <c r="K132" s="2">
        <f t="shared" si="28"/>
        <v>3</v>
      </c>
      <c r="L132" s="2">
        <v>40</v>
      </c>
      <c r="M132" s="3">
        <f t="shared" si="25"/>
        <v>0.05</v>
      </c>
      <c r="N132" s="5">
        <f t="shared" si="29"/>
        <v>2.375E-2</v>
      </c>
      <c r="O132" s="20">
        <v>900</v>
      </c>
      <c r="P132" s="6">
        <f t="shared" si="30"/>
        <v>5228996.8499999996</v>
      </c>
      <c r="Q132" s="6">
        <f t="shared" si="31"/>
        <v>372566.0255625</v>
      </c>
      <c r="R132" s="6">
        <f t="shared" si="32"/>
        <v>4856430.8244375</v>
      </c>
      <c r="S132" s="9">
        <v>0.05</v>
      </c>
      <c r="T132" s="6">
        <f t="shared" si="33"/>
        <v>4613609.2832156252</v>
      </c>
      <c r="U132" s="4">
        <f t="shared" si="26"/>
        <v>794.08125000000018</v>
      </c>
    </row>
    <row r="133" spans="2:23" x14ac:dyDescent="0.25">
      <c r="B133" s="10">
        <v>130</v>
      </c>
      <c r="C133" s="2" t="s">
        <v>2</v>
      </c>
      <c r="D133" s="2" t="s">
        <v>119</v>
      </c>
      <c r="E133" s="2" t="s">
        <v>132</v>
      </c>
      <c r="F133" s="2" t="s">
        <v>121</v>
      </c>
      <c r="G133" s="8">
        <v>44417.279999999999</v>
      </c>
      <c r="H133" s="2">
        <v>18</v>
      </c>
      <c r="I133" s="2">
        <v>2017</v>
      </c>
      <c r="J133" s="2">
        <v>2022</v>
      </c>
      <c r="K133" s="2">
        <f t="shared" si="28"/>
        <v>5</v>
      </c>
      <c r="L133" s="2">
        <v>40</v>
      </c>
      <c r="M133" s="3">
        <f t="shared" ref="M133:M135" si="34">IF(L133=40,5%,10%)</f>
        <v>0.05</v>
      </c>
      <c r="N133" s="5">
        <f t="shared" si="29"/>
        <v>2.375E-2</v>
      </c>
      <c r="O133" s="20">
        <v>1400</v>
      </c>
      <c r="P133" s="6">
        <f t="shared" si="30"/>
        <v>62184192</v>
      </c>
      <c r="Q133" s="6">
        <f t="shared" si="31"/>
        <v>7384372.8000000007</v>
      </c>
      <c r="R133" s="6">
        <f t="shared" si="32"/>
        <v>54799819.200000003</v>
      </c>
      <c r="S133" s="9">
        <v>0.05</v>
      </c>
      <c r="T133" s="6">
        <f t="shared" si="33"/>
        <v>52059828.240000002</v>
      </c>
      <c r="U133" s="4">
        <f t="shared" ref="U133:U136" si="35">T133/G133</f>
        <v>1172.0625</v>
      </c>
    </row>
    <row r="134" spans="2:23" x14ac:dyDescent="0.25">
      <c r="B134" s="10">
        <v>131</v>
      </c>
      <c r="C134" s="2" t="s">
        <v>2</v>
      </c>
      <c r="D134" s="2" t="s">
        <v>119</v>
      </c>
      <c r="E134" s="2" t="s">
        <v>132</v>
      </c>
      <c r="F134" s="2" t="s">
        <v>121</v>
      </c>
      <c r="G134" s="8">
        <v>52078.400000000001</v>
      </c>
      <c r="H134" s="2">
        <v>18</v>
      </c>
      <c r="I134" s="2">
        <v>2017</v>
      </c>
      <c r="J134" s="2">
        <v>2022</v>
      </c>
      <c r="K134" s="2">
        <f t="shared" si="28"/>
        <v>5</v>
      </c>
      <c r="L134" s="2">
        <v>40</v>
      </c>
      <c r="M134" s="3">
        <f t="shared" si="34"/>
        <v>0.05</v>
      </c>
      <c r="N134" s="5">
        <f t="shared" si="29"/>
        <v>2.375E-2</v>
      </c>
      <c r="O134" s="20">
        <v>1400</v>
      </c>
      <c r="P134" s="6">
        <f t="shared" si="30"/>
        <v>72909760</v>
      </c>
      <c r="Q134" s="6">
        <f t="shared" si="31"/>
        <v>8658034</v>
      </c>
      <c r="R134" s="6">
        <f t="shared" si="32"/>
        <v>64251726</v>
      </c>
      <c r="S134" s="9">
        <v>0.05</v>
      </c>
      <c r="T134" s="6">
        <f t="shared" si="33"/>
        <v>61039139.699999996</v>
      </c>
      <c r="U134" s="4">
        <f t="shared" si="35"/>
        <v>1172.0624999999998</v>
      </c>
    </row>
    <row r="135" spans="2:23" x14ac:dyDescent="0.25">
      <c r="B135" s="10">
        <v>132</v>
      </c>
      <c r="C135" s="2" t="s">
        <v>2</v>
      </c>
      <c r="D135" s="2" t="s">
        <v>119</v>
      </c>
      <c r="E135" s="2" t="s">
        <v>132</v>
      </c>
      <c r="F135" s="2" t="s">
        <v>121</v>
      </c>
      <c r="G135" s="8">
        <v>9468.7999999999993</v>
      </c>
      <c r="H135" s="2">
        <v>18</v>
      </c>
      <c r="I135" s="2">
        <v>2017</v>
      </c>
      <c r="J135" s="2">
        <v>2022</v>
      </c>
      <c r="K135" s="2">
        <f t="shared" si="28"/>
        <v>5</v>
      </c>
      <c r="L135" s="2">
        <v>40</v>
      </c>
      <c r="M135" s="3">
        <f t="shared" si="34"/>
        <v>0.05</v>
      </c>
      <c r="N135" s="5">
        <f t="shared" si="29"/>
        <v>2.375E-2</v>
      </c>
      <c r="O135" s="20">
        <v>1300</v>
      </c>
      <c r="P135" s="6">
        <f t="shared" si="30"/>
        <v>12309439.999999998</v>
      </c>
      <c r="Q135" s="6">
        <f t="shared" si="31"/>
        <v>1461745.9999999998</v>
      </c>
      <c r="R135" s="6">
        <f t="shared" si="32"/>
        <v>10847693.999999998</v>
      </c>
      <c r="S135" s="9">
        <v>0.05</v>
      </c>
      <c r="T135" s="6">
        <f t="shared" si="33"/>
        <v>10305309.299999997</v>
      </c>
      <c r="U135" s="4">
        <f t="shared" si="35"/>
        <v>1088.3437499999998</v>
      </c>
    </row>
    <row r="136" spans="2:23" x14ac:dyDescent="0.25">
      <c r="B136" s="17" t="s">
        <v>7</v>
      </c>
      <c r="C136" s="17"/>
      <c r="D136" s="17"/>
      <c r="E136" s="17"/>
      <c r="F136" s="15"/>
      <c r="G136" s="14">
        <f>SUM(G4:G135)</f>
        <v>638655.60198600008</v>
      </c>
      <c r="H136" s="17"/>
      <c r="I136" s="17"/>
      <c r="J136" s="17"/>
      <c r="K136" s="2"/>
      <c r="L136" s="17"/>
      <c r="M136" s="17"/>
      <c r="N136" s="17"/>
      <c r="O136" s="17"/>
      <c r="P136" s="7">
        <f>SUM(P4:P135)</f>
        <v>808923296.36139977</v>
      </c>
      <c r="Q136" s="7"/>
      <c r="R136" s="7">
        <f>SUM(R4:R135)</f>
        <v>698309844.6990813</v>
      </c>
      <c r="S136" s="7"/>
      <c r="T136" s="7">
        <f>SUM(T4:T135)</f>
        <v>663394352.4641273</v>
      </c>
      <c r="U136" s="4">
        <f t="shared" si="35"/>
        <v>1038.7356666115481</v>
      </c>
      <c r="V136" s="4">
        <f>T136/G136</f>
        <v>1038.7356666115481</v>
      </c>
    </row>
    <row r="137" spans="2:23" x14ac:dyDescent="0.25">
      <c r="B137" s="49" t="s">
        <v>141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"/>
      <c r="V137" s="4"/>
      <c r="W137" s="4"/>
    </row>
    <row r="138" spans="2:23" x14ac:dyDescent="0.25">
      <c r="B138" s="49" t="s">
        <v>14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"/>
    </row>
    <row r="139" spans="2:23" x14ac:dyDescent="0.25">
      <c r="B139" s="49" t="s">
        <v>23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"/>
    </row>
    <row r="140" spans="2:23" x14ac:dyDescent="0.25">
      <c r="B140" s="49" t="s">
        <v>21</v>
      </c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"/>
    </row>
    <row r="141" spans="2:23" x14ac:dyDescent="0.25">
      <c r="B141" s="48" t="s">
        <v>142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"/>
    </row>
  </sheetData>
  <autoFilter ref="B3:U141"/>
  <mergeCells count="6">
    <mergeCell ref="B2:T2"/>
    <mergeCell ref="B141:T141"/>
    <mergeCell ref="B137:T137"/>
    <mergeCell ref="B138:T138"/>
    <mergeCell ref="B139:T139"/>
    <mergeCell ref="B140:T140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36"/>
  <sheetViews>
    <sheetView tabSelected="1" workbookViewId="0">
      <pane ySplit="3" topLeftCell="A130" activePane="bottomLeft" state="frozen"/>
      <selection pane="bottomLeft" activeCell="T136" sqref="T136"/>
    </sheetView>
  </sheetViews>
  <sheetFormatPr defaultRowHeight="15" x14ac:dyDescent="0.25"/>
  <cols>
    <col min="1" max="1" width="7.85546875" customWidth="1"/>
    <col min="2" max="2" width="4" customWidth="1"/>
    <col min="3" max="3" width="8" customWidth="1"/>
    <col min="4" max="4" width="21.5703125" style="16" customWidth="1"/>
    <col min="5" max="5" width="14.42578125" style="16" hidden="1" customWidth="1"/>
    <col min="6" max="6" width="12.28515625" style="16" customWidth="1"/>
    <col min="7" max="7" width="7.28515625" customWidth="1"/>
    <col min="8" max="8" width="6.85546875" customWidth="1"/>
    <col min="9" max="9" width="12.140625" customWidth="1"/>
    <col min="10" max="10" width="10.140625" customWidth="1"/>
    <col min="11" max="11" width="10.42578125" customWidth="1"/>
    <col min="12" max="12" width="11" customWidth="1"/>
    <col min="13" max="13" width="7.7109375" customWidth="1"/>
    <col min="14" max="14" width="12.42578125" hidden="1" customWidth="1"/>
    <col min="15" max="15" width="10.85546875" customWidth="1"/>
    <col min="16" max="16" width="15.85546875" customWidth="1"/>
    <col min="17" max="17" width="13.140625" customWidth="1"/>
    <col min="18" max="18" width="14.42578125" customWidth="1"/>
    <col min="19" max="19" width="11.28515625" customWidth="1"/>
    <col min="20" max="20" width="14.140625" customWidth="1"/>
    <col min="21" max="21" width="11.5703125" hidden="1" customWidth="1"/>
    <col min="22" max="22" width="14.28515625" hidden="1" customWidth="1"/>
    <col min="23" max="23" width="14.28515625" bestFit="1" customWidth="1"/>
  </cols>
  <sheetData>
    <row r="2" spans="2:23" ht="15.75" x14ac:dyDescent="0.25">
      <c r="B2" s="45" t="s">
        <v>22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7"/>
    </row>
    <row r="3" spans="2:23" s="13" customFormat="1" ht="60" x14ac:dyDescent="0.25">
      <c r="B3" s="12" t="s">
        <v>167</v>
      </c>
      <c r="C3" s="11" t="s">
        <v>1</v>
      </c>
      <c r="D3" s="12" t="s">
        <v>137</v>
      </c>
      <c r="E3" s="12" t="s">
        <v>138</v>
      </c>
      <c r="F3" s="12" t="s">
        <v>5</v>
      </c>
      <c r="G3" s="12" t="s">
        <v>140</v>
      </c>
      <c r="H3" s="12" t="s">
        <v>139</v>
      </c>
      <c r="I3" s="12" t="s">
        <v>3</v>
      </c>
      <c r="J3" s="12" t="s">
        <v>4</v>
      </c>
      <c r="K3" s="12" t="s">
        <v>18</v>
      </c>
      <c r="L3" s="12" t="s">
        <v>19</v>
      </c>
      <c r="M3" s="12" t="s">
        <v>6</v>
      </c>
      <c r="N3" s="12" t="s">
        <v>8</v>
      </c>
      <c r="O3" s="12" t="s">
        <v>20</v>
      </c>
      <c r="P3" s="12" t="s">
        <v>13</v>
      </c>
      <c r="Q3" s="12" t="s">
        <v>9</v>
      </c>
      <c r="R3" s="12" t="s">
        <v>10</v>
      </c>
      <c r="S3" s="12" t="s">
        <v>17</v>
      </c>
      <c r="T3" s="12" t="s">
        <v>11</v>
      </c>
      <c r="V3" s="13" t="s">
        <v>154</v>
      </c>
    </row>
    <row r="4" spans="2:23" ht="30" x14ac:dyDescent="0.25">
      <c r="B4" s="10">
        <v>1</v>
      </c>
      <c r="C4" s="33" t="s">
        <v>2</v>
      </c>
      <c r="D4" s="33" t="s">
        <v>24</v>
      </c>
      <c r="E4" s="10" t="s">
        <v>126</v>
      </c>
      <c r="F4" s="33" t="s">
        <v>155</v>
      </c>
      <c r="G4" s="24">
        <v>19378.329600000001</v>
      </c>
      <c r="H4" s="10">
        <v>14.5</v>
      </c>
      <c r="I4" s="10">
        <v>2011</v>
      </c>
      <c r="J4" s="10">
        <v>2022</v>
      </c>
      <c r="K4" s="10">
        <f t="shared" ref="K4:K35" si="0">J4-I4</f>
        <v>11</v>
      </c>
      <c r="L4" s="10">
        <v>40</v>
      </c>
      <c r="M4" s="25">
        <f t="shared" ref="M4:M35" si="1">IF(L4=40,5%,10%)</f>
        <v>0.05</v>
      </c>
      <c r="N4" s="26">
        <f t="shared" ref="N4:N35" si="2">(1-M4)/L4</f>
        <v>2.375E-2</v>
      </c>
      <c r="O4" s="27">
        <v>1200</v>
      </c>
      <c r="P4" s="28">
        <f t="shared" ref="P4:P35" si="3">O4*G4</f>
        <v>23253995.52</v>
      </c>
      <c r="Q4" s="28">
        <f t="shared" ref="Q4:Q35" si="4">P4*N4*K4</f>
        <v>6075106.3295999998</v>
      </c>
      <c r="R4" s="28">
        <f t="shared" ref="R4:R35" si="5">MAX(P4-Q4,0)</f>
        <v>17178889.190400001</v>
      </c>
      <c r="S4" s="29">
        <v>0.05</v>
      </c>
      <c r="T4" s="28">
        <f t="shared" ref="T4:T35" si="6">IF(R4&gt;M4*P4,R4*(1-S4),P4*M4)</f>
        <v>16319944.73088</v>
      </c>
      <c r="U4" s="30">
        <f t="shared" ref="U4:U35" si="7">T4/G4</f>
        <v>842.17499999999995</v>
      </c>
      <c r="V4" s="23" t="s">
        <v>152</v>
      </c>
      <c r="W4" s="1"/>
    </row>
    <row r="5" spans="2:23" ht="30" x14ac:dyDescent="0.25">
      <c r="B5" s="10">
        <v>2</v>
      </c>
      <c r="C5" s="33" t="s">
        <v>2</v>
      </c>
      <c r="D5" s="33" t="s">
        <v>25</v>
      </c>
      <c r="E5" s="10" t="s">
        <v>127</v>
      </c>
      <c r="F5" s="33" t="s">
        <v>122</v>
      </c>
      <c r="G5" s="24">
        <v>357.77</v>
      </c>
      <c r="H5" s="10">
        <v>3.95</v>
      </c>
      <c r="I5" s="10">
        <v>2012</v>
      </c>
      <c r="J5" s="10">
        <v>2022</v>
      </c>
      <c r="K5" s="10">
        <f t="shared" si="0"/>
        <v>10</v>
      </c>
      <c r="L5" s="10">
        <v>60</v>
      </c>
      <c r="M5" s="25">
        <f t="shared" si="1"/>
        <v>0.1</v>
      </c>
      <c r="N5" s="26">
        <f t="shared" si="2"/>
        <v>1.5000000000000001E-2</v>
      </c>
      <c r="O5" s="27">
        <v>1100</v>
      </c>
      <c r="P5" s="28">
        <f t="shared" si="3"/>
        <v>393547</v>
      </c>
      <c r="Q5" s="28">
        <f t="shared" si="4"/>
        <v>59032.05000000001</v>
      </c>
      <c r="R5" s="28">
        <f t="shared" si="5"/>
        <v>334514.95</v>
      </c>
      <c r="S5" s="29">
        <v>0.05</v>
      </c>
      <c r="T5" s="28">
        <f t="shared" si="6"/>
        <v>317789.20250000001</v>
      </c>
      <c r="U5" s="30">
        <f t="shared" si="7"/>
        <v>888.25000000000011</v>
      </c>
      <c r="V5" s="23" t="s">
        <v>153</v>
      </c>
    </row>
    <row r="6" spans="2:23" ht="30" x14ac:dyDescent="0.25">
      <c r="B6" s="10">
        <v>3</v>
      </c>
      <c r="C6" s="33" t="s">
        <v>2</v>
      </c>
      <c r="D6" s="33" t="s">
        <v>26</v>
      </c>
      <c r="E6" s="10"/>
      <c r="F6" s="33" t="s">
        <v>123</v>
      </c>
      <c r="G6" s="24">
        <v>67.788000000000011</v>
      </c>
      <c r="H6" s="10">
        <v>2.75</v>
      </c>
      <c r="I6" s="10">
        <v>2019</v>
      </c>
      <c r="J6" s="10">
        <v>2022</v>
      </c>
      <c r="K6" s="10">
        <f t="shared" si="0"/>
        <v>3</v>
      </c>
      <c r="L6" s="10">
        <v>60</v>
      </c>
      <c r="M6" s="25">
        <f t="shared" si="1"/>
        <v>0.1</v>
      </c>
      <c r="N6" s="26">
        <f t="shared" si="2"/>
        <v>1.5000000000000001E-2</v>
      </c>
      <c r="O6" s="27">
        <v>1100</v>
      </c>
      <c r="P6" s="28">
        <f t="shared" si="3"/>
        <v>74566.800000000017</v>
      </c>
      <c r="Q6" s="28">
        <f t="shared" si="4"/>
        <v>3355.5060000000012</v>
      </c>
      <c r="R6" s="28">
        <f t="shared" si="5"/>
        <v>71211.294000000024</v>
      </c>
      <c r="S6" s="29">
        <v>0.05</v>
      </c>
      <c r="T6" s="28">
        <f t="shared" si="6"/>
        <v>67650.729300000021</v>
      </c>
      <c r="U6" s="30">
        <f t="shared" si="7"/>
        <v>997.97500000000014</v>
      </c>
      <c r="V6" s="23" t="s">
        <v>153</v>
      </c>
    </row>
    <row r="7" spans="2:23" ht="30" x14ac:dyDescent="0.25">
      <c r="B7" s="10">
        <v>4</v>
      </c>
      <c r="C7" s="33" t="s">
        <v>2</v>
      </c>
      <c r="D7" s="33" t="s">
        <v>27</v>
      </c>
      <c r="E7" s="10" t="s">
        <v>127</v>
      </c>
      <c r="F7" s="33" t="s">
        <v>155</v>
      </c>
      <c r="G7" s="24">
        <v>862.52159999999992</v>
      </c>
      <c r="H7" s="10">
        <v>3.25</v>
      </c>
      <c r="I7" s="10">
        <v>2017</v>
      </c>
      <c r="J7" s="10">
        <v>2022</v>
      </c>
      <c r="K7" s="10">
        <f t="shared" si="0"/>
        <v>5</v>
      </c>
      <c r="L7" s="10">
        <v>40</v>
      </c>
      <c r="M7" s="25">
        <f t="shared" si="1"/>
        <v>0.05</v>
      </c>
      <c r="N7" s="26">
        <f t="shared" si="2"/>
        <v>2.375E-2</v>
      </c>
      <c r="O7" s="27">
        <v>450</v>
      </c>
      <c r="P7" s="28">
        <f t="shared" si="3"/>
        <v>388134.72</v>
      </c>
      <c r="Q7" s="28">
        <f t="shared" si="4"/>
        <v>46090.998</v>
      </c>
      <c r="R7" s="28">
        <f t="shared" si="5"/>
        <v>342043.72199999995</v>
      </c>
      <c r="S7" s="29">
        <v>0.05</v>
      </c>
      <c r="T7" s="28">
        <f t="shared" si="6"/>
        <v>324941.53589999996</v>
      </c>
      <c r="U7" s="30">
        <f t="shared" si="7"/>
        <v>376.734375</v>
      </c>
      <c r="V7" s="23" t="s">
        <v>153</v>
      </c>
    </row>
    <row r="8" spans="2:23" ht="30" x14ac:dyDescent="0.25">
      <c r="B8" s="10">
        <v>5</v>
      </c>
      <c r="C8" s="33" t="s">
        <v>2</v>
      </c>
      <c r="D8" s="33" t="s">
        <v>27</v>
      </c>
      <c r="E8" s="10" t="s">
        <v>127</v>
      </c>
      <c r="F8" s="33" t="s">
        <v>155</v>
      </c>
      <c r="G8" s="24">
        <v>559.52</v>
      </c>
      <c r="H8" s="10">
        <v>2.75</v>
      </c>
      <c r="I8" s="10">
        <v>2017</v>
      </c>
      <c r="J8" s="10">
        <v>2022</v>
      </c>
      <c r="K8" s="10">
        <f t="shared" si="0"/>
        <v>5</v>
      </c>
      <c r="L8" s="10">
        <v>40</v>
      </c>
      <c r="M8" s="25">
        <f t="shared" si="1"/>
        <v>0.05</v>
      </c>
      <c r="N8" s="26">
        <f t="shared" si="2"/>
        <v>2.375E-2</v>
      </c>
      <c r="O8" s="27">
        <v>450</v>
      </c>
      <c r="P8" s="28">
        <f t="shared" si="3"/>
        <v>251784</v>
      </c>
      <c r="Q8" s="28">
        <f t="shared" si="4"/>
        <v>29899.35</v>
      </c>
      <c r="R8" s="28">
        <f t="shared" si="5"/>
        <v>221884.65</v>
      </c>
      <c r="S8" s="29">
        <v>0.05</v>
      </c>
      <c r="T8" s="28">
        <f t="shared" si="6"/>
        <v>210790.41749999998</v>
      </c>
      <c r="U8" s="30">
        <f t="shared" si="7"/>
        <v>376.734375</v>
      </c>
      <c r="V8" s="23" t="s">
        <v>153</v>
      </c>
    </row>
    <row r="9" spans="2:23" ht="30" x14ac:dyDescent="0.25">
      <c r="B9" s="10">
        <v>6</v>
      </c>
      <c r="C9" s="33" t="s">
        <v>2</v>
      </c>
      <c r="D9" s="33" t="s">
        <v>28</v>
      </c>
      <c r="E9" s="10" t="s">
        <v>127</v>
      </c>
      <c r="F9" s="33" t="s">
        <v>123</v>
      </c>
      <c r="G9" s="24">
        <v>112.98</v>
      </c>
      <c r="H9" s="10">
        <v>2.8</v>
      </c>
      <c r="I9" s="10">
        <v>2011</v>
      </c>
      <c r="J9" s="10">
        <v>2022</v>
      </c>
      <c r="K9" s="10">
        <f t="shared" si="0"/>
        <v>11</v>
      </c>
      <c r="L9" s="10">
        <v>60</v>
      </c>
      <c r="M9" s="25">
        <f t="shared" si="1"/>
        <v>0.1</v>
      </c>
      <c r="N9" s="26">
        <f t="shared" si="2"/>
        <v>1.5000000000000001E-2</v>
      </c>
      <c r="O9" s="27">
        <v>700</v>
      </c>
      <c r="P9" s="28">
        <f t="shared" si="3"/>
        <v>79086</v>
      </c>
      <c r="Q9" s="28">
        <f t="shared" si="4"/>
        <v>13049.190000000002</v>
      </c>
      <c r="R9" s="28">
        <f t="shared" si="5"/>
        <v>66036.81</v>
      </c>
      <c r="S9" s="29">
        <v>0.05</v>
      </c>
      <c r="T9" s="28">
        <f t="shared" si="6"/>
        <v>62734.969499999992</v>
      </c>
      <c r="U9" s="30">
        <f t="shared" si="7"/>
        <v>555.27499999999986</v>
      </c>
      <c r="V9" s="23" t="s">
        <v>153</v>
      </c>
    </row>
    <row r="10" spans="2:23" ht="30" x14ac:dyDescent="0.25">
      <c r="B10" s="10">
        <v>7</v>
      </c>
      <c r="C10" s="33" t="s">
        <v>2</v>
      </c>
      <c r="D10" s="33" t="s">
        <v>29</v>
      </c>
      <c r="E10" s="10" t="s">
        <v>127</v>
      </c>
      <c r="F10" s="33" t="s">
        <v>155</v>
      </c>
      <c r="G10" s="24">
        <v>1819.0855999999999</v>
      </c>
      <c r="H10" s="10">
        <v>3.1</v>
      </c>
      <c r="I10" s="10">
        <v>2011</v>
      </c>
      <c r="J10" s="10">
        <v>2022</v>
      </c>
      <c r="K10" s="10">
        <f t="shared" si="0"/>
        <v>11</v>
      </c>
      <c r="L10" s="10">
        <v>40</v>
      </c>
      <c r="M10" s="25">
        <f t="shared" si="1"/>
        <v>0.05</v>
      </c>
      <c r="N10" s="26">
        <f t="shared" si="2"/>
        <v>2.375E-2</v>
      </c>
      <c r="O10" s="27">
        <v>400</v>
      </c>
      <c r="P10" s="28">
        <f t="shared" si="3"/>
        <v>727634.24</v>
      </c>
      <c r="Q10" s="28">
        <f t="shared" si="4"/>
        <v>190094.44520000002</v>
      </c>
      <c r="R10" s="28">
        <f t="shared" si="5"/>
        <v>537539.79480000003</v>
      </c>
      <c r="S10" s="29">
        <v>0.05</v>
      </c>
      <c r="T10" s="28">
        <f t="shared" si="6"/>
        <v>510662.80505999998</v>
      </c>
      <c r="U10" s="30">
        <f t="shared" si="7"/>
        <v>280.72500000000002</v>
      </c>
      <c r="V10" s="23" t="s">
        <v>153</v>
      </c>
    </row>
    <row r="11" spans="2:23" ht="30" x14ac:dyDescent="0.25">
      <c r="B11" s="10">
        <v>8</v>
      </c>
      <c r="C11" s="33" t="s">
        <v>2</v>
      </c>
      <c r="D11" s="33" t="s">
        <v>29</v>
      </c>
      <c r="E11" s="10" t="s">
        <v>127</v>
      </c>
      <c r="F11" s="33" t="s">
        <v>155</v>
      </c>
      <c r="G11" s="24">
        <v>1267.528</v>
      </c>
      <c r="H11" s="10">
        <v>3.1</v>
      </c>
      <c r="I11" s="10">
        <v>2011</v>
      </c>
      <c r="J11" s="10">
        <v>2022</v>
      </c>
      <c r="K11" s="10">
        <f t="shared" si="0"/>
        <v>11</v>
      </c>
      <c r="L11" s="10">
        <v>40</v>
      </c>
      <c r="M11" s="25">
        <f t="shared" si="1"/>
        <v>0.05</v>
      </c>
      <c r="N11" s="26">
        <f t="shared" si="2"/>
        <v>2.375E-2</v>
      </c>
      <c r="O11" s="27">
        <v>400</v>
      </c>
      <c r="P11" s="28">
        <f t="shared" si="3"/>
        <v>507011.2</v>
      </c>
      <c r="Q11" s="28">
        <f t="shared" si="4"/>
        <v>132456.67600000001</v>
      </c>
      <c r="R11" s="28">
        <f t="shared" si="5"/>
        <v>374554.52399999998</v>
      </c>
      <c r="S11" s="29">
        <v>0.05</v>
      </c>
      <c r="T11" s="28">
        <f t="shared" si="6"/>
        <v>355826.79779999994</v>
      </c>
      <c r="U11" s="30">
        <f t="shared" si="7"/>
        <v>280.72499999999997</v>
      </c>
      <c r="V11" s="23" t="s">
        <v>153</v>
      </c>
    </row>
    <row r="12" spans="2:23" ht="30" x14ac:dyDescent="0.25">
      <c r="B12" s="10">
        <v>9</v>
      </c>
      <c r="C12" s="33" t="s">
        <v>15</v>
      </c>
      <c r="D12" s="33" t="s">
        <v>29</v>
      </c>
      <c r="E12" s="10" t="s">
        <v>127</v>
      </c>
      <c r="F12" s="33" t="s">
        <v>155</v>
      </c>
      <c r="G12" s="24">
        <v>1942.18</v>
      </c>
      <c r="H12" s="10">
        <v>3.1</v>
      </c>
      <c r="I12" s="10">
        <v>2011</v>
      </c>
      <c r="J12" s="10">
        <v>2022</v>
      </c>
      <c r="K12" s="10">
        <f t="shared" si="0"/>
        <v>11</v>
      </c>
      <c r="L12" s="10">
        <v>40</v>
      </c>
      <c r="M12" s="25">
        <f t="shared" si="1"/>
        <v>0.05</v>
      </c>
      <c r="N12" s="26">
        <f t="shared" si="2"/>
        <v>2.375E-2</v>
      </c>
      <c r="O12" s="27">
        <v>400</v>
      </c>
      <c r="P12" s="28">
        <f t="shared" si="3"/>
        <v>776872</v>
      </c>
      <c r="Q12" s="28">
        <f t="shared" si="4"/>
        <v>202957.81</v>
      </c>
      <c r="R12" s="28">
        <f t="shared" si="5"/>
        <v>573914.18999999994</v>
      </c>
      <c r="S12" s="29">
        <v>0.05</v>
      </c>
      <c r="T12" s="28">
        <f t="shared" si="6"/>
        <v>545218.48049999995</v>
      </c>
      <c r="U12" s="30">
        <f t="shared" si="7"/>
        <v>280.72499999999997</v>
      </c>
      <c r="V12" s="23" t="s">
        <v>153</v>
      </c>
    </row>
    <row r="13" spans="2:23" ht="30" x14ac:dyDescent="0.25">
      <c r="B13" s="10">
        <v>10</v>
      </c>
      <c r="C13" s="33" t="s">
        <v>2</v>
      </c>
      <c r="D13" s="33" t="s">
        <v>30</v>
      </c>
      <c r="E13" s="10" t="s">
        <v>127</v>
      </c>
      <c r="F13" s="33" t="s">
        <v>155</v>
      </c>
      <c r="G13" s="24">
        <v>1560.2</v>
      </c>
      <c r="H13" s="10">
        <v>7.5</v>
      </c>
      <c r="I13" s="10">
        <v>2020</v>
      </c>
      <c r="J13" s="10">
        <v>2022</v>
      </c>
      <c r="K13" s="10">
        <f t="shared" si="0"/>
        <v>2</v>
      </c>
      <c r="L13" s="10">
        <v>40</v>
      </c>
      <c r="M13" s="25">
        <f t="shared" si="1"/>
        <v>0.05</v>
      </c>
      <c r="N13" s="26">
        <f t="shared" si="2"/>
        <v>2.375E-2</v>
      </c>
      <c r="O13" s="27">
        <v>700</v>
      </c>
      <c r="P13" s="28">
        <f t="shared" si="3"/>
        <v>1092140</v>
      </c>
      <c r="Q13" s="28">
        <f t="shared" si="4"/>
        <v>51876.65</v>
      </c>
      <c r="R13" s="28">
        <f t="shared" si="5"/>
        <v>1040263.35</v>
      </c>
      <c r="S13" s="29">
        <v>0.05</v>
      </c>
      <c r="T13" s="28">
        <f t="shared" si="6"/>
        <v>988250.18249999988</v>
      </c>
      <c r="U13" s="30">
        <f t="shared" si="7"/>
        <v>633.41249999999991</v>
      </c>
      <c r="V13" s="23" t="s">
        <v>153</v>
      </c>
    </row>
    <row r="14" spans="2:23" ht="30" x14ac:dyDescent="0.25">
      <c r="B14" s="10">
        <v>11</v>
      </c>
      <c r="C14" s="33" t="s">
        <v>2</v>
      </c>
      <c r="D14" s="33" t="s">
        <v>31</v>
      </c>
      <c r="E14" s="10" t="s">
        <v>127</v>
      </c>
      <c r="F14" s="33" t="s">
        <v>155</v>
      </c>
      <c r="G14" s="24">
        <v>48.366199999999999</v>
      </c>
      <c r="H14" s="10">
        <v>2.65</v>
      </c>
      <c r="I14" s="10">
        <v>2020</v>
      </c>
      <c r="J14" s="10">
        <v>2022</v>
      </c>
      <c r="K14" s="10">
        <f t="shared" si="0"/>
        <v>2</v>
      </c>
      <c r="L14" s="10">
        <v>40</v>
      </c>
      <c r="M14" s="25">
        <f t="shared" si="1"/>
        <v>0.05</v>
      </c>
      <c r="N14" s="26">
        <f t="shared" si="2"/>
        <v>2.375E-2</v>
      </c>
      <c r="O14" s="27">
        <v>450</v>
      </c>
      <c r="P14" s="28">
        <f t="shared" si="3"/>
        <v>21764.79</v>
      </c>
      <c r="Q14" s="28">
        <f t="shared" si="4"/>
        <v>1033.8275250000002</v>
      </c>
      <c r="R14" s="28">
        <f t="shared" si="5"/>
        <v>20730.962475</v>
      </c>
      <c r="S14" s="29">
        <v>0.05</v>
      </c>
      <c r="T14" s="28">
        <f t="shared" si="6"/>
        <v>19694.414351249998</v>
      </c>
      <c r="U14" s="30">
        <f t="shared" si="7"/>
        <v>407.19374999999997</v>
      </c>
      <c r="V14" s="23" t="s">
        <v>153</v>
      </c>
    </row>
    <row r="15" spans="2:23" ht="30" x14ac:dyDescent="0.25">
      <c r="B15" s="10">
        <v>12</v>
      </c>
      <c r="C15" s="33" t="s">
        <v>2</v>
      </c>
      <c r="D15" s="33" t="s">
        <v>32</v>
      </c>
      <c r="E15" s="10" t="s">
        <v>127</v>
      </c>
      <c r="F15" s="33" t="s">
        <v>155</v>
      </c>
      <c r="G15" s="24">
        <v>133.63920000000002</v>
      </c>
      <c r="H15" s="10">
        <v>3</v>
      </c>
      <c r="I15" s="10">
        <v>2011</v>
      </c>
      <c r="J15" s="10">
        <v>2022</v>
      </c>
      <c r="K15" s="10">
        <f t="shared" si="0"/>
        <v>11</v>
      </c>
      <c r="L15" s="10">
        <v>40</v>
      </c>
      <c r="M15" s="25">
        <f t="shared" si="1"/>
        <v>0.05</v>
      </c>
      <c r="N15" s="26">
        <f t="shared" si="2"/>
        <v>2.375E-2</v>
      </c>
      <c r="O15" s="27">
        <v>450</v>
      </c>
      <c r="P15" s="28">
        <f t="shared" si="3"/>
        <v>60137.640000000007</v>
      </c>
      <c r="Q15" s="28">
        <f t="shared" si="4"/>
        <v>15710.958450000002</v>
      </c>
      <c r="R15" s="28">
        <f t="shared" si="5"/>
        <v>44426.681550000008</v>
      </c>
      <c r="S15" s="29">
        <v>0.05</v>
      </c>
      <c r="T15" s="28">
        <f t="shared" si="6"/>
        <v>42205.347472500005</v>
      </c>
      <c r="U15" s="30">
        <f t="shared" si="7"/>
        <v>315.81562500000001</v>
      </c>
      <c r="V15" s="23" t="s">
        <v>153</v>
      </c>
    </row>
    <row r="16" spans="2:23" ht="30" x14ac:dyDescent="0.25">
      <c r="B16" s="10">
        <v>13</v>
      </c>
      <c r="C16" s="33" t="s">
        <v>2</v>
      </c>
      <c r="D16" s="33" t="s">
        <v>33</v>
      </c>
      <c r="E16" s="10" t="s">
        <v>127</v>
      </c>
      <c r="F16" s="33" t="s">
        <v>155</v>
      </c>
      <c r="G16" s="24">
        <v>2754.56</v>
      </c>
      <c r="H16" s="10">
        <v>3.5</v>
      </c>
      <c r="I16" s="10">
        <v>2011</v>
      </c>
      <c r="J16" s="10">
        <v>2022</v>
      </c>
      <c r="K16" s="10">
        <f t="shared" si="0"/>
        <v>11</v>
      </c>
      <c r="L16" s="10">
        <v>40</v>
      </c>
      <c r="M16" s="25">
        <f t="shared" si="1"/>
        <v>0.05</v>
      </c>
      <c r="N16" s="26">
        <f t="shared" si="2"/>
        <v>2.375E-2</v>
      </c>
      <c r="O16" s="27">
        <v>750</v>
      </c>
      <c r="P16" s="28">
        <f t="shared" si="3"/>
        <v>2065920</v>
      </c>
      <c r="Q16" s="28">
        <f t="shared" si="4"/>
        <v>539721.6</v>
      </c>
      <c r="R16" s="28">
        <f t="shared" si="5"/>
        <v>1526198.4</v>
      </c>
      <c r="S16" s="29">
        <v>0.05</v>
      </c>
      <c r="T16" s="28">
        <f t="shared" si="6"/>
        <v>1449888.4799999997</v>
      </c>
      <c r="U16" s="30">
        <f t="shared" si="7"/>
        <v>526.35937499999989</v>
      </c>
      <c r="V16" s="23" t="s">
        <v>151</v>
      </c>
    </row>
    <row r="17" spans="2:22" ht="30" x14ac:dyDescent="0.25">
      <c r="B17" s="10">
        <v>14</v>
      </c>
      <c r="C17" s="33" t="s">
        <v>2</v>
      </c>
      <c r="D17" s="33" t="s">
        <v>33</v>
      </c>
      <c r="E17" s="10" t="s">
        <v>127</v>
      </c>
      <c r="F17" s="33" t="s">
        <v>155</v>
      </c>
      <c r="G17" s="24">
        <v>936.12</v>
      </c>
      <c r="H17" s="10">
        <v>3.5</v>
      </c>
      <c r="I17" s="10">
        <v>2011</v>
      </c>
      <c r="J17" s="10">
        <v>2022</v>
      </c>
      <c r="K17" s="10">
        <f t="shared" si="0"/>
        <v>11</v>
      </c>
      <c r="L17" s="10">
        <v>40</v>
      </c>
      <c r="M17" s="25">
        <f t="shared" si="1"/>
        <v>0.05</v>
      </c>
      <c r="N17" s="26">
        <f t="shared" si="2"/>
        <v>2.375E-2</v>
      </c>
      <c r="O17" s="27">
        <v>700</v>
      </c>
      <c r="P17" s="28">
        <f t="shared" si="3"/>
        <v>655284</v>
      </c>
      <c r="Q17" s="28">
        <f t="shared" si="4"/>
        <v>171192.94500000001</v>
      </c>
      <c r="R17" s="28">
        <f t="shared" si="5"/>
        <v>484091.05499999999</v>
      </c>
      <c r="S17" s="29">
        <v>0.05</v>
      </c>
      <c r="T17" s="28">
        <f t="shared" si="6"/>
        <v>459886.50224999996</v>
      </c>
      <c r="U17" s="30">
        <f t="shared" si="7"/>
        <v>491.26874999999995</v>
      </c>
      <c r="V17" s="23" t="s">
        <v>153</v>
      </c>
    </row>
    <row r="18" spans="2:22" ht="30" x14ac:dyDescent="0.25">
      <c r="B18" s="10">
        <v>15</v>
      </c>
      <c r="C18" s="33" t="s">
        <v>2</v>
      </c>
      <c r="D18" s="33" t="s">
        <v>149</v>
      </c>
      <c r="E18" s="10" t="s">
        <v>127</v>
      </c>
      <c r="F18" s="33" t="s">
        <v>124</v>
      </c>
      <c r="G18" s="24">
        <v>272.76599999999996</v>
      </c>
      <c r="H18" s="10">
        <v>3.6</v>
      </c>
      <c r="I18" s="10">
        <v>2011</v>
      </c>
      <c r="J18" s="10">
        <v>2022</v>
      </c>
      <c r="K18" s="10">
        <f t="shared" si="0"/>
        <v>11</v>
      </c>
      <c r="L18" s="10">
        <v>60</v>
      </c>
      <c r="M18" s="25">
        <f t="shared" si="1"/>
        <v>0.1</v>
      </c>
      <c r="N18" s="26">
        <f t="shared" si="2"/>
        <v>1.5000000000000001E-2</v>
      </c>
      <c r="O18" s="27">
        <v>1100</v>
      </c>
      <c r="P18" s="28">
        <f t="shared" si="3"/>
        <v>300042.59999999998</v>
      </c>
      <c r="Q18" s="28">
        <f t="shared" si="4"/>
        <v>49507.029000000002</v>
      </c>
      <c r="R18" s="28">
        <f t="shared" si="5"/>
        <v>250535.57099999997</v>
      </c>
      <c r="S18" s="29">
        <v>0.05</v>
      </c>
      <c r="T18" s="28">
        <f t="shared" si="6"/>
        <v>238008.79244999995</v>
      </c>
      <c r="U18" s="30">
        <f t="shared" si="7"/>
        <v>872.57499999999993</v>
      </c>
      <c r="V18" s="23" t="s">
        <v>153</v>
      </c>
    </row>
    <row r="19" spans="2:22" ht="30" x14ac:dyDescent="0.25">
      <c r="B19" s="10">
        <v>16</v>
      </c>
      <c r="C19" s="33" t="s">
        <v>2</v>
      </c>
      <c r="D19" s="33" t="s">
        <v>34</v>
      </c>
      <c r="E19" s="10" t="s">
        <v>127</v>
      </c>
      <c r="F19" s="33" t="s">
        <v>155</v>
      </c>
      <c r="G19" s="24">
        <v>2286.5</v>
      </c>
      <c r="H19" s="10">
        <v>3</v>
      </c>
      <c r="I19" s="10">
        <v>2011</v>
      </c>
      <c r="J19" s="10">
        <v>2022</v>
      </c>
      <c r="K19" s="10">
        <f t="shared" si="0"/>
        <v>11</v>
      </c>
      <c r="L19" s="10">
        <v>40</v>
      </c>
      <c r="M19" s="25">
        <f t="shared" si="1"/>
        <v>0.05</v>
      </c>
      <c r="N19" s="26">
        <f t="shared" si="2"/>
        <v>2.375E-2</v>
      </c>
      <c r="O19" s="27">
        <v>400</v>
      </c>
      <c r="P19" s="28">
        <f t="shared" si="3"/>
        <v>914600</v>
      </c>
      <c r="Q19" s="28">
        <f t="shared" si="4"/>
        <v>238939.25</v>
      </c>
      <c r="R19" s="28">
        <f t="shared" si="5"/>
        <v>675660.75</v>
      </c>
      <c r="S19" s="29">
        <v>0.05</v>
      </c>
      <c r="T19" s="28">
        <f t="shared" si="6"/>
        <v>641877.71250000002</v>
      </c>
      <c r="U19" s="30">
        <f t="shared" si="7"/>
        <v>280.72500000000002</v>
      </c>
      <c r="V19" s="23" t="s">
        <v>151</v>
      </c>
    </row>
    <row r="20" spans="2:22" ht="30" x14ac:dyDescent="0.25">
      <c r="B20" s="10">
        <v>17</v>
      </c>
      <c r="C20" s="33" t="s">
        <v>2</v>
      </c>
      <c r="D20" s="33" t="s">
        <v>34</v>
      </c>
      <c r="E20" s="10" t="s">
        <v>127</v>
      </c>
      <c r="F20" s="33" t="s">
        <v>155</v>
      </c>
      <c r="G20" s="24">
        <v>1385.35</v>
      </c>
      <c r="H20" s="10">
        <v>3.6</v>
      </c>
      <c r="I20" s="10">
        <v>2011</v>
      </c>
      <c r="J20" s="10">
        <v>2022</v>
      </c>
      <c r="K20" s="10">
        <f t="shared" si="0"/>
        <v>11</v>
      </c>
      <c r="L20" s="10">
        <v>40</v>
      </c>
      <c r="M20" s="25">
        <f t="shared" si="1"/>
        <v>0.05</v>
      </c>
      <c r="N20" s="26">
        <f t="shared" si="2"/>
        <v>2.375E-2</v>
      </c>
      <c r="O20" s="27">
        <v>400</v>
      </c>
      <c r="P20" s="28">
        <f t="shared" si="3"/>
        <v>554140</v>
      </c>
      <c r="Q20" s="28">
        <f t="shared" si="4"/>
        <v>144769.07500000001</v>
      </c>
      <c r="R20" s="28">
        <f t="shared" si="5"/>
        <v>409370.92499999999</v>
      </c>
      <c r="S20" s="29">
        <v>0.05</v>
      </c>
      <c r="T20" s="28">
        <f t="shared" si="6"/>
        <v>388902.37874999997</v>
      </c>
      <c r="U20" s="30">
        <f t="shared" si="7"/>
        <v>280.72500000000002</v>
      </c>
      <c r="V20" s="23" t="s">
        <v>153</v>
      </c>
    </row>
    <row r="21" spans="2:22" ht="30" x14ac:dyDescent="0.25">
      <c r="B21" s="10">
        <v>18</v>
      </c>
      <c r="C21" s="33" t="s">
        <v>2</v>
      </c>
      <c r="D21" s="33" t="s">
        <v>150</v>
      </c>
      <c r="E21" s="10" t="s">
        <v>128</v>
      </c>
      <c r="F21" s="33" t="s">
        <v>125</v>
      </c>
      <c r="G21" s="24">
        <v>222.732</v>
      </c>
      <c r="H21" s="10">
        <v>4.5</v>
      </c>
      <c r="I21" s="10">
        <v>2011</v>
      </c>
      <c r="J21" s="10">
        <v>2022</v>
      </c>
      <c r="K21" s="10">
        <f t="shared" si="0"/>
        <v>11</v>
      </c>
      <c r="L21" s="10">
        <v>60</v>
      </c>
      <c r="M21" s="25">
        <f t="shared" si="1"/>
        <v>0.1</v>
      </c>
      <c r="N21" s="26">
        <f t="shared" si="2"/>
        <v>1.5000000000000001E-2</v>
      </c>
      <c r="O21" s="27">
        <v>1200</v>
      </c>
      <c r="P21" s="28">
        <f t="shared" si="3"/>
        <v>267278.40000000002</v>
      </c>
      <c r="Q21" s="28">
        <f t="shared" si="4"/>
        <v>44100.936000000009</v>
      </c>
      <c r="R21" s="28">
        <f t="shared" si="5"/>
        <v>223177.46400000001</v>
      </c>
      <c r="S21" s="29">
        <v>0.05</v>
      </c>
      <c r="T21" s="28">
        <f t="shared" si="6"/>
        <v>212018.59080000001</v>
      </c>
      <c r="U21" s="30">
        <f t="shared" si="7"/>
        <v>951.9</v>
      </c>
      <c r="V21" s="23" t="s">
        <v>153</v>
      </c>
    </row>
    <row r="22" spans="2:22" ht="30" x14ac:dyDescent="0.25">
      <c r="B22" s="10">
        <v>19</v>
      </c>
      <c r="C22" s="33" t="s">
        <v>2</v>
      </c>
      <c r="D22" s="33" t="s">
        <v>143</v>
      </c>
      <c r="E22" s="10" t="s">
        <v>127</v>
      </c>
      <c r="F22" s="33" t="s">
        <v>155</v>
      </c>
      <c r="G22" s="24">
        <v>683.26</v>
      </c>
      <c r="H22" s="10">
        <v>3</v>
      </c>
      <c r="I22" s="10">
        <v>2011</v>
      </c>
      <c r="J22" s="10">
        <v>2022</v>
      </c>
      <c r="K22" s="10">
        <f t="shared" si="0"/>
        <v>11</v>
      </c>
      <c r="L22" s="10">
        <v>40</v>
      </c>
      <c r="M22" s="25">
        <f t="shared" si="1"/>
        <v>0.05</v>
      </c>
      <c r="N22" s="26">
        <f t="shared" si="2"/>
        <v>2.375E-2</v>
      </c>
      <c r="O22" s="27">
        <v>750</v>
      </c>
      <c r="P22" s="28">
        <f t="shared" si="3"/>
        <v>512445</v>
      </c>
      <c r="Q22" s="28">
        <f t="shared" si="4"/>
        <v>133876.25625000001</v>
      </c>
      <c r="R22" s="28">
        <f t="shared" si="5"/>
        <v>378568.74375000002</v>
      </c>
      <c r="S22" s="29">
        <v>0.05</v>
      </c>
      <c r="T22" s="28">
        <f t="shared" si="6"/>
        <v>359640.30656250002</v>
      </c>
      <c r="U22" s="30">
        <f t="shared" si="7"/>
        <v>526.359375</v>
      </c>
      <c r="V22" s="23" t="s">
        <v>153</v>
      </c>
    </row>
    <row r="23" spans="2:22" ht="30" x14ac:dyDescent="0.25">
      <c r="B23" s="10">
        <v>20</v>
      </c>
      <c r="C23" s="33" t="s">
        <v>2</v>
      </c>
      <c r="D23" s="33" t="s">
        <v>35</v>
      </c>
      <c r="E23" s="10" t="s">
        <v>129</v>
      </c>
      <c r="F23" s="33" t="s">
        <v>125</v>
      </c>
      <c r="G23" s="24">
        <v>1183.5999999999999</v>
      </c>
      <c r="H23" s="10">
        <v>4.5</v>
      </c>
      <c r="I23" s="10">
        <v>2011</v>
      </c>
      <c r="J23" s="10">
        <v>2022</v>
      </c>
      <c r="K23" s="10">
        <f t="shared" si="0"/>
        <v>11</v>
      </c>
      <c r="L23" s="10">
        <v>60</v>
      </c>
      <c r="M23" s="25">
        <f t="shared" si="1"/>
        <v>0.1</v>
      </c>
      <c r="N23" s="26">
        <f t="shared" si="2"/>
        <v>1.5000000000000001E-2</v>
      </c>
      <c r="O23" s="27">
        <v>1200</v>
      </c>
      <c r="P23" s="28">
        <f t="shared" si="3"/>
        <v>1420320</v>
      </c>
      <c r="Q23" s="28">
        <f t="shared" si="4"/>
        <v>234352.80000000005</v>
      </c>
      <c r="R23" s="28">
        <f t="shared" si="5"/>
        <v>1185967.2</v>
      </c>
      <c r="S23" s="29">
        <v>0.05</v>
      </c>
      <c r="T23" s="28">
        <f t="shared" si="6"/>
        <v>1126668.8399999999</v>
      </c>
      <c r="U23" s="30">
        <f t="shared" si="7"/>
        <v>951.9</v>
      </c>
      <c r="V23" s="23" t="s">
        <v>153</v>
      </c>
    </row>
    <row r="24" spans="2:22" ht="30" x14ac:dyDescent="0.25">
      <c r="B24" s="10">
        <v>21</v>
      </c>
      <c r="C24" s="33" t="s">
        <v>2</v>
      </c>
      <c r="D24" s="33" t="s">
        <v>36</v>
      </c>
      <c r="E24" s="10" t="s">
        <v>127</v>
      </c>
      <c r="F24" s="33" t="s">
        <v>155</v>
      </c>
      <c r="G24" s="24">
        <v>4088.7999999999997</v>
      </c>
      <c r="H24" s="10">
        <v>3.1</v>
      </c>
      <c r="I24" s="10">
        <v>2014</v>
      </c>
      <c r="J24" s="10">
        <v>2022</v>
      </c>
      <c r="K24" s="10">
        <f t="shared" si="0"/>
        <v>8</v>
      </c>
      <c r="L24" s="10">
        <v>40</v>
      </c>
      <c r="M24" s="25">
        <f t="shared" si="1"/>
        <v>0.05</v>
      </c>
      <c r="N24" s="26">
        <f t="shared" si="2"/>
        <v>2.375E-2</v>
      </c>
      <c r="O24" s="27">
        <v>450</v>
      </c>
      <c r="P24" s="28">
        <f t="shared" si="3"/>
        <v>1839959.9999999998</v>
      </c>
      <c r="Q24" s="28">
        <f t="shared" si="4"/>
        <v>349592.39999999997</v>
      </c>
      <c r="R24" s="28">
        <f t="shared" si="5"/>
        <v>1490367.5999999999</v>
      </c>
      <c r="S24" s="29">
        <v>0.05</v>
      </c>
      <c r="T24" s="28">
        <f t="shared" si="6"/>
        <v>1415849.2199999997</v>
      </c>
      <c r="U24" s="30">
        <f t="shared" si="7"/>
        <v>346.27499999999998</v>
      </c>
      <c r="V24" s="23" t="s">
        <v>151</v>
      </c>
    </row>
    <row r="25" spans="2:22" ht="30" x14ac:dyDescent="0.25">
      <c r="B25" s="10">
        <v>22</v>
      </c>
      <c r="C25" s="33" t="s">
        <v>2</v>
      </c>
      <c r="D25" s="33" t="s">
        <v>37</v>
      </c>
      <c r="E25" s="10" t="s">
        <v>127</v>
      </c>
      <c r="F25" s="33" t="s">
        <v>155</v>
      </c>
      <c r="G25" s="24">
        <v>2125.1</v>
      </c>
      <c r="H25" s="10">
        <v>3</v>
      </c>
      <c r="I25" s="10">
        <v>2016</v>
      </c>
      <c r="J25" s="10">
        <v>2022</v>
      </c>
      <c r="K25" s="10">
        <f t="shared" si="0"/>
        <v>6</v>
      </c>
      <c r="L25" s="10">
        <v>40</v>
      </c>
      <c r="M25" s="25">
        <f t="shared" si="1"/>
        <v>0.05</v>
      </c>
      <c r="N25" s="26">
        <f t="shared" si="2"/>
        <v>2.375E-2</v>
      </c>
      <c r="O25" s="27">
        <v>450</v>
      </c>
      <c r="P25" s="28">
        <f t="shared" si="3"/>
        <v>956295</v>
      </c>
      <c r="Q25" s="28">
        <f t="shared" si="4"/>
        <v>136272.03749999998</v>
      </c>
      <c r="R25" s="28">
        <f t="shared" si="5"/>
        <v>820022.96250000002</v>
      </c>
      <c r="S25" s="29">
        <v>0.05</v>
      </c>
      <c r="T25" s="28">
        <f t="shared" si="6"/>
        <v>779021.81437499996</v>
      </c>
      <c r="U25" s="30">
        <f t="shared" si="7"/>
        <v>366.58125000000001</v>
      </c>
      <c r="V25" s="23" t="s">
        <v>151</v>
      </c>
    </row>
    <row r="26" spans="2:22" ht="30" x14ac:dyDescent="0.25">
      <c r="B26" s="10">
        <v>23</v>
      </c>
      <c r="C26" s="33" t="s">
        <v>2</v>
      </c>
      <c r="D26" s="33" t="s">
        <v>38</v>
      </c>
      <c r="E26" s="10" t="s">
        <v>127</v>
      </c>
      <c r="F26" s="33" t="s">
        <v>155</v>
      </c>
      <c r="G26" s="24">
        <v>430.4</v>
      </c>
      <c r="H26" s="10">
        <v>3</v>
      </c>
      <c r="I26" s="10">
        <v>2016</v>
      </c>
      <c r="J26" s="10">
        <v>2022</v>
      </c>
      <c r="K26" s="10">
        <f t="shared" si="0"/>
        <v>6</v>
      </c>
      <c r="L26" s="10">
        <v>40</v>
      </c>
      <c r="M26" s="25">
        <f t="shared" si="1"/>
        <v>0.05</v>
      </c>
      <c r="N26" s="26">
        <f t="shared" si="2"/>
        <v>2.375E-2</v>
      </c>
      <c r="O26" s="27">
        <v>750</v>
      </c>
      <c r="P26" s="28">
        <f t="shared" si="3"/>
        <v>322800</v>
      </c>
      <c r="Q26" s="28">
        <f t="shared" si="4"/>
        <v>45999</v>
      </c>
      <c r="R26" s="28">
        <f t="shared" si="5"/>
        <v>276801</v>
      </c>
      <c r="S26" s="29">
        <v>0.05</v>
      </c>
      <c r="T26" s="28">
        <f t="shared" si="6"/>
        <v>262960.95</v>
      </c>
      <c r="U26" s="30">
        <f t="shared" si="7"/>
        <v>610.96875000000011</v>
      </c>
      <c r="V26" s="23" t="s">
        <v>153</v>
      </c>
    </row>
    <row r="27" spans="2:22" ht="30" x14ac:dyDescent="0.25">
      <c r="B27" s="10">
        <v>24</v>
      </c>
      <c r="C27" s="33" t="s">
        <v>16</v>
      </c>
      <c r="D27" s="33" t="s">
        <v>39</v>
      </c>
      <c r="E27" s="10" t="s">
        <v>127</v>
      </c>
      <c r="F27" s="33" t="s">
        <v>125</v>
      </c>
      <c r="G27" s="24">
        <v>484.2</v>
      </c>
      <c r="H27" s="10">
        <v>3.75</v>
      </c>
      <c r="I27" s="10">
        <v>2011</v>
      </c>
      <c r="J27" s="10">
        <v>2022</v>
      </c>
      <c r="K27" s="10">
        <f t="shared" si="0"/>
        <v>11</v>
      </c>
      <c r="L27" s="10">
        <v>60</v>
      </c>
      <c r="M27" s="25">
        <f t="shared" si="1"/>
        <v>0.1</v>
      </c>
      <c r="N27" s="26">
        <f t="shared" si="2"/>
        <v>1.5000000000000001E-2</v>
      </c>
      <c r="O27" s="27">
        <v>1200</v>
      </c>
      <c r="P27" s="28">
        <f t="shared" si="3"/>
        <v>581040</v>
      </c>
      <c r="Q27" s="28">
        <f t="shared" si="4"/>
        <v>95871.6</v>
      </c>
      <c r="R27" s="28">
        <f t="shared" si="5"/>
        <v>485168.4</v>
      </c>
      <c r="S27" s="29">
        <v>0.05</v>
      </c>
      <c r="T27" s="28">
        <f t="shared" si="6"/>
        <v>460909.98</v>
      </c>
      <c r="U27" s="30">
        <f t="shared" si="7"/>
        <v>951.9</v>
      </c>
      <c r="V27" s="23" t="s">
        <v>153</v>
      </c>
    </row>
    <row r="28" spans="2:22" ht="30" x14ac:dyDescent="0.25">
      <c r="B28" s="10">
        <v>25</v>
      </c>
      <c r="C28" s="33" t="s">
        <v>2</v>
      </c>
      <c r="D28" s="33" t="s">
        <v>144</v>
      </c>
      <c r="E28" s="10" t="s">
        <v>127</v>
      </c>
      <c r="F28" s="33" t="s">
        <v>155</v>
      </c>
      <c r="G28" s="24">
        <v>254.20499999999998</v>
      </c>
      <c r="H28" s="10">
        <v>3.5</v>
      </c>
      <c r="I28" s="10">
        <v>2017</v>
      </c>
      <c r="J28" s="10">
        <v>2022</v>
      </c>
      <c r="K28" s="10">
        <f t="shared" si="0"/>
        <v>5</v>
      </c>
      <c r="L28" s="10">
        <v>40</v>
      </c>
      <c r="M28" s="25">
        <f t="shared" si="1"/>
        <v>0.05</v>
      </c>
      <c r="N28" s="26">
        <f t="shared" si="2"/>
        <v>2.375E-2</v>
      </c>
      <c r="O28" s="27">
        <v>1000</v>
      </c>
      <c r="P28" s="28">
        <f t="shared" si="3"/>
        <v>254204.99999999997</v>
      </c>
      <c r="Q28" s="28">
        <f t="shared" si="4"/>
        <v>30186.84375</v>
      </c>
      <c r="R28" s="28">
        <f t="shared" si="5"/>
        <v>224018.15624999997</v>
      </c>
      <c r="S28" s="29">
        <v>0.05</v>
      </c>
      <c r="T28" s="28">
        <f t="shared" si="6"/>
        <v>212817.24843749998</v>
      </c>
      <c r="U28" s="30">
        <f t="shared" si="7"/>
        <v>837.1875</v>
      </c>
      <c r="V28" s="23" t="s">
        <v>153</v>
      </c>
    </row>
    <row r="29" spans="2:22" ht="30" x14ac:dyDescent="0.25">
      <c r="B29" s="10">
        <v>26</v>
      </c>
      <c r="C29" s="33" t="s">
        <v>2</v>
      </c>
      <c r="D29" s="33" t="s">
        <v>145</v>
      </c>
      <c r="E29" s="10" t="s">
        <v>128</v>
      </c>
      <c r="F29" s="33" t="s">
        <v>125</v>
      </c>
      <c r="G29" s="24">
        <v>137.5128</v>
      </c>
      <c r="H29" s="10">
        <v>3.9</v>
      </c>
      <c r="I29" s="10">
        <v>2011</v>
      </c>
      <c r="J29" s="10">
        <v>2022</v>
      </c>
      <c r="K29" s="10">
        <f t="shared" si="0"/>
        <v>11</v>
      </c>
      <c r="L29" s="10">
        <v>60</v>
      </c>
      <c r="M29" s="25">
        <f t="shared" si="1"/>
        <v>0.1</v>
      </c>
      <c r="N29" s="26">
        <f t="shared" si="2"/>
        <v>1.5000000000000001E-2</v>
      </c>
      <c r="O29" s="27">
        <v>1200</v>
      </c>
      <c r="P29" s="28">
        <f t="shared" si="3"/>
        <v>165015.35999999999</v>
      </c>
      <c r="Q29" s="28">
        <f t="shared" si="4"/>
        <v>27227.5344</v>
      </c>
      <c r="R29" s="28">
        <f t="shared" si="5"/>
        <v>137787.82559999998</v>
      </c>
      <c r="S29" s="29">
        <v>0.05</v>
      </c>
      <c r="T29" s="28">
        <f t="shared" si="6"/>
        <v>130898.43431999997</v>
      </c>
      <c r="U29" s="30">
        <f t="shared" si="7"/>
        <v>951.89999999999975</v>
      </c>
      <c r="V29" s="23" t="s">
        <v>153</v>
      </c>
    </row>
    <row r="30" spans="2:22" ht="30" x14ac:dyDescent="0.25">
      <c r="B30" s="10">
        <v>27</v>
      </c>
      <c r="C30" s="33" t="s">
        <v>2</v>
      </c>
      <c r="D30" s="33" t="s">
        <v>146</v>
      </c>
      <c r="E30" s="10" t="s">
        <v>128</v>
      </c>
      <c r="F30" s="33" t="s">
        <v>125</v>
      </c>
      <c r="G30" s="24">
        <v>137.72800000000001</v>
      </c>
      <c r="H30" s="10">
        <v>3.9</v>
      </c>
      <c r="I30" s="10">
        <v>2011</v>
      </c>
      <c r="J30" s="10">
        <v>2022</v>
      </c>
      <c r="K30" s="10">
        <f t="shared" si="0"/>
        <v>11</v>
      </c>
      <c r="L30" s="10">
        <v>60</v>
      </c>
      <c r="M30" s="25">
        <f t="shared" si="1"/>
        <v>0.1</v>
      </c>
      <c r="N30" s="26">
        <f t="shared" si="2"/>
        <v>1.5000000000000001E-2</v>
      </c>
      <c r="O30" s="27">
        <v>1200</v>
      </c>
      <c r="P30" s="28">
        <f t="shared" si="3"/>
        <v>165273.60000000001</v>
      </c>
      <c r="Q30" s="28">
        <f t="shared" si="4"/>
        <v>27270.144000000004</v>
      </c>
      <c r="R30" s="28">
        <f t="shared" si="5"/>
        <v>138003.45600000001</v>
      </c>
      <c r="S30" s="29">
        <v>0.05</v>
      </c>
      <c r="T30" s="28">
        <f t="shared" si="6"/>
        <v>131103.28320000001</v>
      </c>
      <c r="U30" s="30">
        <f t="shared" si="7"/>
        <v>951.9</v>
      </c>
      <c r="V30" s="23" t="s">
        <v>153</v>
      </c>
    </row>
    <row r="31" spans="2:22" ht="30" x14ac:dyDescent="0.25">
      <c r="B31" s="10">
        <v>28</v>
      </c>
      <c r="C31" s="33" t="s">
        <v>2</v>
      </c>
      <c r="D31" s="33" t="s">
        <v>147</v>
      </c>
      <c r="E31" s="10" t="s">
        <v>128</v>
      </c>
      <c r="F31" s="33" t="s">
        <v>155</v>
      </c>
      <c r="G31" s="24">
        <v>839.28</v>
      </c>
      <c r="H31" s="10">
        <v>7</v>
      </c>
      <c r="I31" s="10">
        <v>2011</v>
      </c>
      <c r="J31" s="10">
        <v>2022</v>
      </c>
      <c r="K31" s="10">
        <f t="shared" si="0"/>
        <v>11</v>
      </c>
      <c r="L31" s="10">
        <v>40</v>
      </c>
      <c r="M31" s="25">
        <f t="shared" si="1"/>
        <v>0.05</v>
      </c>
      <c r="N31" s="26">
        <f t="shared" si="2"/>
        <v>2.375E-2</v>
      </c>
      <c r="O31" s="27">
        <v>900</v>
      </c>
      <c r="P31" s="28">
        <f t="shared" si="3"/>
        <v>755352</v>
      </c>
      <c r="Q31" s="28">
        <f t="shared" si="4"/>
        <v>197335.71000000002</v>
      </c>
      <c r="R31" s="28">
        <f t="shared" si="5"/>
        <v>558016.29</v>
      </c>
      <c r="S31" s="29">
        <v>0.05</v>
      </c>
      <c r="T31" s="28">
        <f t="shared" si="6"/>
        <v>530115.47550000006</v>
      </c>
      <c r="U31" s="30">
        <f t="shared" si="7"/>
        <v>631.63125000000014</v>
      </c>
      <c r="V31" s="23" t="s">
        <v>153</v>
      </c>
    </row>
    <row r="32" spans="2:22" ht="30" x14ac:dyDescent="0.25">
      <c r="B32" s="10">
        <v>29</v>
      </c>
      <c r="C32" s="33" t="s">
        <v>2</v>
      </c>
      <c r="D32" s="33" t="s">
        <v>40</v>
      </c>
      <c r="E32" s="10" t="s">
        <v>128</v>
      </c>
      <c r="F32" s="33" t="s">
        <v>125</v>
      </c>
      <c r="G32" s="24">
        <v>662.11767599999996</v>
      </c>
      <c r="H32" s="10">
        <v>4.2</v>
      </c>
      <c r="I32" s="10">
        <v>2011</v>
      </c>
      <c r="J32" s="10">
        <v>2022</v>
      </c>
      <c r="K32" s="10">
        <f t="shared" si="0"/>
        <v>11</v>
      </c>
      <c r="L32" s="10">
        <v>60</v>
      </c>
      <c r="M32" s="25">
        <f t="shared" si="1"/>
        <v>0.1</v>
      </c>
      <c r="N32" s="26">
        <f t="shared" si="2"/>
        <v>1.5000000000000001E-2</v>
      </c>
      <c r="O32" s="27">
        <v>1400</v>
      </c>
      <c r="P32" s="28">
        <f t="shared" si="3"/>
        <v>926964.74639999995</v>
      </c>
      <c r="Q32" s="28">
        <f t="shared" si="4"/>
        <v>152949.18315600001</v>
      </c>
      <c r="R32" s="28">
        <f t="shared" si="5"/>
        <v>774015.56324399996</v>
      </c>
      <c r="S32" s="29">
        <v>0.05</v>
      </c>
      <c r="T32" s="28">
        <f t="shared" si="6"/>
        <v>735314.78508179996</v>
      </c>
      <c r="U32" s="30">
        <f t="shared" si="7"/>
        <v>1110.55</v>
      </c>
      <c r="V32" s="23" t="s">
        <v>153</v>
      </c>
    </row>
    <row r="33" spans="2:22" ht="30" x14ac:dyDescent="0.25">
      <c r="B33" s="10">
        <v>30</v>
      </c>
      <c r="C33" s="33" t="s">
        <v>2</v>
      </c>
      <c r="D33" s="33" t="s">
        <v>41</v>
      </c>
      <c r="E33" s="10" t="s">
        <v>128</v>
      </c>
      <c r="F33" s="33" t="s">
        <v>155</v>
      </c>
      <c r="G33" s="24">
        <v>722.9375</v>
      </c>
      <c r="H33" s="10">
        <v>3.1</v>
      </c>
      <c r="I33" s="10">
        <v>2016</v>
      </c>
      <c r="J33" s="10">
        <v>2022</v>
      </c>
      <c r="K33" s="10">
        <f t="shared" si="0"/>
        <v>6</v>
      </c>
      <c r="L33" s="10">
        <v>40</v>
      </c>
      <c r="M33" s="25">
        <f t="shared" si="1"/>
        <v>0.05</v>
      </c>
      <c r="N33" s="26">
        <f t="shared" si="2"/>
        <v>2.375E-2</v>
      </c>
      <c r="O33" s="27">
        <v>450</v>
      </c>
      <c r="P33" s="28">
        <f t="shared" si="3"/>
        <v>325321.875</v>
      </c>
      <c r="Q33" s="28">
        <f t="shared" si="4"/>
        <v>46358.3671875</v>
      </c>
      <c r="R33" s="28">
        <f t="shared" si="5"/>
        <v>278963.5078125</v>
      </c>
      <c r="S33" s="29">
        <v>0.05</v>
      </c>
      <c r="T33" s="28">
        <f t="shared" si="6"/>
        <v>265015.33242187498</v>
      </c>
      <c r="U33" s="30">
        <f t="shared" si="7"/>
        <v>366.58124999999995</v>
      </c>
      <c r="V33" s="23" t="s">
        <v>153</v>
      </c>
    </row>
    <row r="34" spans="2:22" ht="30" x14ac:dyDescent="0.25">
      <c r="B34" s="10">
        <v>31</v>
      </c>
      <c r="C34" s="33" t="s">
        <v>2</v>
      </c>
      <c r="D34" s="33" t="s">
        <v>42</v>
      </c>
      <c r="E34" s="10" t="s">
        <v>128</v>
      </c>
      <c r="F34" s="33" t="s">
        <v>125</v>
      </c>
      <c r="G34" s="24">
        <v>331.43489999999997</v>
      </c>
      <c r="H34" s="10">
        <v>3.8</v>
      </c>
      <c r="I34" s="10">
        <v>2011</v>
      </c>
      <c r="J34" s="10">
        <v>2022</v>
      </c>
      <c r="K34" s="10">
        <f t="shared" si="0"/>
        <v>11</v>
      </c>
      <c r="L34" s="10">
        <v>60</v>
      </c>
      <c r="M34" s="25">
        <f t="shared" si="1"/>
        <v>0.1</v>
      </c>
      <c r="N34" s="26">
        <f t="shared" si="2"/>
        <v>1.5000000000000001E-2</v>
      </c>
      <c r="O34" s="27">
        <v>1200</v>
      </c>
      <c r="P34" s="28">
        <f t="shared" si="3"/>
        <v>397721.87999999995</v>
      </c>
      <c r="Q34" s="28">
        <f t="shared" si="4"/>
        <v>65624.110199999996</v>
      </c>
      <c r="R34" s="28">
        <f t="shared" si="5"/>
        <v>332097.76979999995</v>
      </c>
      <c r="S34" s="29">
        <v>0.05</v>
      </c>
      <c r="T34" s="28">
        <f t="shared" si="6"/>
        <v>315492.88130999991</v>
      </c>
      <c r="U34" s="30">
        <f t="shared" si="7"/>
        <v>951.89999999999986</v>
      </c>
      <c r="V34" s="23" t="s">
        <v>153</v>
      </c>
    </row>
    <row r="35" spans="2:22" ht="30" x14ac:dyDescent="0.25">
      <c r="B35" s="10">
        <v>32</v>
      </c>
      <c r="C35" s="33" t="s">
        <v>2</v>
      </c>
      <c r="D35" s="33" t="s">
        <v>43</v>
      </c>
      <c r="E35" s="10" t="s">
        <v>128</v>
      </c>
      <c r="F35" s="33" t="s">
        <v>125</v>
      </c>
      <c r="G35" s="24">
        <v>391.15289999999999</v>
      </c>
      <c r="H35" s="10">
        <v>4.7</v>
      </c>
      <c r="I35" s="10">
        <v>2011</v>
      </c>
      <c r="J35" s="10">
        <v>2022</v>
      </c>
      <c r="K35" s="10">
        <f t="shared" si="0"/>
        <v>11</v>
      </c>
      <c r="L35" s="10">
        <v>60</v>
      </c>
      <c r="M35" s="25">
        <f t="shared" si="1"/>
        <v>0.1</v>
      </c>
      <c r="N35" s="26">
        <f t="shared" si="2"/>
        <v>1.5000000000000001E-2</v>
      </c>
      <c r="O35" s="27">
        <v>1200</v>
      </c>
      <c r="P35" s="28">
        <f t="shared" si="3"/>
        <v>469383.48</v>
      </c>
      <c r="Q35" s="28">
        <f t="shared" si="4"/>
        <v>77448.2742</v>
      </c>
      <c r="R35" s="28">
        <f t="shared" si="5"/>
        <v>391935.2058</v>
      </c>
      <c r="S35" s="29">
        <v>0.05</v>
      </c>
      <c r="T35" s="28">
        <f t="shared" si="6"/>
        <v>372338.44550999999</v>
      </c>
      <c r="U35" s="30">
        <f t="shared" si="7"/>
        <v>951.9</v>
      </c>
      <c r="V35" s="23" t="s">
        <v>153</v>
      </c>
    </row>
    <row r="36" spans="2:22" ht="30" x14ac:dyDescent="0.25">
      <c r="B36" s="10">
        <v>33</v>
      </c>
      <c r="C36" s="33" t="s">
        <v>2</v>
      </c>
      <c r="D36" s="33" t="s">
        <v>44</v>
      </c>
      <c r="E36" s="10" t="s">
        <v>128</v>
      </c>
      <c r="F36" s="33" t="s">
        <v>125</v>
      </c>
      <c r="G36" s="24">
        <v>2592.1646999999998</v>
      </c>
      <c r="H36" s="10">
        <v>4.25</v>
      </c>
      <c r="I36" s="10">
        <v>2011</v>
      </c>
      <c r="J36" s="10">
        <v>2022</v>
      </c>
      <c r="K36" s="10">
        <f t="shared" ref="K36:K67" si="8">J36-I36</f>
        <v>11</v>
      </c>
      <c r="L36" s="10">
        <v>60</v>
      </c>
      <c r="M36" s="25">
        <f t="shared" ref="M36:M67" si="9">IF(L36=40,5%,10%)</f>
        <v>0.1</v>
      </c>
      <c r="N36" s="26">
        <f t="shared" ref="N36:N67" si="10">(1-M36)/L36</f>
        <v>1.5000000000000001E-2</v>
      </c>
      <c r="O36" s="27">
        <v>1400</v>
      </c>
      <c r="P36" s="28">
        <f t="shared" ref="P36:P67" si="11">O36*G36</f>
        <v>3629030.5799999996</v>
      </c>
      <c r="Q36" s="28">
        <f t="shared" ref="Q36:Q67" si="12">P36*N36*K36</f>
        <v>598790.0456999999</v>
      </c>
      <c r="R36" s="28">
        <f t="shared" ref="R36:R67" si="13">MAX(P36-Q36,0)</f>
        <v>3030240.5342999995</v>
      </c>
      <c r="S36" s="29">
        <v>0.05</v>
      </c>
      <c r="T36" s="28">
        <f t="shared" ref="T36:T67" si="14">IF(R36&gt;M36*P36,R36*(1-S36),P36*M36)</f>
        <v>2878728.5075849993</v>
      </c>
      <c r="U36" s="30">
        <f t="shared" ref="U36:U67" si="15">T36/G36</f>
        <v>1110.5499999999997</v>
      </c>
      <c r="V36" s="23" t="s">
        <v>151</v>
      </c>
    </row>
    <row r="37" spans="2:22" ht="30" x14ac:dyDescent="0.25">
      <c r="B37" s="10">
        <v>34</v>
      </c>
      <c r="C37" s="33" t="s">
        <v>2</v>
      </c>
      <c r="D37" s="33" t="s">
        <v>24</v>
      </c>
      <c r="E37" s="10" t="s">
        <v>126</v>
      </c>
      <c r="F37" s="33" t="s">
        <v>155</v>
      </c>
      <c r="G37" s="24">
        <v>13229.151000000002</v>
      </c>
      <c r="H37" s="10"/>
      <c r="I37" s="10">
        <v>2011</v>
      </c>
      <c r="J37" s="10">
        <v>2022</v>
      </c>
      <c r="K37" s="10">
        <f t="shared" si="8"/>
        <v>11</v>
      </c>
      <c r="L37" s="10">
        <v>40</v>
      </c>
      <c r="M37" s="25">
        <f t="shared" si="9"/>
        <v>0.05</v>
      </c>
      <c r="N37" s="26">
        <f t="shared" si="10"/>
        <v>2.375E-2</v>
      </c>
      <c r="O37" s="27">
        <v>1300</v>
      </c>
      <c r="P37" s="28">
        <f t="shared" si="11"/>
        <v>17197896.300000001</v>
      </c>
      <c r="Q37" s="28">
        <f t="shared" si="12"/>
        <v>4492950.4083750006</v>
      </c>
      <c r="R37" s="28">
        <f t="shared" si="13"/>
        <v>12704945.891625</v>
      </c>
      <c r="S37" s="29">
        <v>0.05</v>
      </c>
      <c r="T37" s="28">
        <f t="shared" si="14"/>
        <v>12069698.597043749</v>
      </c>
      <c r="U37" s="30">
        <f t="shared" si="15"/>
        <v>912.35624999999982</v>
      </c>
      <c r="V37" s="23" t="s">
        <v>152</v>
      </c>
    </row>
    <row r="38" spans="2:22" ht="30" x14ac:dyDescent="0.25">
      <c r="B38" s="10">
        <v>35</v>
      </c>
      <c r="C38" s="33" t="s">
        <v>2</v>
      </c>
      <c r="D38" s="33" t="s">
        <v>45</v>
      </c>
      <c r="E38" s="10" t="s">
        <v>130</v>
      </c>
      <c r="F38" s="33" t="s">
        <v>155</v>
      </c>
      <c r="G38" s="24">
        <v>2364.0257999999999</v>
      </c>
      <c r="H38" s="10"/>
      <c r="I38" s="10">
        <v>2011</v>
      </c>
      <c r="J38" s="10">
        <v>2022</v>
      </c>
      <c r="K38" s="10">
        <f t="shared" si="8"/>
        <v>11</v>
      </c>
      <c r="L38" s="10">
        <v>40</v>
      </c>
      <c r="M38" s="25">
        <f t="shared" si="9"/>
        <v>0.05</v>
      </c>
      <c r="N38" s="26">
        <f t="shared" si="10"/>
        <v>2.375E-2</v>
      </c>
      <c r="O38" s="27">
        <v>700</v>
      </c>
      <c r="P38" s="28">
        <f t="shared" si="11"/>
        <v>1654818.0599999998</v>
      </c>
      <c r="Q38" s="28">
        <f t="shared" si="12"/>
        <v>432321.21817499993</v>
      </c>
      <c r="R38" s="28">
        <f t="shared" si="13"/>
        <v>1222496.841825</v>
      </c>
      <c r="S38" s="29">
        <v>0.05</v>
      </c>
      <c r="T38" s="28">
        <f t="shared" si="14"/>
        <v>1161371.99973375</v>
      </c>
      <c r="U38" s="30">
        <f t="shared" si="15"/>
        <v>491.26875000000001</v>
      </c>
      <c r="V38" s="23" t="s">
        <v>151</v>
      </c>
    </row>
    <row r="39" spans="2:22" ht="30" x14ac:dyDescent="0.25">
      <c r="B39" s="10">
        <v>36</v>
      </c>
      <c r="C39" s="33" t="s">
        <v>2</v>
      </c>
      <c r="D39" s="33" t="s">
        <v>46</v>
      </c>
      <c r="E39" s="10" t="s">
        <v>49</v>
      </c>
      <c r="F39" s="33" t="s">
        <v>125</v>
      </c>
      <c r="G39" s="24">
        <v>1871.1505500000001</v>
      </c>
      <c r="H39" s="10">
        <v>4.25</v>
      </c>
      <c r="I39" s="10">
        <v>2011</v>
      </c>
      <c r="J39" s="10">
        <v>2022</v>
      </c>
      <c r="K39" s="10">
        <f t="shared" si="8"/>
        <v>11</v>
      </c>
      <c r="L39" s="10">
        <v>60</v>
      </c>
      <c r="M39" s="25">
        <f t="shared" si="9"/>
        <v>0.1</v>
      </c>
      <c r="N39" s="26">
        <f t="shared" si="10"/>
        <v>1.5000000000000001E-2</v>
      </c>
      <c r="O39" s="27">
        <f>IF(L39=40,1000,1400)</f>
        <v>1400</v>
      </c>
      <c r="P39" s="28">
        <f t="shared" si="11"/>
        <v>2619610.77</v>
      </c>
      <c r="Q39" s="28">
        <f t="shared" si="12"/>
        <v>432235.77705000003</v>
      </c>
      <c r="R39" s="28">
        <f t="shared" si="13"/>
        <v>2187374.9929499999</v>
      </c>
      <c r="S39" s="29">
        <v>0.05</v>
      </c>
      <c r="T39" s="28">
        <f t="shared" si="14"/>
        <v>2078006.2433024999</v>
      </c>
      <c r="U39" s="30">
        <f t="shared" si="15"/>
        <v>1110.55</v>
      </c>
      <c r="V39" s="23" t="s">
        <v>153</v>
      </c>
    </row>
    <row r="40" spans="2:22" ht="30" x14ac:dyDescent="0.25">
      <c r="B40" s="10">
        <v>37</v>
      </c>
      <c r="C40" s="33" t="s">
        <v>2</v>
      </c>
      <c r="D40" s="33" t="s">
        <v>47</v>
      </c>
      <c r="E40" s="10" t="s">
        <v>49</v>
      </c>
      <c r="F40" s="33" t="s">
        <v>125</v>
      </c>
      <c r="G40" s="24">
        <v>1306.0488</v>
      </c>
      <c r="H40" s="10">
        <v>3.6</v>
      </c>
      <c r="I40" s="10">
        <v>2011</v>
      </c>
      <c r="J40" s="10">
        <v>2022</v>
      </c>
      <c r="K40" s="10">
        <f t="shared" si="8"/>
        <v>11</v>
      </c>
      <c r="L40" s="10">
        <v>60</v>
      </c>
      <c r="M40" s="25">
        <f t="shared" si="9"/>
        <v>0.1</v>
      </c>
      <c r="N40" s="26">
        <f t="shared" si="10"/>
        <v>1.5000000000000001E-2</v>
      </c>
      <c r="O40" s="27">
        <f>IF(L40=40,1000,1400)</f>
        <v>1400</v>
      </c>
      <c r="P40" s="28">
        <f t="shared" si="11"/>
        <v>1828468.32</v>
      </c>
      <c r="Q40" s="28">
        <f t="shared" si="12"/>
        <v>301697.27280000004</v>
      </c>
      <c r="R40" s="28">
        <f t="shared" si="13"/>
        <v>1526771.0471999999</v>
      </c>
      <c r="S40" s="29">
        <v>0.05</v>
      </c>
      <c r="T40" s="28">
        <f t="shared" si="14"/>
        <v>1450432.4948399998</v>
      </c>
      <c r="U40" s="30">
        <f t="shared" si="15"/>
        <v>1110.55</v>
      </c>
      <c r="V40" s="23" t="s">
        <v>153</v>
      </c>
    </row>
    <row r="41" spans="2:22" ht="30" x14ac:dyDescent="0.25">
      <c r="B41" s="10">
        <v>38</v>
      </c>
      <c r="C41" s="33" t="s">
        <v>2</v>
      </c>
      <c r="D41" s="33" t="s">
        <v>48</v>
      </c>
      <c r="E41" s="10" t="s">
        <v>49</v>
      </c>
      <c r="F41" s="33" t="s">
        <v>155</v>
      </c>
      <c r="G41" s="24">
        <v>318.60359999999997</v>
      </c>
      <c r="H41" s="10">
        <v>3.4</v>
      </c>
      <c r="I41" s="10">
        <v>2011</v>
      </c>
      <c r="J41" s="10">
        <v>2022</v>
      </c>
      <c r="K41" s="10">
        <f t="shared" si="8"/>
        <v>11</v>
      </c>
      <c r="L41" s="10">
        <v>40</v>
      </c>
      <c r="M41" s="25">
        <f t="shared" si="9"/>
        <v>0.05</v>
      </c>
      <c r="N41" s="26">
        <f t="shared" si="10"/>
        <v>2.375E-2</v>
      </c>
      <c r="O41" s="27">
        <v>700</v>
      </c>
      <c r="P41" s="28">
        <f t="shared" si="11"/>
        <v>223022.52</v>
      </c>
      <c r="Q41" s="28">
        <f t="shared" si="12"/>
        <v>58264.633350000004</v>
      </c>
      <c r="R41" s="28">
        <f t="shared" si="13"/>
        <v>164757.88665</v>
      </c>
      <c r="S41" s="29">
        <v>0.05</v>
      </c>
      <c r="T41" s="28">
        <f t="shared" si="14"/>
        <v>156519.9923175</v>
      </c>
      <c r="U41" s="30">
        <f t="shared" si="15"/>
        <v>491.26875000000007</v>
      </c>
      <c r="V41" s="23" t="s">
        <v>153</v>
      </c>
    </row>
    <row r="42" spans="2:22" ht="30" x14ac:dyDescent="0.25">
      <c r="B42" s="10">
        <v>39</v>
      </c>
      <c r="C42" s="33" t="s">
        <v>2</v>
      </c>
      <c r="D42" s="33" t="s">
        <v>49</v>
      </c>
      <c r="E42" s="10" t="s">
        <v>49</v>
      </c>
      <c r="F42" s="33" t="s">
        <v>155</v>
      </c>
      <c r="G42" s="24">
        <v>2373.3869999999997</v>
      </c>
      <c r="H42" s="10"/>
      <c r="I42" s="10">
        <v>2011</v>
      </c>
      <c r="J42" s="10">
        <v>2022</v>
      </c>
      <c r="K42" s="10">
        <f t="shared" si="8"/>
        <v>11</v>
      </c>
      <c r="L42" s="10">
        <v>40</v>
      </c>
      <c r="M42" s="25">
        <f t="shared" si="9"/>
        <v>0.05</v>
      </c>
      <c r="N42" s="26">
        <f t="shared" si="10"/>
        <v>2.375E-2</v>
      </c>
      <c r="O42" s="27">
        <v>1600</v>
      </c>
      <c r="P42" s="28">
        <f t="shared" si="11"/>
        <v>3797419.1999999997</v>
      </c>
      <c r="Q42" s="28">
        <f t="shared" si="12"/>
        <v>992075.76599999995</v>
      </c>
      <c r="R42" s="28">
        <f t="shared" si="13"/>
        <v>2805343.4339999999</v>
      </c>
      <c r="S42" s="29">
        <v>0.05</v>
      </c>
      <c r="T42" s="28">
        <f t="shared" si="14"/>
        <v>2665076.2622999996</v>
      </c>
      <c r="U42" s="30">
        <f t="shared" si="15"/>
        <v>1122.8999999999999</v>
      </c>
      <c r="V42" s="23" t="s">
        <v>151</v>
      </c>
    </row>
    <row r="43" spans="2:22" ht="30" x14ac:dyDescent="0.25">
      <c r="B43" s="10">
        <v>40</v>
      </c>
      <c r="C43" s="33" t="s">
        <v>2</v>
      </c>
      <c r="D43" s="33" t="s">
        <v>12</v>
      </c>
      <c r="E43" s="10" t="s">
        <v>49</v>
      </c>
      <c r="F43" s="33"/>
      <c r="G43" s="24">
        <v>506.63459999999998</v>
      </c>
      <c r="H43" s="10">
        <v>3.6</v>
      </c>
      <c r="I43" s="10">
        <v>2011</v>
      </c>
      <c r="J43" s="10">
        <v>2022</v>
      </c>
      <c r="K43" s="10">
        <f t="shared" si="8"/>
        <v>11</v>
      </c>
      <c r="L43" s="10">
        <v>40</v>
      </c>
      <c r="M43" s="25">
        <f t="shared" si="9"/>
        <v>0.05</v>
      </c>
      <c r="N43" s="26">
        <f t="shared" si="10"/>
        <v>2.375E-2</v>
      </c>
      <c r="O43" s="27">
        <v>700</v>
      </c>
      <c r="P43" s="28">
        <f t="shared" si="11"/>
        <v>354644.22</v>
      </c>
      <c r="Q43" s="28">
        <f t="shared" si="12"/>
        <v>92650.802474999989</v>
      </c>
      <c r="R43" s="28">
        <f t="shared" si="13"/>
        <v>261993.417525</v>
      </c>
      <c r="S43" s="29">
        <v>0.05</v>
      </c>
      <c r="T43" s="28">
        <f t="shared" si="14"/>
        <v>248893.74664874998</v>
      </c>
      <c r="U43" s="30">
        <f t="shared" si="15"/>
        <v>491.26874999999995</v>
      </c>
      <c r="V43" s="23" t="s">
        <v>153</v>
      </c>
    </row>
    <row r="44" spans="2:22" ht="30" x14ac:dyDescent="0.25">
      <c r="B44" s="10">
        <v>41</v>
      </c>
      <c r="C44" s="33" t="s">
        <v>2</v>
      </c>
      <c r="D44" s="33" t="s">
        <v>148</v>
      </c>
      <c r="E44" s="10" t="s">
        <v>127</v>
      </c>
      <c r="F44" s="33" t="s">
        <v>155</v>
      </c>
      <c r="G44" s="24">
        <v>1021.1509</v>
      </c>
      <c r="H44" s="10">
        <v>3.1</v>
      </c>
      <c r="I44" s="10">
        <v>2016</v>
      </c>
      <c r="J44" s="10">
        <v>2022</v>
      </c>
      <c r="K44" s="10">
        <f t="shared" si="8"/>
        <v>6</v>
      </c>
      <c r="L44" s="10">
        <v>40</v>
      </c>
      <c r="M44" s="25">
        <f t="shared" si="9"/>
        <v>0.05</v>
      </c>
      <c r="N44" s="26">
        <f t="shared" si="10"/>
        <v>2.375E-2</v>
      </c>
      <c r="O44" s="27">
        <v>700</v>
      </c>
      <c r="P44" s="28">
        <f t="shared" si="11"/>
        <v>714805.63</v>
      </c>
      <c r="Q44" s="28">
        <f t="shared" si="12"/>
        <v>101859.80227499999</v>
      </c>
      <c r="R44" s="28">
        <f t="shared" si="13"/>
        <v>612945.82772499998</v>
      </c>
      <c r="S44" s="29">
        <v>0.05</v>
      </c>
      <c r="T44" s="28">
        <f t="shared" si="14"/>
        <v>582298.53633874992</v>
      </c>
      <c r="U44" s="30">
        <f t="shared" si="15"/>
        <v>570.23749999999995</v>
      </c>
      <c r="V44" s="23" t="s">
        <v>153</v>
      </c>
    </row>
    <row r="45" spans="2:22" ht="30" x14ac:dyDescent="0.25">
      <c r="B45" s="10">
        <v>42</v>
      </c>
      <c r="C45" s="33" t="s">
        <v>2</v>
      </c>
      <c r="D45" s="33" t="s">
        <v>148</v>
      </c>
      <c r="E45" s="10" t="s">
        <v>127</v>
      </c>
      <c r="F45" s="33" t="s">
        <v>155</v>
      </c>
      <c r="G45" s="24">
        <v>2316.4128000000001</v>
      </c>
      <c r="H45" s="10">
        <v>3.1</v>
      </c>
      <c r="I45" s="10">
        <v>2016</v>
      </c>
      <c r="J45" s="10">
        <v>2022</v>
      </c>
      <c r="K45" s="10">
        <f t="shared" si="8"/>
        <v>6</v>
      </c>
      <c r="L45" s="10">
        <v>40</v>
      </c>
      <c r="M45" s="25">
        <f t="shared" si="9"/>
        <v>0.05</v>
      </c>
      <c r="N45" s="26">
        <f t="shared" si="10"/>
        <v>2.375E-2</v>
      </c>
      <c r="O45" s="27">
        <v>700</v>
      </c>
      <c r="P45" s="28">
        <f t="shared" si="11"/>
        <v>1621488.96</v>
      </c>
      <c r="Q45" s="28">
        <f t="shared" si="12"/>
        <v>231062.17680000002</v>
      </c>
      <c r="R45" s="28">
        <f t="shared" si="13"/>
        <v>1390426.7831999999</v>
      </c>
      <c r="S45" s="29">
        <v>0.05</v>
      </c>
      <c r="T45" s="28">
        <f t="shared" si="14"/>
        <v>1320905.44404</v>
      </c>
      <c r="U45" s="30">
        <f t="shared" si="15"/>
        <v>570.23749999999995</v>
      </c>
      <c r="V45" s="23" t="s">
        <v>151</v>
      </c>
    </row>
    <row r="46" spans="2:22" ht="30" x14ac:dyDescent="0.25">
      <c r="B46" s="10">
        <v>43</v>
      </c>
      <c r="C46" s="33" t="s">
        <v>2</v>
      </c>
      <c r="D46" s="33" t="s">
        <v>50</v>
      </c>
      <c r="E46" s="10" t="s">
        <v>127</v>
      </c>
      <c r="F46" s="33" t="s">
        <v>155</v>
      </c>
      <c r="G46" s="24">
        <v>77.579599999999999</v>
      </c>
      <c r="H46" s="10">
        <v>2.8</v>
      </c>
      <c r="I46" s="10">
        <v>2011</v>
      </c>
      <c r="J46" s="10">
        <v>2022</v>
      </c>
      <c r="K46" s="10">
        <f t="shared" si="8"/>
        <v>11</v>
      </c>
      <c r="L46" s="10">
        <v>40</v>
      </c>
      <c r="M46" s="25">
        <f t="shared" si="9"/>
        <v>0.05</v>
      </c>
      <c r="N46" s="26">
        <f t="shared" si="10"/>
        <v>2.375E-2</v>
      </c>
      <c r="O46" s="27">
        <v>700</v>
      </c>
      <c r="P46" s="28">
        <f t="shared" si="11"/>
        <v>54305.72</v>
      </c>
      <c r="Q46" s="28">
        <f t="shared" si="12"/>
        <v>14187.369350000001</v>
      </c>
      <c r="R46" s="28">
        <f t="shared" si="13"/>
        <v>40118.35065</v>
      </c>
      <c r="S46" s="29">
        <v>0.05</v>
      </c>
      <c r="T46" s="28">
        <f t="shared" si="14"/>
        <v>38112.433117499997</v>
      </c>
      <c r="U46" s="30">
        <f t="shared" si="15"/>
        <v>491.26874999999995</v>
      </c>
      <c r="V46" s="23" t="s">
        <v>153</v>
      </c>
    </row>
    <row r="47" spans="2:22" ht="30" x14ac:dyDescent="0.25">
      <c r="B47" s="10">
        <v>44</v>
      </c>
      <c r="C47" s="33" t="s">
        <v>2</v>
      </c>
      <c r="D47" s="33" t="s">
        <v>51</v>
      </c>
      <c r="E47" s="10" t="s">
        <v>127</v>
      </c>
      <c r="F47" s="33" t="s">
        <v>155</v>
      </c>
      <c r="G47" s="24">
        <v>1431.5642000000003</v>
      </c>
      <c r="H47" s="10">
        <v>3.15</v>
      </c>
      <c r="I47" s="10">
        <v>2011</v>
      </c>
      <c r="J47" s="10">
        <v>2022</v>
      </c>
      <c r="K47" s="10">
        <f t="shared" si="8"/>
        <v>11</v>
      </c>
      <c r="L47" s="10">
        <v>40</v>
      </c>
      <c r="M47" s="25">
        <f t="shared" si="9"/>
        <v>0.05</v>
      </c>
      <c r="N47" s="26">
        <f t="shared" si="10"/>
        <v>2.375E-2</v>
      </c>
      <c r="O47" s="27">
        <v>700</v>
      </c>
      <c r="P47" s="28">
        <f t="shared" si="11"/>
        <v>1002094.9400000002</v>
      </c>
      <c r="Q47" s="28">
        <f t="shared" si="12"/>
        <v>261797.30307500003</v>
      </c>
      <c r="R47" s="28">
        <f t="shared" si="13"/>
        <v>740297.63692500012</v>
      </c>
      <c r="S47" s="29">
        <v>0.05</v>
      </c>
      <c r="T47" s="28">
        <f t="shared" si="14"/>
        <v>703282.75507875008</v>
      </c>
      <c r="U47" s="30">
        <f t="shared" si="15"/>
        <v>491.26874999999995</v>
      </c>
      <c r="V47" s="23" t="s">
        <v>153</v>
      </c>
    </row>
    <row r="48" spans="2:22" ht="30" x14ac:dyDescent="0.25">
      <c r="B48" s="10">
        <v>45</v>
      </c>
      <c r="C48" s="33" t="s">
        <v>2</v>
      </c>
      <c r="D48" s="33" t="s">
        <v>52</v>
      </c>
      <c r="E48" s="10" t="s">
        <v>127</v>
      </c>
      <c r="F48" s="33" t="s">
        <v>125</v>
      </c>
      <c r="G48" s="24">
        <v>4414.9678800000002</v>
      </c>
      <c r="H48" s="10">
        <v>3.15</v>
      </c>
      <c r="I48" s="10">
        <v>2011</v>
      </c>
      <c r="J48" s="10">
        <v>2022</v>
      </c>
      <c r="K48" s="10">
        <f t="shared" si="8"/>
        <v>11</v>
      </c>
      <c r="L48" s="10">
        <v>60</v>
      </c>
      <c r="M48" s="25">
        <f t="shared" si="9"/>
        <v>0.1</v>
      </c>
      <c r="N48" s="26">
        <f t="shared" si="10"/>
        <v>1.5000000000000001E-2</v>
      </c>
      <c r="O48" s="27">
        <v>1500</v>
      </c>
      <c r="P48" s="28">
        <f t="shared" si="11"/>
        <v>6622451.8200000003</v>
      </c>
      <c r="Q48" s="28">
        <f t="shared" si="12"/>
        <v>1092704.5503000002</v>
      </c>
      <c r="R48" s="28">
        <f t="shared" si="13"/>
        <v>5529747.2697000001</v>
      </c>
      <c r="S48" s="29">
        <v>0.05</v>
      </c>
      <c r="T48" s="28">
        <f t="shared" si="14"/>
        <v>5253259.906215</v>
      </c>
      <c r="U48" s="30">
        <f t="shared" si="15"/>
        <v>1189.875</v>
      </c>
      <c r="V48" s="23" t="s">
        <v>151</v>
      </c>
    </row>
    <row r="49" spans="2:22" ht="30" x14ac:dyDescent="0.25">
      <c r="B49" s="10">
        <v>46</v>
      </c>
      <c r="C49" s="33" t="s">
        <v>15</v>
      </c>
      <c r="D49" s="33" t="s">
        <v>53</v>
      </c>
      <c r="E49" s="10" t="s">
        <v>127</v>
      </c>
      <c r="F49" s="33" t="s">
        <v>125</v>
      </c>
      <c r="G49" s="24">
        <v>4414.9678800000002</v>
      </c>
      <c r="H49" s="10">
        <v>3.15</v>
      </c>
      <c r="I49" s="10">
        <v>2016</v>
      </c>
      <c r="J49" s="10">
        <v>2022</v>
      </c>
      <c r="K49" s="10">
        <f t="shared" si="8"/>
        <v>6</v>
      </c>
      <c r="L49" s="10">
        <v>60</v>
      </c>
      <c r="M49" s="25">
        <f t="shared" si="9"/>
        <v>0.1</v>
      </c>
      <c r="N49" s="26">
        <f t="shared" si="10"/>
        <v>1.5000000000000001E-2</v>
      </c>
      <c r="O49" s="27">
        <v>1500</v>
      </c>
      <c r="P49" s="28">
        <f t="shared" si="11"/>
        <v>6622451.8200000003</v>
      </c>
      <c r="Q49" s="28">
        <f t="shared" si="12"/>
        <v>596020.6638000001</v>
      </c>
      <c r="R49" s="28">
        <f t="shared" si="13"/>
        <v>6026431.1562000001</v>
      </c>
      <c r="S49" s="29">
        <v>0.05</v>
      </c>
      <c r="T49" s="28">
        <f t="shared" si="14"/>
        <v>5725109.5983899999</v>
      </c>
      <c r="U49" s="30">
        <f t="shared" si="15"/>
        <v>1296.75</v>
      </c>
      <c r="V49" s="23" t="s">
        <v>151</v>
      </c>
    </row>
    <row r="50" spans="2:22" ht="30" x14ac:dyDescent="0.25">
      <c r="B50" s="10">
        <v>47</v>
      </c>
      <c r="C50" s="33" t="s">
        <v>2</v>
      </c>
      <c r="D50" s="33" t="s">
        <v>54</v>
      </c>
      <c r="E50" s="10" t="s">
        <v>127</v>
      </c>
      <c r="F50" s="33" t="s">
        <v>125</v>
      </c>
      <c r="G50" s="24">
        <v>5280.201</v>
      </c>
      <c r="H50" s="10">
        <v>3.15</v>
      </c>
      <c r="I50" s="10">
        <v>2011</v>
      </c>
      <c r="J50" s="10">
        <v>2022</v>
      </c>
      <c r="K50" s="10">
        <f t="shared" si="8"/>
        <v>11</v>
      </c>
      <c r="L50" s="10">
        <v>60</v>
      </c>
      <c r="M50" s="25">
        <f t="shared" si="9"/>
        <v>0.1</v>
      </c>
      <c r="N50" s="26">
        <f t="shared" si="10"/>
        <v>1.5000000000000001E-2</v>
      </c>
      <c r="O50" s="27">
        <v>1800</v>
      </c>
      <c r="P50" s="28">
        <f t="shared" si="11"/>
        <v>9504361.8000000007</v>
      </c>
      <c r="Q50" s="28">
        <f t="shared" si="12"/>
        <v>1568219.6970000002</v>
      </c>
      <c r="R50" s="28">
        <f t="shared" si="13"/>
        <v>7936142.1030000001</v>
      </c>
      <c r="S50" s="29">
        <v>0.05</v>
      </c>
      <c r="T50" s="28">
        <f t="shared" si="14"/>
        <v>7539334.9978499999</v>
      </c>
      <c r="U50" s="30">
        <f t="shared" si="15"/>
        <v>1427.85</v>
      </c>
      <c r="V50" s="23" t="s">
        <v>151</v>
      </c>
    </row>
    <row r="51" spans="2:22" ht="30" x14ac:dyDescent="0.25">
      <c r="B51" s="10">
        <v>48</v>
      </c>
      <c r="C51" s="33" t="s">
        <v>15</v>
      </c>
      <c r="D51" s="33" t="s">
        <v>55</v>
      </c>
      <c r="E51" s="10" t="s">
        <v>127</v>
      </c>
      <c r="F51" s="33" t="s">
        <v>125</v>
      </c>
      <c r="G51" s="24">
        <v>5280.201</v>
      </c>
      <c r="H51" s="10">
        <v>3.15</v>
      </c>
      <c r="I51" s="10">
        <v>2021</v>
      </c>
      <c r="J51" s="10">
        <v>2022</v>
      </c>
      <c r="K51" s="10">
        <f t="shared" si="8"/>
        <v>1</v>
      </c>
      <c r="L51" s="10">
        <v>60</v>
      </c>
      <c r="M51" s="25">
        <f t="shared" si="9"/>
        <v>0.1</v>
      </c>
      <c r="N51" s="26">
        <f t="shared" si="10"/>
        <v>1.5000000000000001E-2</v>
      </c>
      <c r="O51" s="27">
        <v>1800</v>
      </c>
      <c r="P51" s="28">
        <f t="shared" si="11"/>
        <v>9504361.8000000007</v>
      </c>
      <c r="Q51" s="28">
        <f t="shared" si="12"/>
        <v>142565.42700000003</v>
      </c>
      <c r="R51" s="28">
        <f t="shared" si="13"/>
        <v>9361796.3730000015</v>
      </c>
      <c r="S51" s="29">
        <v>0.05</v>
      </c>
      <c r="T51" s="28">
        <f t="shared" si="14"/>
        <v>8893706.5543500017</v>
      </c>
      <c r="U51" s="30">
        <f t="shared" si="15"/>
        <v>1684.3500000000004</v>
      </c>
      <c r="V51" s="23" t="s">
        <v>151</v>
      </c>
    </row>
    <row r="52" spans="2:22" ht="30" x14ac:dyDescent="0.25">
      <c r="B52" s="10">
        <v>49</v>
      </c>
      <c r="C52" s="33" t="s">
        <v>2</v>
      </c>
      <c r="D52" s="33" t="s">
        <v>56</v>
      </c>
      <c r="E52" s="10" t="s">
        <v>127</v>
      </c>
      <c r="F52" s="33" t="s">
        <v>125</v>
      </c>
      <c r="G52" s="24">
        <v>1295.8806</v>
      </c>
      <c r="H52" s="10">
        <v>3.15</v>
      </c>
      <c r="I52" s="10">
        <v>2016</v>
      </c>
      <c r="J52" s="10">
        <v>2022</v>
      </c>
      <c r="K52" s="10">
        <f t="shared" si="8"/>
        <v>6</v>
      </c>
      <c r="L52" s="10">
        <v>60</v>
      </c>
      <c r="M52" s="25">
        <f t="shared" si="9"/>
        <v>0.1</v>
      </c>
      <c r="N52" s="26">
        <f t="shared" si="10"/>
        <v>1.5000000000000001E-2</v>
      </c>
      <c r="O52" s="27">
        <v>1500</v>
      </c>
      <c r="P52" s="28">
        <f t="shared" si="11"/>
        <v>1943820.9</v>
      </c>
      <c r="Q52" s="28">
        <f t="shared" si="12"/>
        <v>174943.88099999999</v>
      </c>
      <c r="R52" s="28">
        <f t="shared" si="13"/>
        <v>1768877.0189999999</v>
      </c>
      <c r="S52" s="29">
        <v>0.05</v>
      </c>
      <c r="T52" s="28">
        <f t="shared" si="14"/>
        <v>1680433.1680499997</v>
      </c>
      <c r="U52" s="30">
        <f t="shared" si="15"/>
        <v>1296.7499999999998</v>
      </c>
      <c r="V52" s="23" t="s">
        <v>153</v>
      </c>
    </row>
    <row r="53" spans="2:22" ht="15" customHeight="1" x14ac:dyDescent="0.25">
      <c r="B53" s="10">
        <v>50</v>
      </c>
      <c r="C53" s="33" t="s">
        <v>15</v>
      </c>
      <c r="D53" s="33" t="s">
        <v>57</v>
      </c>
      <c r="E53" s="10" t="s">
        <v>127</v>
      </c>
      <c r="F53" s="33" t="s">
        <v>125</v>
      </c>
      <c r="G53" s="24">
        <v>1295.8806</v>
      </c>
      <c r="H53" s="10">
        <v>3.15</v>
      </c>
      <c r="I53" s="10">
        <v>2016</v>
      </c>
      <c r="J53" s="10">
        <v>2022</v>
      </c>
      <c r="K53" s="10">
        <f t="shared" si="8"/>
        <v>6</v>
      </c>
      <c r="L53" s="10">
        <v>60</v>
      </c>
      <c r="M53" s="25">
        <f t="shared" si="9"/>
        <v>0.1</v>
      </c>
      <c r="N53" s="26">
        <f t="shared" si="10"/>
        <v>1.5000000000000001E-2</v>
      </c>
      <c r="O53" s="27">
        <v>1500</v>
      </c>
      <c r="P53" s="28">
        <f t="shared" si="11"/>
        <v>1943820.9</v>
      </c>
      <c r="Q53" s="28">
        <f t="shared" si="12"/>
        <v>174943.88099999999</v>
      </c>
      <c r="R53" s="28">
        <f t="shared" si="13"/>
        <v>1768877.0189999999</v>
      </c>
      <c r="S53" s="29">
        <v>0.05</v>
      </c>
      <c r="T53" s="28">
        <f t="shared" si="14"/>
        <v>1680433.1680499997</v>
      </c>
      <c r="U53" s="30">
        <f t="shared" si="15"/>
        <v>1296.7499999999998</v>
      </c>
      <c r="V53" s="23" t="s">
        <v>153</v>
      </c>
    </row>
    <row r="54" spans="2:22" ht="30" x14ac:dyDescent="0.25">
      <c r="B54" s="10">
        <v>51</v>
      </c>
      <c r="C54" s="33" t="s">
        <v>2</v>
      </c>
      <c r="D54" s="33" t="s">
        <v>58</v>
      </c>
      <c r="E54" s="10" t="s">
        <v>49</v>
      </c>
      <c r="F54" s="33" t="s">
        <v>155</v>
      </c>
      <c r="G54" s="24">
        <v>11890.2035</v>
      </c>
      <c r="H54" s="10"/>
      <c r="I54" s="10">
        <v>2011</v>
      </c>
      <c r="J54" s="10">
        <v>2022</v>
      </c>
      <c r="K54" s="10">
        <f t="shared" si="8"/>
        <v>11</v>
      </c>
      <c r="L54" s="10">
        <v>40</v>
      </c>
      <c r="M54" s="25">
        <f t="shared" si="9"/>
        <v>0.05</v>
      </c>
      <c r="N54" s="26">
        <f t="shared" si="10"/>
        <v>2.375E-2</v>
      </c>
      <c r="O54" s="27">
        <v>1200</v>
      </c>
      <c r="P54" s="28">
        <f t="shared" si="11"/>
        <v>14268244.199999999</v>
      </c>
      <c r="Q54" s="28">
        <f t="shared" si="12"/>
        <v>3727578.7972499998</v>
      </c>
      <c r="R54" s="28">
        <f t="shared" si="13"/>
        <v>10540665.40275</v>
      </c>
      <c r="S54" s="29">
        <v>0.05</v>
      </c>
      <c r="T54" s="28">
        <f t="shared" si="14"/>
        <v>10013632.1326125</v>
      </c>
      <c r="U54" s="30">
        <f t="shared" si="15"/>
        <v>842.17500000000007</v>
      </c>
      <c r="V54" s="23" t="s">
        <v>152</v>
      </c>
    </row>
    <row r="55" spans="2:22" ht="30" x14ac:dyDescent="0.25">
      <c r="B55" s="10">
        <v>52</v>
      </c>
      <c r="C55" s="33" t="s">
        <v>2</v>
      </c>
      <c r="D55" s="33" t="s">
        <v>58</v>
      </c>
      <c r="E55" s="10" t="s">
        <v>49</v>
      </c>
      <c r="F55" s="33" t="s">
        <v>155</v>
      </c>
      <c r="G55" s="24">
        <v>4914.3340999999991</v>
      </c>
      <c r="H55" s="10"/>
      <c r="I55" s="10">
        <v>2011</v>
      </c>
      <c r="J55" s="10">
        <v>2022</v>
      </c>
      <c r="K55" s="10">
        <f t="shared" si="8"/>
        <v>11</v>
      </c>
      <c r="L55" s="10">
        <v>40</v>
      </c>
      <c r="M55" s="25">
        <f t="shared" si="9"/>
        <v>0.05</v>
      </c>
      <c r="N55" s="26">
        <f t="shared" si="10"/>
        <v>2.375E-2</v>
      </c>
      <c r="O55" s="27">
        <v>1200</v>
      </c>
      <c r="P55" s="28">
        <f t="shared" si="11"/>
        <v>5897200.919999999</v>
      </c>
      <c r="Q55" s="28">
        <f t="shared" si="12"/>
        <v>1540643.7403499999</v>
      </c>
      <c r="R55" s="28">
        <f t="shared" si="13"/>
        <v>4356557.1796499994</v>
      </c>
      <c r="S55" s="29">
        <v>0.05</v>
      </c>
      <c r="T55" s="28">
        <f t="shared" si="14"/>
        <v>4138729.3206674992</v>
      </c>
      <c r="U55" s="30">
        <f t="shared" si="15"/>
        <v>842.17499999999995</v>
      </c>
      <c r="V55" s="23" t="s">
        <v>151</v>
      </c>
    </row>
    <row r="56" spans="2:22" ht="30" x14ac:dyDescent="0.25">
      <c r="B56" s="10">
        <v>53</v>
      </c>
      <c r="C56" s="33" t="s">
        <v>2</v>
      </c>
      <c r="D56" s="33" t="s">
        <v>59</v>
      </c>
      <c r="E56" s="10" t="s">
        <v>131</v>
      </c>
      <c r="F56" s="33" t="s">
        <v>125</v>
      </c>
      <c r="G56" s="24">
        <v>915.29939999999999</v>
      </c>
      <c r="H56" s="10">
        <v>3.5</v>
      </c>
      <c r="I56" s="10">
        <v>2011</v>
      </c>
      <c r="J56" s="10">
        <v>2022</v>
      </c>
      <c r="K56" s="10">
        <f t="shared" si="8"/>
        <v>11</v>
      </c>
      <c r="L56" s="10">
        <v>60</v>
      </c>
      <c r="M56" s="25">
        <f t="shared" si="9"/>
        <v>0.1</v>
      </c>
      <c r="N56" s="26">
        <f t="shared" si="10"/>
        <v>1.5000000000000001E-2</v>
      </c>
      <c r="O56" s="27">
        <f>IF(L56=40,1000,1400)</f>
        <v>1400</v>
      </c>
      <c r="P56" s="28">
        <f t="shared" si="11"/>
        <v>1281419.1599999999</v>
      </c>
      <c r="Q56" s="28">
        <f t="shared" si="12"/>
        <v>211434.16140000001</v>
      </c>
      <c r="R56" s="28">
        <f t="shared" si="13"/>
        <v>1069984.9985999998</v>
      </c>
      <c r="S56" s="29">
        <v>0.05</v>
      </c>
      <c r="T56" s="28">
        <f t="shared" si="14"/>
        <v>1016485.7486699998</v>
      </c>
      <c r="U56" s="30">
        <f t="shared" si="15"/>
        <v>1110.5499999999997</v>
      </c>
      <c r="V56" s="23" t="s">
        <v>153</v>
      </c>
    </row>
    <row r="57" spans="2:22" ht="30" x14ac:dyDescent="0.25">
      <c r="B57" s="10">
        <v>54</v>
      </c>
      <c r="C57" s="33" t="s">
        <v>2</v>
      </c>
      <c r="D57" s="33" t="s">
        <v>60</v>
      </c>
      <c r="E57" s="10" t="s">
        <v>131</v>
      </c>
      <c r="F57" s="33" t="s">
        <v>155</v>
      </c>
      <c r="G57" s="24">
        <v>611.78670000000011</v>
      </c>
      <c r="H57" s="10">
        <v>3</v>
      </c>
      <c r="I57" s="10">
        <v>2011</v>
      </c>
      <c r="J57" s="10">
        <v>2022</v>
      </c>
      <c r="K57" s="10">
        <f t="shared" si="8"/>
        <v>11</v>
      </c>
      <c r="L57" s="10">
        <v>40</v>
      </c>
      <c r="M57" s="25">
        <f t="shared" si="9"/>
        <v>0.05</v>
      </c>
      <c r="N57" s="26">
        <f t="shared" si="10"/>
        <v>2.375E-2</v>
      </c>
      <c r="O57" s="27">
        <v>450</v>
      </c>
      <c r="P57" s="28">
        <f t="shared" si="11"/>
        <v>275304.01500000007</v>
      </c>
      <c r="Q57" s="28">
        <f t="shared" si="12"/>
        <v>71923.173918750021</v>
      </c>
      <c r="R57" s="28">
        <f t="shared" si="13"/>
        <v>203380.84108125005</v>
      </c>
      <c r="S57" s="29">
        <v>0.05</v>
      </c>
      <c r="T57" s="28">
        <f t="shared" si="14"/>
        <v>193211.79902718755</v>
      </c>
      <c r="U57" s="30">
        <f t="shared" si="15"/>
        <v>315.81562500000001</v>
      </c>
      <c r="V57" s="23" t="s">
        <v>153</v>
      </c>
    </row>
    <row r="58" spans="2:22" ht="30" x14ac:dyDescent="0.25">
      <c r="B58" s="10">
        <v>55</v>
      </c>
      <c r="C58" s="33" t="s">
        <v>2</v>
      </c>
      <c r="D58" s="33" t="s">
        <v>61</v>
      </c>
      <c r="E58" s="10" t="s">
        <v>131</v>
      </c>
      <c r="F58" s="33" t="s">
        <v>125</v>
      </c>
      <c r="G58" s="24">
        <v>2783.4506000000001</v>
      </c>
      <c r="H58" s="10">
        <v>4.5</v>
      </c>
      <c r="I58" s="10">
        <v>2011</v>
      </c>
      <c r="J58" s="10">
        <v>2022</v>
      </c>
      <c r="K58" s="10">
        <f t="shared" si="8"/>
        <v>11</v>
      </c>
      <c r="L58" s="10">
        <v>60</v>
      </c>
      <c r="M58" s="25">
        <f t="shared" si="9"/>
        <v>0.1</v>
      </c>
      <c r="N58" s="26">
        <f t="shared" si="10"/>
        <v>1.5000000000000001E-2</v>
      </c>
      <c r="O58" s="27">
        <f>IF(L58=40,1000,1400)</f>
        <v>1400</v>
      </c>
      <c r="P58" s="28">
        <f t="shared" si="11"/>
        <v>3896830.8400000003</v>
      </c>
      <c r="Q58" s="28">
        <f t="shared" si="12"/>
        <v>642977.08860000002</v>
      </c>
      <c r="R58" s="28">
        <f t="shared" si="13"/>
        <v>3253853.7514000004</v>
      </c>
      <c r="S58" s="29">
        <v>0.05</v>
      </c>
      <c r="T58" s="28">
        <f t="shared" si="14"/>
        <v>3091161.0638300003</v>
      </c>
      <c r="U58" s="30">
        <f t="shared" si="15"/>
        <v>1110.5500000000002</v>
      </c>
      <c r="V58" s="23" t="s">
        <v>151</v>
      </c>
    </row>
    <row r="59" spans="2:22" ht="30" x14ac:dyDescent="0.25">
      <c r="B59" s="10">
        <v>56</v>
      </c>
      <c r="C59" s="33" t="s">
        <v>2</v>
      </c>
      <c r="D59" s="50" t="s">
        <v>62</v>
      </c>
      <c r="E59" s="22" t="s">
        <v>131</v>
      </c>
      <c r="F59" s="33" t="s">
        <v>155</v>
      </c>
      <c r="G59" s="24">
        <v>34345.919999999998</v>
      </c>
      <c r="H59" s="22"/>
      <c r="I59" s="10">
        <v>2011</v>
      </c>
      <c r="J59" s="10">
        <v>2022</v>
      </c>
      <c r="K59" s="10">
        <f t="shared" si="8"/>
        <v>11</v>
      </c>
      <c r="L59" s="10">
        <v>40</v>
      </c>
      <c r="M59" s="25">
        <f t="shared" si="9"/>
        <v>0.05</v>
      </c>
      <c r="N59" s="26">
        <f t="shared" si="10"/>
        <v>2.375E-2</v>
      </c>
      <c r="O59" s="27">
        <v>1200</v>
      </c>
      <c r="P59" s="28">
        <f t="shared" si="11"/>
        <v>41215104</v>
      </c>
      <c r="Q59" s="28">
        <f t="shared" si="12"/>
        <v>10767445.92</v>
      </c>
      <c r="R59" s="28">
        <f t="shared" si="13"/>
        <v>30447658.079999998</v>
      </c>
      <c r="S59" s="29">
        <v>0.05</v>
      </c>
      <c r="T59" s="28">
        <f t="shared" si="14"/>
        <v>28925275.175999995</v>
      </c>
      <c r="U59" s="30">
        <f t="shared" si="15"/>
        <v>842.17499999999995</v>
      </c>
      <c r="V59" s="23" t="s">
        <v>152</v>
      </c>
    </row>
    <row r="60" spans="2:22" ht="30" x14ac:dyDescent="0.25">
      <c r="B60" s="10">
        <v>57</v>
      </c>
      <c r="C60" s="33" t="s">
        <v>2</v>
      </c>
      <c r="D60" s="50" t="s">
        <v>63</v>
      </c>
      <c r="E60" s="22" t="s">
        <v>131</v>
      </c>
      <c r="F60" s="50" t="s">
        <v>125</v>
      </c>
      <c r="G60" s="24">
        <v>691.43759999999986</v>
      </c>
      <c r="H60" s="22">
        <v>3.5</v>
      </c>
      <c r="I60" s="10">
        <v>2011</v>
      </c>
      <c r="J60" s="10">
        <v>2022</v>
      </c>
      <c r="K60" s="10">
        <f t="shared" si="8"/>
        <v>11</v>
      </c>
      <c r="L60" s="10">
        <v>60</v>
      </c>
      <c r="M60" s="25">
        <f t="shared" si="9"/>
        <v>0.1</v>
      </c>
      <c r="N60" s="26">
        <f t="shared" si="10"/>
        <v>1.5000000000000001E-2</v>
      </c>
      <c r="O60" s="27">
        <f>IF(L60=40,1000,1400)</f>
        <v>1400</v>
      </c>
      <c r="P60" s="28">
        <f t="shared" si="11"/>
        <v>968012.63999999978</v>
      </c>
      <c r="Q60" s="28">
        <f t="shared" si="12"/>
        <v>159722.08559999999</v>
      </c>
      <c r="R60" s="28">
        <f t="shared" si="13"/>
        <v>808290.55439999979</v>
      </c>
      <c r="S60" s="29">
        <v>0.05</v>
      </c>
      <c r="T60" s="28">
        <f t="shared" si="14"/>
        <v>767876.02667999978</v>
      </c>
      <c r="U60" s="30">
        <f t="shared" si="15"/>
        <v>1110.55</v>
      </c>
      <c r="V60" s="23" t="s">
        <v>153</v>
      </c>
    </row>
    <row r="61" spans="2:22" ht="30" x14ac:dyDescent="0.25">
      <c r="B61" s="10">
        <v>58</v>
      </c>
      <c r="C61" s="33" t="s">
        <v>2</v>
      </c>
      <c r="D61" s="33" t="s">
        <v>64</v>
      </c>
      <c r="E61" s="10" t="s">
        <v>131</v>
      </c>
      <c r="F61" s="33" t="s">
        <v>155</v>
      </c>
      <c r="G61" s="24">
        <v>107.65379999999999</v>
      </c>
      <c r="H61" s="10">
        <v>3</v>
      </c>
      <c r="I61" s="10">
        <v>2011</v>
      </c>
      <c r="J61" s="10">
        <v>2022</v>
      </c>
      <c r="K61" s="10">
        <f t="shared" si="8"/>
        <v>11</v>
      </c>
      <c r="L61" s="10">
        <v>40</v>
      </c>
      <c r="M61" s="25">
        <f t="shared" si="9"/>
        <v>0.05</v>
      </c>
      <c r="N61" s="26">
        <f t="shared" si="10"/>
        <v>2.375E-2</v>
      </c>
      <c r="O61" s="27">
        <v>450</v>
      </c>
      <c r="P61" s="28">
        <f t="shared" si="11"/>
        <v>48444.209999999992</v>
      </c>
      <c r="Q61" s="28">
        <f t="shared" si="12"/>
        <v>12656.049862499998</v>
      </c>
      <c r="R61" s="28">
        <f t="shared" si="13"/>
        <v>35788.160137499995</v>
      </c>
      <c r="S61" s="29">
        <v>0.05</v>
      </c>
      <c r="T61" s="28">
        <f t="shared" si="14"/>
        <v>33998.752130624991</v>
      </c>
      <c r="U61" s="30">
        <f t="shared" si="15"/>
        <v>315.81562499999995</v>
      </c>
      <c r="V61" s="23" t="s">
        <v>153</v>
      </c>
    </row>
    <row r="62" spans="2:22" ht="30" x14ac:dyDescent="0.25">
      <c r="B62" s="10">
        <v>59</v>
      </c>
      <c r="C62" s="33" t="s">
        <v>2</v>
      </c>
      <c r="D62" s="33" t="s">
        <v>65</v>
      </c>
      <c r="E62" s="10" t="s">
        <v>131</v>
      </c>
      <c r="F62" s="33" t="s">
        <v>155</v>
      </c>
      <c r="G62" s="24">
        <v>2340.0041000000001</v>
      </c>
      <c r="H62" s="10">
        <v>3</v>
      </c>
      <c r="I62" s="10">
        <v>2011</v>
      </c>
      <c r="J62" s="10">
        <v>2022</v>
      </c>
      <c r="K62" s="10">
        <f t="shared" si="8"/>
        <v>11</v>
      </c>
      <c r="L62" s="10">
        <v>40</v>
      </c>
      <c r="M62" s="25">
        <f t="shared" si="9"/>
        <v>0.05</v>
      </c>
      <c r="N62" s="26">
        <f t="shared" si="10"/>
        <v>2.375E-2</v>
      </c>
      <c r="O62" s="27">
        <v>400</v>
      </c>
      <c r="P62" s="28">
        <f t="shared" si="11"/>
        <v>936001.64</v>
      </c>
      <c r="Q62" s="28">
        <f t="shared" si="12"/>
        <v>244530.42845000001</v>
      </c>
      <c r="R62" s="28">
        <f t="shared" si="13"/>
        <v>691471.21155000001</v>
      </c>
      <c r="S62" s="29">
        <v>0.05</v>
      </c>
      <c r="T62" s="28">
        <f t="shared" si="14"/>
        <v>656897.65097249998</v>
      </c>
      <c r="U62" s="30">
        <f t="shared" si="15"/>
        <v>280.72499999999997</v>
      </c>
      <c r="V62" s="23" t="s">
        <v>151</v>
      </c>
    </row>
    <row r="63" spans="2:22" ht="30" x14ac:dyDescent="0.25">
      <c r="B63" s="10">
        <v>60</v>
      </c>
      <c r="C63" s="33" t="s">
        <v>2</v>
      </c>
      <c r="D63" s="33" t="s">
        <v>66</v>
      </c>
      <c r="E63" s="10" t="s">
        <v>131</v>
      </c>
      <c r="F63" s="33" t="s">
        <v>155</v>
      </c>
      <c r="G63" s="24">
        <v>130.86849999999998</v>
      </c>
      <c r="H63" s="10">
        <v>2.85</v>
      </c>
      <c r="I63" s="10">
        <v>2011</v>
      </c>
      <c r="J63" s="10">
        <v>2022</v>
      </c>
      <c r="K63" s="10">
        <f t="shared" si="8"/>
        <v>11</v>
      </c>
      <c r="L63" s="10">
        <v>40</v>
      </c>
      <c r="M63" s="25">
        <f t="shared" si="9"/>
        <v>0.05</v>
      </c>
      <c r="N63" s="26">
        <f t="shared" si="10"/>
        <v>2.375E-2</v>
      </c>
      <c r="O63" s="27">
        <v>450</v>
      </c>
      <c r="P63" s="28">
        <f t="shared" si="11"/>
        <v>58890.82499999999</v>
      </c>
      <c r="Q63" s="28">
        <f t="shared" si="12"/>
        <v>15385.228031249999</v>
      </c>
      <c r="R63" s="28">
        <f t="shared" si="13"/>
        <v>43505.596968749989</v>
      </c>
      <c r="S63" s="29">
        <v>0.05</v>
      </c>
      <c r="T63" s="28">
        <f t="shared" si="14"/>
        <v>41330.317120312488</v>
      </c>
      <c r="U63" s="30">
        <f t="shared" si="15"/>
        <v>315.81562499999995</v>
      </c>
      <c r="V63" s="23" t="s">
        <v>153</v>
      </c>
    </row>
    <row r="64" spans="2:22" ht="30" x14ac:dyDescent="0.25">
      <c r="B64" s="10">
        <v>61</v>
      </c>
      <c r="C64" s="33" t="s">
        <v>2</v>
      </c>
      <c r="D64" s="33" t="s">
        <v>67</v>
      </c>
      <c r="E64" s="10" t="s">
        <v>131</v>
      </c>
      <c r="F64" s="33" t="s">
        <v>125</v>
      </c>
      <c r="G64" s="24">
        <v>261.65629999999999</v>
      </c>
      <c r="H64" s="10">
        <v>3</v>
      </c>
      <c r="I64" s="10">
        <v>2013</v>
      </c>
      <c r="J64" s="10">
        <v>2022</v>
      </c>
      <c r="K64" s="10">
        <f t="shared" si="8"/>
        <v>9</v>
      </c>
      <c r="L64" s="10">
        <v>60</v>
      </c>
      <c r="M64" s="25">
        <f t="shared" si="9"/>
        <v>0.1</v>
      </c>
      <c r="N64" s="26">
        <f t="shared" si="10"/>
        <v>1.5000000000000001E-2</v>
      </c>
      <c r="O64" s="27">
        <v>1100</v>
      </c>
      <c r="P64" s="28">
        <f t="shared" si="11"/>
        <v>287821.93</v>
      </c>
      <c r="Q64" s="28">
        <f t="shared" si="12"/>
        <v>38855.960550000003</v>
      </c>
      <c r="R64" s="28">
        <f t="shared" si="13"/>
        <v>248965.96944999998</v>
      </c>
      <c r="S64" s="29">
        <v>0.05</v>
      </c>
      <c r="T64" s="28">
        <f t="shared" si="14"/>
        <v>236517.67097749998</v>
      </c>
      <c r="U64" s="30">
        <f t="shared" si="15"/>
        <v>903.92499999999995</v>
      </c>
      <c r="V64" s="23" t="s">
        <v>153</v>
      </c>
    </row>
    <row r="65" spans="2:22" ht="30" x14ac:dyDescent="0.25">
      <c r="B65" s="10">
        <v>62</v>
      </c>
      <c r="C65" s="33" t="s">
        <v>2</v>
      </c>
      <c r="D65" s="33" t="s">
        <v>68</v>
      </c>
      <c r="E65" s="10" t="s">
        <v>131</v>
      </c>
      <c r="F65" s="33" t="s">
        <v>155</v>
      </c>
      <c r="G65" s="24">
        <v>6094.1412</v>
      </c>
      <c r="H65" s="10"/>
      <c r="I65" s="10">
        <v>2021</v>
      </c>
      <c r="J65" s="10">
        <v>2022</v>
      </c>
      <c r="K65" s="10">
        <f t="shared" si="8"/>
        <v>1</v>
      </c>
      <c r="L65" s="10">
        <v>40</v>
      </c>
      <c r="M65" s="25">
        <f t="shared" si="9"/>
        <v>0.05</v>
      </c>
      <c r="N65" s="26">
        <f t="shared" si="10"/>
        <v>2.375E-2</v>
      </c>
      <c r="O65" s="27">
        <v>1600</v>
      </c>
      <c r="P65" s="28">
        <f t="shared" si="11"/>
        <v>9750625.9199999999</v>
      </c>
      <c r="Q65" s="28">
        <f t="shared" si="12"/>
        <v>231577.36559999999</v>
      </c>
      <c r="R65" s="28">
        <f t="shared" si="13"/>
        <v>9519048.5544000007</v>
      </c>
      <c r="S65" s="29">
        <v>0.05</v>
      </c>
      <c r="T65" s="28">
        <f t="shared" si="14"/>
        <v>9043096.1266799998</v>
      </c>
      <c r="U65" s="30">
        <f t="shared" si="15"/>
        <v>1483.8999999999999</v>
      </c>
      <c r="V65" s="23" t="s">
        <v>151</v>
      </c>
    </row>
    <row r="66" spans="2:22" ht="30" x14ac:dyDescent="0.25">
      <c r="B66" s="10">
        <v>63</v>
      </c>
      <c r="C66" s="33" t="s">
        <v>2</v>
      </c>
      <c r="D66" s="33" t="s">
        <v>69</v>
      </c>
      <c r="E66" s="10" t="s">
        <v>127</v>
      </c>
      <c r="F66" s="33" t="s">
        <v>125</v>
      </c>
      <c r="G66" s="24">
        <v>7136.0320000000002</v>
      </c>
      <c r="H66" s="10">
        <v>3</v>
      </c>
      <c r="I66" s="10">
        <v>2015</v>
      </c>
      <c r="J66" s="10">
        <v>2022</v>
      </c>
      <c r="K66" s="10">
        <f t="shared" si="8"/>
        <v>7</v>
      </c>
      <c r="L66" s="10">
        <v>60</v>
      </c>
      <c r="M66" s="25">
        <f t="shared" si="9"/>
        <v>0.1</v>
      </c>
      <c r="N66" s="26">
        <f t="shared" si="10"/>
        <v>1.5000000000000001E-2</v>
      </c>
      <c r="O66" s="27">
        <v>1200</v>
      </c>
      <c r="P66" s="28">
        <f t="shared" si="11"/>
        <v>8563238.4000000004</v>
      </c>
      <c r="Q66" s="28">
        <f t="shared" si="12"/>
        <v>899140.03200000012</v>
      </c>
      <c r="R66" s="28">
        <f t="shared" si="13"/>
        <v>7664098.3680000007</v>
      </c>
      <c r="S66" s="29">
        <v>0.05</v>
      </c>
      <c r="T66" s="28">
        <f t="shared" si="14"/>
        <v>7280893.4495999999</v>
      </c>
      <c r="U66" s="30">
        <f t="shared" si="15"/>
        <v>1020.3</v>
      </c>
      <c r="V66" s="23" t="s">
        <v>152</v>
      </c>
    </row>
    <row r="67" spans="2:22" ht="30" x14ac:dyDescent="0.25">
      <c r="B67" s="10">
        <v>64</v>
      </c>
      <c r="C67" s="33" t="s">
        <v>15</v>
      </c>
      <c r="D67" s="33" t="s">
        <v>70</v>
      </c>
      <c r="E67" s="10" t="s">
        <v>127</v>
      </c>
      <c r="F67" s="33" t="s">
        <v>125</v>
      </c>
      <c r="G67" s="24">
        <v>7136.0320000000002</v>
      </c>
      <c r="H67" s="10">
        <v>3</v>
      </c>
      <c r="I67" s="10">
        <v>2015</v>
      </c>
      <c r="J67" s="10">
        <v>2022</v>
      </c>
      <c r="K67" s="10">
        <f t="shared" si="8"/>
        <v>7</v>
      </c>
      <c r="L67" s="10">
        <v>60</v>
      </c>
      <c r="M67" s="25">
        <f t="shared" si="9"/>
        <v>0.1</v>
      </c>
      <c r="N67" s="26">
        <f t="shared" si="10"/>
        <v>1.5000000000000001E-2</v>
      </c>
      <c r="O67" s="27">
        <v>1200</v>
      </c>
      <c r="P67" s="28">
        <f t="shared" si="11"/>
        <v>8563238.4000000004</v>
      </c>
      <c r="Q67" s="28">
        <f t="shared" si="12"/>
        <v>899140.03200000012</v>
      </c>
      <c r="R67" s="28">
        <f t="shared" si="13"/>
        <v>7664098.3680000007</v>
      </c>
      <c r="S67" s="29">
        <v>0.05</v>
      </c>
      <c r="T67" s="28">
        <f t="shared" si="14"/>
        <v>7280893.4495999999</v>
      </c>
      <c r="U67" s="30">
        <f t="shared" si="15"/>
        <v>1020.3</v>
      </c>
      <c r="V67" s="23" t="s">
        <v>152</v>
      </c>
    </row>
    <row r="68" spans="2:22" ht="30" x14ac:dyDescent="0.25">
      <c r="B68" s="10">
        <v>65</v>
      </c>
      <c r="C68" s="33" t="s">
        <v>16</v>
      </c>
      <c r="D68" s="33" t="s">
        <v>71</v>
      </c>
      <c r="E68" s="10" t="s">
        <v>127</v>
      </c>
      <c r="F68" s="33" t="s">
        <v>125</v>
      </c>
      <c r="G68" s="24">
        <v>7136.0320000000002</v>
      </c>
      <c r="H68" s="10">
        <v>3</v>
      </c>
      <c r="I68" s="10">
        <v>2015</v>
      </c>
      <c r="J68" s="10">
        <v>2022</v>
      </c>
      <c r="K68" s="10">
        <f t="shared" ref="K68:K99" si="16">J68-I68</f>
        <v>7</v>
      </c>
      <c r="L68" s="10">
        <v>60</v>
      </c>
      <c r="M68" s="25">
        <f t="shared" ref="M68:M99" si="17">IF(L68=40,5%,10%)</f>
        <v>0.1</v>
      </c>
      <c r="N68" s="26">
        <f t="shared" ref="N68:N99" si="18">(1-M68)/L68</f>
        <v>1.5000000000000001E-2</v>
      </c>
      <c r="O68" s="27">
        <v>1200</v>
      </c>
      <c r="P68" s="28">
        <f t="shared" ref="P68:P99" si="19">O68*G68</f>
        <v>8563238.4000000004</v>
      </c>
      <c r="Q68" s="28">
        <f t="shared" ref="Q68:Q99" si="20">P68*N68*K68</f>
        <v>899140.03200000012</v>
      </c>
      <c r="R68" s="28">
        <f t="shared" ref="R68:R99" si="21">MAX(P68-Q68,0)</f>
        <v>7664098.3680000007</v>
      </c>
      <c r="S68" s="29">
        <v>0.05</v>
      </c>
      <c r="T68" s="28">
        <f t="shared" ref="T68:T99" si="22">IF(R68&gt;M68*P68,R68*(1-S68),P68*M68)</f>
        <v>7280893.4495999999</v>
      </c>
      <c r="U68" s="30">
        <f t="shared" ref="U68:U99" si="23">T68/G68</f>
        <v>1020.3</v>
      </c>
      <c r="V68" s="23" t="s">
        <v>152</v>
      </c>
    </row>
    <row r="69" spans="2:22" ht="30" x14ac:dyDescent="0.25">
      <c r="B69" s="10">
        <v>66</v>
      </c>
      <c r="C69" s="33" t="s">
        <v>2</v>
      </c>
      <c r="D69" s="33" t="s">
        <v>72</v>
      </c>
      <c r="E69" s="10" t="s">
        <v>127</v>
      </c>
      <c r="F69" s="33" t="s">
        <v>125</v>
      </c>
      <c r="G69" s="24">
        <v>7153.2479999999996</v>
      </c>
      <c r="H69" s="10">
        <v>3</v>
      </c>
      <c r="I69" s="10">
        <v>2017</v>
      </c>
      <c r="J69" s="10">
        <v>2022</v>
      </c>
      <c r="K69" s="10">
        <f t="shared" si="16"/>
        <v>5</v>
      </c>
      <c r="L69" s="10">
        <v>60</v>
      </c>
      <c r="M69" s="25">
        <f t="shared" si="17"/>
        <v>0.1</v>
      </c>
      <c r="N69" s="26">
        <f t="shared" si="18"/>
        <v>1.5000000000000001E-2</v>
      </c>
      <c r="O69" s="27">
        <v>1200</v>
      </c>
      <c r="P69" s="28">
        <f t="shared" si="19"/>
        <v>8583897.5999999996</v>
      </c>
      <c r="Q69" s="28">
        <f t="shared" si="20"/>
        <v>643792.32000000007</v>
      </c>
      <c r="R69" s="28">
        <f t="shared" si="21"/>
        <v>7940105.2799999993</v>
      </c>
      <c r="S69" s="29">
        <v>0.05</v>
      </c>
      <c r="T69" s="28">
        <f t="shared" si="22"/>
        <v>7543100.0159999989</v>
      </c>
      <c r="U69" s="30">
        <f t="shared" si="23"/>
        <v>1054.5</v>
      </c>
      <c r="V69" s="23" t="s">
        <v>152</v>
      </c>
    </row>
    <row r="70" spans="2:22" ht="30" x14ac:dyDescent="0.25">
      <c r="B70" s="10">
        <v>67</v>
      </c>
      <c r="C70" s="33" t="s">
        <v>15</v>
      </c>
      <c r="D70" s="33" t="s">
        <v>73</v>
      </c>
      <c r="E70" s="10" t="s">
        <v>127</v>
      </c>
      <c r="F70" s="33" t="s">
        <v>125</v>
      </c>
      <c r="G70" s="24">
        <v>7153.2479999999996</v>
      </c>
      <c r="H70" s="10">
        <v>3</v>
      </c>
      <c r="I70" s="10">
        <v>2017</v>
      </c>
      <c r="J70" s="10">
        <v>2022</v>
      </c>
      <c r="K70" s="10">
        <f t="shared" si="16"/>
        <v>5</v>
      </c>
      <c r="L70" s="10">
        <v>60</v>
      </c>
      <c r="M70" s="25">
        <f t="shared" si="17"/>
        <v>0.1</v>
      </c>
      <c r="N70" s="26">
        <f t="shared" si="18"/>
        <v>1.5000000000000001E-2</v>
      </c>
      <c r="O70" s="27">
        <v>1200</v>
      </c>
      <c r="P70" s="28">
        <f t="shared" si="19"/>
        <v>8583897.5999999996</v>
      </c>
      <c r="Q70" s="28">
        <f t="shared" si="20"/>
        <v>643792.32000000007</v>
      </c>
      <c r="R70" s="28">
        <f t="shared" si="21"/>
        <v>7940105.2799999993</v>
      </c>
      <c r="S70" s="29">
        <v>0.05</v>
      </c>
      <c r="T70" s="28">
        <f t="shared" si="22"/>
        <v>7543100.0159999989</v>
      </c>
      <c r="U70" s="30">
        <f t="shared" si="23"/>
        <v>1054.5</v>
      </c>
      <c r="V70" s="23" t="s">
        <v>152</v>
      </c>
    </row>
    <row r="71" spans="2:22" ht="30" x14ac:dyDescent="0.25">
      <c r="B71" s="10">
        <v>68</v>
      </c>
      <c r="C71" s="33" t="s">
        <v>16</v>
      </c>
      <c r="D71" s="33" t="s">
        <v>74</v>
      </c>
      <c r="E71" s="10" t="s">
        <v>127</v>
      </c>
      <c r="F71" s="33" t="s">
        <v>125</v>
      </c>
      <c r="G71" s="24">
        <v>7153.2479999999996</v>
      </c>
      <c r="H71" s="10">
        <v>3</v>
      </c>
      <c r="I71" s="10">
        <v>2017</v>
      </c>
      <c r="J71" s="10">
        <v>2022</v>
      </c>
      <c r="K71" s="10">
        <f t="shared" si="16"/>
        <v>5</v>
      </c>
      <c r="L71" s="10">
        <v>60</v>
      </c>
      <c r="M71" s="25">
        <f t="shared" si="17"/>
        <v>0.1</v>
      </c>
      <c r="N71" s="26">
        <f t="shared" si="18"/>
        <v>1.5000000000000001E-2</v>
      </c>
      <c r="O71" s="27">
        <v>1200</v>
      </c>
      <c r="P71" s="28">
        <f t="shared" si="19"/>
        <v>8583897.5999999996</v>
      </c>
      <c r="Q71" s="28">
        <f t="shared" si="20"/>
        <v>643792.32000000007</v>
      </c>
      <c r="R71" s="28">
        <f t="shared" si="21"/>
        <v>7940105.2799999993</v>
      </c>
      <c r="S71" s="29">
        <v>0.05</v>
      </c>
      <c r="T71" s="28">
        <f t="shared" si="22"/>
        <v>7543100.0159999989</v>
      </c>
      <c r="U71" s="30">
        <f t="shared" si="23"/>
        <v>1054.5</v>
      </c>
      <c r="V71" s="23" t="s">
        <v>152</v>
      </c>
    </row>
    <row r="72" spans="2:22" ht="30" x14ac:dyDescent="0.25">
      <c r="B72" s="10">
        <v>69</v>
      </c>
      <c r="C72" s="33" t="s">
        <v>2</v>
      </c>
      <c r="D72" s="33" t="s">
        <v>75</v>
      </c>
      <c r="E72" s="10" t="s">
        <v>127</v>
      </c>
      <c r="F72" s="33" t="s">
        <v>125</v>
      </c>
      <c r="G72" s="24">
        <v>8725.6875</v>
      </c>
      <c r="H72" s="10">
        <v>3</v>
      </c>
      <c r="I72" s="10">
        <v>2021</v>
      </c>
      <c r="J72" s="10">
        <v>2022</v>
      </c>
      <c r="K72" s="10">
        <f t="shared" si="16"/>
        <v>1</v>
      </c>
      <c r="L72" s="10">
        <v>60</v>
      </c>
      <c r="M72" s="25">
        <f t="shared" si="17"/>
        <v>0.1</v>
      </c>
      <c r="N72" s="26">
        <f t="shared" si="18"/>
        <v>1.5000000000000001E-2</v>
      </c>
      <c r="O72" s="27">
        <v>1200</v>
      </c>
      <c r="P72" s="28">
        <f t="shared" si="19"/>
        <v>10470825</v>
      </c>
      <c r="Q72" s="28">
        <f t="shared" si="20"/>
        <v>157062.375</v>
      </c>
      <c r="R72" s="28">
        <f t="shared" si="21"/>
        <v>10313762.625</v>
      </c>
      <c r="S72" s="29">
        <v>0.05</v>
      </c>
      <c r="T72" s="28">
        <f t="shared" si="22"/>
        <v>9798074.4937500004</v>
      </c>
      <c r="U72" s="30">
        <f t="shared" si="23"/>
        <v>1122.9000000000001</v>
      </c>
      <c r="V72" s="23" t="s">
        <v>152</v>
      </c>
    </row>
    <row r="73" spans="2:22" ht="30" x14ac:dyDescent="0.25">
      <c r="B73" s="10">
        <v>70</v>
      </c>
      <c r="C73" s="33" t="s">
        <v>15</v>
      </c>
      <c r="D73" s="33" t="s">
        <v>76</v>
      </c>
      <c r="E73" s="10" t="s">
        <v>127</v>
      </c>
      <c r="F73" s="33" t="s">
        <v>125</v>
      </c>
      <c r="G73" s="24">
        <v>8725.6875</v>
      </c>
      <c r="H73" s="10">
        <v>3</v>
      </c>
      <c r="I73" s="10">
        <v>2021</v>
      </c>
      <c r="J73" s="10">
        <v>2022</v>
      </c>
      <c r="K73" s="10">
        <f t="shared" si="16"/>
        <v>1</v>
      </c>
      <c r="L73" s="10">
        <v>60</v>
      </c>
      <c r="M73" s="25">
        <f t="shared" si="17"/>
        <v>0.1</v>
      </c>
      <c r="N73" s="26">
        <f t="shared" si="18"/>
        <v>1.5000000000000001E-2</v>
      </c>
      <c r="O73" s="27">
        <v>1200</v>
      </c>
      <c r="P73" s="28">
        <f t="shared" si="19"/>
        <v>10470825</v>
      </c>
      <c r="Q73" s="28">
        <f t="shared" si="20"/>
        <v>157062.375</v>
      </c>
      <c r="R73" s="28">
        <f t="shared" si="21"/>
        <v>10313762.625</v>
      </c>
      <c r="S73" s="29">
        <v>0.05</v>
      </c>
      <c r="T73" s="28">
        <f t="shared" si="22"/>
        <v>9798074.4937500004</v>
      </c>
      <c r="U73" s="30">
        <f t="shared" si="23"/>
        <v>1122.9000000000001</v>
      </c>
      <c r="V73" s="23" t="s">
        <v>152</v>
      </c>
    </row>
    <row r="74" spans="2:22" ht="30" x14ac:dyDescent="0.25">
      <c r="B74" s="10">
        <v>71</v>
      </c>
      <c r="C74" s="33" t="s">
        <v>16</v>
      </c>
      <c r="D74" s="33" t="s">
        <v>77</v>
      </c>
      <c r="E74" s="10" t="s">
        <v>127</v>
      </c>
      <c r="F74" s="33" t="s">
        <v>125</v>
      </c>
      <c r="G74" s="24">
        <v>8725.6875</v>
      </c>
      <c r="H74" s="10">
        <v>3</v>
      </c>
      <c r="I74" s="10">
        <v>2021</v>
      </c>
      <c r="J74" s="10">
        <v>2022</v>
      </c>
      <c r="K74" s="10">
        <f t="shared" si="16"/>
        <v>1</v>
      </c>
      <c r="L74" s="10">
        <v>60</v>
      </c>
      <c r="M74" s="25">
        <f t="shared" si="17"/>
        <v>0.1</v>
      </c>
      <c r="N74" s="26">
        <f t="shared" si="18"/>
        <v>1.5000000000000001E-2</v>
      </c>
      <c r="O74" s="27">
        <v>1200</v>
      </c>
      <c r="P74" s="28">
        <f t="shared" si="19"/>
        <v>10470825</v>
      </c>
      <c r="Q74" s="28">
        <f t="shared" si="20"/>
        <v>157062.375</v>
      </c>
      <c r="R74" s="28">
        <f t="shared" si="21"/>
        <v>10313762.625</v>
      </c>
      <c r="S74" s="29">
        <v>0.05</v>
      </c>
      <c r="T74" s="28">
        <f t="shared" si="22"/>
        <v>9798074.4937500004</v>
      </c>
      <c r="U74" s="30">
        <f t="shared" si="23"/>
        <v>1122.9000000000001</v>
      </c>
      <c r="V74" s="23" t="s">
        <v>152</v>
      </c>
    </row>
    <row r="75" spans="2:22" ht="30" x14ac:dyDescent="0.25">
      <c r="B75" s="10">
        <v>72</v>
      </c>
      <c r="C75" s="33" t="s">
        <v>2</v>
      </c>
      <c r="D75" s="33" t="s">
        <v>78</v>
      </c>
      <c r="E75" s="10" t="s">
        <v>127</v>
      </c>
      <c r="F75" s="33" t="s">
        <v>125</v>
      </c>
      <c r="G75" s="24">
        <v>827.04049999999995</v>
      </c>
      <c r="H75" s="10">
        <v>3.1</v>
      </c>
      <c r="I75" s="10">
        <v>2011</v>
      </c>
      <c r="J75" s="10">
        <v>2022</v>
      </c>
      <c r="K75" s="10">
        <f t="shared" si="16"/>
        <v>11</v>
      </c>
      <c r="L75" s="10">
        <v>60</v>
      </c>
      <c r="M75" s="25">
        <f t="shared" si="17"/>
        <v>0.1</v>
      </c>
      <c r="N75" s="26">
        <f t="shared" si="18"/>
        <v>1.5000000000000001E-2</v>
      </c>
      <c r="O75" s="27">
        <v>1100</v>
      </c>
      <c r="P75" s="28">
        <f t="shared" si="19"/>
        <v>909744.54999999993</v>
      </c>
      <c r="Q75" s="28">
        <f t="shared" si="20"/>
        <v>150107.85075000001</v>
      </c>
      <c r="R75" s="28">
        <f t="shared" si="21"/>
        <v>759636.69924999995</v>
      </c>
      <c r="S75" s="29">
        <v>0.05</v>
      </c>
      <c r="T75" s="28">
        <f t="shared" si="22"/>
        <v>721654.86428749992</v>
      </c>
      <c r="U75" s="30">
        <f t="shared" si="23"/>
        <v>872.57499999999993</v>
      </c>
      <c r="V75" s="23" t="s">
        <v>153</v>
      </c>
    </row>
    <row r="76" spans="2:22" ht="30" x14ac:dyDescent="0.25">
      <c r="B76" s="10">
        <v>73</v>
      </c>
      <c r="C76" s="33" t="s">
        <v>2</v>
      </c>
      <c r="D76" s="33" t="s">
        <v>79</v>
      </c>
      <c r="E76" s="10" t="s">
        <v>132</v>
      </c>
      <c r="F76" s="33" t="s">
        <v>155</v>
      </c>
      <c r="G76" s="24">
        <v>1584.5445000000002</v>
      </c>
      <c r="H76" s="10">
        <v>3</v>
      </c>
      <c r="I76" s="10">
        <v>2020</v>
      </c>
      <c r="J76" s="10">
        <v>2022</v>
      </c>
      <c r="K76" s="10">
        <f t="shared" si="16"/>
        <v>2</v>
      </c>
      <c r="L76" s="10">
        <v>40</v>
      </c>
      <c r="M76" s="25">
        <f t="shared" si="17"/>
        <v>0.05</v>
      </c>
      <c r="N76" s="26">
        <f t="shared" si="18"/>
        <v>2.375E-2</v>
      </c>
      <c r="O76" s="27">
        <v>400</v>
      </c>
      <c r="P76" s="28">
        <f t="shared" si="19"/>
        <v>633817.80000000005</v>
      </c>
      <c r="Q76" s="28">
        <f t="shared" si="20"/>
        <v>30106.345500000003</v>
      </c>
      <c r="R76" s="28">
        <f t="shared" si="21"/>
        <v>603711.45449999999</v>
      </c>
      <c r="S76" s="29">
        <v>0.05</v>
      </c>
      <c r="T76" s="28">
        <f t="shared" si="22"/>
        <v>573525.88177500002</v>
      </c>
      <c r="U76" s="30">
        <f t="shared" si="23"/>
        <v>361.95</v>
      </c>
      <c r="V76" s="23" t="s">
        <v>153</v>
      </c>
    </row>
    <row r="77" spans="2:22" ht="30" x14ac:dyDescent="0.25">
      <c r="B77" s="10">
        <v>74</v>
      </c>
      <c r="C77" s="33" t="s">
        <v>2</v>
      </c>
      <c r="D77" s="33" t="s">
        <v>79</v>
      </c>
      <c r="E77" s="10" t="s">
        <v>132</v>
      </c>
      <c r="F77" s="33" t="s">
        <v>155</v>
      </c>
      <c r="G77" s="24">
        <v>1912.6706999999999</v>
      </c>
      <c r="H77" s="10">
        <v>3</v>
      </c>
      <c r="I77" s="10">
        <v>2020</v>
      </c>
      <c r="J77" s="10">
        <v>2022</v>
      </c>
      <c r="K77" s="10">
        <f t="shared" si="16"/>
        <v>2</v>
      </c>
      <c r="L77" s="10">
        <v>40</v>
      </c>
      <c r="M77" s="25">
        <f t="shared" si="17"/>
        <v>0.05</v>
      </c>
      <c r="N77" s="26">
        <f t="shared" si="18"/>
        <v>2.375E-2</v>
      </c>
      <c r="O77" s="27">
        <v>400</v>
      </c>
      <c r="P77" s="28">
        <f t="shared" si="19"/>
        <v>765068.27999999991</v>
      </c>
      <c r="Q77" s="28">
        <f t="shared" si="20"/>
        <v>36340.743299999995</v>
      </c>
      <c r="R77" s="28">
        <f t="shared" si="21"/>
        <v>728727.53669999994</v>
      </c>
      <c r="S77" s="29">
        <v>0.05</v>
      </c>
      <c r="T77" s="28">
        <f t="shared" si="22"/>
        <v>692291.15986499994</v>
      </c>
      <c r="U77" s="30">
        <f t="shared" si="23"/>
        <v>361.95</v>
      </c>
      <c r="V77" s="23" t="s">
        <v>153</v>
      </c>
    </row>
    <row r="78" spans="2:22" ht="30" x14ac:dyDescent="0.25">
      <c r="B78" s="10">
        <v>75</v>
      </c>
      <c r="C78" s="33" t="s">
        <v>2</v>
      </c>
      <c r="D78" s="33" t="s">
        <v>79</v>
      </c>
      <c r="E78" s="10" t="s">
        <v>132</v>
      </c>
      <c r="F78" s="33" t="s">
        <v>155</v>
      </c>
      <c r="G78" s="24">
        <v>1065.3744999999999</v>
      </c>
      <c r="H78" s="10">
        <v>3</v>
      </c>
      <c r="I78" s="10">
        <v>2020</v>
      </c>
      <c r="J78" s="10">
        <v>2022</v>
      </c>
      <c r="K78" s="10">
        <f t="shared" si="16"/>
        <v>2</v>
      </c>
      <c r="L78" s="10">
        <v>40</v>
      </c>
      <c r="M78" s="25">
        <f t="shared" si="17"/>
        <v>0.05</v>
      </c>
      <c r="N78" s="26">
        <f t="shared" si="18"/>
        <v>2.375E-2</v>
      </c>
      <c r="O78" s="27">
        <v>400</v>
      </c>
      <c r="P78" s="28">
        <f t="shared" si="19"/>
        <v>426149.79999999993</v>
      </c>
      <c r="Q78" s="28">
        <f t="shared" si="20"/>
        <v>20242.115499999996</v>
      </c>
      <c r="R78" s="28">
        <f t="shared" si="21"/>
        <v>405907.68449999992</v>
      </c>
      <c r="S78" s="29">
        <v>0.05</v>
      </c>
      <c r="T78" s="28">
        <f t="shared" si="22"/>
        <v>385612.30027499993</v>
      </c>
      <c r="U78" s="30">
        <f t="shared" si="23"/>
        <v>361.95</v>
      </c>
      <c r="V78" s="23" t="s">
        <v>153</v>
      </c>
    </row>
    <row r="79" spans="2:22" ht="30" x14ac:dyDescent="0.25">
      <c r="B79" s="10">
        <v>76</v>
      </c>
      <c r="C79" s="33" t="s">
        <v>2</v>
      </c>
      <c r="D79" s="33" t="s">
        <v>79</v>
      </c>
      <c r="E79" s="10" t="s">
        <v>132</v>
      </c>
      <c r="F79" s="33" t="s">
        <v>155</v>
      </c>
      <c r="G79" s="24">
        <v>7189.8319999999994</v>
      </c>
      <c r="H79" s="10">
        <v>3</v>
      </c>
      <c r="I79" s="10">
        <v>2020</v>
      </c>
      <c r="J79" s="10">
        <v>2022</v>
      </c>
      <c r="K79" s="10">
        <f t="shared" si="16"/>
        <v>2</v>
      </c>
      <c r="L79" s="10">
        <v>40</v>
      </c>
      <c r="M79" s="25">
        <f t="shared" si="17"/>
        <v>0.05</v>
      </c>
      <c r="N79" s="26">
        <f t="shared" si="18"/>
        <v>2.375E-2</v>
      </c>
      <c r="O79" s="27">
        <v>400</v>
      </c>
      <c r="P79" s="28">
        <f t="shared" si="19"/>
        <v>2875932.8</v>
      </c>
      <c r="Q79" s="28">
        <f t="shared" si="20"/>
        <v>136606.80799999999</v>
      </c>
      <c r="R79" s="28">
        <f t="shared" si="21"/>
        <v>2739325.9919999996</v>
      </c>
      <c r="S79" s="29">
        <v>0.05</v>
      </c>
      <c r="T79" s="28">
        <f t="shared" si="22"/>
        <v>2602359.6923999996</v>
      </c>
      <c r="U79" s="30">
        <f t="shared" si="23"/>
        <v>361.95</v>
      </c>
      <c r="V79" s="23" t="s">
        <v>152</v>
      </c>
    </row>
    <row r="80" spans="2:22" ht="30" x14ac:dyDescent="0.25">
      <c r="B80" s="10">
        <v>77</v>
      </c>
      <c r="C80" s="33" t="s">
        <v>2</v>
      </c>
      <c r="D80" s="33" t="s">
        <v>80</v>
      </c>
      <c r="E80" s="10" t="s">
        <v>132</v>
      </c>
      <c r="F80" s="33" t="s">
        <v>125</v>
      </c>
      <c r="G80" s="24">
        <v>1371.8999999999999</v>
      </c>
      <c r="H80" s="10">
        <v>3.15</v>
      </c>
      <c r="I80" s="10">
        <v>2017</v>
      </c>
      <c r="J80" s="10">
        <v>2022</v>
      </c>
      <c r="K80" s="10">
        <f t="shared" si="16"/>
        <v>5</v>
      </c>
      <c r="L80" s="10">
        <v>60</v>
      </c>
      <c r="M80" s="25">
        <f t="shared" si="17"/>
        <v>0.1</v>
      </c>
      <c r="N80" s="26">
        <f t="shared" si="18"/>
        <v>1.5000000000000001E-2</v>
      </c>
      <c r="O80" s="27">
        <v>1000</v>
      </c>
      <c r="P80" s="28">
        <f t="shared" si="19"/>
        <v>1371899.9999999998</v>
      </c>
      <c r="Q80" s="28">
        <f t="shared" si="20"/>
        <v>102892.49999999999</v>
      </c>
      <c r="R80" s="28">
        <f t="shared" si="21"/>
        <v>1269007.4999999998</v>
      </c>
      <c r="S80" s="29">
        <v>0.05</v>
      </c>
      <c r="T80" s="28">
        <f t="shared" si="22"/>
        <v>1205557.1249999998</v>
      </c>
      <c r="U80" s="30">
        <f t="shared" si="23"/>
        <v>878.74999999999989</v>
      </c>
      <c r="V80" s="23" t="s">
        <v>153</v>
      </c>
    </row>
    <row r="81" spans="2:22" ht="30" x14ac:dyDescent="0.25">
      <c r="B81" s="10">
        <v>78</v>
      </c>
      <c r="C81" s="33" t="s">
        <v>15</v>
      </c>
      <c r="D81" s="33" t="s">
        <v>81</v>
      </c>
      <c r="E81" s="10" t="s">
        <v>132</v>
      </c>
      <c r="F81" s="33" t="s">
        <v>125</v>
      </c>
      <c r="G81" s="24">
        <v>1371.8999999999999</v>
      </c>
      <c r="H81" s="10">
        <v>3.15</v>
      </c>
      <c r="I81" s="10">
        <v>2017</v>
      </c>
      <c r="J81" s="10">
        <v>2022</v>
      </c>
      <c r="K81" s="10">
        <f t="shared" si="16"/>
        <v>5</v>
      </c>
      <c r="L81" s="10">
        <v>60</v>
      </c>
      <c r="M81" s="25">
        <f t="shared" si="17"/>
        <v>0.1</v>
      </c>
      <c r="N81" s="26">
        <f t="shared" si="18"/>
        <v>1.5000000000000001E-2</v>
      </c>
      <c r="O81" s="27">
        <v>1000</v>
      </c>
      <c r="P81" s="28">
        <f t="shared" si="19"/>
        <v>1371899.9999999998</v>
      </c>
      <c r="Q81" s="28">
        <f t="shared" si="20"/>
        <v>102892.49999999999</v>
      </c>
      <c r="R81" s="28">
        <f t="shared" si="21"/>
        <v>1269007.4999999998</v>
      </c>
      <c r="S81" s="29">
        <v>0.05</v>
      </c>
      <c r="T81" s="28">
        <f t="shared" si="22"/>
        <v>1205557.1249999998</v>
      </c>
      <c r="U81" s="30">
        <f t="shared" si="23"/>
        <v>878.74999999999989</v>
      </c>
      <c r="V81" s="23" t="s">
        <v>153</v>
      </c>
    </row>
    <row r="82" spans="2:22" ht="30" x14ac:dyDescent="0.25">
      <c r="B82" s="10">
        <v>79</v>
      </c>
      <c r="C82" s="33" t="s">
        <v>2</v>
      </c>
      <c r="D82" s="33" t="s">
        <v>82</v>
      </c>
      <c r="E82" s="10" t="s">
        <v>132</v>
      </c>
      <c r="F82" s="33" t="s">
        <v>125</v>
      </c>
      <c r="G82" s="24">
        <v>1313.1504</v>
      </c>
      <c r="H82" s="10"/>
      <c r="I82" s="10">
        <v>2021</v>
      </c>
      <c r="J82" s="10">
        <v>2022</v>
      </c>
      <c r="K82" s="10">
        <f t="shared" si="16"/>
        <v>1</v>
      </c>
      <c r="L82" s="10">
        <v>60</v>
      </c>
      <c r="M82" s="25">
        <f t="shared" si="17"/>
        <v>0.1</v>
      </c>
      <c r="N82" s="26">
        <f t="shared" si="18"/>
        <v>1.5000000000000001E-2</v>
      </c>
      <c r="O82" s="27">
        <v>1100</v>
      </c>
      <c r="P82" s="28">
        <f t="shared" si="19"/>
        <v>1444465.44</v>
      </c>
      <c r="Q82" s="28">
        <f t="shared" si="20"/>
        <v>21666.981599999999</v>
      </c>
      <c r="R82" s="28">
        <f t="shared" si="21"/>
        <v>1422798.4583999999</v>
      </c>
      <c r="S82" s="29">
        <v>0.05</v>
      </c>
      <c r="T82" s="28">
        <f t="shared" si="22"/>
        <v>1351658.5354799998</v>
      </c>
      <c r="U82" s="30">
        <f t="shared" si="23"/>
        <v>1029.3249999999998</v>
      </c>
      <c r="V82" s="23" t="s">
        <v>153</v>
      </c>
    </row>
    <row r="83" spans="2:22" ht="30" x14ac:dyDescent="0.25">
      <c r="B83" s="10">
        <v>80</v>
      </c>
      <c r="C83" s="33" t="s">
        <v>2</v>
      </c>
      <c r="D83" s="33" t="s">
        <v>82</v>
      </c>
      <c r="E83" s="10" t="s">
        <v>132</v>
      </c>
      <c r="F83" s="33" t="s">
        <v>125</v>
      </c>
      <c r="G83" s="24">
        <v>624.94079999999997</v>
      </c>
      <c r="H83" s="10"/>
      <c r="I83" s="10">
        <v>2021</v>
      </c>
      <c r="J83" s="10">
        <v>2022</v>
      </c>
      <c r="K83" s="10">
        <f t="shared" si="16"/>
        <v>1</v>
      </c>
      <c r="L83" s="10">
        <v>60</v>
      </c>
      <c r="M83" s="25">
        <f t="shared" si="17"/>
        <v>0.1</v>
      </c>
      <c r="N83" s="26">
        <f t="shared" si="18"/>
        <v>1.5000000000000001E-2</v>
      </c>
      <c r="O83" s="27">
        <v>1100</v>
      </c>
      <c r="P83" s="28">
        <f t="shared" si="19"/>
        <v>687434.88</v>
      </c>
      <c r="Q83" s="28">
        <f t="shared" si="20"/>
        <v>10311.523200000001</v>
      </c>
      <c r="R83" s="28">
        <f t="shared" si="21"/>
        <v>677123.35679999995</v>
      </c>
      <c r="S83" s="29">
        <v>0.05</v>
      </c>
      <c r="T83" s="28">
        <f t="shared" si="22"/>
        <v>643267.18895999994</v>
      </c>
      <c r="U83" s="30">
        <f t="shared" si="23"/>
        <v>1029.325</v>
      </c>
      <c r="V83" s="23" t="s">
        <v>153</v>
      </c>
    </row>
    <row r="84" spans="2:22" ht="30" x14ac:dyDescent="0.25">
      <c r="B84" s="10">
        <v>81</v>
      </c>
      <c r="C84" s="33" t="s">
        <v>2</v>
      </c>
      <c r="D84" s="33" t="s">
        <v>83</v>
      </c>
      <c r="E84" s="10" t="s">
        <v>132</v>
      </c>
      <c r="F84" s="33" t="s">
        <v>125</v>
      </c>
      <c r="G84" s="24">
        <v>9949.5836999999992</v>
      </c>
      <c r="H84" s="10"/>
      <c r="I84" s="10">
        <v>2017</v>
      </c>
      <c r="J84" s="10">
        <v>2022</v>
      </c>
      <c r="K84" s="10">
        <f t="shared" si="16"/>
        <v>5</v>
      </c>
      <c r="L84" s="10">
        <v>60</v>
      </c>
      <c r="M84" s="25">
        <f t="shared" si="17"/>
        <v>0.1</v>
      </c>
      <c r="N84" s="26">
        <f t="shared" si="18"/>
        <v>1.5000000000000001E-2</v>
      </c>
      <c r="O84" s="27">
        <f>IF(L84=40,1000,1400)</f>
        <v>1400</v>
      </c>
      <c r="P84" s="28">
        <f t="shared" si="19"/>
        <v>13929417.18</v>
      </c>
      <c r="Q84" s="28">
        <f t="shared" si="20"/>
        <v>1044706.2885</v>
      </c>
      <c r="R84" s="28">
        <f t="shared" si="21"/>
        <v>12884710.8915</v>
      </c>
      <c r="S84" s="29">
        <v>0.05</v>
      </c>
      <c r="T84" s="28">
        <f t="shared" si="22"/>
        <v>12240475.346925</v>
      </c>
      <c r="U84" s="30">
        <f t="shared" si="23"/>
        <v>1230.25</v>
      </c>
      <c r="V84" s="23" t="s">
        <v>152</v>
      </c>
    </row>
    <row r="85" spans="2:22" ht="30" x14ac:dyDescent="0.25">
      <c r="B85" s="10">
        <v>82</v>
      </c>
      <c r="C85" s="33" t="s">
        <v>15</v>
      </c>
      <c r="D85" s="33" t="s">
        <v>84</v>
      </c>
      <c r="E85" s="10" t="s">
        <v>132</v>
      </c>
      <c r="F85" s="33" t="s">
        <v>125</v>
      </c>
      <c r="G85" s="24">
        <v>9949.5836999999992</v>
      </c>
      <c r="H85" s="10"/>
      <c r="I85" s="10">
        <v>2017</v>
      </c>
      <c r="J85" s="10">
        <v>2022</v>
      </c>
      <c r="K85" s="10">
        <f t="shared" si="16"/>
        <v>5</v>
      </c>
      <c r="L85" s="10">
        <v>60</v>
      </c>
      <c r="M85" s="25">
        <f t="shared" si="17"/>
        <v>0.1</v>
      </c>
      <c r="N85" s="26">
        <f t="shared" si="18"/>
        <v>1.5000000000000001E-2</v>
      </c>
      <c r="O85" s="27">
        <f>IF(L85=40,1000,1400)</f>
        <v>1400</v>
      </c>
      <c r="P85" s="28">
        <f t="shared" si="19"/>
        <v>13929417.18</v>
      </c>
      <c r="Q85" s="28">
        <f t="shared" si="20"/>
        <v>1044706.2885</v>
      </c>
      <c r="R85" s="28">
        <f t="shared" si="21"/>
        <v>12884710.8915</v>
      </c>
      <c r="S85" s="29">
        <v>0.05</v>
      </c>
      <c r="T85" s="28">
        <f t="shared" si="22"/>
        <v>12240475.346925</v>
      </c>
      <c r="U85" s="30">
        <f t="shared" si="23"/>
        <v>1230.25</v>
      </c>
      <c r="V85" s="23" t="s">
        <v>152</v>
      </c>
    </row>
    <row r="86" spans="2:22" ht="30" x14ac:dyDescent="0.25">
      <c r="B86" s="10">
        <v>83</v>
      </c>
      <c r="C86" s="33" t="s">
        <v>2</v>
      </c>
      <c r="D86" s="33" t="s">
        <v>85</v>
      </c>
      <c r="E86" s="10" t="s">
        <v>132</v>
      </c>
      <c r="F86" s="33" t="s">
        <v>155</v>
      </c>
      <c r="G86" s="24">
        <v>744.08090000000004</v>
      </c>
      <c r="H86" s="10">
        <v>4</v>
      </c>
      <c r="I86" s="10">
        <v>2017</v>
      </c>
      <c r="J86" s="10">
        <v>2022</v>
      </c>
      <c r="K86" s="10">
        <f t="shared" si="16"/>
        <v>5</v>
      </c>
      <c r="L86" s="10">
        <v>40</v>
      </c>
      <c r="M86" s="25">
        <f t="shared" si="17"/>
        <v>0.05</v>
      </c>
      <c r="N86" s="26">
        <f t="shared" si="18"/>
        <v>2.375E-2</v>
      </c>
      <c r="O86" s="27">
        <v>450</v>
      </c>
      <c r="P86" s="28">
        <f t="shared" si="19"/>
        <v>334836.40500000003</v>
      </c>
      <c r="Q86" s="28">
        <f t="shared" si="20"/>
        <v>39761.823093750005</v>
      </c>
      <c r="R86" s="28">
        <f t="shared" si="21"/>
        <v>295074.58190625004</v>
      </c>
      <c r="S86" s="29">
        <v>0.05</v>
      </c>
      <c r="T86" s="28">
        <f t="shared" si="22"/>
        <v>280320.8528109375</v>
      </c>
      <c r="U86" s="30">
        <f t="shared" si="23"/>
        <v>376.734375</v>
      </c>
      <c r="V86" s="23" t="s">
        <v>153</v>
      </c>
    </row>
    <row r="87" spans="2:22" ht="30" x14ac:dyDescent="0.25">
      <c r="B87" s="10">
        <v>84</v>
      </c>
      <c r="C87" s="33" t="s">
        <v>2</v>
      </c>
      <c r="D87" s="33" t="s">
        <v>86</v>
      </c>
      <c r="E87" s="10" t="s">
        <v>132</v>
      </c>
      <c r="F87" s="33" t="s">
        <v>155</v>
      </c>
      <c r="G87" s="24">
        <v>1058.2191</v>
      </c>
      <c r="H87" s="10">
        <v>4</v>
      </c>
      <c r="I87" s="10">
        <v>2017</v>
      </c>
      <c r="J87" s="10">
        <v>2022</v>
      </c>
      <c r="K87" s="10">
        <f t="shared" si="16"/>
        <v>5</v>
      </c>
      <c r="L87" s="10">
        <v>40</v>
      </c>
      <c r="M87" s="25">
        <f t="shared" si="17"/>
        <v>0.05</v>
      </c>
      <c r="N87" s="26">
        <f t="shared" si="18"/>
        <v>2.375E-2</v>
      </c>
      <c r="O87" s="27">
        <v>700</v>
      </c>
      <c r="P87" s="28">
        <f t="shared" si="19"/>
        <v>740753.37</v>
      </c>
      <c r="Q87" s="28">
        <f t="shared" si="20"/>
        <v>87964.462687499996</v>
      </c>
      <c r="R87" s="28">
        <f t="shared" si="21"/>
        <v>652788.90731250006</v>
      </c>
      <c r="S87" s="29">
        <v>0.05</v>
      </c>
      <c r="T87" s="28">
        <f t="shared" si="22"/>
        <v>620149.46194687497</v>
      </c>
      <c r="U87" s="30">
        <f t="shared" si="23"/>
        <v>586.03125</v>
      </c>
      <c r="V87" s="23" t="s">
        <v>153</v>
      </c>
    </row>
    <row r="88" spans="2:22" ht="30" x14ac:dyDescent="0.25">
      <c r="B88" s="10">
        <v>85</v>
      </c>
      <c r="C88" s="33" t="s">
        <v>2</v>
      </c>
      <c r="D88" s="33" t="s">
        <v>87</v>
      </c>
      <c r="E88" s="10" t="s">
        <v>127</v>
      </c>
      <c r="F88" s="33" t="s">
        <v>155</v>
      </c>
      <c r="G88" s="24">
        <v>1398.8</v>
      </c>
      <c r="H88" s="10">
        <v>3.15</v>
      </c>
      <c r="I88" s="10">
        <v>2021</v>
      </c>
      <c r="J88" s="10">
        <v>2022</v>
      </c>
      <c r="K88" s="10">
        <f t="shared" si="16"/>
        <v>1</v>
      </c>
      <c r="L88" s="10">
        <v>40</v>
      </c>
      <c r="M88" s="25">
        <f t="shared" si="17"/>
        <v>0.05</v>
      </c>
      <c r="N88" s="26">
        <f t="shared" si="18"/>
        <v>2.375E-2</v>
      </c>
      <c r="O88" s="27">
        <v>400</v>
      </c>
      <c r="P88" s="28">
        <f t="shared" si="19"/>
        <v>559520</v>
      </c>
      <c r="Q88" s="28">
        <f t="shared" si="20"/>
        <v>13288.6</v>
      </c>
      <c r="R88" s="28">
        <f t="shared" si="21"/>
        <v>546231.4</v>
      </c>
      <c r="S88" s="29">
        <v>0.05</v>
      </c>
      <c r="T88" s="28">
        <f t="shared" si="22"/>
        <v>518919.83</v>
      </c>
      <c r="U88" s="30">
        <f t="shared" si="23"/>
        <v>370.97500000000002</v>
      </c>
      <c r="V88" s="23" t="s">
        <v>153</v>
      </c>
    </row>
    <row r="89" spans="2:22" ht="30" x14ac:dyDescent="0.25">
      <c r="B89" s="10">
        <v>86</v>
      </c>
      <c r="C89" s="33" t="s">
        <v>2</v>
      </c>
      <c r="D89" s="33" t="s">
        <v>87</v>
      </c>
      <c r="E89" s="10" t="s">
        <v>127</v>
      </c>
      <c r="F89" s="33" t="s">
        <v>155</v>
      </c>
      <c r="G89" s="24">
        <v>1398.8</v>
      </c>
      <c r="H89" s="10">
        <v>3.15</v>
      </c>
      <c r="I89" s="10">
        <v>2021</v>
      </c>
      <c r="J89" s="10">
        <v>2022</v>
      </c>
      <c r="K89" s="10">
        <f t="shared" si="16"/>
        <v>1</v>
      </c>
      <c r="L89" s="10">
        <v>40</v>
      </c>
      <c r="M89" s="25">
        <f t="shared" si="17"/>
        <v>0.05</v>
      </c>
      <c r="N89" s="26">
        <f t="shared" si="18"/>
        <v>2.375E-2</v>
      </c>
      <c r="O89" s="27">
        <v>400</v>
      </c>
      <c r="P89" s="28">
        <f t="shared" si="19"/>
        <v>559520</v>
      </c>
      <c r="Q89" s="28">
        <f t="shared" si="20"/>
        <v>13288.6</v>
      </c>
      <c r="R89" s="28">
        <f t="shared" si="21"/>
        <v>546231.4</v>
      </c>
      <c r="S89" s="29">
        <v>0.05</v>
      </c>
      <c r="T89" s="28">
        <f t="shared" si="22"/>
        <v>518919.83</v>
      </c>
      <c r="U89" s="30">
        <f t="shared" si="23"/>
        <v>370.97500000000002</v>
      </c>
      <c r="V89" s="23" t="s">
        <v>153</v>
      </c>
    </row>
    <row r="90" spans="2:22" ht="30" x14ac:dyDescent="0.25">
      <c r="B90" s="10">
        <v>87</v>
      </c>
      <c r="C90" s="33" t="s">
        <v>2</v>
      </c>
      <c r="D90" s="33" t="s">
        <v>87</v>
      </c>
      <c r="E90" s="10" t="s">
        <v>127</v>
      </c>
      <c r="F90" s="33" t="s">
        <v>155</v>
      </c>
      <c r="G90" s="24">
        <v>1398.8</v>
      </c>
      <c r="H90" s="10">
        <v>3.15</v>
      </c>
      <c r="I90" s="10">
        <v>2021</v>
      </c>
      <c r="J90" s="10">
        <v>2022</v>
      </c>
      <c r="K90" s="10">
        <f t="shared" si="16"/>
        <v>1</v>
      </c>
      <c r="L90" s="10">
        <v>40</v>
      </c>
      <c r="M90" s="25">
        <f t="shared" si="17"/>
        <v>0.05</v>
      </c>
      <c r="N90" s="26">
        <f t="shared" si="18"/>
        <v>2.375E-2</v>
      </c>
      <c r="O90" s="27">
        <v>400</v>
      </c>
      <c r="P90" s="28">
        <f t="shared" si="19"/>
        <v>559520</v>
      </c>
      <c r="Q90" s="28">
        <f t="shared" si="20"/>
        <v>13288.6</v>
      </c>
      <c r="R90" s="28">
        <f t="shared" si="21"/>
        <v>546231.4</v>
      </c>
      <c r="S90" s="29">
        <v>0.05</v>
      </c>
      <c r="T90" s="28">
        <f t="shared" si="22"/>
        <v>518919.83</v>
      </c>
      <c r="U90" s="30">
        <f t="shared" si="23"/>
        <v>370.97500000000002</v>
      </c>
      <c r="V90" s="23" t="s">
        <v>153</v>
      </c>
    </row>
    <row r="91" spans="2:22" ht="30" x14ac:dyDescent="0.25">
      <c r="B91" s="10">
        <v>88</v>
      </c>
      <c r="C91" s="33" t="s">
        <v>2</v>
      </c>
      <c r="D91" s="33" t="s">
        <v>87</v>
      </c>
      <c r="E91" s="10" t="s">
        <v>127</v>
      </c>
      <c r="F91" s="33" t="s">
        <v>155</v>
      </c>
      <c r="G91" s="24">
        <v>1398.8</v>
      </c>
      <c r="H91" s="10">
        <v>3.15</v>
      </c>
      <c r="I91" s="10">
        <v>2021</v>
      </c>
      <c r="J91" s="10">
        <v>2022</v>
      </c>
      <c r="K91" s="10">
        <f t="shared" si="16"/>
        <v>1</v>
      </c>
      <c r="L91" s="10">
        <v>40</v>
      </c>
      <c r="M91" s="25">
        <f t="shared" si="17"/>
        <v>0.05</v>
      </c>
      <c r="N91" s="26">
        <f t="shared" si="18"/>
        <v>2.375E-2</v>
      </c>
      <c r="O91" s="27">
        <v>400</v>
      </c>
      <c r="P91" s="28">
        <f t="shared" si="19"/>
        <v>559520</v>
      </c>
      <c r="Q91" s="28">
        <f t="shared" si="20"/>
        <v>13288.6</v>
      </c>
      <c r="R91" s="28">
        <f t="shared" si="21"/>
        <v>546231.4</v>
      </c>
      <c r="S91" s="29">
        <v>0.05</v>
      </c>
      <c r="T91" s="28">
        <f t="shared" si="22"/>
        <v>518919.83</v>
      </c>
      <c r="U91" s="30">
        <f t="shared" si="23"/>
        <v>370.97500000000002</v>
      </c>
      <c r="V91" s="23" t="s">
        <v>153</v>
      </c>
    </row>
    <row r="92" spans="2:22" ht="30" x14ac:dyDescent="0.25">
      <c r="B92" s="10">
        <v>89</v>
      </c>
      <c r="C92" s="33" t="s">
        <v>2</v>
      </c>
      <c r="D92" s="33" t="s">
        <v>87</v>
      </c>
      <c r="E92" s="10" t="s">
        <v>127</v>
      </c>
      <c r="F92" s="33" t="s">
        <v>155</v>
      </c>
      <c r="G92" s="24">
        <v>1398.8</v>
      </c>
      <c r="H92" s="10">
        <v>3.15</v>
      </c>
      <c r="I92" s="10">
        <v>2021</v>
      </c>
      <c r="J92" s="10">
        <v>2022</v>
      </c>
      <c r="K92" s="10">
        <f t="shared" si="16"/>
        <v>1</v>
      </c>
      <c r="L92" s="10">
        <v>40</v>
      </c>
      <c r="M92" s="25">
        <f t="shared" si="17"/>
        <v>0.05</v>
      </c>
      <c r="N92" s="26">
        <f t="shared" si="18"/>
        <v>2.375E-2</v>
      </c>
      <c r="O92" s="27">
        <v>400</v>
      </c>
      <c r="P92" s="28">
        <f t="shared" si="19"/>
        <v>559520</v>
      </c>
      <c r="Q92" s="28">
        <f t="shared" si="20"/>
        <v>13288.6</v>
      </c>
      <c r="R92" s="28">
        <f t="shared" si="21"/>
        <v>546231.4</v>
      </c>
      <c r="S92" s="29">
        <v>0.05</v>
      </c>
      <c r="T92" s="28">
        <f t="shared" si="22"/>
        <v>518919.83</v>
      </c>
      <c r="U92" s="30">
        <f t="shared" si="23"/>
        <v>370.97500000000002</v>
      </c>
      <c r="V92" s="23" t="s">
        <v>153</v>
      </c>
    </row>
    <row r="93" spans="2:22" ht="30" x14ac:dyDescent="0.25">
      <c r="B93" s="10">
        <v>90</v>
      </c>
      <c r="C93" s="33" t="s">
        <v>2</v>
      </c>
      <c r="D93" s="33" t="s">
        <v>87</v>
      </c>
      <c r="E93" s="10" t="s">
        <v>127</v>
      </c>
      <c r="F93" s="33" t="s">
        <v>155</v>
      </c>
      <c r="G93" s="24">
        <v>1398.8</v>
      </c>
      <c r="H93" s="10">
        <v>3.15</v>
      </c>
      <c r="I93" s="10">
        <v>2021</v>
      </c>
      <c r="J93" s="10">
        <v>2022</v>
      </c>
      <c r="K93" s="10">
        <f t="shared" si="16"/>
        <v>1</v>
      </c>
      <c r="L93" s="10">
        <v>40</v>
      </c>
      <c r="M93" s="25">
        <f t="shared" si="17"/>
        <v>0.05</v>
      </c>
      <c r="N93" s="26">
        <f t="shared" si="18"/>
        <v>2.375E-2</v>
      </c>
      <c r="O93" s="27">
        <v>400</v>
      </c>
      <c r="P93" s="28">
        <f t="shared" si="19"/>
        <v>559520</v>
      </c>
      <c r="Q93" s="28">
        <f t="shared" si="20"/>
        <v>13288.6</v>
      </c>
      <c r="R93" s="28">
        <f t="shared" si="21"/>
        <v>546231.4</v>
      </c>
      <c r="S93" s="29">
        <v>0.05</v>
      </c>
      <c r="T93" s="28">
        <f t="shared" si="22"/>
        <v>518919.83</v>
      </c>
      <c r="U93" s="30">
        <f t="shared" si="23"/>
        <v>370.97500000000002</v>
      </c>
      <c r="V93" s="23" t="s">
        <v>153</v>
      </c>
    </row>
    <row r="94" spans="2:22" ht="30" x14ac:dyDescent="0.25">
      <c r="B94" s="10">
        <v>91</v>
      </c>
      <c r="C94" s="33" t="s">
        <v>2</v>
      </c>
      <c r="D94" s="33" t="s">
        <v>88</v>
      </c>
      <c r="E94" s="10" t="s">
        <v>127</v>
      </c>
      <c r="F94" s="33" t="s">
        <v>155</v>
      </c>
      <c r="G94" s="24">
        <v>2713.672</v>
      </c>
      <c r="H94" s="31">
        <v>3.9</v>
      </c>
      <c r="I94" s="10">
        <v>2021</v>
      </c>
      <c r="J94" s="10">
        <v>2022</v>
      </c>
      <c r="K94" s="10">
        <f t="shared" si="16"/>
        <v>1</v>
      </c>
      <c r="L94" s="10">
        <v>40</v>
      </c>
      <c r="M94" s="25">
        <f t="shared" si="17"/>
        <v>0.05</v>
      </c>
      <c r="N94" s="26">
        <f t="shared" si="18"/>
        <v>2.375E-2</v>
      </c>
      <c r="O94" s="27">
        <v>700</v>
      </c>
      <c r="P94" s="28">
        <f t="shared" si="19"/>
        <v>1899570.4</v>
      </c>
      <c r="Q94" s="28">
        <f t="shared" si="20"/>
        <v>45114.796999999999</v>
      </c>
      <c r="R94" s="28">
        <f t="shared" si="21"/>
        <v>1854455.6029999999</v>
      </c>
      <c r="S94" s="29">
        <v>0.05</v>
      </c>
      <c r="T94" s="28">
        <f t="shared" si="22"/>
        <v>1761732.8228499999</v>
      </c>
      <c r="U94" s="30">
        <f t="shared" si="23"/>
        <v>649.20624999999995</v>
      </c>
      <c r="V94" s="23" t="s">
        <v>151</v>
      </c>
    </row>
    <row r="95" spans="2:22" ht="30" x14ac:dyDescent="0.25">
      <c r="B95" s="10">
        <v>92</v>
      </c>
      <c r="C95" s="33" t="s">
        <v>2</v>
      </c>
      <c r="D95" s="33" t="s">
        <v>89</v>
      </c>
      <c r="E95" s="10" t="s">
        <v>127</v>
      </c>
      <c r="F95" s="33" t="s">
        <v>155</v>
      </c>
      <c r="G95" s="24">
        <v>135.57599999999999</v>
      </c>
      <c r="H95" s="10">
        <v>3</v>
      </c>
      <c r="I95" s="10">
        <v>2021</v>
      </c>
      <c r="J95" s="10">
        <v>2022</v>
      </c>
      <c r="K95" s="10">
        <f t="shared" si="16"/>
        <v>1</v>
      </c>
      <c r="L95" s="10">
        <v>40</v>
      </c>
      <c r="M95" s="25">
        <f t="shared" si="17"/>
        <v>0.05</v>
      </c>
      <c r="N95" s="26">
        <f t="shared" si="18"/>
        <v>2.375E-2</v>
      </c>
      <c r="O95" s="27">
        <v>450</v>
      </c>
      <c r="P95" s="28">
        <f t="shared" si="19"/>
        <v>61009.2</v>
      </c>
      <c r="Q95" s="28">
        <f t="shared" si="20"/>
        <v>1448.9684999999999</v>
      </c>
      <c r="R95" s="28">
        <f t="shared" si="21"/>
        <v>59560.231499999994</v>
      </c>
      <c r="S95" s="29">
        <v>0.05</v>
      </c>
      <c r="T95" s="28">
        <f t="shared" si="22"/>
        <v>56582.21992499999</v>
      </c>
      <c r="U95" s="30">
        <f t="shared" si="23"/>
        <v>417.34687499999995</v>
      </c>
      <c r="V95" s="23" t="s">
        <v>153</v>
      </c>
    </row>
    <row r="96" spans="2:22" ht="30" x14ac:dyDescent="0.25">
      <c r="B96" s="10">
        <v>93</v>
      </c>
      <c r="C96" s="33" t="s">
        <v>2</v>
      </c>
      <c r="D96" s="33" t="s">
        <v>90</v>
      </c>
      <c r="E96" s="10" t="s">
        <v>133</v>
      </c>
      <c r="F96" s="33"/>
      <c r="G96" s="24">
        <v>369.76740000000001</v>
      </c>
      <c r="H96" s="10">
        <v>3.15</v>
      </c>
      <c r="I96" s="10">
        <v>2016</v>
      </c>
      <c r="J96" s="10">
        <v>2022</v>
      </c>
      <c r="K96" s="10">
        <f t="shared" si="16"/>
        <v>6</v>
      </c>
      <c r="L96" s="10">
        <v>60</v>
      </c>
      <c r="M96" s="25">
        <f t="shared" si="17"/>
        <v>0.1</v>
      </c>
      <c r="N96" s="26">
        <f t="shared" si="18"/>
        <v>1.5000000000000001E-2</v>
      </c>
      <c r="O96" s="27">
        <v>1100</v>
      </c>
      <c r="P96" s="28">
        <f t="shared" si="19"/>
        <v>406744.14</v>
      </c>
      <c r="Q96" s="28">
        <f t="shared" si="20"/>
        <v>36606.972600000001</v>
      </c>
      <c r="R96" s="28">
        <f t="shared" si="21"/>
        <v>370137.16740000003</v>
      </c>
      <c r="S96" s="29">
        <v>0.05</v>
      </c>
      <c r="T96" s="28">
        <f t="shared" si="22"/>
        <v>351630.30903</v>
      </c>
      <c r="U96" s="30">
        <f t="shared" si="23"/>
        <v>950.94999999999993</v>
      </c>
      <c r="V96" s="23" t="s">
        <v>153</v>
      </c>
    </row>
    <row r="97" spans="2:22" ht="30" x14ac:dyDescent="0.25">
      <c r="B97" s="10">
        <v>94</v>
      </c>
      <c r="C97" s="33" t="s">
        <v>2</v>
      </c>
      <c r="D97" s="33" t="s">
        <v>91</v>
      </c>
      <c r="E97" s="10" t="s">
        <v>133</v>
      </c>
      <c r="F97" s="33" t="s">
        <v>155</v>
      </c>
      <c r="G97" s="24">
        <v>3394.8606999999997</v>
      </c>
      <c r="H97" s="10"/>
      <c r="I97" s="10">
        <v>2021</v>
      </c>
      <c r="J97" s="10">
        <v>2022</v>
      </c>
      <c r="K97" s="10">
        <f t="shared" si="16"/>
        <v>1</v>
      </c>
      <c r="L97" s="10">
        <v>40</v>
      </c>
      <c r="M97" s="25">
        <f t="shared" si="17"/>
        <v>0.05</v>
      </c>
      <c r="N97" s="26">
        <f t="shared" si="18"/>
        <v>2.375E-2</v>
      </c>
      <c r="O97" s="27">
        <v>700</v>
      </c>
      <c r="P97" s="28">
        <f t="shared" si="19"/>
        <v>2376402.4899999998</v>
      </c>
      <c r="Q97" s="28">
        <f t="shared" si="20"/>
        <v>56439.559137499993</v>
      </c>
      <c r="R97" s="28">
        <f t="shared" si="21"/>
        <v>2319962.9308624999</v>
      </c>
      <c r="S97" s="29">
        <v>0.05</v>
      </c>
      <c r="T97" s="28">
        <f t="shared" si="22"/>
        <v>2203964.7843193747</v>
      </c>
      <c r="U97" s="30">
        <f t="shared" si="23"/>
        <v>649.20624999999995</v>
      </c>
      <c r="V97" s="23" t="s">
        <v>151</v>
      </c>
    </row>
    <row r="98" spans="2:22" ht="30" x14ac:dyDescent="0.25">
      <c r="B98" s="10">
        <v>95</v>
      </c>
      <c r="C98" s="33" t="s">
        <v>2</v>
      </c>
      <c r="D98" s="33" t="s">
        <v>92</v>
      </c>
      <c r="E98" s="10" t="s">
        <v>134</v>
      </c>
      <c r="F98" s="33" t="s">
        <v>155</v>
      </c>
      <c r="G98" s="24">
        <v>9296.64</v>
      </c>
      <c r="H98" s="10"/>
      <c r="I98" s="10">
        <v>2020</v>
      </c>
      <c r="J98" s="10">
        <v>2022</v>
      </c>
      <c r="K98" s="10">
        <f t="shared" si="16"/>
        <v>2</v>
      </c>
      <c r="L98" s="10">
        <v>40</v>
      </c>
      <c r="M98" s="25">
        <f t="shared" si="17"/>
        <v>0.05</v>
      </c>
      <c r="N98" s="26">
        <f t="shared" si="18"/>
        <v>2.375E-2</v>
      </c>
      <c r="O98" s="27">
        <v>1200</v>
      </c>
      <c r="P98" s="28">
        <f t="shared" si="19"/>
        <v>11155968</v>
      </c>
      <c r="Q98" s="28">
        <f t="shared" si="20"/>
        <v>529908.47999999998</v>
      </c>
      <c r="R98" s="28">
        <f t="shared" si="21"/>
        <v>10626059.52</v>
      </c>
      <c r="S98" s="29">
        <v>0.05</v>
      </c>
      <c r="T98" s="28">
        <f t="shared" si="22"/>
        <v>10094756.544</v>
      </c>
      <c r="U98" s="30">
        <f t="shared" si="23"/>
        <v>1085.8500000000001</v>
      </c>
      <c r="V98" s="23" t="s">
        <v>152</v>
      </c>
    </row>
    <row r="99" spans="2:22" ht="30" x14ac:dyDescent="0.25">
      <c r="B99" s="10">
        <v>96</v>
      </c>
      <c r="C99" s="33" t="s">
        <v>2</v>
      </c>
      <c r="D99" s="33" t="s">
        <v>93</v>
      </c>
      <c r="E99" s="10" t="s">
        <v>135</v>
      </c>
      <c r="F99" s="33" t="s">
        <v>155</v>
      </c>
      <c r="G99" s="24">
        <v>7747.2</v>
      </c>
      <c r="H99" s="10"/>
      <c r="I99" s="10">
        <v>2020</v>
      </c>
      <c r="J99" s="10">
        <v>2022</v>
      </c>
      <c r="K99" s="10">
        <f t="shared" si="16"/>
        <v>2</v>
      </c>
      <c r="L99" s="10">
        <v>40</v>
      </c>
      <c r="M99" s="25">
        <f t="shared" si="17"/>
        <v>0.05</v>
      </c>
      <c r="N99" s="26">
        <f t="shared" si="18"/>
        <v>2.375E-2</v>
      </c>
      <c r="O99" s="27">
        <v>1200</v>
      </c>
      <c r="P99" s="28">
        <f t="shared" si="19"/>
        <v>9296640</v>
      </c>
      <c r="Q99" s="28">
        <f t="shared" si="20"/>
        <v>441590.4</v>
      </c>
      <c r="R99" s="28">
        <f t="shared" si="21"/>
        <v>8855049.5999999996</v>
      </c>
      <c r="S99" s="29">
        <v>0.05</v>
      </c>
      <c r="T99" s="28">
        <f t="shared" si="22"/>
        <v>8412297.1199999992</v>
      </c>
      <c r="U99" s="30">
        <f t="shared" si="23"/>
        <v>1085.8499999999999</v>
      </c>
      <c r="V99" s="23" t="s">
        <v>152</v>
      </c>
    </row>
    <row r="100" spans="2:22" ht="30" x14ac:dyDescent="0.25">
      <c r="B100" s="10">
        <v>97</v>
      </c>
      <c r="C100" s="33" t="s">
        <v>2</v>
      </c>
      <c r="D100" s="33" t="s">
        <v>94</v>
      </c>
      <c r="E100" s="10" t="s">
        <v>128</v>
      </c>
      <c r="F100" s="33" t="s">
        <v>125</v>
      </c>
      <c r="G100" s="24">
        <v>135.60289999999998</v>
      </c>
      <c r="H100" s="10">
        <v>3.8</v>
      </c>
      <c r="I100" s="10">
        <v>2011</v>
      </c>
      <c r="J100" s="10">
        <v>2022</v>
      </c>
      <c r="K100" s="10">
        <f t="shared" ref="K100:K131" si="24">J100-I100</f>
        <v>11</v>
      </c>
      <c r="L100" s="10">
        <v>60</v>
      </c>
      <c r="M100" s="25">
        <f t="shared" ref="M100:M131" si="25">IF(L100=40,5%,10%)</f>
        <v>0.1</v>
      </c>
      <c r="N100" s="26">
        <f t="shared" ref="N100:N131" si="26">(1-M100)/L100</f>
        <v>1.5000000000000001E-2</v>
      </c>
      <c r="O100" s="27">
        <v>1200</v>
      </c>
      <c r="P100" s="28">
        <f t="shared" ref="P100:P131" si="27">O100*G100</f>
        <v>162723.47999999998</v>
      </c>
      <c r="Q100" s="28">
        <f t="shared" ref="Q100:Q131" si="28">P100*N100*K100</f>
        <v>26849.374199999998</v>
      </c>
      <c r="R100" s="28">
        <f t="shared" ref="R100:R131" si="29">MAX(P100-Q100,0)</f>
        <v>135874.10579999999</v>
      </c>
      <c r="S100" s="29">
        <v>0.05</v>
      </c>
      <c r="T100" s="28">
        <f t="shared" ref="T100:T131" si="30">IF(R100&gt;M100*P100,R100*(1-S100),P100*M100)</f>
        <v>129080.40050999998</v>
      </c>
      <c r="U100" s="30">
        <f t="shared" ref="U100:U131" si="31">T100/G100</f>
        <v>951.9</v>
      </c>
      <c r="V100" s="23" t="s">
        <v>153</v>
      </c>
    </row>
    <row r="101" spans="2:22" ht="29.25" customHeight="1" x14ac:dyDescent="0.25">
      <c r="B101" s="10">
        <v>98</v>
      </c>
      <c r="C101" s="33" t="s">
        <v>2</v>
      </c>
      <c r="D101" s="33" t="s">
        <v>95</v>
      </c>
      <c r="E101" s="10" t="s">
        <v>133</v>
      </c>
      <c r="F101" s="33" t="s">
        <v>125</v>
      </c>
      <c r="G101" s="24">
        <v>3462.4065999999998</v>
      </c>
      <c r="H101" s="10">
        <v>4.5</v>
      </c>
      <c r="I101" s="10">
        <v>2015</v>
      </c>
      <c r="J101" s="10">
        <v>2022</v>
      </c>
      <c r="K101" s="10">
        <f t="shared" si="24"/>
        <v>7</v>
      </c>
      <c r="L101" s="10">
        <v>60</v>
      </c>
      <c r="M101" s="25">
        <f t="shared" si="25"/>
        <v>0.1</v>
      </c>
      <c r="N101" s="26">
        <f t="shared" si="26"/>
        <v>1.5000000000000001E-2</v>
      </c>
      <c r="O101" s="27">
        <f>IF(L101=40,1000,1400)</f>
        <v>1400</v>
      </c>
      <c r="P101" s="28">
        <f t="shared" si="27"/>
        <v>4847369.2399999993</v>
      </c>
      <c r="Q101" s="28">
        <f t="shared" si="28"/>
        <v>508973.77020000003</v>
      </c>
      <c r="R101" s="28">
        <f t="shared" si="29"/>
        <v>4338395.4697999991</v>
      </c>
      <c r="S101" s="29">
        <v>0.05</v>
      </c>
      <c r="T101" s="28">
        <f t="shared" si="30"/>
        <v>4121475.6963099991</v>
      </c>
      <c r="U101" s="30">
        <f t="shared" si="31"/>
        <v>1190.3499999999999</v>
      </c>
      <c r="V101" s="23" t="s">
        <v>151</v>
      </c>
    </row>
    <row r="102" spans="2:22" ht="30" x14ac:dyDescent="0.25">
      <c r="B102" s="10">
        <v>99</v>
      </c>
      <c r="C102" s="33" t="s">
        <v>15</v>
      </c>
      <c r="D102" s="33" t="s">
        <v>96</v>
      </c>
      <c r="E102" s="10" t="s">
        <v>133</v>
      </c>
      <c r="F102" s="33" t="s">
        <v>125</v>
      </c>
      <c r="G102" s="24">
        <v>3462.4065999999998</v>
      </c>
      <c r="H102" s="10">
        <v>3.2</v>
      </c>
      <c r="I102" s="10">
        <v>2015</v>
      </c>
      <c r="J102" s="10">
        <v>2022</v>
      </c>
      <c r="K102" s="10">
        <f t="shared" si="24"/>
        <v>7</v>
      </c>
      <c r="L102" s="10">
        <v>60</v>
      </c>
      <c r="M102" s="25">
        <f t="shared" si="25"/>
        <v>0.1</v>
      </c>
      <c r="N102" s="26">
        <f t="shared" si="26"/>
        <v>1.5000000000000001E-2</v>
      </c>
      <c r="O102" s="27">
        <f>IF(L102=40,1000,1400)</f>
        <v>1400</v>
      </c>
      <c r="P102" s="28">
        <f t="shared" si="27"/>
        <v>4847369.2399999993</v>
      </c>
      <c r="Q102" s="28">
        <f t="shared" si="28"/>
        <v>508973.77020000003</v>
      </c>
      <c r="R102" s="28">
        <f t="shared" si="29"/>
        <v>4338395.4697999991</v>
      </c>
      <c r="S102" s="29">
        <v>0.05</v>
      </c>
      <c r="T102" s="28">
        <f t="shared" si="30"/>
        <v>4121475.6963099991</v>
      </c>
      <c r="U102" s="30">
        <f t="shared" si="31"/>
        <v>1190.3499999999999</v>
      </c>
      <c r="V102" s="23" t="s">
        <v>151</v>
      </c>
    </row>
    <row r="103" spans="2:22" ht="30" x14ac:dyDescent="0.25">
      <c r="B103" s="10">
        <v>100</v>
      </c>
      <c r="C103" s="33" t="s">
        <v>2</v>
      </c>
      <c r="D103" s="33" t="s">
        <v>97</v>
      </c>
      <c r="E103" s="10" t="s">
        <v>127</v>
      </c>
      <c r="F103" s="33" t="s">
        <v>155</v>
      </c>
      <c r="G103" s="24">
        <v>25824</v>
      </c>
      <c r="H103" s="10"/>
      <c r="I103" s="10">
        <v>2021</v>
      </c>
      <c r="J103" s="10">
        <v>2022</v>
      </c>
      <c r="K103" s="10">
        <f t="shared" si="24"/>
        <v>1</v>
      </c>
      <c r="L103" s="10">
        <v>40</v>
      </c>
      <c r="M103" s="25">
        <f t="shared" si="25"/>
        <v>0.05</v>
      </c>
      <c r="N103" s="26">
        <f t="shared" si="26"/>
        <v>2.375E-2</v>
      </c>
      <c r="O103" s="27">
        <v>1200</v>
      </c>
      <c r="P103" s="28">
        <f t="shared" si="27"/>
        <v>30988800</v>
      </c>
      <c r="Q103" s="28">
        <f t="shared" si="28"/>
        <v>735984</v>
      </c>
      <c r="R103" s="28">
        <f t="shared" si="29"/>
        <v>30252816</v>
      </c>
      <c r="S103" s="29">
        <v>0.05</v>
      </c>
      <c r="T103" s="28">
        <f t="shared" si="30"/>
        <v>28740175.199999999</v>
      </c>
      <c r="U103" s="30">
        <f t="shared" si="31"/>
        <v>1112.925</v>
      </c>
      <c r="V103" s="23" t="s">
        <v>152</v>
      </c>
    </row>
    <row r="104" spans="2:22" ht="30" x14ac:dyDescent="0.25">
      <c r="B104" s="10">
        <v>101</v>
      </c>
      <c r="C104" s="33" t="s">
        <v>2</v>
      </c>
      <c r="D104" s="33" t="s">
        <v>98</v>
      </c>
      <c r="E104" s="10" t="s">
        <v>128</v>
      </c>
      <c r="F104" s="33" t="s">
        <v>125</v>
      </c>
      <c r="G104" s="24">
        <v>840.46359999999993</v>
      </c>
      <c r="H104" s="10">
        <v>5.0999999999999996</v>
      </c>
      <c r="I104" s="10">
        <v>2011</v>
      </c>
      <c r="J104" s="10">
        <v>2022</v>
      </c>
      <c r="K104" s="10">
        <f t="shared" si="24"/>
        <v>11</v>
      </c>
      <c r="L104" s="10">
        <v>60</v>
      </c>
      <c r="M104" s="25">
        <f t="shared" si="25"/>
        <v>0.1</v>
      </c>
      <c r="N104" s="26">
        <f t="shared" si="26"/>
        <v>1.5000000000000001E-2</v>
      </c>
      <c r="O104" s="27">
        <f t="shared" ref="O104:O111" si="32">IF(L104=40,1000,1400)</f>
        <v>1400</v>
      </c>
      <c r="P104" s="28">
        <f t="shared" si="27"/>
        <v>1176649.0399999998</v>
      </c>
      <c r="Q104" s="28">
        <f t="shared" si="28"/>
        <v>194147.09159999999</v>
      </c>
      <c r="R104" s="28">
        <f t="shared" si="29"/>
        <v>982501.94839999988</v>
      </c>
      <c r="S104" s="29">
        <v>0.05</v>
      </c>
      <c r="T104" s="28">
        <f t="shared" si="30"/>
        <v>933376.85097999987</v>
      </c>
      <c r="U104" s="30">
        <f t="shared" si="31"/>
        <v>1110.55</v>
      </c>
      <c r="V104" s="23" t="s">
        <v>153</v>
      </c>
    </row>
    <row r="105" spans="2:22" ht="30" x14ac:dyDescent="0.25">
      <c r="B105" s="10">
        <v>102</v>
      </c>
      <c r="C105" s="33" t="s">
        <v>2</v>
      </c>
      <c r="D105" s="33" t="s">
        <v>98</v>
      </c>
      <c r="E105" s="10" t="s">
        <v>128</v>
      </c>
      <c r="F105" s="33" t="s">
        <v>125</v>
      </c>
      <c r="G105" s="24">
        <v>226.36350000000002</v>
      </c>
      <c r="H105" s="10">
        <v>5.0999999999999996</v>
      </c>
      <c r="I105" s="10">
        <v>2011</v>
      </c>
      <c r="J105" s="10">
        <v>2022</v>
      </c>
      <c r="K105" s="10">
        <f t="shared" si="24"/>
        <v>11</v>
      </c>
      <c r="L105" s="10">
        <v>60</v>
      </c>
      <c r="M105" s="25">
        <f t="shared" si="25"/>
        <v>0.1</v>
      </c>
      <c r="N105" s="26">
        <f t="shared" si="26"/>
        <v>1.5000000000000001E-2</v>
      </c>
      <c r="O105" s="27">
        <f t="shared" si="32"/>
        <v>1400</v>
      </c>
      <c r="P105" s="28">
        <f t="shared" si="27"/>
        <v>316908.90000000002</v>
      </c>
      <c r="Q105" s="28">
        <f t="shared" si="28"/>
        <v>52289.96850000001</v>
      </c>
      <c r="R105" s="28">
        <f t="shared" si="29"/>
        <v>264618.93150000001</v>
      </c>
      <c r="S105" s="29">
        <v>0.05</v>
      </c>
      <c r="T105" s="28">
        <f t="shared" si="30"/>
        <v>251387.984925</v>
      </c>
      <c r="U105" s="30">
        <f t="shared" si="31"/>
        <v>1110.55</v>
      </c>
      <c r="V105" s="23" t="s">
        <v>153</v>
      </c>
    </row>
    <row r="106" spans="2:22" ht="30" x14ac:dyDescent="0.25">
      <c r="B106" s="10">
        <v>103</v>
      </c>
      <c r="C106" s="33" t="s">
        <v>15</v>
      </c>
      <c r="D106" s="33" t="s">
        <v>99</v>
      </c>
      <c r="E106" s="10" t="s">
        <v>128</v>
      </c>
      <c r="F106" s="33" t="s">
        <v>125</v>
      </c>
      <c r="G106" s="24">
        <v>840.46359999999993</v>
      </c>
      <c r="H106" s="10">
        <v>5.0999999999999996</v>
      </c>
      <c r="I106" s="10">
        <v>2011</v>
      </c>
      <c r="J106" s="10">
        <v>2022</v>
      </c>
      <c r="K106" s="10">
        <f t="shared" si="24"/>
        <v>11</v>
      </c>
      <c r="L106" s="10">
        <v>60</v>
      </c>
      <c r="M106" s="25">
        <f t="shared" si="25"/>
        <v>0.1</v>
      </c>
      <c r="N106" s="26">
        <f t="shared" si="26"/>
        <v>1.5000000000000001E-2</v>
      </c>
      <c r="O106" s="27">
        <f t="shared" si="32"/>
        <v>1400</v>
      </c>
      <c r="P106" s="28">
        <f t="shared" si="27"/>
        <v>1176649.0399999998</v>
      </c>
      <c r="Q106" s="28">
        <f t="shared" si="28"/>
        <v>194147.09159999999</v>
      </c>
      <c r="R106" s="28">
        <f t="shared" si="29"/>
        <v>982501.94839999988</v>
      </c>
      <c r="S106" s="29">
        <v>0.05</v>
      </c>
      <c r="T106" s="28">
        <f t="shared" si="30"/>
        <v>933376.85097999987</v>
      </c>
      <c r="U106" s="30">
        <f t="shared" si="31"/>
        <v>1110.55</v>
      </c>
      <c r="V106" s="23" t="s">
        <v>153</v>
      </c>
    </row>
    <row r="107" spans="2:22" ht="30" x14ac:dyDescent="0.25">
      <c r="B107" s="10">
        <v>104</v>
      </c>
      <c r="C107" s="33" t="s">
        <v>15</v>
      </c>
      <c r="D107" s="33" t="s">
        <v>99</v>
      </c>
      <c r="E107" s="10" t="s">
        <v>128</v>
      </c>
      <c r="F107" s="33" t="s">
        <v>125</v>
      </c>
      <c r="G107" s="24">
        <v>226.36350000000002</v>
      </c>
      <c r="H107" s="10">
        <v>5.0999999999999996</v>
      </c>
      <c r="I107" s="10">
        <v>2011</v>
      </c>
      <c r="J107" s="10">
        <v>2022</v>
      </c>
      <c r="K107" s="10">
        <f t="shared" si="24"/>
        <v>11</v>
      </c>
      <c r="L107" s="10">
        <v>60</v>
      </c>
      <c r="M107" s="25">
        <f t="shared" si="25"/>
        <v>0.1</v>
      </c>
      <c r="N107" s="26">
        <f t="shared" si="26"/>
        <v>1.5000000000000001E-2</v>
      </c>
      <c r="O107" s="27">
        <f t="shared" si="32"/>
        <v>1400</v>
      </c>
      <c r="P107" s="28">
        <f t="shared" si="27"/>
        <v>316908.90000000002</v>
      </c>
      <c r="Q107" s="28">
        <f t="shared" si="28"/>
        <v>52289.96850000001</v>
      </c>
      <c r="R107" s="28">
        <f t="shared" si="29"/>
        <v>264618.93150000001</v>
      </c>
      <c r="S107" s="29">
        <v>0.05</v>
      </c>
      <c r="T107" s="28">
        <f t="shared" si="30"/>
        <v>251387.984925</v>
      </c>
      <c r="U107" s="30">
        <f t="shared" si="31"/>
        <v>1110.55</v>
      </c>
      <c r="V107" s="23" t="s">
        <v>153</v>
      </c>
    </row>
    <row r="108" spans="2:22" ht="30" x14ac:dyDescent="0.25">
      <c r="B108" s="10">
        <v>105</v>
      </c>
      <c r="C108" s="33" t="s">
        <v>2</v>
      </c>
      <c r="D108" s="33" t="s">
        <v>100</v>
      </c>
      <c r="E108" s="10" t="s">
        <v>128</v>
      </c>
      <c r="F108" s="33" t="s">
        <v>125</v>
      </c>
      <c r="G108" s="24">
        <v>654.34249999999997</v>
      </c>
      <c r="H108" s="10">
        <v>4.4000000000000004</v>
      </c>
      <c r="I108" s="10">
        <v>2011</v>
      </c>
      <c r="J108" s="10">
        <v>2022</v>
      </c>
      <c r="K108" s="10">
        <f t="shared" si="24"/>
        <v>11</v>
      </c>
      <c r="L108" s="10">
        <v>60</v>
      </c>
      <c r="M108" s="25">
        <f t="shared" si="25"/>
        <v>0.1</v>
      </c>
      <c r="N108" s="26">
        <f t="shared" si="26"/>
        <v>1.5000000000000001E-2</v>
      </c>
      <c r="O108" s="27">
        <f t="shared" si="32"/>
        <v>1400</v>
      </c>
      <c r="P108" s="28">
        <f t="shared" si="27"/>
        <v>916079.5</v>
      </c>
      <c r="Q108" s="28">
        <f t="shared" si="28"/>
        <v>151153.11750000002</v>
      </c>
      <c r="R108" s="28">
        <f t="shared" si="29"/>
        <v>764926.38249999995</v>
      </c>
      <c r="S108" s="29">
        <v>0.05</v>
      </c>
      <c r="T108" s="28">
        <f t="shared" si="30"/>
        <v>726680.06337499991</v>
      </c>
      <c r="U108" s="30">
        <f t="shared" si="31"/>
        <v>1110.55</v>
      </c>
      <c r="V108" s="23" t="s">
        <v>153</v>
      </c>
    </row>
    <row r="109" spans="2:22" ht="30" x14ac:dyDescent="0.25">
      <c r="B109" s="10">
        <v>106</v>
      </c>
      <c r="C109" s="33" t="s">
        <v>2</v>
      </c>
      <c r="D109" s="33" t="s">
        <v>101</v>
      </c>
      <c r="E109" s="10" t="s">
        <v>128</v>
      </c>
      <c r="F109" s="33" t="s">
        <v>125</v>
      </c>
      <c r="G109" s="24">
        <v>9554.8799999999992</v>
      </c>
      <c r="H109" s="10"/>
      <c r="I109" s="10">
        <v>2011</v>
      </c>
      <c r="J109" s="10">
        <v>2022</v>
      </c>
      <c r="K109" s="10">
        <f t="shared" si="24"/>
        <v>11</v>
      </c>
      <c r="L109" s="10">
        <v>60</v>
      </c>
      <c r="M109" s="25">
        <f t="shared" si="25"/>
        <v>0.1</v>
      </c>
      <c r="N109" s="26">
        <f t="shared" si="26"/>
        <v>1.5000000000000001E-2</v>
      </c>
      <c r="O109" s="27">
        <v>2200</v>
      </c>
      <c r="P109" s="28">
        <f t="shared" si="27"/>
        <v>21020736</v>
      </c>
      <c r="Q109" s="28">
        <f t="shared" si="28"/>
        <v>3468421.4400000004</v>
      </c>
      <c r="R109" s="28">
        <f t="shared" si="29"/>
        <v>17552314.559999999</v>
      </c>
      <c r="S109" s="29">
        <v>0.05</v>
      </c>
      <c r="T109" s="28">
        <f t="shared" si="30"/>
        <v>16674698.831999999</v>
      </c>
      <c r="U109" s="30">
        <f t="shared" si="31"/>
        <v>1745.15</v>
      </c>
      <c r="V109" s="23" t="s">
        <v>152</v>
      </c>
    </row>
    <row r="110" spans="2:22" ht="30" x14ac:dyDescent="0.25">
      <c r="B110" s="10">
        <v>107</v>
      </c>
      <c r="C110" s="33" t="s">
        <v>15</v>
      </c>
      <c r="D110" s="33" t="s">
        <v>102</v>
      </c>
      <c r="E110" s="10" t="s">
        <v>128</v>
      </c>
      <c r="F110" s="33" t="s">
        <v>125</v>
      </c>
      <c r="G110" s="24">
        <v>9554.8799999999992</v>
      </c>
      <c r="H110" s="10"/>
      <c r="I110" s="10">
        <v>2011</v>
      </c>
      <c r="J110" s="10">
        <v>2022</v>
      </c>
      <c r="K110" s="10">
        <f t="shared" si="24"/>
        <v>11</v>
      </c>
      <c r="L110" s="10">
        <v>60</v>
      </c>
      <c r="M110" s="25">
        <f t="shared" si="25"/>
        <v>0.1</v>
      </c>
      <c r="N110" s="26">
        <f t="shared" si="26"/>
        <v>1.5000000000000001E-2</v>
      </c>
      <c r="O110" s="27">
        <v>2200</v>
      </c>
      <c r="P110" s="28">
        <f t="shared" si="27"/>
        <v>21020736</v>
      </c>
      <c r="Q110" s="28">
        <f t="shared" si="28"/>
        <v>3468421.4400000004</v>
      </c>
      <c r="R110" s="28">
        <f t="shared" si="29"/>
        <v>17552314.559999999</v>
      </c>
      <c r="S110" s="29">
        <v>0.05</v>
      </c>
      <c r="T110" s="28">
        <f t="shared" si="30"/>
        <v>16674698.831999999</v>
      </c>
      <c r="U110" s="30">
        <f t="shared" si="31"/>
        <v>1745.15</v>
      </c>
      <c r="V110" s="23" t="s">
        <v>152</v>
      </c>
    </row>
    <row r="111" spans="2:22" ht="30" x14ac:dyDescent="0.25">
      <c r="B111" s="10">
        <v>108</v>
      </c>
      <c r="C111" s="33" t="s">
        <v>2</v>
      </c>
      <c r="D111" s="33" t="s">
        <v>103</v>
      </c>
      <c r="E111" s="10" t="s">
        <v>128</v>
      </c>
      <c r="F111" s="33" t="s">
        <v>125</v>
      </c>
      <c r="G111" s="24">
        <v>646.94499999999994</v>
      </c>
      <c r="H111" s="10">
        <v>4.4000000000000004</v>
      </c>
      <c r="I111" s="10">
        <v>2019</v>
      </c>
      <c r="J111" s="10">
        <v>2022</v>
      </c>
      <c r="K111" s="10">
        <f t="shared" si="24"/>
        <v>3</v>
      </c>
      <c r="L111" s="10">
        <v>60</v>
      </c>
      <c r="M111" s="25">
        <f t="shared" si="25"/>
        <v>0.1</v>
      </c>
      <c r="N111" s="26">
        <f t="shared" si="26"/>
        <v>1.5000000000000001E-2</v>
      </c>
      <c r="O111" s="27">
        <f t="shared" si="32"/>
        <v>1400</v>
      </c>
      <c r="P111" s="28">
        <f t="shared" si="27"/>
        <v>905722.99999999988</v>
      </c>
      <c r="Q111" s="28">
        <f t="shared" si="28"/>
        <v>40757.534999999996</v>
      </c>
      <c r="R111" s="28">
        <f t="shared" si="29"/>
        <v>864965.46499999985</v>
      </c>
      <c r="S111" s="29">
        <v>0.05</v>
      </c>
      <c r="T111" s="28">
        <f t="shared" si="30"/>
        <v>821717.19174999977</v>
      </c>
      <c r="U111" s="30">
        <f t="shared" si="31"/>
        <v>1270.1499999999999</v>
      </c>
      <c r="V111" s="23" t="s">
        <v>153</v>
      </c>
    </row>
    <row r="112" spans="2:22" ht="30" x14ac:dyDescent="0.25">
      <c r="B112" s="10">
        <v>109</v>
      </c>
      <c r="C112" s="33" t="s">
        <v>2</v>
      </c>
      <c r="D112" s="33" t="s">
        <v>104</v>
      </c>
      <c r="E112" s="10" t="s">
        <v>126</v>
      </c>
      <c r="F112" s="33" t="s">
        <v>155</v>
      </c>
      <c r="G112" s="24">
        <v>1055.556</v>
      </c>
      <c r="H112" s="10">
        <v>4.4000000000000004</v>
      </c>
      <c r="I112" s="10">
        <v>2011</v>
      </c>
      <c r="J112" s="10">
        <v>2022</v>
      </c>
      <c r="K112" s="10">
        <f t="shared" si="24"/>
        <v>11</v>
      </c>
      <c r="L112" s="10">
        <v>40</v>
      </c>
      <c r="M112" s="25">
        <f t="shared" si="25"/>
        <v>0.05</v>
      </c>
      <c r="N112" s="26">
        <f t="shared" si="26"/>
        <v>2.375E-2</v>
      </c>
      <c r="O112" s="27">
        <v>700</v>
      </c>
      <c r="P112" s="28">
        <f t="shared" si="27"/>
        <v>738889.20000000007</v>
      </c>
      <c r="Q112" s="28">
        <f t="shared" si="28"/>
        <v>193034.80350000001</v>
      </c>
      <c r="R112" s="28">
        <f t="shared" si="29"/>
        <v>545854.39650000003</v>
      </c>
      <c r="S112" s="29">
        <v>0.05</v>
      </c>
      <c r="T112" s="28">
        <f t="shared" si="30"/>
        <v>518561.676675</v>
      </c>
      <c r="U112" s="30">
        <f t="shared" si="31"/>
        <v>491.26874999999995</v>
      </c>
      <c r="V112" s="23" t="s">
        <v>153</v>
      </c>
    </row>
    <row r="113" spans="2:22" ht="30" x14ac:dyDescent="0.25">
      <c r="B113" s="10">
        <v>110</v>
      </c>
      <c r="C113" s="33" t="s">
        <v>2</v>
      </c>
      <c r="D113" s="33" t="s">
        <v>48</v>
      </c>
      <c r="E113" s="10" t="s">
        <v>126</v>
      </c>
      <c r="F113" s="33" t="s">
        <v>125</v>
      </c>
      <c r="G113" s="24">
        <v>1861.2110000000002</v>
      </c>
      <c r="H113" s="10">
        <v>4</v>
      </c>
      <c r="I113" s="10">
        <v>2011</v>
      </c>
      <c r="J113" s="10">
        <v>2022</v>
      </c>
      <c r="K113" s="10">
        <f t="shared" si="24"/>
        <v>11</v>
      </c>
      <c r="L113" s="10">
        <v>60</v>
      </c>
      <c r="M113" s="25">
        <f t="shared" si="25"/>
        <v>0.1</v>
      </c>
      <c r="N113" s="26">
        <f t="shared" si="26"/>
        <v>1.5000000000000001E-2</v>
      </c>
      <c r="O113" s="27">
        <v>1400</v>
      </c>
      <c r="P113" s="28">
        <f t="shared" si="27"/>
        <v>2605695.4000000004</v>
      </c>
      <c r="Q113" s="28">
        <f t="shared" si="28"/>
        <v>429939.74100000015</v>
      </c>
      <c r="R113" s="28">
        <f t="shared" si="29"/>
        <v>2175755.659</v>
      </c>
      <c r="S113" s="29">
        <v>0.05</v>
      </c>
      <c r="T113" s="28">
        <f t="shared" si="30"/>
        <v>2066967.8760499998</v>
      </c>
      <c r="U113" s="30">
        <f t="shared" si="31"/>
        <v>1110.5499999999997</v>
      </c>
      <c r="V113" s="23" t="s">
        <v>153</v>
      </c>
    </row>
    <row r="114" spans="2:22" ht="30" x14ac:dyDescent="0.25">
      <c r="B114" s="10">
        <v>111</v>
      </c>
      <c r="C114" s="33" t="s">
        <v>2</v>
      </c>
      <c r="D114" s="33" t="s">
        <v>105</v>
      </c>
      <c r="E114" s="10" t="s">
        <v>126</v>
      </c>
      <c r="F114" s="33" t="s">
        <v>125</v>
      </c>
      <c r="G114" s="24">
        <v>464.83199999999994</v>
      </c>
      <c r="H114" s="10">
        <v>4.2</v>
      </c>
      <c r="I114" s="10">
        <v>2011</v>
      </c>
      <c r="J114" s="10">
        <v>2022</v>
      </c>
      <c r="K114" s="10">
        <f t="shared" si="24"/>
        <v>11</v>
      </c>
      <c r="L114" s="10">
        <v>60</v>
      </c>
      <c r="M114" s="25">
        <f t="shared" si="25"/>
        <v>0.1</v>
      </c>
      <c r="N114" s="26">
        <f t="shared" si="26"/>
        <v>1.5000000000000001E-2</v>
      </c>
      <c r="O114" s="27">
        <f t="shared" ref="O114:O121" si="33">IF(L114=40,1000,1400)</f>
        <v>1400</v>
      </c>
      <c r="P114" s="28">
        <f t="shared" si="27"/>
        <v>650764.79999999993</v>
      </c>
      <c r="Q114" s="28">
        <f t="shared" si="28"/>
        <v>107376.192</v>
      </c>
      <c r="R114" s="28">
        <f t="shared" si="29"/>
        <v>543388.60799999989</v>
      </c>
      <c r="S114" s="29">
        <v>0.05</v>
      </c>
      <c r="T114" s="28">
        <f t="shared" si="30"/>
        <v>516219.17759999988</v>
      </c>
      <c r="U114" s="30">
        <f t="shared" si="31"/>
        <v>1110.55</v>
      </c>
      <c r="V114" s="23" t="s">
        <v>153</v>
      </c>
    </row>
    <row r="115" spans="2:22" ht="30" x14ac:dyDescent="0.25">
      <c r="B115" s="10">
        <v>112</v>
      </c>
      <c r="C115" s="33" t="s">
        <v>2</v>
      </c>
      <c r="D115" s="33" t="s">
        <v>106</v>
      </c>
      <c r="E115" s="10" t="s">
        <v>126</v>
      </c>
      <c r="F115" s="33" t="s">
        <v>125</v>
      </c>
      <c r="G115" s="24">
        <v>2762.0919999999996</v>
      </c>
      <c r="H115" s="10">
        <v>4.05</v>
      </c>
      <c r="I115" s="10">
        <v>2011</v>
      </c>
      <c r="J115" s="10">
        <v>2022</v>
      </c>
      <c r="K115" s="10">
        <f t="shared" si="24"/>
        <v>11</v>
      </c>
      <c r="L115" s="10">
        <v>60</v>
      </c>
      <c r="M115" s="25">
        <f t="shared" si="25"/>
        <v>0.1</v>
      </c>
      <c r="N115" s="26">
        <f t="shared" si="26"/>
        <v>1.5000000000000001E-2</v>
      </c>
      <c r="O115" s="27">
        <f t="shared" si="33"/>
        <v>1400</v>
      </c>
      <c r="P115" s="28">
        <f t="shared" si="27"/>
        <v>3866928.7999999993</v>
      </c>
      <c r="Q115" s="28">
        <f t="shared" si="28"/>
        <v>638043.25199999998</v>
      </c>
      <c r="R115" s="28">
        <f t="shared" si="29"/>
        <v>3228885.5479999995</v>
      </c>
      <c r="S115" s="29">
        <v>0.05</v>
      </c>
      <c r="T115" s="28">
        <f t="shared" si="30"/>
        <v>3067441.2705999995</v>
      </c>
      <c r="U115" s="30">
        <f t="shared" si="31"/>
        <v>1110.55</v>
      </c>
      <c r="V115" s="23" t="s">
        <v>151</v>
      </c>
    </row>
    <row r="116" spans="2:22" ht="30" x14ac:dyDescent="0.25">
      <c r="B116" s="10">
        <v>113</v>
      </c>
      <c r="C116" s="33" t="s">
        <v>15</v>
      </c>
      <c r="D116" s="33" t="s">
        <v>107</v>
      </c>
      <c r="E116" s="10" t="s">
        <v>126</v>
      </c>
      <c r="F116" s="33" t="s">
        <v>125</v>
      </c>
      <c r="G116" s="24">
        <v>2762.0919999999996</v>
      </c>
      <c r="H116" s="10">
        <v>4.05</v>
      </c>
      <c r="I116" s="10">
        <v>2011</v>
      </c>
      <c r="J116" s="10">
        <v>2022</v>
      </c>
      <c r="K116" s="10">
        <f t="shared" si="24"/>
        <v>11</v>
      </c>
      <c r="L116" s="10">
        <v>60</v>
      </c>
      <c r="M116" s="25">
        <f t="shared" si="25"/>
        <v>0.1</v>
      </c>
      <c r="N116" s="26">
        <f t="shared" si="26"/>
        <v>1.5000000000000001E-2</v>
      </c>
      <c r="O116" s="27">
        <f t="shared" si="33"/>
        <v>1400</v>
      </c>
      <c r="P116" s="28">
        <f t="shared" si="27"/>
        <v>3866928.7999999993</v>
      </c>
      <c r="Q116" s="28">
        <f t="shared" si="28"/>
        <v>638043.25199999998</v>
      </c>
      <c r="R116" s="28">
        <f t="shared" si="29"/>
        <v>3228885.5479999995</v>
      </c>
      <c r="S116" s="29">
        <v>0.05</v>
      </c>
      <c r="T116" s="28">
        <f t="shared" si="30"/>
        <v>3067441.2705999995</v>
      </c>
      <c r="U116" s="30">
        <f t="shared" si="31"/>
        <v>1110.55</v>
      </c>
      <c r="V116" s="23" t="s">
        <v>151</v>
      </c>
    </row>
    <row r="117" spans="2:22" ht="30" x14ac:dyDescent="0.25">
      <c r="B117" s="10">
        <v>114</v>
      </c>
      <c r="C117" s="33" t="s">
        <v>16</v>
      </c>
      <c r="D117" s="33" t="s">
        <v>108</v>
      </c>
      <c r="E117" s="10" t="s">
        <v>126</v>
      </c>
      <c r="F117" s="33" t="s">
        <v>125</v>
      </c>
      <c r="G117" s="24">
        <v>2762.0919999999996</v>
      </c>
      <c r="H117" s="10">
        <v>4.6500000000000004</v>
      </c>
      <c r="I117" s="10">
        <v>2011</v>
      </c>
      <c r="J117" s="10">
        <v>2022</v>
      </c>
      <c r="K117" s="10">
        <f t="shared" si="24"/>
        <v>11</v>
      </c>
      <c r="L117" s="10">
        <v>60</v>
      </c>
      <c r="M117" s="25">
        <f t="shared" si="25"/>
        <v>0.1</v>
      </c>
      <c r="N117" s="26">
        <f t="shared" si="26"/>
        <v>1.5000000000000001E-2</v>
      </c>
      <c r="O117" s="27">
        <f t="shared" si="33"/>
        <v>1400</v>
      </c>
      <c r="P117" s="28">
        <f t="shared" si="27"/>
        <v>3866928.7999999993</v>
      </c>
      <c r="Q117" s="28">
        <f t="shared" si="28"/>
        <v>638043.25199999998</v>
      </c>
      <c r="R117" s="28">
        <f t="shared" si="29"/>
        <v>3228885.5479999995</v>
      </c>
      <c r="S117" s="29">
        <v>0.05</v>
      </c>
      <c r="T117" s="28">
        <f t="shared" si="30"/>
        <v>3067441.2705999995</v>
      </c>
      <c r="U117" s="30">
        <f t="shared" si="31"/>
        <v>1110.55</v>
      </c>
      <c r="V117" s="23" t="s">
        <v>151</v>
      </c>
    </row>
    <row r="118" spans="2:22" ht="30" x14ac:dyDescent="0.25">
      <c r="B118" s="10">
        <v>115</v>
      </c>
      <c r="C118" s="33" t="s">
        <v>2</v>
      </c>
      <c r="D118" s="33" t="s">
        <v>109</v>
      </c>
      <c r="E118" s="10" t="s">
        <v>126</v>
      </c>
      <c r="F118" s="33" t="s">
        <v>125</v>
      </c>
      <c r="G118" s="24">
        <v>977.97640000000001</v>
      </c>
      <c r="H118" s="10">
        <v>4</v>
      </c>
      <c r="I118" s="10">
        <v>2011</v>
      </c>
      <c r="J118" s="10">
        <v>2022</v>
      </c>
      <c r="K118" s="10">
        <f t="shared" si="24"/>
        <v>11</v>
      </c>
      <c r="L118" s="10">
        <v>60</v>
      </c>
      <c r="M118" s="25">
        <f t="shared" si="25"/>
        <v>0.1</v>
      </c>
      <c r="N118" s="26">
        <f t="shared" si="26"/>
        <v>1.5000000000000001E-2</v>
      </c>
      <c r="O118" s="27">
        <f t="shared" si="33"/>
        <v>1400</v>
      </c>
      <c r="P118" s="28">
        <f t="shared" si="27"/>
        <v>1369166.96</v>
      </c>
      <c r="Q118" s="28">
        <f t="shared" si="28"/>
        <v>225912.54840000003</v>
      </c>
      <c r="R118" s="28">
        <f t="shared" si="29"/>
        <v>1143254.4116</v>
      </c>
      <c r="S118" s="29">
        <v>0.05</v>
      </c>
      <c r="T118" s="28">
        <f t="shared" si="30"/>
        <v>1086091.69102</v>
      </c>
      <c r="U118" s="30">
        <f t="shared" si="31"/>
        <v>1110.55</v>
      </c>
      <c r="V118" s="23" t="s">
        <v>153</v>
      </c>
    </row>
    <row r="119" spans="2:22" ht="30" x14ac:dyDescent="0.25">
      <c r="B119" s="10">
        <v>116</v>
      </c>
      <c r="C119" s="33" t="s">
        <v>15</v>
      </c>
      <c r="D119" s="33" t="s">
        <v>110</v>
      </c>
      <c r="E119" s="10" t="s">
        <v>126</v>
      </c>
      <c r="F119" s="33" t="s">
        <v>125</v>
      </c>
      <c r="G119" s="24">
        <v>977.97640000000001</v>
      </c>
      <c r="H119" s="10">
        <v>5.35</v>
      </c>
      <c r="I119" s="10">
        <v>2011</v>
      </c>
      <c r="J119" s="10">
        <v>2022</v>
      </c>
      <c r="K119" s="10">
        <f t="shared" si="24"/>
        <v>11</v>
      </c>
      <c r="L119" s="10">
        <v>60</v>
      </c>
      <c r="M119" s="25">
        <f t="shared" si="25"/>
        <v>0.1</v>
      </c>
      <c r="N119" s="26">
        <f t="shared" si="26"/>
        <v>1.5000000000000001E-2</v>
      </c>
      <c r="O119" s="27">
        <f t="shared" si="33"/>
        <v>1400</v>
      </c>
      <c r="P119" s="28">
        <f t="shared" si="27"/>
        <v>1369166.96</v>
      </c>
      <c r="Q119" s="28">
        <f t="shared" si="28"/>
        <v>225912.54840000003</v>
      </c>
      <c r="R119" s="28">
        <f t="shared" si="29"/>
        <v>1143254.4116</v>
      </c>
      <c r="S119" s="29">
        <v>0.05</v>
      </c>
      <c r="T119" s="28">
        <f t="shared" si="30"/>
        <v>1086091.69102</v>
      </c>
      <c r="U119" s="30">
        <f t="shared" si="31"/>
        <v>1110.55</v>
      </c>
      <c r="V119" s="23" t="s">
        <v>153</v>
      </c>
    </row>
    <row r="120" spans="2:22" ht="30" x14ac:dyDescent="0.25">
      <c r="B120" s="10">
        <v>117</v>
      </c>
      <c r="C120" s="33" t="s">
        <v>16</v>
      </c>
      <c r="D120" s="33" t="s">
        <v>111</v>
      </c>
      <c r="E120" s="10" t="s">
        <v>126</v>
      </c>
      <c r="F120" s="33" t="s">
        <v>125</v>
      </c>
      <c r="G120" s="24">
        <v>977.97640000000001</v>
      </c>
      <c r="H120" s="10">
        <v>3.35</v>
      </c>
      <c r="I120" s="10">
        <v>2011</v>
      </c>
      <c r="J120" s="10">
        <v>2022</v>
      </c>
      <c r="K120" s="10">
        <f t="shared" si="24"/>
        <v>11</v>
      </c>
      <c r="L120" s="10">
        <v>60</v>
      </c>
      <c r="M120" s="25">
        <f t="shared" si="25"/>
        <v>0.1</v>
      </c>
      <c r="N120" s="26">
        <f t="shared" si="26"/>
        <v>1.5000000000000001E-2</v>
      </c>
      <c r="O120" s="27">
        <f t="shared" si="33"/>
        <v>1400</v>
      </c>
      <c r="P120" s="28">
        <f t="shared" si="27"/>
        <v>1369166.96</v>
      </c>
      <c r="Q120" s="28">
        <f t="shared" si="28"/>
        <v>225912.54840000003</v>
      </c>
      <c r="R120" s="28">
        <f t="shared" si="29"/>
        <v>1143254.4116</v>
      </c>
      <c r="S120" s="29">
        <v>0.05</v>
      </c>
      <c r="T120" s="28">
        <f t="shared" si="30"/>
        <v>1086091.69102</v>
      </c>
      <c r="U120" s="30">
        <f t="shared" si="31"/>
        <v>1110.55</v>
      </c>
      <c r="V120" s="23" t="s">
        <v>153</v>
      </c>
    </row>
    <row r="121" spans="2:22" ht="30" x14ac:dyDescent="0.25">
      <c r="B121" s="10">
        <v>118</v>
      </c>
      <c r="C121" s="33" t="s">
        <v>2</v>
      </c>
      <c r="D121" s="33" t="s">
        <v>109</v>
      </c>
      <c r="E121" s="10" t="s">
        <v>126</v>
      </c>
      <c r="F121" s="33" t="s">
        <v>125</v>
      </c>
      <c r="G121" s="24">
        <v>282.23479999999995</v>
      </c>
      <c r="H121" s="10">
        <v>4</v>
      </c>
      <c r="I121" s="10">
        <v>2011</v>
      </c>
      <c r="J121" s="10">
        <v>2022</v>
      </c>
      <c r="K121" s="10">
        <f t="shared" si="24"/>
        <v>11</v>
      </c>
      <c r="L121" s="10">
        <v>60</v>
      </c>
      <c r="M121" s="25">
        <f t="shared" si="25"/>
        <v>0.1</v>
      </c>
      <c r="N121" s="26">
        <f t="shared" si="26"/>
        <v>1.5000000000000001E-2</v>
      </c>
      <c r="O121" s="27">
        <f t="shared" si="33"/>
        <v>1400</v>
      </c>
      <c r="P121" s="28">
        <f t="shared" si="27"/>
        <v>395128.71999999991</v>
      </c>
      <c r="Q121" s="28">
        <f t="shared" si="28"/>
        <v>65196.238799999992</v>
      </c>
      <c r="R121" s="28">
        <f t="shared" si="29"/>
        <v>329932.48119999992</v>
      </c>
      <c r="S121" s="29">
        <v>0.05</v>
      </c>
      <c r="T121" s="28">
        <f t="shared" si="30"/>
        <v>313435.85713999992</v>
      </c>
      <c r="U121" s="30">
        <f t="shared" si="31"/>
        <v>1110.55</v>
      </c>
      <c r="V121" s="23" t="s">
        <v>153</v>
      </c>
    </row>
    <row r="122" spans="2:22" ht="30" x14ac:dyDescent="0.25">
      <c r="B122" s="10">
        <v>119</v>
      </c>
      <c r="C122" s="33" t="s">
        <v>2</v>
      </c>
      <c r="D122" s="33" t="s">
        <v>112</v>
      </c>
      <c r="E122" s="10" t="s">
        <v>126</v>
      </c>
      <c r="F122" s="33" t="s">
        <v>125</v>
      </c>
      <c r="G122" s="24">
        <v>85.676500000000004</v>
      </c>
      <c r="H122" s="10">
        <v>3.1</v>
      </c>
      <c r="I122" s="10">
        <v>2018</v>
      </c>
      <c r="J122" s="10">
        <v>2022</v>
      </c>
      <c r="K122" s="10">
        <f t="shared" si="24"/>
        <v>4</v>
      </c>
      <c r="L122" s="10">
        <v>60</v>
      </c>
      <c r="M122" s="25">
        <f t="shared" si="25"/>
        <v>0.1</v>
      </c>
      <c r="N122" s="26">
        <f t="shared" si="26"/>
        <v>1.5000000000000001E-2</v>
      </c>
      <c r="O122" s="27">
        <v>1100</v>
      </c>
      <c r="P122" s="28">
        <f t="shared" si="27"/>
        <v>94244.150000000009</v>
      </c>
      <c r="Q122" s="28">
        <f t="shared" si="28"/>
        <v>5654.6490000000013</v>
      </c>
      <c r="R122" s="28">
        <f t="shared" si="29"/>
        <v>88589.501000000004</v>
      </c>
      <c r="S122" s="29">
        <v>0.05</v>
      </c>
      <c r="T122" s="28">
        <f t="shared" si="30"/>
        <v>84160.025949999996</v>
      </c>
      <c r="U122" s="30">
        <f t="shared" si="31"/>
        <v>982.3</v>
      </c>
      <c r="V122" s="23" t="s">
        <v>153</v>
      </c>
    </row>
    <row r="123" spans="2:22" ht="30" x14ac:dyDescent="0.25">
      <c r="B123" s="10">
        <v>120</v>
      </c>
      <c r="C123" s="33" t="s">
        <v>2</v>
      </c>
      <c r="D123" s="33" t="s">
        <v>113</v>
      </c>
      <c r="E123" s="10" t="s">
        <v>126</v>
      </c>
      <c r="F123" s="33" t="s">
        <v>125</v>
      </c>
      <c r="G123" s="24">
        <v>439.00799999999998</v>
      </c>
      <c r="H123" s="10">
        <v>3.7</v>
      </c>
      <c r="I123" s="10">
        <v>2011</v>
      </c>
      <c r="J123" s="10">
        <v>2022</v>
      </c>
      <c r="K123" s="10">
        <f t="shared" si="24"/>
        <v>11</v>
      </c>
      <c r="L123" s="10">
        <v>60</v>
      </c>
      <c r="M123" s="25">
        <f t="shared" si="25"/>
        <v>0.1</v>
      </c>
      <c r="N123" s="26">
        <f t="shared" si="26"/>
        <v>1.5000000000000001E-2</v>
      </c>
      <c r="O123" s="27">
        <v>1200</v>
      </c>
      <c r="P123" s="28">
        <f t="shared" si="27"/>
        <v>526809.59999999998</v>
      </c>
      <c r="Q123" s="28">
        <f t="shared" si="28"/>
        <v>86923.584000000003</v>
      </c>
      <c r="R123" s="28">
        <f t="shared" si="29"/>
        <v>439886.01599999995</v>
      </c>
      <c r="S123" s="29">
        <v>0.05</v>
      </c>
      <c r="T123" s="28">
        <f t="shared" si="30"/>
        <v>417891.71519999992</v>
      </c>
      <c r="U123" s="30">
        <f t="shared" si="31"/>
        <v>951.89999999999986</v>
      </c>
      <c r="V123" s="23" t="s">
        <v>153</v>
      </c>
    </row>
    <row r="124" spans="2:22" ht="30" x14ac:dyDescent="0.25">
      <c r="B124" s="10">
        <v>121</v>
      </c>
      <c r="C124" s="33" t="s">
        <v>2</v>
      </c>
      <c r="D124" s="33" t="s">
        <v>114</v>
      </c>
      <c r="E124" s="10" t="s">
        <v>126</v>
      </c>
      <c r="F124" s="33" t="s">
        <v>125</v>
      </c>
      <c r="G124" s="24">
        <v>227.25120000000001</v>
      </c>
      <c r="H124" s="10">
        <v>3.3</v>
      </c>
      <c r="I124" s="10">
        <v>2011</v>
      </c>
      <c r="J124" s="10">
        <v>2022</v>
      </c>
      <c r="K124" s="10">
        <f t="shared" si="24"/>
        <v>11</v>
      </c>
      <c r="L124" s="10">
        <v>60</v>
      </c>
      <c r="M124" s="25">
        <f t="shared" si="25"/>
        <v>0.1</v>
      </c>
      <c r="N124" s="26">
        <f t="shared" si="26"/>
        <v>1.5000000000000001E-2</v>
      </c>
      <c r="O124" s="27">
        <v>1200</v>
      </c>
      <c r="P124" s="28">
        <f t="shared" si="27"/>
        <v>272701.44</v>
      </c>
      <c r="Q124" s="28">
        <f t="shared" si="28"/>
        <v>44995.737600000008</v>
      </c>
      <c r="R124" s="28">
        <f t="shared" si="29"/>
        <v>227705.70240000001</v>
      </c>
      <c r="S124" s="29">
        <v>0.05</v>
      </c>
      <c r="T124" s="28">
        <f t="shared" si="30"/>
        <v>216320.41727999999</v>
      </c>
      <c r="U124" s="30">
        <f t="shared" si="31"/>
        <v>951.9</v>
      </c>
      <c r="V124" s="23" t="s">
        <v>153</v>
      </c>
    </row>
    <row r="125" spans="2:22" ht="30" x14ac:dyDescent="0.25">
      <c r="B125" s="10">
        <v>122</v>
      </c>
      <c r="C125" s="33" t="s">
        <v>2</v>
      </c>
      <c r="D125" s="33" t="s">
        <v>115</v>
      </c>
      <c r="E125" s="10" t="s">
        <v>126</v>
      </c>
      <c r="F125" s="33" t="s">
        <v>155</v>
      </c>
      <c r="G125" s="24">
        <v>19288.913999999997</v>
      </c>
      <c r="H125" s="10">
        <v>14.5</v>
      </c>
      <c r="I125" s="10">
        <v>2011</v>
      </c>
      <c r="J125" s="10">
        <v>2022</v>
      </c>
      <c r="K125" s="10">
        <f t="shared" si="24"/>
        <v>11</v>
      </c>
      <c r="L125" s="10">
        <v>40</v>
      </c>
      <c r="M125" s="25">
        <f t="shared" si="25"/>
        <v>0.05</v>
      </c>
      <c r="N125" s="26">
        <f t="shared" si="26"/>
        <v>2.375E-2</v>
      </c>
      <c r="O125" s="27">
        <v>2200</v>
      </c>
      <c r="P125" s="28">
        <f t="shared" si="27"/>
        <v>42435610.799999997</v>
      </c>
      <c r="Q125" s="28">
        <f t="shared" si="28"/>
        <v>11086303.3215</v>
      </c>
      <c r="R125" s="28">
        <f t="shared" si="29"/>
        <v>31349307.478499997</v>
      </c>
      <c r="S125" s="29">
        <v>0.05</v>
      </c>
      <c r="T125" s="28">
        <f t="shared" si="30"/>
        <v>29781842.104574997</v>
      </c>
      <c r="U125" s="30">
        <f t="shared" si="31"/>
        <v>1543.9875000000002</v>
      </c>
      <c r="V125" s="23" t="s">
        <v>152</v>
      </c>
    </row>
    <row r="126" spans="2:22" ht="30" x14ac:dyDescent="0.25">
      <c r="B126" s="10">
        <v>123</v>
      </c>
      <c r="C126" s="33" t="s">
        <v>2</v>
      </c>
      <c r="D126" s="33" t="s">
        <v>116</v>
      </c>
      <c r="E126" s="10" t="s">
        <v>136</v>
      </c>
      <c r="F126" s="33" t="s">
        <v>155</v>
      </c>
      <c r="G126" s="24">
        <v>570.87180000000001</v>
      </c>
      <c r="H126" s="10">
        <v>3.8</v>
      </c>
      <c r="I126" s="10">
        <v>2019</v>
      </c>
      <c r="J126" s="10">
        <v>2022</v>
      </c>
      <c r="K126" s="10">
        <f t="shared" si="24"/>
        <v>3</v>
      </c>
      <c r="L126" s="10">
        <v>40</v>
      </c>
      <c r="M126" s="25">
        <f t="shared" si="25"/>
        <v>0.05</v>
      </c>
      <c r="N126" s="26">
        <f t="shared" si="26"/>
        <v>2.375E-2</v>
      </c>
      <c r="O126" s="27">
        <v>700</v>
      </c>
      <c r="P126" s="28">
        <f t="shared" si="27"/>
        <v>399610.26</v>
      </c>
      <c r="Q126" s="28">
        <f t="shared" si="28"/>
        <v>28472.231025000001</v>
      </c>
      <c r="R126" s="28">
        <f t="shared" si="29"/>
        <v>371138.02897500002</v>
      </c>
      <c r="S126" s="29">
        <v>0.05</v>
      </c>
      <c r="T126" s="28">
        <f t="shared" si="30"/>
        <v>352581.12752625003</v>
      </c>
      <c r="U126" s="30">
        <f t="shared" si="31"/>
        <v>617.61875000000009</v>
      </c>
      <c r="V126" s="23" t="s">
        <v>153</v>
      </c>
    </row>
    <row r="127" spans="2:22" ht="30" x14ac:dyDescent="0.25">
      <c r="B127" s="10">
        <v>124</v>
      </c>
      <c r="C127" s="33" t="s">
        <v>2</v>
      </c>
      <c r="D127" s="33" t="s">
        <v>117</v>
      </c>
      <c r="E127" s="10" t="s">
        <v>136</v>
      </c>
      <c r="F127" s="33" t="s">
        <v>155</v>
      </c>
      <c r="G127" s="24">
        <v>301.41450000000003</v>
      </c>
      <c r="H127" s="10">
        <v>2.8</v>
      </c>
      <c r="I127" s="10">
        <v>2020</v>
      </c>
      <c r="J127" s="10">
        <v>2022</v>
      </c>
      <c r="K127" s="10">
        <f t="shared" si="24"/>
        <v>2</v>
      </c>
      <c r="L127" s="10">
        <v>40</v>
      </c>
      <c r="M127" s="25">
        <f t="shared" si="25"/>
        <v>0.05</v>
      </c>
      <c r="N127" s="26">
        <f t="shared" si="26"/>
        <v>2.375E-2</v>
      </c>
      <c r="O127" s="27">
        <v>700</v>
      </c>
      <c r="P127" s="28">
        <f t="shared" si="27"/>
        <v>210990.15000000002</v>
      </c>
      <c r="Q127" s="28">
        <f t="shared" si="28"/>
        <v>10022.032125000002</v>
      </c>
      <c r="R127" s="28">
        <f t="shared" si="29"/>
        <v>200968.11787500003</v>
      </c>
      <c r="S127" s="29">
        <v>0.05</v>
      </c>
      <c r="T127" s="28">
        <f t="shared" si="30"/>
        <v>190919.71198125</v>
      </c>
      <c r="U127" s="30">
        <f t="shared" si="31"/>
        <v>633.41249999999991</v>
      </c>
      <c r="V127" s="23" t="s">
        <v>153</v>
      </c>
    </row>
    <row r="128" spans="2:22" ht="30" x14ac:dyDescent="0.25">
      <c r="B128" s="10">
        <v>125</v>
      </c>
      <c r="C128" s="33" t="s">
        <v>2</v>
      </c>
      <c r="D128" s="33" t="s">
        <v>118</v>
      </c>
      <c r="E128" s="10" t="s">
        <v>133</v>
      </c>
      <c r="F128" s="33" t="s">
        <v>155</v>
      </c>
      <c r="G128" s="24">
        <v>49711.199999999997</v>
      </c>
      <c r="H128" s="10">
        <v>24</v>
      </c>
      <c r="I128" s="10">
        <v>2015</v>
      </c>
      <c r="J128" s="10">
        <v>2022</v>
      </c>
      <c r="K128" s="10">
        <f t="shared" si="24"/>
        <v>7</v>
      </c>
      <c r="L128" s="10">
        <v>40</v>
      </c>
      <c r="M128" s="25">
        <f t="shared" si="25"/>
        <v>0.05</v>
      </c>
      <c r="N128" s="26">
        <f t="shared" si="26"/>
        <v>2.375E-2</v>
      </c>
      <c r="O128" s="27">
        <v>2200</v>
      </c>
      <c r="P128" s="28">
        <f t="shared" si="27"/>
        <v>109364640</v>
      </c>
      <c r="Q128" s="28">
        <f t="shared" si="28"/>
        <v>18181871.400000002</v>
      </c>
      <c r="R128" s="28">
        <f t="shared" si="29"/>
        <v>91182768.599999994</v>
      </c>
      <c r="S128" s="29">
        <v>0.05</v>
      </c>
      <c r="T128" s="28">
        <f t="shared" si="30"/>
        <v>86623630.169999987</v>
      </c>
      <c r="U128" s="30">
        <f t="shared" si="31"/>
        <v>1742.5374999999999</v>
      </c>
      <c r="V128" s="23" t="s">
        <v>152</v>
      </c>
    </row>
    <row r="129" spans="2:22" ht="30" x14ac:dyDescent="0.25">
      <c r="B129" s="10">
        <v>126</v>
      </c>
      <c r="C129" s="33" t="s">
        <v>2</v>
      </c>
      <c r="D129" s="33" t="s">
        <v>118</v>
      </c>
      <c r="E129" s="10" t="s">
        <v>133</v>
      </c>
      <c r="F129" s="33" t="s">
        <v>155</v>
      </c>
      <c r="G129" s="24">
        <v>20336.399999999998</v>
      </c>
      <c r="H129" s="10">
        <v>24</v>
      </c>
      <c r="I129" s="10">
        <v>2015</v>
      </c>
      <c r="J129" s="10">
        <v>2022</v>
      </c>
      <c r="K129" s="10">
        <f t="shared" si="24"/>
        <v>7</v>
      </c>
      <c r="L129" s="10">
        <v>40</v>
      </c>
      <c r="M129" s="25">
        <f t="shared" si="25"/>
        <v>0.05</v>
      </c>
      <c r="N129" s="26">
        <f t="shared" si="26"/>
        <v>2.375E-2</v>
      </c>
      <c r="O129" s="27">
        <v>2200</v>
      </c>
      <c r="P129" s="28">
        <f t="shared" si="27"/>
        <v>44740079.999999993</v>
      </c>
      <c r="Q129" s="28">
        <f t="shared" si="28"/>
        <v>7438038.2999999989</v>
      </c>
      <c r="R129" s="28">
        <f t="shared" si="29"/>
        <v>37302041.699999996</v>
      </c>
      <c r="S129" s="29">
        <v>0.05</v>
      </c>
      <c r="T129" s="28">
        <f t="shared" si="30"/>
        <v>35436939.614999995</v>
      </c>
      <c r="U129" s="30">
        <f t="shared" si="31"/>
        <v>1742.5374999999999</v>
      </c>
      <c r="V129" s="23" t="s">
        <v>152</v>
      </c>
    </row>
    <row r="130" spans="2:22" ht="30" x14ac:dyDescent="0.25">
      <c r="B130" s="10">
        <v>127</v>
      </c>
      <c r="C130" s="33" t="s">
        <v>2</v>
      </c>
      <c r="D130" s="33" t="s">
        <v>119</v>
      </c>
      <c r="E130" s="10" t="s">
        <v>132</v>
      </c>
      <c r="F130" s="33" t="s">
        <v>155</v>
      </c>
      <c r="G130" s="24">
        <v>55952</v>
      </c>
      <c r="H130" s="10">
        <v>18</v>
      </c>
      <c r="I130" s="10">
        <v>2017</v>
      </c>
      <c r="J130" s="10">
        <v>2022</v>
      </c>
      <c r="K130" s="10">
        <f t="shared" si="24"/>
        <v>5</v>
      </c>
      <c r="L130" s="10">
        <v>40</v>
      </c>
      <c r="M130" s="25">
        <f t="shared" si="25"/>
        <v>0.05</v>
      </c>
      <c r="N130" s="26">
        <f t="shared" si="26"/>
        <v>2.375E-2</v>
      </c>
      <c r="O130" s="27">
        <v>2200</v>
      </c>
      <c r="P130" s="28">
        <f t="shared" si="27"/>
        <v>123094400</v>
      </c>
      <c r="Q130" s="28">
        <f t="shared" si="28"/>
        <v>14617460</v>
      </c>
      <c r="R130" s="28">
        <f t="shared" si="29"/>
        <v>108476940</v>
      </c>
      <c r="S130" s="29">
        <v>0.05</v>
      </c>
      <c r="T130" s="28">
        <f t="shared" si="30"/>
        <v>103053093</v>
      </c>
      <c r="U130" s="30">
        <f t="shared" si="31"/>
        <v>1841.8125</v>
      </c>
      <c r="V130" s="23" t="s">
        <v>152</v>
      </c>
    </row>
    <row r="131" spans="2:22" ht="30" x14ac:dyDescent="0.25">
      <c r="B131" s="10">
        <v>128</v>
      </c>
      <c r="C131" s="33" t="s">
        <v>2</v>
      </c>
      <c r="D131" s="33" t="s">
        <v>119</v>
      </c>
      <c r="E131" s="10" t="s">
        <v>132</v>
      </c>
      <c r="F131" s="33" t="s">
        <v>155</v>
      </c>
      <c r="G131" s="24">
        <v>4680.5999999999995</v>
      </c>
      <c r="H131" s="10">
        <v>18</v>
      </c>
      <c r="I131" s="10">
        <v>2017</v>
      </c>
      <c r="J131" s="10">
        <v>2022</v>
      </c>
      <c r="K131" s="10">
        <f t="shared" si="24"/>
        <v>5</v>
      </c>
      <c r="L131" s="10">
        <v>40</v>
      </c>
      <c r="M131" s="25">
        <f t="shared" si="25"/>
        <v>0.05</v>
      </c>
      <c r="N131" s="26">
        <f t="shared" si="26"/>
        <v>2.375E-2</v>
      </c>
      <c r="O131" s="27">
        <v>2200</v>
      </c>
      <c r="P131" s="28">
        <f t="shared" si="27"/>
        <v>10297319.999999998</v>
      </c>
      <c r="Q131" s="28">
        <f t="shared" si="28"/>
        <v>1222806.7499999998</v>
      </c>
      <c r="R131" s="28">
        <f t="shared" si="29"/>
        <v>9074513.2499999981</v>
      </c>
      <c r="S131" s="29">
        <v>0.05</v>
      </c>
      <c r="T131" s="28">
        <f t="shared" si="30"/>
        <v>8620787.5874999985</v>
      </c>
      <c r="U131" s="30">
        <f t="shared" si="31"/>
        <v>1841.8125</v>
      </c>
      <c r="V131" s="23" t="s">
        <v>152</v>
      </c>
    </row>
    <row r="132" spans="2:22" ht="30" x14ac:dyDescent="0.25">
      <c r="B132" s="10">
        <v>129</v>
      </c>
      <c r="C132" s="33" t="s">
        <v>2</v>
      </c>
      <c r="D132" s="33" t="s">
        <v>120</v>
      </c>
      <c r="E132" s="10" t="s">
        <v>132</v>
      </c>
      <c r="F132" s="33" t="s">
        <v>155</v>
      </c>
      <c r="G132" s="24">
        <v>5809.9964999999993</v>
      </c>
      <c r="H132" s="10">
        <v>4</v>
      </c>
      <c r="I132" s="10">
        <v>2019</v>
      </c>
      <c r="J132" s="10">
        <v>2022</v>
      </c>
      <c r="K132" s="10">
        <f t="shared" ref="K132:K135" si="34">J132-I132</f>
        <v>3</v>
      </c>
      <c r="L132" s="10">
        <v>40</v>
      </c>
      <c r="M132" s="25">
        <f t="shared" ref="M132:M135" si="35">IF(L132=40,5%,10%)</f>
        <v>0.05</v>
      </c>
      <c r="N132" s="26">
        <f t="shared" ref="N132:N135" si="36">(1-M132)/L132</f>
        <v>2.375E-2</v>
      </c>
      <c r="O132" s="27">
        <v>900</v>
      </c>
      <c r="P132" s="28">
        <f t="shared" ref="P132:P135" si="37">O132*G132</f>
        <v>5228996.8499999996</v>
      </c>
      <c r="Q132" s="28">
        <f t="shared" ref="Q132:Q135" si="38">P132*N132*K132</f>
        <v>372566.0255625</v>
      </c>
      <c r="R132" s="28">
        <f t="shared" ref="R132:R135" si="39">MAX(P132-Q132,0)</f>
        <v>4856430.8244375</v>
      </c>
      <c r="S132" s="29">
        <v>0.05</v>
      </c>
      <c r="T132" s="28">
        <f t="shared" ref="T132:T135" si="40">IF(R132&gt;M132*P132,R132*(1-S132),P132*M132)</f>
        <v>4613609.2832156252</v>
      </c>
      <c r="U132" s="30">
        <f t="shared" ref="U132:U136" si="41">T132/G132</f>
        <v>794.08125000000018</v>
      </c>
      <c r="V132" s="23" t="s">
        <v>151</v>
      </c>
    </row>
    <row r="133" spans="2:22" ht="30" x14ac:dyDescent="0.25">
      <c r="B133" s="10">
        <v>130</v>
      </c>
      <c r="C133" s="33" t="s">
        <v>2</v>
      </c>
      <c r="D133" s="33" t="s">
        <v>119</v>
      </c>
      <c r="E133" s="10" t="s">
        <v>132</v>
      </c>
      <c r="F133" s="33" t="s">
        <v>155</v>
      </c>
      <c r="G133" s="24">
        <v>44417.279999999999</v>
      </c>
      <c r="H133" s="10">
        <v>18</v>
      </c>
      <c r="I133" s="10">
        <v>2017</v>
      </c>
      <c r="J133" s="10">
        <v>2022</v>
      </c>
      <c r="K133" s="10">
        <f t="shared" si="34"/>
        <v>5</v>
      </c>
      <c r="L133" s="10">
        <v>40</v>
      </c>
      <c r="M133" s="25">
        <f t="shared" si="35"/>
        <v>0.05</v>
      </c>
      <c r="N133" s="26">
        <f t="shared" si="36"/>
        <v>2.375E-2</v>
      </c>
      <c r="O133" s="27">
        <v>2200</v>
      </c>
      <c r="P133" s="28">
        <f t="shared" si="37"/>
        <v>97718016</v>
      </c>
      <c r="Q133" s="28">
        <f t="shared" si="38"/>
        <v>11604014.399999999</v>
      </c>
      <c r="R133" s="28">
        <f t="shared" si="39"/>
        <v>86114001.599999994</v>
      </c>
      <c r="S133" s="29">
        <v>0.05</v>
      </c>
      <c r="T133" s="28">
        <f t="shared" si="40"/>
        <v>81808301.519999996</v>
      </c>
      <c r="U133" s="30">
        <f t="shared" si="41"/>
        <v>1841.8125</v>
      </c>
      <c r="V133" s="23" t="s">
        <v>152</v>
      </c>
    </row>
    <row r="134" spans="2:22" ht="30" x14ac:dyDescent="0.25">
      <c r="B134" s="10">
        <v>131</v>
      </c>
      <c r="C134" s="33" t="s">
        <v>2</v>
      </c>
      <c r="D134" s="33" t="s">
        <v>119</v>
      </c>
      <c r="E134" s="10" t="s">
        <v>132</v>
      </c>
      <c r="F134" s="33" t="s">
        <v>155</v>
      </c>
      <c r="G134" s="24">
        <v>52078.400000000001</v>
      </c>
      <c r="H134" s="10">
        <v>18</v>
      </c>
      <c r="I134" s="10">
        <v>2017</v>
      </c>
      <c r="J134" s="10">
        <v>2022</v>
      </c>
      <c r="K134" s="10">
        <f t="shared" si="34"/>
        <v>5</v>
      </c>
      <c r="L134" s="10">
        <v>40</v>
      </c>
      <c r="M134" s="25">
        <f t="shared" si="35"/>
        <v>0.05</v>
      </c>
      <c r="N134" s="26">
        <f t="shared" si="36"/>
        <v>2.375E-2</v>
      </c>
      <c r="O134" s="27">
        <v>2200</v>
      </c>
      <c r="P134" s="28">
        <f t="shared" si="37"/>
        <v>114572480</v>
      </c>
      <c r="Q134" s="28">
        <f t="shared" si="38"/>
        <v>13605482</v>
      </c>
      <c r="R134" s="28">
        <f t="shared" si="39"/>
        <v>100966998</v>
      </c>
      <c r="S134" s="29">
        <v>0.05</v>
      </c>
      <c r="T134" s="28">
        <f t="shared" si="40"/>
        <v>95918648.099999994</v>
      </c>
      <c r="U134" s="30">
        <f t="shared" si="41"/>
        <v>1841.8124999999998</v>
      </c>
      <c r="V134" s="23" t="s">
        <v>152</v>
      </c>
    </row>
    <row r="135" spans="2:22" ht="30" x14ac:dyDescent="0.25">
      <c r="B135" s="10">
        <v>132</v>
      </c>
      <c r="C135" s="33" t="s">
        <v>2</v>
      </c>
      <c r="D135" s="33" t="s">
        <v>119</v>
      </c>
      <c r="E135" s="10" t="s">
        <v>132</v>
      </c>
      <c r="F135" s="33" t="s">
        <v>155</v>
      </c>
      <c r="G135" s="24">
        <v>9468.7999999999993</v>
      </c>
      <c r="H135" s="10">
        <v>18</v>
      </c>
      <c r="I135" s="10">
        <v>2017</v>
      </c>
      <c r="J135" s="10">
        <v>2022</v>
      </c>
      <c r="K135" s="10">
        <f t="shared" si="34"/>
        <v>5</v>
      </c>
      <c r="L135" s="10">
        <v>40</v>
      </c>
      <c r="M135" s="25">
        <f t="shared" si="35"/>
        <v>0.05</v>
      </c>
      <c r="N135" s="26">
        <f t="shared" si="36"/>
        <v>2.375E-2</v>
      </c>
      <c r="O135" s="27">
        <v>2200</v>
      </c>
      <c r="P135" s="28">
        <f t="shared" si="37"/>
        <v>20831360</v>
      </c>
      <c r="Q135" s="28">
        <f t="shared" si="38"/>
        <v>2473724</v>
      </c>
      <c r="R135" s="28">
        <f t="shared" si="39"/>
        <v>18357636</v>
      </c>
      <c r="S135" s="29">
        <v>0.05</v>
      </c>
      <c r="T135" s="28">
        <f t="shared" si="40"/>
        <v>17439754.199999999</v>
      </c>
      <c r="U135" s="30">
        <f t="shared" si="41"/>
        <v>1841.8125</v>
      </c>
      <c r="V135" s="23" t="s">
        <v>152</v>
      </c>
    </row>
    <row r="136" spans="2:22" x14ac:dyDescent="0.25">
      <c r="B136" s="32" t="s">
        <v>7</v>
      </c>
      <c r="C136" s="32"/>
      <c r="D136" s="32"/>
      <c r="E136" s="32"/>
      <c r="F136" s="33"/>
      <c r="G136" s="34">
        <f>SUM(G4:G135)</f>
        <v>638655.60198600008</v>
      </c>
      <c r="H136" s="32"/>
      <c r="I136" s="32"/>
      <c r="J136" s="32"/>
      <c r="K136" s="10"/>
      <c r="L136" s="32"/>
      <c r="M136" s="32"/>
      <c r="N136" s="32"/>
      <c r="O136" s="32"/>
      <c r="P136" s="35">
        <f>SUM(P4:P135)</f>
        <v>1019609663.3163999</v>
      </c>
      <c r="Q136" s="35"/>
      <c r="R136" s="35">
        <f>SUM(R4:R135)</f>
        <v>877869095.19136262</v>
      </c>
      <c r="S136" s="35"/>
      <c r="T136" s="35">
        <f>SUM(T4:T135)</f>
        <v>833975640.43179476</v>
      </c>
      <c r="U136" s="30">
        <f t="shared" si="41"/>
        <v>1305.8299932521006</v>
      </c>
      <c r="V136" s="30">
        <f>T136/G136</f>
        <v>1305.8299932521006</v>
      </c>
    </row>
  </sheetData>
  <autoFilter ref="B3:W137">
    <sortState ref="B4:W136">
      <sortCondition ref="B3:B136"/>
    </sortState>
  </autoFilter>
  <mergeCells count="1">
    <mergeCell ref="B2: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0"/>
  <sheetViews>
    <sheetView workbookViewId="0">
      <selection activeCell="D24" sqref="D24"/>
    </sheetView>
  </sheetViews>
  <sheetFormatPr defaultRowHeight="15" x14ac:dyDescent="0.25"/>
  <cols>
    <col min="4" max="4" width="22.42578125" bestFit="1" customWidth="1"/>
    <col min="5" max="5" width="14.28515625" bestFit="1" customWidth="1"/>
    <col min="6" max="8" width="18.5703125" bestFit="1" customWidth="1"/>
    <col min="9" max="9" width="19.5703125" bestFit="1" customWidth="1"/>
    <col min="10" max="10" width="15.28515625" bestFit="1" customWidth="1"/>
  </cols>
  <sheetData>
    <row r="2" spans="3:11" x14ac:dyDescent="0.25">
      <c r="D2" t="s">
        <v>166</v>
      </c>
    </row>
    <row r="3" spans="3:11" x14ac:dyDescent="0.25">
      <c r="C3" s="36"/>
      <c r="D3" s="2"/>
      <c r="E3" s="2" t="s">
        <v>156</v>
      </c>
      <c r="F3" s="2" t="s">
        <v>157</v>
      </c>
      <c r="G3" s="2" t="s">
        <v>158</v>
      </c>
      <c r="H3" s="2" t="s">
        <v>159</v>
      </c>
      <c r="I3" s="36"/>
      <c r="J3" s="36"/>
      <c r="K3" s="36"/>
    </row>
    <row r="4" spans="3:11" x14ac:dyDescent="0.25">
      <c r="C4" s="36"/>
      <c r="D4" s="37" t="s">
        <v>161</v>
      </c>
      <c r="E4" s="2">
        <v>14832</v>
      </c>
      <c r="F4" s="2">
        <v>4706</v>
      </c>
      <c r="G4" s="2">
        <v>4755</v>
      </c>
      <c r="H4" s="2">
        <v>5371</v>
      </c>
      <c r="I4" s="36"/>
      <c r="J4" s="36"/>
      <c r="K4" s="36"/>
    </row>
    <row r="5" spans="3:11" x14ac:dyDescent="0.25">
      <c r="C5" s="36"/>
      <c r="D5" s="37"/>
      <c r="E5" s="2">
        <f>E4/100</f>
        <v>148.32</v>
      </c>
      <c r="F5" s="2">
        <f t="shared" ref="F5:H5" si="0">F4/100</f>
        <v>47.06</v>
      </c>
      <c r="G5" s="2">
        <f t="shared" si="0"/>
        <v>47.55</v>
      </c>
      <c r="H5" s="2">
        <f t="shared" si="0"/>
        <v>53.71</v>
      </c>
      <c r="I5" s="36"/>
      <c r="J5" s="36"/>
      <c r="K5" s="36"/>
    </row>
    <row r="6" spans="3:11" x14ac:dyDescent="0.25">
      <c r="C6" s="36"/>
      <c r="D6" s="37" t="s">
        <v>162</v>
      </c>
      <c r="E6" s="2"/>
      <c r="F6" s="38">
        <v>45000</v>
      </c>
      <c r="G6" s="38">
        <v>33904</v>
      </c>
      <c r="H6" s="38">
        <v>20643</v>
      </c>
      <c r="I6" s="39">
        <f>AVERAGE(F6:H6)</f>
        <v>33182.333333333336</v>
      </c>
      <c r="J6" s="36"/>
      <c r="K6" s="36"/>
    </row>
    <row r="7" spans="3:11" x14ac:dyDescent="0.25">
      <c r="C7" s="36"/>
      <c r="D7" s="37" t="s">
        <v>160</v>
      </c>
      <c r="E7" s="2"/>
      <c r="F7" s="38">
        <f>F6*F4</f>
        <v>211770000</v>
      </c>
      <c r="G7" s="38">
        <f t="shared" ref="G7:H7" si="1">G6*G4</f>
        <v>161213520</v>
      </c>
      <c r="H7" s="38">
        <f t="shared" si="1"/>
        <v>110873553</v>
      </c>
      <c r="I7" s="39">
        <f>SUM(F7:H7)</f>
        <v>483857073</v>
      </c>
      <c r="J7" s="42">
        <f>I7/E4</f>
        <v>32622.510315533982</v>
      </c>
      <c r="K7" s="36"/>
    </row>
    <row r="8" spans="3:11" x14ac:dyDescent="0.25">
      <c r="C8" s="36"/>
      <c r="D8" s="36"/>
      <c r="E8" s="36"/>
      <c r="F8" s="36"/>
      <c r="G8" s="36"/>
      <c r="H8" s="36"/>
      <c r="I8" s="39"/>
      <c r="J8" s="36"/>
      <c r="K8" s="36"/>
    </row>
    <row r="9" spans="3:11" x14ac:dyDescent="0.25">
      <c r="D9" s="40" t="s">
        <v>163</v>
      </c>
    </row>
    <row r="11" spans="3:11" x14ac:dyDescent="0.25">
      <c r="D11" s="40" t="s">
        <v>165</v>
      </c>
      <c r="E11" s="41">
        <f>J7</f>
        <v>32622.510315533982</v>
      </c>
    </row>
    <row r="12" spans="3:11" x14ac:dyDescent="0.25">
      <c r="D12" s="40" t="s">
        <v>164</v>
      </c>
      <c r="E12" s="41">
        <f>E11*100</f>
        <v>3262251.0315533984</v>
      </c>
    </row>
    <row r="15" spans="3:11" x14ac:dyDescent="0.25">
      <c r="E15">
        <v>600108</v>
      </c>
      <c r="F15">
        <v>77035</v>
      </c>
      <c r="G15">
        <v>97311</v>
      </c>
      <c r="H15">
        <v>197061</v>
      </c>
      <c r="I15">
        <v>228701</v>
      </c>
    </row>
    <row r="16" spans="3:11" x14ac:dyDescent="0.25">
      <c r="E16">
        <f>SUM(F16:I16)</f>
        <v>14832.130499258528</v>
      </c>
      <c r="F16">
        <f>F15/40.46</f>
        <v>1903.9792387543253</v>
      </c>
      <c r="G16">
        <f t="shared" ref="G16:I16" si="2">G15/40.46</f>
        <v>2405.1161641127037</v>
      </c>
      <c r="H16">
        <f t="shared" si="2"/>
        <v>4870.5140879881365</v>
      </c>
      <c r="I16">
        <f t="shared" si="2"/>
        <v>5652.5210084033615</v>
      </c>
    </row>
    <row r="17" spans="6:10" x14ac:dyDescent="0.25">
      <c r="F17">
        <f>F16/100</f>
        <v>19.039792387543251</v>
      </c>
      <c r="G17">
        <f t="shared" ref="G17:I17" si="3">G16/100</f>
        <v>24.051161641127038</v>
      </c>
      <c r="H17">
        <f t="shared" si="3"/>
        <v>48.705140879881363</v>
      </c>
      <c r="I17">
        <f t="shared" si="3"/>
        <v>56.525210084033617</v>
      </c>
      <c r="J17">
        <f>SUM(F17:I17)</f>
        <v>148.32130499258528</v>
      </c>
    </row>
    <row r="18" spans="6:10" x14ac:dyDescent="0.25">
      <c r="F18" s="43">
        <v>3840000</v>
      </c>
      <c r="G18" s="43">
        <v>3200000</v>
      </c>
      <c r="H18" s="43">
        <v>2200000</v>
      </c>
      <c r="I18" s="43">
        <v>1500000</v>
      </c>
      <c r="J18" s="44">
        <f>AVERAGE(F18:I18)</f>
        <v>2685000</v>
      </c>
    </row>
    <row r="19" spans="6:10" x14ac:dyDescent="0.25">
      <c r="F19" s="44">
        <f>F17*F18</f>
        <v>73112802.76816608</v>
      </c>
      <c r="G19" s="44">
        <f t="shared" ref="G19:I19" si="4">G17*G18</f>
        <v>76963717.251606524</v>
      </c>
      <c r="H19" s="44">
        <f t="shared" si="4"/>
        <v>107151309.935739</v>
      </c>
      <c r="I19" s="44">
        <f t="shared" si="4"/>
        <v>84787815.126050428</v>
      </c>
      <c r="J19" s="44">
        <f>SUM(F19:I19)</f>
        <v>342015645.08156198</v>
      </c>
    </row>
    <row r="20" spans="6:10" x14ac:dyDescent="0.25">
      <c r="J20" s="44">
        <f>J19/J17</f>
        <v>2305910.4361214978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Final Sheet</vt:lpstr>
      <vt:lpstr>Sheet3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Manas Upmanyu</cp:lastModifiedBy>
  <cp:lastPrinted>2022-01-07T08:12:53Z</cp:lastPrinted>
  <dcterms:created xsi:type="dcterms:W3CDTF">2021-09-16T11:33:35Z</dcterms:created>
  <dcterms:modified xsi:type="dcterms:W3CDTF">2022-04-29T16:24:11Z</dcterms:modified>
</cp:coreProperties>
</file>