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ineer2\Documents\Downloads\PL 736 -Q173\"/>
    </mc:Choice>
  </mc:AlternateContent>
  <bookViews>
    <workbookView xWindow="0" yWindow="0" windowWidth="11205" windowHeight="9600"/>
  </bookViews>
  <sheets>
    <sheet name="Building Sheet" sheetId="1" r:id="rId1"/>
  </sheets>
  <definedNames>
    <definedName name="_xlnm._FilterDatabase" localSheetId="0" hidden="1">'Building Sheet'!$A$2:$K$26</definedName>
  </definedNames>
  <calcPr calcId="162913"/>
</workbook>
</file>

<file path=xl/calcChain.xml><?xml version="1.0" encoding="utf-8"?>
<calcChain xmlns="http://schemas.openxmlformats.org/spreadsheetml/2006/main">
  <c r="H29" i="1" l="1"/>
  <c r="H30" i="1" s="1"/>
  <c r="F24" i="1" l="1"/>
  <c r="F25" i="1" s="1"/>
  <c r="O9" i="1" l="1"/>
  <c r="O10" i="1" s="1"/>
  <c r="O11" i="1" s="1"/>
  <c r="I10" i="1"/>
  <c r="K10" i="1" s="1"/>
  <c r="I9" i="1"/>
  <c r="K9" i="1" s="1"/>
  <c r="I8" i="1"/>
  <c r="K8" i="1" s="1"/>
  <c r="H11" i="1" l="1"/>
  <c r="I11" i="1" s="1"/>
  <c r="I7" i="1" l="1"/>
  <c r="I6" i="1"/>
  <c r="I5" i="1"/>
  <c r="I4" i="1"/>
  <c r="K6" i="1" l="1"/>
  <c r="J15" i="1"/>
  <c r="J16" i="1" s="1"/>
  <c r="J17" i="1" s="1"/>
  <c r="H17" i="1"/>
  <c r="H18" i="1" s="1"/>
  <c r="H19" i="1" s="1"/>
  <c r="J18" i="1"/>
  <c r="J19" i="1" s="1"/>
  <c r="J20" i="1" s="1"/>
  <c r="I20" i="1"/>
  <c r="I21" i="1" s="1"/>
  <c r="I22" i="1" s="1"/>
  <c r="K23" i="1"/>
  <c r="K24" i="1" s="1"/>
  <c r="K25" i="1" s="1"/>
  <c r="K27" i="1" s="1"/>
  <c r="M89" i="1"/>
  <c r="K15" i="1"/>
  <c r="K16" i="1" s="1"/>
  <c r="K17" i="1" s="1"/>
  <c r="I26" i="1"/>
  <c r="M99" i="1"/>
  <c r="M100" i="1" s="1"/>
  <c r="M101" i="1"/>
  <c r="M102" i="1" s="1"/>
  <c r="M103" i="1" s="1"/>
  <c r="M93" i="1"/>
  <c r="M94" i="1" s="1"/>
  <c r="M95" i="1" s="1"/>
  <c r="L95" i="1"/>
  <c r="L96" i="1" s="1"/>
  <c r="L97" i="1" s="1"/>
  <c r="L89" i="1"/>
  <c r="L90" i="1" s="1"/>
  <c r="K5" i="1"/>
  <c r="K7" i="1"/>
  <c r="K4" i="1"/>
  <c r="L87" i="1"/>
  <c r="L88" i="1" s="1"/>
  <c r="L8" i="1"/>
  <c r="L10" i="1" s="1"/>
  <c r="L5" i="1"/>
  <c r="M5" i="1" s="1"/>
  <c r="N5" i="1" s="1"/>
  <c r="L4" i="1"/>
  <c r="M4" i="1" s="1"/>
  <c r="N4" i="1" s="1"/>
  <c r="K11" i="1" l="1"/>
  <c r="F20" i="1" l="1"/>
  <c r="F26" i="1" s="1"/>
  <c r="B18" i="1"/>
  <c r="J28" i="1"/>
  <c r="J31" i="1" s="1"/>
</calcChain>
</file>

<file path=xl/sharedStrings.xml><?xml version="1.0" encoding="utf-8"?>
<sst xmlns="http://schemas.openxmlformats.org/spreadsheetml/2006/main" count="46" uniqueCount="31">
  <si>
    <t>Block Name</t>
  </si>
  <si>
    <t>Total Slabs/ Floors</t>
  </si>
  <si>
    <t>Year of construction</t>
  </si>
  <si>
    <t>Structure condition</t>
  </si>
  <si>
    <t>RCC column beams stone masonry wails in cement, bricks, steel etc.</t>
  </si>
  <si>
    <t>S.No.</t>
  </si>
  <si>
    <t>FACTORY BUILDINGS</t>
  </si>
  <si>
    <t>Floor wise Height (ft.)</t>
  </si>
  <si>
    <t>Rate Adopted (per sq. ft.)</t>
  </si>
  <si>
    <t>1400-</t>
  </si>
  <si>
    <t xml:space="preserve">Remarks:- </t>
  </si>
  <si>
    <t xml:space="preserve">TOTAL </t>
  </si>
  <si>
    <t xml:space="preserve">Admin Block </t>
  </si>
  <si>
    <t>GR.FLOOR + 2</t>
  </si>
  <si>
    <t>Good</t>
  </si>
  <si>
    <t xml:space="preserve">Production Block 1 </t>
  </si>
  <si>
    <t>Production Block 2</t>
  </si>
  <si>
    <t>GR.FLOOR + 4</t>
  </si>
  <si>
    <t>Guard Room</t>
  </si>
  <si>
    <t>GR. FLOOR + 1</t>
  </si>
  <si>
    <t>Boiler</t>
  </si>
  <si>
    <t>G.R Floor</t>
  </si>
  <si>
    <t xml:space="preserve">ETP Area </t>
  </si>
  <si>
    <t>Electric Panel Area</t>
  </si>
  <si>
    <t>Type of construction</t>
  </si>
  <si>
    <t>Area 
(In sq. mtr.)</t>
  </si>
  <si>
    <t>Total Cost of Construction
(INR)</t>
  </si>
  <si>
    <t>Area 
(In sq. ft.)</t>
  </si>
  <si>
    <t>CIVIL/STRUCTURES VALUATION  OF M/S. AXA PARANTERALS LIMITED SITUATED AT BHAGWANPUR, ROORKEE, DISTRICT HARIDWAR</t>
  </si>
  <si>
    <t>2.The valuation of the structure is done on the basis of Depriciated Replacement cost approach</t>
  </si>
  <si>
    <t>1. All the built-up area details has been taken as per the site survey measurment. Since no data made available to us pertaining to covered area details of the subject 
property.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</si>
</sst>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[$₹-4009]\ * #,##0_ ;_ [$₹-4009]\ * \-#,##0_ ;_ [$₹-4009]\ * &quot;-&quot;??_ ;_ @_ "/>
    <numFmt numFmtId="166" formatCode="0;[Red]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topLeftCell="A7" zoomScale="85" zoomScaleNormal="85" workbookViewId="0">
      <selection activeCell="Q20" sqref="Q20"/>
    </sheetView>
  </sheetViews>
  <sheetFormatPr defaultRowHeight="15" x14ac:dyDescent="0.25"/>
  <cols>
    <col min="1" max="1" width="6.5703125" style="2" customWidth="1"/>
    <col min="2" max="2" width="19" style="4" customWidth="1"/>
    <col min="3" max="3" width="13.7109375" style="1" customWidth="1"/>
    <col min="4" max="4" width="9.7109375" style="1" customWidth="1"/>
    <col min="5" max="5" width="12" style="13" customWidth="1"/>
    <col min="6" max="6" width="40.28515625" style="3" customWidth="1"/>
    <col min="7" max="7" width="9.5703125" style="1" customWidth="1"/>
    <col min="8" max="8" width="11" style="1" customWidth="1"/>
    <col min="9" max="9" width="11.7109375" style="1" customWidth="1"/>
    <col min="10" max="10" width="12.42578125" customWidth="1"/>
    <col min="11" max="11" width="16.7109375" customWidth="1"/>
  </cols>
  <sheetData>
    <row r="1" spans="1:15" ht="21.75" customHeight="1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5" ht="60" x14ac:dyDescent="0.25">
      <c r="A2" s="20" t="s">
        <v>5</v>
      </c>
      <c r="B2" s="20" t="s">
        <v>0</v>
      </c>
      <c r="C2" s="20" t="s">
        <v>1</v>
      </c>
      <c r="D2" s="20" t="s">
        <v>7</v>
      </c>
      <c r="E2" s="20" t="s">
        <v>2</v>
      </c>
      <c r="F2" s="20" t="s">
        <v>24</v>
      </c>
      <c r="G2" s="20" t="s">
        <v>3</v>
      </c>
      <c r="H2" s="20" t="s">
        <v>25</v>
      </c>
      <c r="I2" s="20" t="s">
        <v>27</v>
      </c>
      <c r="J2" s="20" t="s">
        <v>8</v>
      </c>
      <c r="K2" s="20" t="s">
        <v>26</v>
      </c>
    </row>
    <row r="3" spans="1:15" x14ac:dyDescent="0.25">
      <c r="A3" s="25" t="s">
        <v>6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5" ht="30" x14ac:dyDescent="0.25">
      <c r="A4" s="8">
        <v>1</v>
      </c>
      <c r="B4" s="9" t="s">
        <v>12</v>
      </c>
      <c r="C4" s="9" t="s">
        <v>13</v>
      </c>
      <c r="D4" s="7">
        <v>12</v>
      </c>
      <c r="E4" s="12">
        <v>2014</v>
      </c>
      <c r="F4" s="9" t="s">
        <v>4</v>
      </c>
      <c r="G4" s="10" t="s">
        <v>14</v>
      </c>
      <c r="H4" s="5">
        <v>1268.8599999999999</v>
      </c>
      <c r="I4" s="6">
        <f>H4*10.764</f>
        <v>13658.009039999997</v>
      </c>
      <c r="J4" s="14">
        <v>1500</v>
      </c>
      <c r="K4" s="14">
        <f>J4*I4</f>
        <v>20487013.559999995</v>
      </c>
      <c r="L4">
        <f>(1-5%)/60</f>
        <v>1.5833333333333331E-2</v>
      </c>
      <c r="M4">
        <f>L4*1400*12</f>
        <v>266</v>
      </c>
      <c r="N4">
        <f>1400-M4</f>
        <v>1134</v>
      </c>
    </row>
    <row r="5" spans="1:15" ht="30" x14ac:dyDescent="0.25">
      <c r="A5" s="8">
        <v>2</v>
      </c>
      <c r="B5" s="9" t="s">
        <v>15</v>
      </c>
      <c r="C5" s="9" t="s">
        <v>13</v>
      </c>
      <c r="D5" s="7">
        <v>15</v>
      </c>
      <c r="E5" s="12">
        <v>2008</v>
      </c>
      <c r="F5" s="9" t="s">
        <v>4</v>
      </c>
      <c r="G5" s="10" t="s">
        <v>14</v>
      </c>
      <c r="H5" s="5">
        <v>10805</v>
      </c>
      <c r="I5" s="6">
        <f t="shared" ref="I5:I10" si="0">H5*10.764</f>
        <v>116305.01999999999</v>
      </c>
      <c r="J5" s="14">
        <v>1450</v>
      </c>
      <c r="K5" s="14">
        <f t="shared" ref="K5:K7" si="1">J5*I5</f>
        <v>168642278.99999997</v>
      </c>
      <c r="L5">
        <f>(1-5%)/40</f>
        <v>2.375E-2</v>
      </c>
      <c r="M5">
        <f>L5*700*10</f>
        <v>166.25</v>
      </c>
      <c r="N5">
        <f>700-M5</f>
        <v>533.75</v>
      </c>
    </row>
    <row r="6" spans="1:15" ht="30" x14ac:dyDescent="0.25">
      <c r="A6" s="8">
        <v>3</v>
      </c>
      <c r="B6" s="9" t="s">
        <v>16</v>
      </c>
      <c r="C6" s="9" t="s">
        <v>17</v>
      </c>
      <c r="D6" s="7">
        <v>15</v>
      </c>
      <c r="E6" s="12">
        <v>2008</v>
      </c>
      <c r="F6" s="9" t="s">
        <v>4</v>
      </c>
      <c r="G6" s="10" t="s">
        <v>14</v>
      </c>
      <c r="H6" s="5">
        <v>6057</v>
      </c>
      <c r="I6" s="6">
        <f t="shared" si="0"/>
        <v>65197.547999999995</v>
      </c>
      <c r="J6" s="14">
        <v>1450</v>
      </c>
      <c r="K6" s="14">
        <f t="shared" si="1"/>
        <v>94536444.599999994</v>
      </c>
    </row>
    <row r="7" spans="1:15" ht="30" x14ac:dyDescent="0.25">
      <c r="A7" s="8">
        <v>4</v>
      </c>
      <c r="B7" s="9" t="s">
        <v>18</v>
      </c>
      <c r="C7" s="9" t="s">
        <v>19</v>
      </c>
      <c r="D7" s="7">
        <v>10</v>
      </c>
      <c r="E7" s="12">
        <v>2019</v>
      </c>
      <c r="F7" s="9" t="s">
        <v>4</v>
      </c>
      <c r="G7" s="10" t="s">
        <v>14</v>
      </c>
      <c r="H7" s="5">
        <v>174</v>
      </c>
      <c r="I7" s="6">
        <f t="shared" si="0"/>
        <v>1872.9359999999999</v>
      </c>
      <c r="J7" s="14">
        <v>1100</v>
      </c>
      <c r="K7" s="14">
        <f t="shared" si="1"/>
        <v>2060229.5999999999</v>
      </c>
    </row>
    <row r="8" spans="1:15" ht="30" x14ac:dyDescent="0.25">
      <c r="A8" s="8">
        <v>5</v>
      </c>
      <c r="B8" s="9" t="s">
        <v>20</v>
      </c>
      <c r="C8" s="9" t="s">
        <v>21</v>
      </c>
      <c r="D8" s="7">
        <v>20</v>
      </c>
      <c r="E8" s="12">
        <v>2019</v>
      </c>
      <c r="F8" s="9" t="s">
        <v>4</v>
      </c>
      <c r="G8" s="10" t="s">
        <v>14</v>
      </c>
      <c r="H8" s="5">
        <v>520</v>
      </c>
      <c r="I8" s="6">
        <f t="shared" si="0"/>
        <v>5597.28</v>
      </c>
      <c r="J8" s="14">
        <v>1300</v>
      </c>
      <c r="K8" s="14">
        <f>J8*I8</f>
        <v>7276464</v>
      </c>
      <c r="L8">
        <f>(1-5%)/40</f>
        <v>2.375E-2</v>
      </c>
    </row>
    <row r="9" spans="1:15" ht="30" x14ac:dyDescent="0.25">
      <c r="A9" s="8">
        <v>6</v>
      </c>
      <c r="B9" s="15" t="s">
        <v>22</v>
      </c>
      <c r="C9" s="9" t="s">
        <v>19</v>
      </c>
      <c r="D9" s="8">
        <v>15</v>
      </c>
      <c r="E9" s="12">
        <v>2019</v>
      </c>
      <c r="F9" s="9" t="s">
        <v>4</v>
      </c>
      <c r="G9" s="11" t="s">
        <v>14</v>
      </c>
      <c r="H9" s="11">
        <v>176.22</v>
      </c>
      <c r="I9" s="6">
        <f t="shared" si="0"/>
        <v>1896.8320799999999</v>
      </c>
      <c r="J9" s="14">
        <v>1300</v>
      </c>
      <c r="K9" s="14">
        <f t="shared" ref="K9:K10" si="2">J9*I9</f>
        <v>2465881.7039999999</v>
      </c>
      <c r="O9">
        <f>(1-5%)/60</f>
        <v>1.5833333333333331E-2</v>
      </c>
    </row>
    <row r="10" spans="1:15" ht="30" x14ac:dyDescent="0.25">
      <c r="A10" s="19">
        <v>7</v>
      </c>
      <c r="B10" s="9" t="s">
        <v>23</v>
      </c>
      <c r="C10" s="9" t="s">
        <v>19</v>
      </c>
      <c r="D10" s="7">
        <v>12</v>
      </c>
      <c r="E10" s="12">
        <v>2008</v>
      </c>
      <c r="F10" s="9" t="s">
        <v>4</v>
      </c>
      <c r="G10" s="10" t="s">
        <v>14</v>
      </c>
      <c r="H10" s="7">
        <v>601</v>
      </c>
      <c r="I10" s="6">
        <f t="shared" si="0"/>
        <v>6469.1639999999998</v>
      </c>
      <c r="J10" s="14">
        <v>1300</v>
      </c>
      <c r="K10" s="14">
        <f t="shared" si="2"/>
        <v>8409913.1999999993</v>
      </c>
      <c r="L10">
        <f>700*L8*44</f>
        <v>731.5</v>
      </c>
      <c r="O10">
        <f>1400*O9*13</f>
        <v>288.16666666666663</v>
      </c>
    </row>
    <row r="11" spans="1:15" ht="27" customHeight="1" x14ac:dyDescent="0.25">
      <c r="A11" s="32" t="s">
        <v>11</v>
      </c>
      <c r="B11" s="32"/>
      <c r="C11" s="32"/>
      <c r="D11" s="32"/>
      <c r="E11" s="32"/>
      <c r="F11" s="32"/>
      <c r="G11" s="32"/>
      <c r="H11" s="21">
        <f>SUBTOTAL(9,H4:H10)</f>
        <v>19602.080000000002</v>
      </c>
      <c r="I11" s="21">
        <f>H11*10.764</f>
        <v>210996.78912</v>
      </c>
      <c r="J11" s="22"/>
      <c r="K11" s="23">
        <f>SUBTOTAL(9,K4:K10)</f>
        <v>303878225.66399997</v>
      </c>
      <c r="O11">
        <f>1400-O10</f>
        <v>1111.8333333333335</v>
      </c>
    </row>
    <row r="12" spans="1:15" x14ac:dyDescent="0.25">
      <c r="A12" s="29" t="s">
        <v>10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5" ht="33" customHeight="1" x14ac:dyDescent="0.25">
      <c r="A13" s="30" t="s">
        <v>30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5" ht="15.75" x14ac:dyDescent="0.25">
      <c r="A14" s="24" t="s">
        <v>29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5" x14ac:dyDescent="0.25">
      <c r="J15">
        <f>(1-5%)/40</f>
        <v>2.375E-2</v>
      </c>
      <c r="K15">
        <f>(1-5%)/40</f>
        <v>2.375E-2</v>
      </c>
    </row>
    <row r="16" spans="1:15" x14ac:dyDescent="0.25">
      <c r="J16">
        <f>700*J15*2</f>
        <v>33.25</v>
      </c>
      <c r="K16">
        <f>700*K15*10</f>
        <v>166.25</v>
      </c>
    </row>
    <row r="17" spans="2:11" x14ac:dyDescent="0.25">
      <c r="H17" s="1">
        <f>(1-5%)/60</f>
        <v>1.5833333333333331E-2</v>
      </c>
      <c r="J17">
        <f>700-J16</f>
        <v>666.75</v>
      </c>
      <c r="K17">
        <f>700-K16</f>
        <v>533.75</v>
      </c>
    </row>
    <row r="18" spans="2:11" x14ac:dyDescent="0.25">
      <c r="B18" s="18">
        <f>K11+7000000</f>
        <v>310878225.66399997</v>
      </c>
      <c r="H18" s="1">
        <f>1400*H17*2</f>
        <v>44.333333333333329</v>
      </c>
      <c r="J18">
        <f>(1-5%)/40</f>
        <v>2.375E-2</v>
      </c>
    </row>
    <row r="19" spans="2:11" ht="27.75" customHeight="1" x14ac:dyDescent="0.25">
      <c r="H19" s="1">
        <f>1400-H18</f>
        <v>1355.6666666666667</v>
      </c>
      <c r="J19">
        <f>700*J18*3</f>
        <v>49.875</v>
      </c>
    </row>
    <row r="20" spans="2:11" x14ac:dyDescent="0.25">
      <c r="F20" s="16">
        <f>K11+7500000+6000000</f>
        <v>317378225.66399997</v>
      </c>
      <c r="I20" s="1">
        <f>(1-5%)/60</f>
        <v>1.5833333333333331E-2</v>
      </c>
      <c r="J20">
        <f>700-J19</f>
        <v>650.125</v>
      </c>
    </row>
    <row r="21" spans="2:11" x14ac:dyDescent="0.25">
      <c r="I21" s="1">
        <f>1400*I20*3</f>
        <v>66.5</v>
      </c>
    </row>
    <row r="22" spans="2:11" x14ac:dyDescent="0.25">
      <c r="I22" s="1">
        <f>1400-I21</f>
        <v>1333.5</v>
      </c>
    </row>
    <row r="23" spans="2:11" x14ac:dyDescent="0.25">
      <c r="K23">
        <f>(1-5%)/60</f>
        <v>1.5833333333333331E-2</v>
      </c>
    </row>
    <row r="24" spans="2:11" x14ac:dyDescent="0.25">
      <c r="F24" s="3">
        <f>9857*1.1964</f>
        <v>11792.914799999999</v>
      </c>
      <c r="K24">
        <f>1400*K23*7</f>
        <v>155.16666666666666</v>
      </c>
    </row>
    <row r="25" spans="2:11" x14ac:dyDescent="0.25">
      <c r="F25" s="3">
        <f>5800*F24</f>
        <v>68398905.839999989</v>
      </c>
      <c r="K25">
        <f>1400-K24</f>
        <v>1244.8333333333333</v>
      </c>
    </row>
    <row r="26" spans="2:11" x14ac:dyDescent="0.25">
      <c r="F26" s="16">
        <f>F20+F25</f>
        <v>385777131.50399995</v>
      </c>
      <c r="I26" s="1">
        <f>1400-288</f>
        <v>1112</v>
      </c>
    </row>
    <row r="27" spans="2:11" x14ac:dyDescent="0.25">
      <c r="K27">
        <f>SUBTOTAL(9,K23:K26)</f>
        <v>1400.0158333333334</v>
      </c>
    </row>
    <row r="28" spans="2:11" x14ac:dyDescent="0.25">
      <c r="J28" s="17">
        <f>K11+5000000</f>
        <v>308878225.66399997</v>
      </c>
    </row>
    <row r="29" spans="2:11" x14ac:dyDescent="0.25">
      <c r="H29" s="1">
        <f>9813*1.1964</f>
        <v>11740.2732</v>
      </c>
    </row>
    <row r="30" spans="2:11" x14ac:dyDescent="0.25">
      <c r="H30" s="1">
        <f>H29*5800</f>
        <v>68093584.560000002</v>
      </c>
    </row>
    <row r="31" spans="2:11" x14ac:dyDescent="0.25">
      <c r="J31" s="17">
        <f>J28+H30</f>
        <v>376971810.22399998</v>
      </c>
    </row>
    <row r="87" spans="12:13" x14ac:dyDescent="0.25">
      <c r="L87" t="e">
        <f>#REF!*1400*44</f>
        <v>#REF!</v>
      </c>
    </row>
    <row r="88" spans="12:13" x14ac:dyDescent="0.25">
      <c r="L88" t="e">
        <f>1400-L87</f>
        <v>#REF!</v>
      </c>
    </row>
    <row r="89" spans="12:13" x14ac:dyDescent="0.25">
      <c r="L89" t="e">
        <f>1400*#REF!*21</f>
        <v>#REF!</v>
      </c>
      <c r="M89" t="e">
        <f>1400-#REF!</f>
        <v>#REF!</v>
      </c>
    </row>
    <row r="90" spans="12:13" x14ac:dyDescent="0.25">
      <c r="L90" t="e">
        <f>1400-L89</f>
        <v>#REF!</v>
      </c>
    </row>
    <row r="93" spans="12:13" x14ac:dyDescent="0.25">
      <c r="M93">
        <f>(1-5%)/40</f>
        <v>2.375E-2</v>
      </c>
    </row>
    <row r="94" spans="12:13" x14ac:dyDescent="0.25">
      <c r="M94">
        <f>700*M93*14</f>
        <v>232.75</v>
      </c>
    </row>
    <row r="95" spans="12:13" x14ac:dyDescent="0.25">
      <c r="L95">
        <f>(1-5%)/40</f>
        <v>2.375E-2</v>
      </c>
      <c r="M95">
        <f>700-M94</f>
        <v>467.25</v>
      </c>
    </row>
    <row r="96" spans="12:13" x14ac:dyDescent="0.25">
      <c r="L96">
        <f>L95*700*20</f>
        <v>332.5</v>
      </c>
    </row>
    <row r="97" spans="12:14" x14ac:dyDescent="0.25">
      <c r="L97">
        <f>700-L96</f>
        <v>367.5</v>
      </c>
    </row>
    <row r="99" spans="12:14" x14ac:dyDescent="0.25">
      <c r="M99">
        <f>(1-5%)/60</f>
        <v>1.5833333333333331E-2</v>
      </c>
    </row>
    <row r="100" spans="12:14" x14ac:dyDescent="0.25">
      <c r="M100">
        <f>1400*M99*13</f>
        <v>288.16666666666663</v>
      </c>
      <c r="N100" t="s">
        <v>9</v>
      </c>
    </row>
    <row r="101" spans="12:14" x14ac:dyDescent="0.25">
      <c r="M101">
        <f>(1-5%)/60</f>
        <v>1.5833333333333331E-2</v>
      </c>
    </row>
    <row r="102" spans="12:14" x14ac:dyDescent="0.25">
      <c r="M102">
        <f>1400*M101*13</f>
        <v>288.16666666666663</v>
      </c>
    </row>
    <row r="103" spans="12:14" x14ac:dyDescent="0.25">
      <c r="M103">
        <f>1400-M102</f>
        <v>1111.8333333333335</v>
      </c>
    </row>
  </sheetData>
  <autoFilter ref="A2:K26"/>
  <mergeCells count="6">
    <mergeCell ref="A14:K14"/>
    <mergeCell ref="A3:K3"/>
    <mergeCell ref="A1:K1"/>
    <mergeCell ref="A12:K12"/>
    <mergeCell ref="A13:K13"/>
    <mergeCell ref="A11:G11"/>
  </mergeCells>
  <dataValidations count="2">
    <dataValidation type="list" allowBlank="1" showInputMessage="1" showErrorMessage="1" sqref="G4:G10">
      <formula1>"Very Good, Good, Average, Poor, Ordinary with wreckages in the structure"</formula1>
    </dataValidation>
    <dataValidation type="list" allowBlank="1" showInputMessage="1" showErrorMessage="1" sqref="F4:F10">
      <formula1>$K$2:$K$10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abhishek solanki</cp:lastModifiedBy>
  <dcterms:created xsi:type="dcterms:W3CDTF">2016-02-17T05:50:56Z</dcterms:created>
  <dcterms:modified xsi:type="dcterms:W3CDTF">2021-12-16T13:15:31Z</dcterms:modified>
</cp:coreProperties>
</file>