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ineer2\Documents\Downloads\PL 737 -Q174\"/>
    </mc:Choice>
  </mc:AlternateContent>
  <bookViews>
    <workbookView xWindow="0" yWindow="0" windowWidth="21600" windowHeight="9630"/>
  </bookViews>
  <sheets>
    <sheet name="Building Sheet" sheetId="1" r:id="rId1"/>
  </sheets>
  <definedNames>
    <definedName name="_xlnm._FilterDatabase" localSheetId="0" hidden="1">'Building Sheet'!$B$3:$L$27</definedName>
  </definedNames>
  <calcPr calcId="162913"/>
</workbook>
</file>

<file path=xl/calcChain.xml><?xml version="1.0" encoding="utf-8"?>
<calcChain xmlns="http://schemas.openxmlformats.org/spreadsheetml/2006/main">
  <c r="D32" i="1" l="1"/>
  <c r="D31" i="1"/>
  <c r="D27" i="1" l="1"/>
  <c r="D28" i="1"/>
  <c r="C28" i="1"/>
  <c r="C30" i="1" s="1"/>
  <c r="N21" i="1" l="1"/>
  <c r="O6" i="1" l="1"/>
  <c r="O7" i="1" s="1"/>
  <c r="O8" i="1" s="1"/>
  <c r="N7" i="1" l="1"/>
  <c r="N8" i="1" s="1"/>
  <c r="N9" i="1" s="1"/>
  <c r="I12" i="1" l="1"/>
  <c r="J11" i="1"/>
  <c r="L11" i="1" s="1"/>
  <c r="J10" i="1"/>
  <c r="L10" i="1" s="1"/>
  <c r="J9" i="1"/>
  <c r="L9" i="1" s="1"/>
  <c r="J8" i="1"/>
  <c r="L8" i="1" s="1"/>
  <c r="P9" i="1" l="1"/>
  <c r="P10" i="1" s="1"/>
  <c r="P12" i="1" s="1"/>
  <c r="J12" i="1" l="1"/>
  <c r="J7" i="1" l="1"/>
  <c r="J6" i="1"/>
  <c r="J5" i="1"/>
  <c r="J4" i="1"/>
  <c r="L6" i="1" l="1"/>
  <c r="K16" i="1"/>
  <c r="K17" i="1" s="1"/>
  <c r="K18" i="1" s="1"/>
  <c r="I18" i="1"/>
  <c r="I19" i="1" s="1"/>
  <c r="I20" i="1" s="1"/>
  <c r="K19" i="1"/>
  <c r="K20" i="1" s="1"/>
  <c r="K21" i="1" s="1"/>
  <c r="J21" i="1"/>
  <c r="J22" i="1" s="1"/>
  <c r="J23" i="1" s="1"/>
  <c r="L24" i="1"/>
  <c r="L25" i="1" s="1"/>
  <c r="L26" i="1" s="1"/>
  <c r="L28" i="1" s="1"/>
  <c r="N90" i="1"/>
  <c r="L16" i="1"/>
  <c r="L17" i="1" s="1"/>
  <c r="L18" i="1" s="1"/>
  <c r="J27" i="1"/>
  <c r="N100" i="1"/>
  <c r="N101" i="1" s="1"/>
  <c r="N102" i="1"/>
  <c r="N103" i="1" s="1"/>
  <c r="N104" i="1" s="1"/>
  <c r="N94" i="1"/>
  <c r="N95" i="1" s="1"/>
  <c r="N96" i="1" s="1"/>
  <c r="M96" i="1"/>
  <c r="M97" i="1" s="1"/>
  <c r="M98" i="1" s="1"/>
  <c r="M90" i="1"/>
  <c r="M91" i="1" s="1"/>
  <c r="L5" i="1"/>
  <c r="L7" i="1"/>
  <c r="L4" i="1"/>
  <c r="M88" i="1"/>
  <c r="M89" i="1" s="1"/>
  <c r="M8" i="1"/>
  <c r="M10" i="1" s="1"/>
  <c r="M5" i="1"/>
  <c r="N5" i="1" s="1"/>
  <c r="O5" i="1" s="1"/>
  <c r="M4" i="1"/>
  <c r="N4" i="1" s="1"/>
  <c r="O4" i="1" s="1"/>
  <c r="L12" i="1" l="1"/>
  <c r="N20" i="1"/>
  <c r="N22" i="1" s="1"/>
</calcChain>
</file>

<file path=xl/sharedStrings.xml><?xml version="1.0" encoding="utf-8"?>
<sst xmlns="http://schemas.openxmlformats.org/spreadsheetml/2006/main" count="49" uniqueCount="34">
  <si>
    <t>Block Name</t>
  </si>
  <si>
    <t>Total Slabs/ Floors</t>
  </si>
  <si>
    <t>Year of construction</t>
  </si>
  <si>
    <t>Structure condition</t>
  </si>
  <si>
    <t>S.No.</t>
  </si>
  <si>
    <t>Floor wise Height (ft.)</t>
  </si>
  <si>
    <t>Rate Adopted (per sq. ft.)</t>
  </si>
  <si>
    <t>1400-</t>
  </si>
  <si>
    <t xml:space="preserve">Remarks:- </t>
  </si>
  <si>
    <t xml:space="preserve">TOTAL </t>
  </si>
  <si>
    <t>Good</t>
  </si>
  <si>
    <t>Guard Room</t>
  </si>
  <si>
    <t>GR.FLOOR</t>
  </si>
  <si>
    <t xml:space="preserve">STP Block </t>
  </si>
  <si>
    <t xml:space="preserve">Tin Shed Mounted on Iron Trusses </t>
  </si>
  <si>
    <t>GR.FLOOR + 1</t>
  </si>
  <si>
    <t xml:space="preserve">Boiler Area </t>
  </si>
  <si>
    <t xml:space="preserve">GR.FLOOR </t>
  </si>
  <si>
    <t>Store Room</t>
  </si>
  <si>
    <t>D.G Area</t>
  </si>
  <si>
    <t>Mist Area</t>
  </si>
  <si>
    <t>GR Floor</t>
  </si>
  <si>
    <t xml:space="preserve">Drain Area </t>
  </si>
  <si>
    <t xml:space="preserve">GR. FLOOR </t>
  </si>
  <si>
    <t>F.F Floor</t>
  </si>
  <si>
    <t>RCC column beams stone masonry wails in cement, bricks, steel etc.</t>
  </si>
  <si>
    <t>Iron sheet Roof Mounted on a brick wall</t>
  </si>
  <si>
    <t>Total Cost of Construction
(INR)</t>
  </si>
  <si>
    <t>Type of construction</t>
  </si>
  <si>
    <t>1. All the built-up area details has been taken as per the site survey measurment. Since no data made available to us pertaining to covered area details of the subject 
property.</t>
  </si>
  <si>
    <t>2.The valuation of the structure is done on the basis of Depriciated Replacement cost approach</t>
  </si>
  <si>
    <t>Area 
(In sq. fts.)</t>
  </si>
  <si>
    <t>Area 
(In sq. mtr.)</t>
  </si>
  <si>
    <t>CIVIL/STRUCTURES VALUATION  M/S HEILSA LIFE SCIENCES PVT LTD  SITUATED AT BHAGWANPUR, ROORKEE, DISTRICT HARIDWAR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</si>
</sst>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[$₹-4009]\ * #,##0_ ;_ [$₹-4009]\ * \-#,##0_ ;_ [$₹-4009]\ * &quot;-&quot;??_ ;_ @_ "/>
    <numFmt numFmtId="166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164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4"/>
  <sheetViews>
    <sheetView tabSelected="1" zoomScale="85" zoomScaleNormal="85" workbookViewId="0">
      <selection activeCell="R3" sqref="R3"/>
    </sheetView>
  </sheetViews>
  <sheetFormatPr defaultRowHeight="15" x14ac:dyDescent="0.25"/>
  <cols>
    <col min="2" max="2" width="6.5703125" style="2" customWidth="1"/>
    <col min="3" max="3" width="13.42578125" style="3" customWidth="1"/>
    <col min="4" max="4" width="13.7109375" style="1" customWidth="1"/>
    <col min="5" max="5" width="9.85546875" style="17" customWidth="1"/>
    <col min="6" max="6" width="12.140625" style="12" customWidth="1"/>
    <col min="7" max="7" width="32.140625" style="12" customWidth="1"/>
    <col min="8" max="8" width="10" style="1" customWidth="1"/>
    <col min="9" max="9" width="11.42578125" style="1" customWidth="1"/>
    <col min="10" max="10" width="10.85546875" style="1" customWidth="1"/>
    <col min="11" max="11" width="11.28515625" customWidth="1"/>
    <col min="12" max="12" width="14.140625" customWidth="1"/>
    <col min="14" max="14" width="13.85546875" bestFit="1" customWidth="1"/>
  </cols>
  <sheetData>
    <row r="2" spans="2:16" ht="21.75" customHeight="1" x14ac:dyDescent="0.25">
      <c r="B2" s="23" t="s">
        <v>33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2:16" ht="45" customHeight="1" x14ac:dyDescent="0.25">
      <c r="B3" s="19" t="s">
        <v>4</v>
      </c>
      <c r="C3" s="19" t="s">
        <v>0</v>
      </c>
      <c r="D3" s="19" t="s">
        <v>1</v>
      </c>
      <c r="E3" s="19" t="s">
        <v>5</v>
      </c>
      <c r="F3" s="19" t="s">
        <v>2</v>
      </c>
      <c r="G3" s="19" t="s">
        <v>28</v>
      </c>
      <c r="H3" s="19" t="s">
        <v>3</v>
      </c>
      <c r="I3" s="19" t="s">
        <v>32</v>
      </c>
      <c r="J3" s="19" t="s">
        <v>31</v>
      </c>
      <c r="K3" s="19" t="s">
        <v>6</v>
      </c>
      <c r="L3" s="19" t="s">
        <v>27</v>
      </c>
    </row>
    <row r="4" spans="2:16" ht="30" x14ac:dyDescent="0.25">
      <c r="B4" s="7">
        <v>1</v>
      </c>
      <c r="C4" s="8" t="s">
        <v>11</v>
      </c>
      <c r="D4" s="8" t="s">
        <v>12</v>
      </c>
      <c r="E4" s="6">
        <v>10</v>
      </c>
      <c r="F4" s="11">
        <v>2020</v>
      </c>
      <c r="G4" s="15" t="s">
        <v>25</v>
      </c>
      <c r="H4" s="9" t="s">
        <v>10</v>
      </c>
      <c r="I4" s="4">
        <v>120.75</v>
      </c>
      <c r="J4" s="5">
        <f>I4*10.764</f>
        <v>1299.7529999999999</v>
      </c>
      <c r="K4" s="13">
        <v>1000</v>
      </c>
      <c r="L4" s="13">
        <f>K4*J4</f>
        <v>1299753</v>
      </c>
      <c r="M4">
        <f>(1-5%)/60</f>
        <v>1.5833333333333331E-2</v>
      </c>
      <c r="N4">
        <f>M4*1400*12</f>
        <v>266</v>
      </c>
      <c r="O4">
        <f>1400-N4</f>
        <v>1134</v>
      </c>
    </row>
    <row r="5" spans="2:16" ht="33" customHeight="1" x14ac:dyDescent="0.25">
      <c r="B5" s="7">
        <v>2</v>
      </c>
      <c r="C5" s="8" t="s">
        <v>13</v>
      </c>
      <c r="D5" s="8" t="s">
        <v>15</v>
      </c>
      <c r="E5" s="6">
        <v>22</v>
      </c>
      <c r="F5" s="11">
        <v>2020</v>
      </c>
      <c r="G5" s="15" t="s">
        <v>14</v>
      </c>
      <c r="H5" s="9" t="s">
        <v>10</v>
      </c>
      <c r="I5" s="4">
        <v>271.8</v>
      </c>
      <c r="J5" s="5">
        <f t="shared" ref="J5:J11" si="0">I5*10.764</f>
        <v>2925.6552000000001</v>
      </c>
      <c r="K5" s="13">
        <v>600</v>
      </c>
      <c r="L5" s="13">
        <f t="shared" ref="L5:L11" si="1">K5*J5</f>
        <v>1755393.12</v>
      </c>
      <c r="M5">
        <f>(1-5%)/40</f>
        <v>2.375E-2</v>
      </c>
      <c r="N5">
        <f>M5*700*10</f>
        <v>166.25</v>
      </c>
      <c r="O5">
        <f>700-N5</f>
        <v>533.75</v>
      </c>
    </row>
    <row r="6" spans="2:16" ht="30" x14ac:dyDescent="0.25">
      <c r="B6" s="7">
        <v>3</v>
      </c>
      <c r="C6" s="8" t="s">
        <v>16</v>
      </c>
      <c r="D6" s="8" t="s">
        <v>17</v>
      </c>
      <c r="E6" s="6">
        <v>20</v>
      </c>
      <c r="F6" s="11">
        <v>2020</v>
      </c>
      <c r="G6" s="15" t="s">
        <v>25</v>
      </c>
      <c r="H6" s="9" t="s">
        <v>10</v>
      </c>
      <c r="I6" s="4">
        <v>300</v>
      </c>
      <c r="J6" s="5">
        <f t="shared" si="0"/>
        <v>3229.2</v>
      </c>
      <c r="K6" s="13">
        <v>1100</v>
      </c>
      <c r="L6" s="13">
        <f t="shared" si="1"/>
        <v>3552120</v>
      </c>
      <c r="O6">
        <f>(1-5%)/60</f>
        <v>1.5833333333333331E-2</v>
      </c>
    </row>
    <row r="7" spans="2:16" ht="35.25" customHeight="1" x14ac:dyDescent="0.25">
      <c r="B7" s="7">
        <v>4</v>
      </c>
      <c r="C7" s="8" t="s">
        <v>18</v>
      </c>
      <c r="D7" s="8" t="s">
        <v>23</v>
      </c>
      <c r="E7" s="6">
        <v>20</v>
      </c>
      <c r="F7" s="11">
        <v>2020</v>
      </c>
      <c r="G7" s="15" t="s">
        <v>14</v>
      </c>
      <c r="H7" s="9" t="s">
        <v>10</v>
      </c>
      <c r="I7" s="4">
        <v>167.35</v>
      </c>
      <c r="J7" s="5">
        <f t="shared" si="0"/>
        <v>1801.3553999999999</v>
      </c>
      <c r="K7" s="13">
        <v>600</v>
      </c>
      <c r="L7" s="13">
        <f t="shared" si="1"/>
        <v>1080813.24</v>
      </c>
      <c r="N7">
        <f>(1-5%)/40</f>
        <v>2.375E-2</v>
      </c>
      <c r="O7">
        <f>1400*O6*1</f>
        <v>22.166666666666664</v>
      </c>
    </row>
    <row r="8" spans="2:16" ht="25.5" customHeight="1" x14ac:dyDescent="0.25">
      <c r="B8" s="7">
        <v>5</v>
      </c>
      <c r="C8" s="8" t="s">
        <v>20</v>
      </c>
      <c r="D8" s="8" t="s">
        <v>21</v>
      </c>
      <c r="E8" s="6">
        <v>15</v>
      </c>
      <c r="F8" s="11">
        <v>2020</v>
      </c>
      <c r="G8" s="15" t="s">
        <v>14</v>
      </c>
      <c r="H8" s="9" t="s">
        <v>10</v>
      </c>
      <c r="I8" s="4">
        <v>123.54</v>
      </c>
      <c r="J8" s="5">
        <f t="shared" si="0"/>
        <v>1329.7845600000001</v>
      </c>
      <c r="K8" s="13">
        <v>600</v>
      </c>
      <c r="L8" s="13">
        <f t="shared" si="1"/>
        <v>797870.73600000003</v>
      </c>
      <c r="M8">
        <f>(1-5%)/40</f>
        <v>2.375E-2</v>
      </c>
      <c r="N8">
        <f>800*N7*1</f>
        <v>19</v>
      </c>
      <c r="O8">
        <f>1400-O7</f>
        <v>1377.8333333333333</v>
      </c>
    </row>
    <row r="9" spans="2:16" ht="30" customHeight="1" x14ac:dyDescent="0.25">
      <c r="B9" s="7">
        <v>6</v>
      </c>
      <c r="C9" s="14" t="s">
        <v>22</v>
      </c>
      <c r="D9" s="8" t="s">
        <v>21</v>
      </c>
      <c r="E9" s="6">
        <v>10</v>
      </c>
      <c r="F9" s="11">
        <v>2020</v>
      </c>
      <c r="G9" s="15" t="s">
        <v>25</v>
      </c>
      <c r="H9" s="10" t="s">
        <v>10</v>
      </c>
      <c r="I9" s="10">
        <v>436</v>
      </c>
      <c r="J9" s="5">
        <f t="shared" si="0"/>
        <v>4693.1039999999994</v>
      </c>
      <c r="K9" s="13">
        <v>1100</v>
      </c>
      <c r="L9" s="13">
        <f t="shared" si="1"/>
        <v>5162414.3999999994</v>
      </c>
      <c r="N9">
        <f>700-N8</f>
        <v>681</v>
      </c>
      <c r="P9">
        <f>(1-5%)/60</f>
        <v>1.5833333333333331E-2</v>
      </c>
    </row>
    <row r="10" spans="2:16" ht="30" x14ac:dyDescent="0.25">
      <c r="B10" s="16">
        <v>7</v>
      </c>
      <c r="C10" s="8" t="s">
        <v>19</v>
      </c>
      <c r="D10" s="8" t="s">
        <v>23</v>
      </c>
      <c r="E10" s="6">
        <v>12</v>
      </c>
      <c r="F10" s="11">
        <v>2020</v>
      </c>
      <c r="G10" s="15" t="s">
        <v>26</v>
      </c>
      <c r="H10" s="9" t="s">
        <v>10</v>
      </c>
      <c r="I10" s="6">
        <v>217.93</v>
      </c>
      <c r="J10" s="5">
        <f t="shared" si="0"/>
        <v>2345.7985199999998</v>
      </c>
      <c r="K10" s="13">
        <v>600</v>
      </c>
      <c r="L10" s="13">
        <f t="shared" si="1"/>
        <v>1407479.112</v>
      </c>
      <c r="M10">
        <f>700*M8*44</f>
        <v>731.5</v>
      </c>
      <c r="P10">
        <f>1400*P9*13</f>
        <v>288.16666666666663</v>
      </c>
    </row>
    <row r="11" spans="2:16" ht="31.5" customHeight="1" x14ac:dyDescent="0.25">
      <c r="B11" s="16">
        <v>8</v>
      </c>
      <c r="C11" s="8" t="s">
        <v>19</v>
      </c>
      <c r="D11" s="8" t="s">
        <v>24</v>
      </c>
      <c r="E11" s="6">
        <v>12</v>
      </c>
      <c r="F11" s="11">
        <v>2020</v>
      </c>
      <c r="G11" s="15" t="s">
        <v>25</v>
      </c>
      <c r="H11" s="9" t="s">
        <v>10</v>
      </c>
      <c r="I11" s="6">
        <v>94.25</v>
      </c>
      <c r="J11" s="5">
        <f t="shared" si="0"/>
        <v>1014.5069999999999</v>
      </c>
      <c r="K11" s="13">
        <v>1000</v>
      </c>
      <c r="L11" s="13">
        <f t="shared" si="1"/>
        <v>1014507</v>
      </c>
    </row>
    <row r="12" spans="2:16" x14ac:dyDescent="0.25">
      <c r="B12" s="25" t="s">
        <v>9</v>
      </c>
      <c r="C12" s="25"/>
      <c r="D12" s="25"/>
      <c r="E12" s="25"/>
      <c r="F12" s="25"/>
      <c r="G12" s="25"/>
      <c r="H12" s="25"/>
      <c r="I12" s="20">
        <f>SUBTOTAL(9,I4:I11)</f>
        <v>1731.6200000000001</v>
      </c>
      <c r="J12" s="20">
        <f>I12*10.764</f>
        <v>18639.15768</v>
      </c>
      <c r="K12" s="21"/>
      <c r="L12" s="22">
        <f>SUM(L4:L11)</f>
        <v>16070350.607999999</v>
      </c>
      <c r="P12">
        <f>1400-P10</f>
        <v>1111.8333333333335</v>
      </c>
    </row>
    <row r="13" spans="2:16" ht="15.75" x14ac:dyDescent="0.25">
      <c r="B13" s="24" t="s">
        <v>8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6" ht="30.75" customHeight="1" x14ac:dyDescent="0.25">
      <c r="B14" s="26" t="s">
        <v>29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2:16" ht="15.75" x14ac:dyDescent="0.25">
      <c r="B15" s="24" t="s">
        <v>30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2:16" x14ac:dyDescent="0.25">
      <c r="K16">
        <f>(1-5%)/40</f>
        <v>2.375E-2</v>
      </c>
      <c r="L16">
        <f>(1-5%)/40</f>
        <v>2.375E-2</v>
      </c>
    </row>
    <row r="17" spans="3:14" x14ac:dyDescent="0.25">
      <c r="K17">
        <f>700*K16*2</f>
        <v>33.25</v>
      </c>
      <c r="L17">
        <f>700*L16*10</f>
        <v>166.25</v>
      </c>
    </row>
    <row r="18" spans="3:14" x14ac:dyDescent="0.25">
      <c r="I18" s="1">
        <f>(1-5%)/60</f>
        <v>1.5833333333333331E-2</v>
      </c>
      <c r="K18">
        <f>700-K17</f>
        <v>666.75</v>
      </c>
      <c r="L18">
        <f>700-L17</f>
        <v>533.75</v>
      </c>
    </row>
    <row r="19" spans="3:14" x14ac:dyDescent="0.25">
      <c r="I19" s="1">
        <f>1400*I18*2</f>
        <v>44.333333333333329</v>
      </c>
      <c r="K19">
        <f>(1-5%)/40</f>
        <v>2.375E-2</v>
      </c>
    </row>
    <row r="20" spans="3:14" ht="27.75" customHeight="1" x14ac:dyDescent="0.25">
      <c r="I20" s="1">
        <f>1400-I19</f>
        <v>1355.6666666666667</v>
      </c>
      <c r="K20">
        <f>700*K19*3</f>
        <v>49.875</v>
      </c>
      <c r="N20" s="18">
        <f>L12+2500000</f>
        <v>18570350.607999999</v>
      </c>
    </row>
    <row r="21" spans="3:14" x14ac:dyDescent="0.25">
      <c r="J21" s="1">
        <f>(1-5%)/60</f>
        <v>1.5833333333333331E-2</v>
      </c>
      <c r="K21">
        <f>700-K20</f>
        <v>650.125</v>
      </c>
      <c r="N21">
        <f>13921.32*5800</f>
        <v>80743656</v>
      </c>
    </row>
    <row r="22" spans="3:14" x14ac:dyDescent="0.25">
      <c r="J22" s="1">
        <f>1400*J21*3</f>
        <v>66.5</v>
      </c>
      <c r="N22" s="18">
        <f>N20+N21</f>
        <v>99314006.607999995</v>
      </c>
    </row>
    <row r="23" spans="3:14" x14ac:dyDescent="0.25">
      <c r="J23" s="1">
        <f>1400-J22</f>
        <v>1333.5</v>
      </c>
    </row>
    <row r="24" spans="3:14" x14ac:dyDescent="0.25">
      <c r="L24">
        <f>(1-5%)/60</f>
        <v>1.5833333333333331E-2</v>
      </c>
    </row>
    <row r="25" spans="3:14" x14ac:dyDescent="0.25">
      <c r="L25">
        <f>1400*L24*7</f>
        <v>155.16666666666666</v>
      </c>
    </row>
    <row r="26" spans="3:14" x14ac:dyDescent="0.25">
      <c r="L26">
        <f>1400-L25</f>
        <v>1244.8333333333333</v>
      </c>
    </row>
    <row r="27" spans="3:14" x14ac:dyDescent="0.25">
      <c r="D27" s="3">
        <f>12000*1731.62</f>
        <v>20779440</v>
      </c>
      <c r="J27" s="1">
        <f>1400-288</f>
        <v>1112</v>
      </c>
    </row>
    <row r="28" spans="3:14" x14ac:dyDescent="0.25">
      <c r="C28" s="3">
        <f>13352.03*5800</f>
        <v>77441774</v>
      </c>
      <c r="D28" s="1">
        <f>11164*9000</f>
        <v>100476000</v>
      </c>
      <c r="L28">
        <f>SUBTOTAL(9,L24:L27)</f>
        <v>1400.0158333333334</v>
      </c>
    </row>
    <row r="29" spans="3:14" x14ac:dyDescent="0.25">
      <c r="C29" s="3">
        <v>19437680</v>
      </c>
    </row>
    <row r="30" spans="3:14" x14ac:dyDescent="0.25">
      <c r="C30" s="3">
        <f>C29+C28</f>
        <v>96879454</v>
      </c>
      <c r="D30" s="1">
        <v>96800000</v>
      </c>
    </row>
    <row r="31" spans="3:14" x14ac:dyDescent="0.25">
      <c r="D31" s="1">
        <f>D30*0.85</f>
        <v>82280000</v>
      </c>
    </row>
    <row r="32" spans="3:14" x14ac:dyDescent="0.25">
      <c r="D32" s="1">
        <f>D30*0.75</f>
        <v>72600000</v>
      </c>
    </row>
    <row r="88" spans="13:14" x14ac:dyDescent="0.25">
      <c r="M88" t="e">
        <f>#REF!*1400*44</f>
        <v>#REF!</v>
      </c>
    </row>
    <row r="89" spans="13:14" x14ac:dyDescent="0.25">
      <c r="M89" t="e">
        <f>1400-M88</f>
        <v>#REF!</v>
      </c>
    </row>
    <row r="90" spans="13:14" x14ac:dyDescent="0.25">
      <c r="M90" t="e">
        <f>1400*#REF!*21</f>
        <v>#REF!</v>
      </c>
      <c r="N90" t="e">
        <f>1400-#REF!</f>
        <v>#REF!</v>
      </c>
    </row>
    <row r="91" spans="13:14" x14ac:dyDescent="0.25">
      <c r="M91" t="e">
        <f>1400-M90</f>
        <v>#REF!</v>
      </c>
    </row>
    <row r="94" spans="13:14" x14ac:dyDescent="0.25">
      <c r="N94">
        <f>(1-5%)/40</f>
        <v>2.375E-2</v>
      </c>
    </row>
    <row r="95" spans="13:14" x14ac:dyDescent="0.25">
      <c r="N95">
        <f>700*N94*14</f>
        <v>232.75</v>
      </c>
    </row>
    <row r="96" spans="13:14" x14ac:dyDescent="0.25">
      <c r="M96">
        <f>(1-5%)/40</f>
        <v>2.375E-2</v>
      </c>
      <c r="N96">
        <f>700-N95</f>
        <v>467.25</v>
      </c>
    </row>
    <row r="97" spans="13:15" x14ac:dyDescent="0.25">
      <c r="M97">
        <f>M96*700*20</f>
        <v>332.5</v>
      </c>
    </row>
    <row r="98" spans="13:15" x14ac:dyDescent="0.25">
      <c r="M98">
        <f>700-M97</f>
        <v>367.5</v>
      </c>
    </row>
    <row r="100" spans="13:15" x14ac:dyDescent="0.25">
      <c r="N100">
        <f>(1-5%)/60</f>
        <v>1.5833333333333331E-2</v>
      </c>
    </row>
    <row r="101" spans="13:15" x14ac:dyDescent="0.25">
      <c r="N101">
        <f>1400*N100*13</f>
        <v>288.16666666666663</v>
      </c>
      <c r="O101" t="s">
        <v>7</v>
      </c>
    </row>
    <row r="102" spans="13:15" x14ac:dyDescent="0.25">
      <c r="N102">
        <f>(1-5%)/60</f>
        <v>1.5833333333333331E-2</v>
      </c>
    </row>
    <row r="103" spans="13:15" x14ac:dyDescent="0.25">
      <c r="N103">
        <f>1400*N102*13</f>
        <v>288.16666666666663</v>
      </c>
    </row>
    <row r="104" spans="13:15" x14ac:dyDescent="0.25">
      <c r="N104">
        <f>1400-N103</f>
        <v>1111.8333333333335</v>
      </c>
    </row>
  </sheetData>
  <mergeCells count="5">
    <mergeCell ref="B2:L2"/>
    <mergeCell ref="B13:L13"/>
    <mergeCell ref="B15:L15"/>
    <mergeCell ref="B12:H12"/>
    <mergeCell ref="B14:L14"/>
  </mergeCells>
  <dataValidations count="1">
    <dataValidation type="list" allowBlank="1" showInputMessage="1" showErrorMessage="1" sqref="H4:H11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abhishek solanki</cp:lastModifiedBy>
  <dcterms:created xsi:type="dcterms:W3CDTF">2016-02-17T05:50:56Z</dcterms:created>
  <dcterms:modified xsi:type="dcterms:W3CDTF">2021-12-17T10:27:28Z</dcterms:modified>
</cp:coreProperties>
</file>