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IMP\Maharashtra\VIS(2021-22)-PL745-642-823, Ms. Ritnand Balved Education Foundation, Panvel, Mumbai\PreparerReport\"/>
    </mc:Choice>
  </mc:AlternateContent>
  <bookViews>
    <workbookView xWindow="240" yWindow="30" windowWidth="21075" windowHeight="10050"/>
  </bookViews>
  <sheets>
    <sheet name="Area details in Deeds" sheetId="3" r:id="rId1"/>
    <sheet name="Buildings Detail" sheetId="2" r:id="rId2"/>
    <sheet name="Sheet 2" sheetId="1" r:id="rId3"/>
  </sheets>
  <calcPr calcId="152511"/>
</workbook>
</file>

<file path=xl/calcChain.xml><?xml version="1.0" encoding="utf-8"?>
<calcChain xmlns="http://schemas.openxmlformats.org/spreadsheetml/2006/main">
  <c r="F21" i="3" l="1"/>
  <c r="E20" i="3"/>
  <c r="F20" i="3" s="1"/>
  <c r="F19" i="3"/>
  <c r="F18" i="3"/>
  <c r="E17" i="3"/>
  <c r="F17" i="3" s="1"/>
  <c r="F16" i="3"/>
  <c r="E15" i="3"/>
  <c r="F15" i="3" s="1"/>
  <c r="F14" i="3"/>
  <c r="E13" i="3"/>
  <c r="F13" i="3" s="1"/>
  <c r="F12" i="3"/>
  <c r="F11" i="3"/>
  <c r="E10" i="3"/>
  <c r="F10" i="3" s="1"/>
  <c r="F9" i="3"/>
  <c r="F8" i="3"/>
  <c r="E8" i="3"/>
  <c r="E7" i="3"/>
  <c r="F6" i="3"/>
  <c r="F5" i="3"/>
  <c r="I21" i="1"/>
  <c r="J21" i="1" s="1"/>
  <c r="J23" i="1" s="1"/>
  <c r="I18" i="1"/>
  <c r="I45" i="1"/>
  <c r="H45" i="1"/>
  <c r="H44" i="1"/>
  <c r="H43" i="1"/>
  <c r="H42" i="1"/>
  <c r="I42" i="1"/>
  <c r="H41" i="1"/>
  <c r="H47" i="1"/>
  <c r="G46" i="1"/>
  <c r="F45" i="1"/>
  <c r="G45" i="1" s="1"/>
  <c r="G44" i="1"/>
  <c r="G43" i="1"/>
  <c r="F42" i="1"/>
  <c r="G42" i="1" s="1"/>
  <c r="G41" i="1"/>
  <c r="F40" i="1"/>
  <c r="G40" i="1" s="1"/>
  <c r="G39" i="1"/>
  <c r="F38" i="1"/>
  <c r="G38" i="1" s="1"/>
  <c r="G37" i="1"/>
  <c r="G36" i="1"/>
  <c r="F35" i="1"/>
  <c r="G35" i="1" s="1"/>
  <c r="G34" i="1"/>
  <c r="F33" i="1"/>
  <c r="G33" i="1" s="1"/>
  <c r="G32" i="1"/>
  <c r="F32" i="1"/>
  <c r="F47" i="1" s="1"/>
  <c r="G31" i="1"/>
  <c r="G30" i="1"/>
  <c r="J22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G23" i="1"/>
  <c r="F23" i="1"/>
  <c r="I16" i="1"/>
  <c r="I14" i="1"/>
  <c r="I11" i="1"/>
  <c r="I9" i="1"/>
  <c r="I8" i="1"/>
  <c r="H23" i="1"/>
  <c r="E22" i="3" l="1"/>
  <c r="F7" i="3"/>
  <c r="F22" i="3" s="1"/>
  <c r="I23" i="1"/>
  <c r="G47" i="1"/>
  <c r="M84" i="1"/>
  <c r="N84" i="1"/>
  <c r="K84" i="1"/>
  <c r="I76" i="1"/>
  <c r="J78" i="1"/>
  <c r="I78" i="1"/>
  <c r="H73" i="1"/>
  <c r="I73" i="1" s="1"/>
  <c r="J67" i="1"/>
  <c r="L73" i="1"/>
  <c r="K70" i="1"/>
  <c r="N69" i="1" s="1"/>
  <c r="M69" i="1"/>
  <c r="L70" i="1" l="1"/>
  <c r="I79" i="1"/>
  <c r="F21" i="1"/>
  <c r="G21" i="1" s="1"/>
  <c r="G20" i="1"/>
  <c r="G19" i="1"/>
  <c r="F18" i="1"/>
  <c r="G18" i="1" s="1"/>
  <c r="F16" i="1"/>
  <c r="G16" i="1" s="1"/>
  <c r="F14" i="1"/>
  <c r="G14" i="1" s="1"/>
  <c r="F11" i="1"/>
  <c r="G11" i="1" s="1"/>
  <c r="G17" i="1"/>
  <c r="G15" i="1"/>
  <c r="G13" i="1"/>
  <c r="G12" i="1"/>
  <c r="G10" i="1"/>
  <c r="G9" i="1"/>
  <c r="F8" i="1"/>
  <c r="G7" i="1"/>
  <c r="G6" i="1"/>
  <c r="M70" i="1" l="1"/>
  <c r="G8" i="1"/>
  <c r="M73" i="1" l="1"/>
  <c r="I68" i="1"/>
  <c r="K68" i="1" s="1"/>
  <c r="L68" i="1" s="1"/>
</calcChain>
</file>

<file path=xl/sharedStrings.xml><?xml version="1.0" encoding="utf-8"?>
<sst xmlns="http://schemas.openxmlformats.org/spreadsheetml/2006/main" count="138" uniqueCount="82">
  <si>
    <t>Address</t>
  </si>
  <si>
    <t>survey no 177, hissa no 3A</t>
  </si>
  <si>
    <t>survey no 176, hissa no 1 &amp; 3 and survey no 179, hissa no 1</t>
  </si>
  <si>
    <t>survey no 177, hissa no 2 &amp; 3B</t>
  </si>
  <si>
    <t>Survey no 166, hissa No 2</t>
  </si>
  <si>
    <t>Survey no 182, hissa no 2 &amp; survey no 183, hissa no 1</t>
  </si>
  <si>
    <t>survey no 166, hissa no 1B</t>
  </si>
  <si>
    <t>Survey no 166, hissa no 3</t>
  </si>
  <si>
    <t>survey no 180 hissa no 6B</t>
  </si>
  <si>
    <t>survey no 177 hissa no 5</t>
  </si>
  <si>
    <t>survey no 177 hissa no 4 &amp; survey no 180, hissa no 3</t>
  </si>
  <si>
    <t>Survey no 179 hissa no 2 &amp; survey no 180 hissa no 4</t>
  </si>
  <si>
    <t>survey no 214 hissa no 5A</t>
  </si>
  <si>
    <t>Survey no 182 hissa no 5</t>
  </si>
  <si>
    <t>survey no 180 hissa no 2B &amp; survey no 182 hissa no 6B</t>
  </si>
  <si>
    <t>Survey no 161, hissa no 2B/1</t>
  </si>
  <si>
    <t>sq ft</t>
  </si>
  <si>
    <t>Dated:28/05/2008</t>
  </si>
  <si>
    <t>Dated:29/01/2011</t>
  </si>
  <si>
    <t>Dated:17/11/2008</t>
  </si>
  <si>
    <t>Dated:26/08/2010</t>
  </si>
  <si>
    <t>Dated:08/03/2008</t>
  </si>
  <si>
    <t>Dated:25/03/2009</t>
  </si>
  <si>
    <t>Dated:03/10/2008</t>
  </si>
  <si>
    <t>Dated:15/012/2008</t>
  </si>
  <si>
    <t>Dated:04/10/2010</t>
  </si>
  <si>
    <t>Dated:18/07/2008</t>
  </si>
  <si>
    <t>Dated:23/01/2009</t>
  </si>
  <si>
    <t>Dated:11/06/2008</t>
  </si>
  <si>
    <t>Dated:07/06/2008</t>
  </si>
  <si>
    <t>Dated:03/06/2001</t>
  </si>
  <si>
    <t>Dated:29/06/2012</t>
  </si>
  <si>
    <t>Total</t>
  </si>
  <si>
    <t>survey no 176 hissa no 2, survey no 180 hissa no 5B &amp; 
survey no 184 hissa no B</t>
  </si>
  <si>
    <t>Building</t>
  </si>
  <si>
    <t xml:space="preserve">Staff Quarters </t>
  </si>
  <si>
    <t>G+2</t>
  </si>
  <si>
    <t>Architecture College</t>
  </si>
  <si>
    <t>G+1</t>
  </si>
  <si>
    <t>Boys Hostel</t>
  </si>
  <si>
    <t>B+G+8</t>
  </si>
  <si>
    <t xml:space="preserve">Administration &amp; Academic </t>
  </si>
  <si>
    <t>B+G+4</t>
  </si>
  <si>
    <t xml:space="preserve">Girls Hostel </t>
  </si>
  <si>
    <t>B+G+6</t>
  </si>
  <si>
    <t>Academic</t>
  </si>
  <si>
    <t>Cafeteria</t>
  </si>
  <si>
    <t>Ground</t>
  </si>
  <si>
    <t>Sr. No.</t>
  </si>
  <si>
    <t>Deed No. / Dated</t>
  </si>
  <si>
    <r>
      <t xml:space="preserve">Area 
</t>
    </r>
    <r>
      <rPr>
        <b/>
        <i/>
        <sz val="11"/>
        <color theme="0"/>
        <rFont val="Arial"/>
        <family val="2"/>
      </rPr>
      <t>(In sq.mtr.)</t>
    </r>
  </si>
  <si>
    <r>
      <t xml:space="preserve">Area 
</t>
    </r>
    <r>
      <rPr>
        <b/>
        <i/>
        <sz val="11"/>
        <color theme="0"/>
        <rFont val="Arial"/>
        <family val="2"/>
      </rPr>
      <t>(In acres)</t>
    </r>
  </si>
  <si>
    <t>B+G+7</t>
  </si>
  <si>
    <t>No of Floors</t>
  </si>
  <si>
    <t>Survey No. 182 Hissa No. 3B</t>
  </si>
  <si>
    <t>As per Legal Audit Report</t>
  </si>
  <si>
    <r>
      <t xml:space="preserve">As per Legal Audit Report </t>
    </r>
    <r>
      <rPr>
        <b/>
        <i/>
        <sz val="11"/>
        <color theme="1"/>
        <rFont val="Arial"/>
        <family val="2"/>
      </rPr>
      <t>(in acres)</t>
    </r>
  </si>
  <si>
    <t>Dated:18/11/2008</t>
  </si>
  <si>
    <t>Survey no 161, Hissa no 2B/1</t>
  </si>
  <si>
    <t>Survey no 177, Hissa no 3A</t>
  </si>
  <si>
    <t>Survey no 176, Hissa no 1 &amp; 3 and Survey no 179, Hissa no 1</t>
  </si>
  <si>
    <t>Survey no 177, Hissa no 2 &amp; 3B</t>
  </si>
  <si>
    <t>Survey no 166, Hissa No 2</t>
  </si>
  <si>
    <t>Survey no 182, Hissa no 2 &amp; Survey no 183, Hissa no 1</t>
  </si>
  <si>
    <t>Survey no 166, Hissa no 1B</t>
  </si>
  <si>
    <t>Survey no 166, Hissa no 3</t>
  </si>
  <si>
    <t>Survey no 177 Hissa no 4 &amp; Survey no 180, Hissa no 3</t>
  </si>
  <si>
    <t>Survey no 180 Hissa no 6B</t>
  </si>
  <si>
    <t>Survey no 176 Hissa no 2, Survey no 180 Hissa no 5B &amp; 
Survey no 184 Hissa no B</t>
  </si>
  <si>
    <t>Survey no 177 Hissa no 5</t>
  </si>
  <si>
    <t>Survey no 179 Hissa no 2 &amp; Survey no 180 Hissa no 4</t>
  </si>
  <si>
    <t>Survey no 214 Hissa no 5A</t>
  </si>
  <si>
    <t>Survey no 182 Hissa no 5</t>
  </si>
  <si>
    <t>Survey no 180 Hissa no 2B &amp; Survey no 182 Hissa no 6B</t>
  </si>
  <si>
    <t>Survey no. 182 Hissa no. 3B</t>
  </si>
  <si>
    <t>Dated:11-03-2008</t>
  </si>
  <si>
    <t>Dated:29-04-2008</t>
  </si>
  <si>
    <t>Dated:16-04-2008</t>
  </si>
  <si>
    <t>Deed Date</t>
  </si>
  <si>
    <t>Address (Survey no. , Hissa no.)</t>
  </si>
  <si>
    <r>
      <t xml:space="preserve">Area 
</t>
    </r>
    <r>
      <rPr>
        <b/>
        <i/>
        <sz val="11"/>
        <color theme="0"/>
        <rFont val="Arial"/>
        <family val="2"/>
      </rPr>
      <t>(in acres)</t>
    </r>
  </si>
  <si>
    <r>
      <t xml:space="preserve">Area 
</t>
    </r>
    <r>
      <rPr>
        <b/>
        <i/>
        <sz val="11"/>
        <color theme="0"/>
        <rFont val="Arial"/>
        <family val="2"/>
      </rPr>
      <t>(in sq.mtr.)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</si>
</sst>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00"/>
    <numFmt numFmtId="165" formatCode="_ * #,##0_ ;_ * \-#,##0_ ;_ * &quot;-&quot;??_ ;_ @_ "/>
    <numFmt numFmtId="168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0" fillId="0" borderId="0" xfId="1" applyFont="1"/>
    <xf numFmtId="164" fontId="0" fillId="0" borderId="0" xfId="0" applyNumberFormat="1"/>
    <xf numFmtId="165" fontId="0" fillId="0" borderId="0" xfId="1" applyNumberFormat="1" applyFont="1"/>
    <xf numFmtId="43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0" fillId="0" borderId="0" xfId="0" applyNumberFormat="1"/>
    <xf numFmtId="0" fontId="4" fillId="0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2" fontId="4" fillId="0" borderId="0" xfId="0" applyNumberFormat="1" applyFont="1"/>
    <xf numFmtId="0" fontId="4" fillId="3" borderId="0" xfId="0" applyFont="1" applyFill="1"/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2" fontId="5" fillId="0" borderId="6" xfId="0" applyNumberFormat="1" applyFont="1" applyBorder="1"/>
    <xf numFmtId="168" fontId="4" fillId="0" borderId="0" xfId="0" applyNumberFormat="1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2"/>
  <sheetViews>
    <sheetView tabSelected="1" workbookViewId="0">
      <selection activeCell="F5" sqref="F5"/>
    </sheetView>
  </sheetViews>
  <sheetFormatPr defaultRowHeight="14.25" x14ac:dyDescent="0.25"/>
  <cols>
    <col min="1" max="1" width="9.140625" style="32"/>
    <col min="2" max="2" width="7.85546875" style="32" bestFit="1" customWidth="1"/>
    <col min="3" max="3" width="18.85546875" style="32" bestFit="1" customWidth="1"/>
    <col min="4" max="4" width="58.28515625" style="32" customWidth="1"/>
    <col min="5" max="5" width="9.140625" style="32"/>
    <col min="6" max="6" width="7.42578125" style="32" bestFit="1" customWidth="1"/>
    <col min="7" max="16384" width="9.140625" style="32"/>
  </cols>
  <sheetData>
    <row r="4" spans="2:6" ht="43.5" x14ac:dyDescent="0.25">
      <c r="B4" s="5" t="s">
        <v>48</v>
      </c>
      <c r="C4" s="5" t="s">
        <v>78</v>
      </c>
      <c r="D4" s="5" t="s">
        <v>79</v>
      </c>
      <c r="E4" s="6" t="s">
        <v>81</v>
      </c>
      <c r="F4" s="6" t="s">
        <v>80</v>
      </c>
    </row>
    <row r="5" spans="2:6" x14ac:dyDescent="0.25">
      <c r="B5" s="7">
        <v>1</v>
      </c>
      <c r="C5" s="34" t="s">
        <v>75</v>
      </c>
      <c r="D5" s="35" t="s">
        <v>58</v>
      </c>
      <c r="E5" s="7">
        <v>700</v>
      </c>
      <c r="F5" s="18">
        <f>E5*0.000247105</f>
        <v>0.1729735</v>
      </c>
    </row>
    <row r="6" spans="2:6" x14ac:dyDescent="0.25">
      <c r="B6" s="7">
        <v>2</v>
      </c>
      <c r="C6" s="34" t="s">
        <v>76</v>
      </c>
      <c r="D6" s="35" t="s">
        <v>59</v>
      </c>
      <c r="E6" s="33">
        <v>3000</v>
      </c>
      <c r="F6" s="18">
        <f t="shared" ref="F6:F21" si="0">E6*0.000247105</f>
        <v>0.74131500000000006</v>
      </c>
    </row>
    <row r="7" spans="2:6" ht="15" customHeight="1" x14ac:dyDescent="0.25">
      <c r="B7" s="7">
        <v>3</v>
      </c>
      <c r="C7" s="7" t="s">
        <v>57</v>
      </c>
      <c r="D7" s="35" t="s">
        <v>60</v>
      </c>
      <c r="E7" s="33">
        <f>2200+1800+2600</f>
        <v>6600</v>
      </c>
      <c r="F7" s="18">
        <f t="shared" si="0"/>
        <v>1.6308930000000001</v>
      </c>
    </row>
    <row r="8" spans="2:6" x14ac:dyDescent="0.25">
      <c r="B8" s="7">
        <v>4</v>
      </c>
      <c r="C8" s="7" t="s">
        <v>27</v>
      </c>
      <c r="D8" s="35" t="s">
        <v>61</v>
      </c>
      <c r="E8" s="33">
        <f>4002+7100</f>
        <v>11102</v>
      </c>
      <c r="F8" s="18">
        <f t="shared" si="0"/>
        <v>2.74335971</v>
      </c>
    </row>
    <row r="9" spans="2:6" x14ac:dyDescent="0.25">
      <c r="B9" s="7">
        <v>5</v>
      </c>
      <c r="C9" s="7" t="s">
        <v>27</v>
      </c>
      <c r="D9" s="35" t="s">
        <v>62</v>
      </c>
      <c r="E9" s="33">
        <v>4000</v>
      </c>
      <c r="F9" s="18">
        <f t="shared" si="0"/>
        <v>0.98842000000000008</v>
      </c>
    </row>
    <row r="10" spans="2:6" x14ac:dyDescent="0.25">
      <c r="B10" s="7">
        <v>6</v>
      </c>
      <c r="C10" s="7" t="s">
        <v>20</v>
      </c>
      <c r="D10" s="35" t="s">
        <v>63</v>
      </c>
      <c r="E10" s="33">
        <f>500+2700</f>
        <v>3200</v>
      </c>
      <c r="F10" s="18">
        <f t="shared" si="0"/>
        <v>0.79073599999999999</v>
      </c>
    </row>
    <row r="11" spans="2:6" x14ac:dyDescent="0.25">
      <c r="B11" s="7">
        <v>7</v>
      </c>
      <c r="C11" s="7" t="s">
        <v>17</v>
      </c>
      <c r="D11" s="35" t="s">
        <v>64</v>
      </c>
      <c r="E11" s="33">
        <v>6700</v>
      </c>
      <c r="F11" s="18">
        <f t="shared" si="0"/>
        <v>1.6556035</v>
      </c>
    </row>
    <row r="12" spans="2:6" x14ac:dyDescent="0.25">
      <c r="B12" s="7">
        <v>8</v>
      </c>
      <c r="C12" s="7" t="s">
        <v>18</v>
      </c>
      <c r="D12" s="35" t="s">
        <v>65</v>
      </c>
      <c r="E12" s="33">
        <v>202</v>
      </c>
      <c r="F12" s="18">
        <f t="shared" si="0"/>
        <v>4.9915210000000002E-2</v>
      </c>
    </row>
    <row r="13" spans="2:6" x14ac:dyDescent="0.25">
      <c r="B13" s="7">
        <v>9</v>
      </c>
      <c r="C13" s="7" t="s">
        <v>24</v>
      </c>
      <c r="D13" s="35" t="s">
        <v>66</v>
      </c>
      <c r="E13" s="33">
        <f>1108+3100</f>
        <v>4208</v>
      </c>
      <c r="F13" s="18">
        <f t="shared" si="0"/>
        <v>1.03981784</v>
      </c>
    </row>
    <row r="14" spans="2:6" x14ac:dyDescent="0.25">
      <c r="B14" s="7">
        <v>10</v>
      </c>
      <c r="C14" s="7" t="s">
        <v>26</v>
      </c>
      <c r="D14" s="35" t="s">
        <v>67</v>
      </c>
      <c r="E14" s="33">
        <v>305</v>
      </c>
      <c r="F14" s="18">
        <f t="shared" si="0"/>
        <v>7.5367025000000004E-2</v>
      </c>
    </row>
    <row r="15" spans="2:6" ht="28.5" x14ac:dyDescent="0.25">
      <c r="B15" s="7">
        <v>11</v>
      </c>
      <c r="C15" s="7" t="s">
        <v>22</v>
      </c>
      <c r="D15" s="35" t="s">
        <v>68</v>
      </c>
      <c r="E15" s="33">
        <f>3904+700+5709</f>
        <v>10313</v>
      </c>
      <c r="F15" s="18">
        <f t="shared" si="0"/>
        <v>2.548393865</v>
      </c>
    </row>
    <row r="16" spans="2:6" x14ac:dyDescent="0.25">
      <c r="B16" s="7">
        <v>12</v>
      </c>
      <c r="C16" s="7" t="s">
        <v>25</v>
      </c>
      <c r="D16" s="35" t="s">
        <v>69</v>
      </c>
      <c r="E16" s="33">
        <v>807</v>
      </c>
      <c r="F16" s="18">
        <f t="shared" si="0"/>
        <v>0.19941373500000001</v>
      </c>
    </row>
    <row r="17" spans="2:6" x14ac:dyDescent="0.25">
      <c r="B17" s="7">
        <v>13</v>
      </c>
      <c r="C17" s="7" t="s">
        <v>29</v>
      </c>
      <c r="D17" s="35" t="s">
        <v>70</v>
      </c>
      <c r="E17" s="33">
        <f>300+1800</f>
        <v>2100</v>
      </c>
      <c r="F17" s="18">
        <f t="shared" si="0"/>
        <v>0.51892050000000001</v>
      </c>
    </row>
    <row r="18" spans="2:6" x14ac:dyDescent="0.25">
      <c r="B18" s="7">
        <v>14</v>
      </c>
      <c r="C18" s="7" t="s">
        <v>30</v>
      </c>
      <c r="D18" s="35" t="s">
        <v>71</v>
      </c>
      <c r="E18" s="33">
        <v>4405</v>
      </c>
      <c r="F18" s="18">
        <f t="shared" si="0"/>
        <v>1.088497525</v>
      </c>
    </row>
    <row r="19" spans="2:6" x14ac:dyDescent="0.25">
      <c r="B19" s="7">
        <v>15</v>
      </c>
      <c r="C19" s="7" t="s">
        <v>31</v>
      </c>
      <c r="D19" s="35" t="s">
        <v>72</v>
      </c>
      <c r="E19" s="7">
        <v>200</v>
      </c>
      <c r="F19" s="18">
        <f t="shared" si="0"/>
        <v>4.9421E-2</v>
      </c>
    </row>
    <row r="20" spans="2:6" x14ac:dyDescent="0.25">
      <c r="B20" s="30">
        <v>16</v>
      </c>
      <c r="C20" s="30" t="s">
        <v>28</v>
      </c>
      <c r="D20" s="36" t="s">
        <v>73</v>
      </c>
      <c r="E20" s="7">
        <f>3800+405</f>
        <v>4205</v>
      </c>
      <c r="F20" s="18">
        <f t="shared" si="0"/>
        <v>1.039076525</v>
      </c>
    </row>
    <row r="21" spans="2:6" x14ac:dyDescent="0.25">
      <c r="B21" s="27">
        <v>17</v>
      </c>
      <c r="C21" s="34" t="s">
        <v>77</v>
      </c>
      <c r="D21" s="37" t="s">
        <v>74</v>
      </c>
      <c r="E21" s="7">
        <v>406</v>
      </c>
      <c r="F21" s="18">
        <f t="shared" si="0"/>
        <v>0.10032463000000001</v>
      </c>
    </row>
    <row r="22" spans="2:6" ht="15" x14ac:dyDescent="0.25">
      <c r="B22" s="31" t="s">
        <v>32</v>
      </c>
      <c r="C22" s="31"/>
      <c r="D22" s="31"/>
      <c r="E22" s="12">
        <f>SUM(E5:E21)</f>
        <v>62453</v>
      </c>
      <c r="F22" s="13">
        <f>SUM(F5:F21)</f>
        <v>15.432448565</v>
      </c>
    </row>
  </sheetData>
  <mergeCells count="1">
    <mergeCell ref="B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F13"/>
  <sheetViews>
    <sheetView workbookViewId="0">
      <selection activeCell="D24" sqref="D24"/>
    </sheetView>
  </sheetViews>
  <sheetFormatPr defaultRowHeight="15" x14ac:dyDescent="0.25"/>
  <cols>
    <col min="4" max="4" width="7.85546875" bestFit="1" customWidth="1"/>
    <col min="5" max="5" width="27.140625" bestFit="1" customWidth="1"/>
    <col min="6" max="6" width="13.5703125" bestFit="1" customWidth="1"/>
  </cols>
  <sheetData>
    <row r="6" spans="4:6" x14ac:dyDescent="0.25">
      <c r="D6" s="5" t="s">
        <v>48</v>
      </c>
      <c r="E6" s="5" t="s">
        <v>34</v>
      </c>
      <c r="F6" s="5" t="s">
        <v>53</v>
      </c>
    </row>
    <row r="7" spans="4:6" x14ac:dyDescent="0.25">
      <c r="D7" s="7">
        <v>1</v>
      </c>
      <c r="E7" s="7" t="s">
        <v>35</v>
      </c>
      <c r="F7" s="7" t="s">
        <v>36</v>
      </c>
    </row>
    <row r="8" spans="4:6" x14ac:dyDescent="0.25">
      <c r="D8" s="7">
        <v>2</v>
      </c>
      <c r="E8" s="7" t="s">
        <v>37</v>
      </c>
      <c r="F8" s="7" t="s">
        <v>38</v>
      </c>
    </row>
    <row r="9" spans="4:6" x14ac:dyDescent="0.25">
      <c r="D9" s="7">
        <v>3</v>
      </c>
      <c r="E9" s="7" t="s">
        <v>39</v>
      </c>
      <c r="F9" s="7" t="s">
        <v>40</v>
      </c>
    </row>
    <row r="10" spans="4:6" x14ac:dyDescent="0.25">
      <c r="D10" s="7">
        <v>4</v>
      </c>
      <c r="E10" s="7" t="s">
        <v>41</v>
      </c>
      <c r="F10" s="7" t="s">
        <v>42</v>
      </c>
    </row>
    <row r="11" spans="4:6" x14ac:dyDescent="0.25">
      <c r="D11" s="7">
        <v>5</v>
      </c>
      <c r="E11" s="7" t="s">
        <v>43</v>
      </c>
      <c r="F11" s="7" t="s">
        <v>44</v>
      </c>
    </row>
    <row r="12" spans="4:6" x14ac:dyDescent="0.25">
      <c r="D12" s="7">
        <v>6</v>
      </c>
      <c r="E12" s="7" t="s">
        <v>45</v>
      </c>
      <c r="F12" s="7" t="s">
        <v>52</v>
      </c>
    </row>
    <row r="13" spans="4:6" x14ac:dyDescent="0.25">
      <c r="D13" s="7">
        <v>7</v>
      </c>
      <c r="E13" s="7" t="s">
        <v>46</v>
      </c>
      <c r="F13" s="7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84"/>
  <sheetViews>
    <sheetView topLeftCell="A25" zoomScaleNormal="100" workbookViewId="0">
      <selection activeCell="B29" sqref="B29:G47"/>
    </sheetView>
  </sheetViews>
  <sheetFormatPr defaultRowHeight="15" x14ac:dyDescent="0.25"/>
  <cols>
    <col min="4" max="4" width="17.85546875" bestFit="1" customWidth="1"/>
    <col min="5" max="5" width="58.28515625" bestFit="1" customWidth="1"/>
    <col min="6" max="6" width="13.7109375" customWidth="1"/>
    <col min="7" max="7" width="10.5703125" customWidth="1"/>
    <col min="8" max="8" width="13.42578125" customWidth="1"/>
    <col min="9" max="9" width="15.42578125" bestFit="1" customWidth="1"/>
    <col min="10" max="10" width="11.28515625" bestFit="1" customWidth="1"/>
    <col min="11" max="11" width="17" bestFit="1" customWidth="1"/>
    <col min="12" max="12" width="15.42578125" bestFit="1" customWidth="1"/>
    <col min="13" max="13" width="11" bestFit="1" customWidth="1"/>
  </cols>
  <sheetData>
    <row r="5" spans="2:10" ht="45" x14ac:dyDescent="0.25">
      <c r="B5" s="5" t="s">
        <v>48</v>
      </c>
      <c r="C5" s="5"/>
      <c r="D5" s="5" t="s">
        <v>49</v>
      </c>
      <c r="E5" s="5" t="s">
        <v>0</v>
      </c>
      <c r="F5" s="6" t="s">
        <v>50</v>
      </c>
      <c r="G5" s="6" t="s">
        <v>51</v>
      </c>
      <c r="H5" s="17" t="s">
        <v>55</v>
      </c>
      <c r="I5" s="19"/>
      <c r="J5" s="19"/>
    </row>
    <row r="6" spans="2:10" x14ac:dyDescent="0.25">
      <c r="B6" s="7">
        <v>1</v>
      </c>
      <c r="C6" s="7"/>
      <c r="D6" s="7" t="s">
        <v>21</v>
      </c>
      <c r="E6" s="27" t="s">
        <v>15</v>
      </c>
      <c r="F6" s="7">
        <v>700</v>
      </c>
      <c r="G6" s="18">
        <f>F6*0.000247</f>
        <v>0.1729</v>
      </c>
      <c r="H6" s="19">
        <v>0.17499999999999999</v>
      </c>
      <c r="I6" s="19">
        <v>700</v>
      </c>
      <c r="J6" s="20">
        <f>I6*0.000247105</f>
        <v>0.1729735</v>
      </c>
    </row>
    <row r="7" spans="2:10" x14ac:dyDescent="0.25">
      <c r="B7" s="7">
        <v>2</v>
      </c>
      <c r="C7" s="7"/>
      <c r="D7" s="7" t="s">
        <v>23</v>
      </c>
      <c r="E7" s="27" t="s">
        <v>1</v>
      </c>
      <c r="F7" s="7">
        <v>3000</v>
      </c>
      <c r="G7" s="18">
        <f>F7*0.000247</f>
        <v>0.74099999999999999</v>
      </c>
      <c r="H7" s="19">
        <v>0.75</v>
      </c>
      <c r="I7" s="21">
        <v>3000</v>
      </c>
      <c r="J7" s="20">
        <f t="shared" ref="J7:J22" si="0">I7*0.000247105</f>
        <v>0.74131500000000006</v>
      </c>
    </row>
    <row r="8" spans="2:10" x14ac:dyDescent="0.25">
      <c r="B8" s="7">
        <v>3</v>
      </c>
      <c r="C8" s="7"/>
      <c r="D8" s="7" t="s">
        <v>19</v>
      </c>
      <c r="E8" s="27" t="s">
        <v>2</v>
      </c>
      <c r="F8" s="27">
        <f>2200+2600</f>
        <v>4800</v>
      </c>
      <c r="G8" s="18">
        <f>F8*0.000247</f>
        <v>1.1856</v>
      </c>
      <c r="H8" s="19">
        <v>1.2</v>
      </c>
      <c r="I8" s="21">
        <f>2200+1800+2600</f>
        <v>6600</v>
      </c>
      <c r="J8" s="20">
        <f t="shared" si="0"/>
        <v>1.6308930000000001</v>
      </c>
    </row>
    <row r="9" spans="2:10" x14ac:dyDescent="0.25">
      <c r="B9" s="7">
        <v>4</v>
      </c>
      <c r="C9" s="7"/>
      <c r="D9" s="7" t="s">
        <v>27</v>
      </c>
      <c r="E9" s="27" t="s">
        <v>3</v>
      </c>
      <c r="F9" s="27">
        <v>4002</v>
      </c>
      <c r="G9" s="18">
        <f t="shared" ref="G9:G21" si="1">F9*0.000247</f>
        <v>0.98849399999999998</v>
      </c>
      <c r="H9" s="19">
        <v>1.7749999999999999</v>
      </c>
      <c r="I9" s="21">
        <f>4002+7100</f>
        <v>11102</v>
      </c>
      <c r="J9" s="20">
        <f t="shared" si="0"/>
        <v>2.74335971</v>
      </c>
    </row>
    <row r="10" spans="2:10" x14ac:dyDescent="0.25">
      <c r="B10" s="7">
        <v>5</v>
      </c>
      <c r="C10" s="7"/>
      <c r="D10" s="7" t="s">
        <v>27</v>
      </c>
      <c r="E10" s="27" t="s">
        <v>4</v>
      </c>
      <c r="F10" s="27">
        <v>4000</v>
      </c>
      <c r="G10" s="18">
        <f t="shared" si="1"/>
        <v>0.98799999999999999</v>
      </c>
      <c r="H10" s="19">
        <v>1</v>
      </c>
      <c r="I10" s="21">
        <v>4000</v>
      </c>
      <c r="J10" s="20">
        <f t="shared" si="0"/>
        <v>0.98842000000000008</v>
      </c>
    </row>
    <row r="11" spans="2:10" x14ac:dyDescent="0.25">
      <c r="B11" s="7">
        <v>6</v>
      </c>
      <c r="C11" s="7"/>
      <c r="D11" s="7" t="s">
        <v>20</v>
      </c>
      <c r="E11" s="27" t="s">
        <v>5</v>
      </c>
      <c r="F11" s="27">
        <f>500+2700</f>
        <v>3200</v>
      </c>
      <c r="G11" s="18">
        <f t="shared" si="1"/>
        <v>0.79039999999999999</v>
      </c>
      <c r="H11" s="19">
        <v>0.8</v>
      </c>
      <c r="I11" s="21">
        <f>500+2700</f>
        <v>3200</v>
      </c>
      <c r="J11" s="20">
        <f t="shared" si="0"/>
        <v>0.79073599999999999</v>
      </c>
    </row>
    <row r="12" spans="2:10" x14ac:dyDescent="0.25">
      <c r="B12" s="7">
        <v>7</v>
      </c>
      <c r="C12" s="7"/>
      <c r="D12" s="7" t="s">
        <v>17</v>
      </c>
      <c r="E12" s="27" t="s">
        <v>6</v>
      </c>
      <c r="F12" s="27">
        <v>6700</v>
      </c>
      <c r="G12" s="18">
        <f t="shared" si="1"/>
        <v>1.6548999999999998</v>
      </c>
      <c r="H12" s="19">
        <v>1.675</v>
      </c>
      <c r="I12" s="21">
        <v>6700</v>
      </c>
      <c r="J12" s="20">
        <f t="shared" si="0"/>
        <v>1.6556035</v>
      </c>
    </row>
    <row r="13" spans="2:10" x14ac:dyDescent="0.25">
      <c r="B13" s="7">
        <v>8</v>
      </c>
      <c r="C13" s="7"/>
      <c r="D13" s="7" t="s">
        <v>18</v>
      </c>
      <c r="E13" s="27" t="s">
        <v>7</v>
      </c>
      <c r="F13" s="27">
        <v>202</v>
      </c>
      <c r="G13" s="18">
        <f t="shared" si="1"/>
        <v>4.9893999999999994E-2</v>
      </c>
      <c r="H13" s="19">
        <v>5.5E-2</v>
      </c>
      <c r="I13" s="21">
        <v>202</v>
      </c>
      <c r="J13" s="20">
        <f t="shared" si="0"/>
        <v>4.9915210000000002E-2</v>
      </c>
    </row>
    <row r="14" spans="2:10" x14ac:dyDescent="0.25">
      <c r="B14" s="7">
        <v>9</v>
      </c>
      <c r="C14" s="7"/>
      <c r="D14" s="7" t="s">
        <v>24</v>
      </c>
      <c r="E14" s="27" t="s">
        <v>10</v>
      </c>
      <c r="F14" s="27">
        <f>1108+3100</f>
        <v>4208</v>
      </c>
      <c r="G14" s="18">
        <f t="shared" si="1"/>
        <v>1.0393759999999999</v>
      </c>
      <c r="H14" s="19">
        <v>1.07</v>
      </c>
      <c r="I14" s="21">
        <f>1108+3100</f>
        <v>4208</v>
      </c>
      <c r="J14" s="20">
        <f t="shared" si="0"/>
        <v>1.03981784</v>
      </c>
    </row>
    <row r="15" spans="2:10" x14ac:dyDescent="0.25">
      <c r="B15" s="7">
        <v>10</v>
      </c>
      <c r="C15" s="7"/>
      <c r="D15" s="7" t="s">
        <v>26</v>
      </c>
      <c r="E15" s="27" t="s">
        <v>8</v>
      </c>
      <c r="F15" s="27">
        <v>305</v>
      </c>
      <c r="G15" s="18">
        <f t="shared" si="1"/>
        <v>7.5334999999999999E-2</v>
      </c>
      <c r="H15" s="19">
        <v>8.7499999999999994E-2</v>
      </c>
      <c r="I15" s="21">
        <v>305</v>
      </c>
      <c r="J15" s="20">
        <f t="shared" si="0"/>
        <v>7.5367025000000004E-2</v>
      </c>
    </row>
    <row r="16" spans="2:10" ht="28.5" x14ac:dyDescent="0.25">
      <c r="B16" s="7">
        <v>11</v>
      </c>
      <c r="C16" s="7"/>
      <c r="D16" s="7" t="s">
        <v>22</v>
      </c>
      <c r="E16" s="28" t="s">
        <v>33</v>
      </c>
      <c r="F16" s="27">
        <f>3904+700+5709</f>
        <v>10313</v>
      </c>
      <c r="G16" s="18">
        <f t="shared" si="1"/>
        <v>2.5473109999999997</v>
      </c>
      <c r="H16" s="19">
        <v>2.6074999999999999</v>
      </c>
      <c r="I16" s="21">
        <f>3904+700+5709</f>
        <v>10313</v>
      </c>
      <c r="J16" s="20">
        <f t="shared" si="0"/>
        <v>2.548393865</v>
      </c>
    </row>
    <row r="17" spans="2:10" x14ac:dyDescent="0.25">
      <c r="B17" s="7">
        <v>12</v>
      </c>
      <c r="C17" s="7"/>
      <c r="D17" s="7" t="s">
        <v>25</v>
      </c>
      <c r="E17" s="27" t="s">
        <v>9</v>
      </c>
      <c r="F17" s="27">
        <v>807</v>
      </c>
      <c r="G17" s="18">
        <f t="shared" si="1"/>
        <v>0.19932899999999998</v>
      </c>
      <c r="H17" s="19"/>
      <c r="I17" s="19">
        <v>807</v>
      </c>
      <c r="J17" s="20">
        <f t="shared" si="0"/>
        <v>0.19941373500000001</v>
      </c>
    </row>
    <row r="18" spans="2:10" x14ac:dyDescent="0.25">
      <c r="B18" s="7">
        <v>13</v>
      </c>
      <c r="C18" s="7"/>
      <c r="D18" s="7" t="s">
        <v>29</v>
      </c>
      <c r="E18" s="27" t="s">
        <v>11</v>
      </c>
      <c r="F18" s="27">
        <f>308+1800</f>
        <v>2108</v>
      </c>
      <c r="G18" s="18">
        <f t="shared" si="1"/>
        <v>0.52067599999999992</v>
      </c>
      <c r="H18" s="19"/>
      <c r="I18" s="19">
        <f>308+1800</f>
        <v>2108</v>
      </c>
      <c r="J18" s="20">
        <f t="shared" si="0"/>
        <v>0.52089733999999999</v>
      </c>
    </row>
    <row r="19" spans="2:10" x14ac:dyDescent="0.25">
      <c r="B19" s="7">
        <v>14</v>
      </c>
      <c r="C19" s="7"/>
      <c r="D19" s="7" t="s">
        <v>30</v>
      </c>
      <c r="E19" s="27" t="s">
        <v>12</v>
      </c>
      <c r="F19" s="27">
        <v>4405</v>
      </c>
      <c r="G19" s="18">
        <f t="shared" si="1"/>
        <v>1.0880349999999999</v>
      </c>
      <c r="H19" s="19"/>
      <c r="I19" s="19">
        <v>4405</v>
      </c>
      <c r="J19" s="20">
        <f t="shared" si="0"/>
        <v>1.088497525</v>
      </c>
    </row>
    <row r="20" spans="2:10" x14ac:dyDescent="0.25">
      <c r="B20" s="7">
        <v>15</v>
      </c>
      <c r="C20" s="7"/>
      <c r="D20" s="7" t="s">
        <v>31</v>
      </c>
      <c r="E20" s="27" t="s">
        <v>13</v>
      </c>
      <c r="F20" s="27">
        <v>200</v>
      </c>
      <c r="G20" s="18">
        <f t="shared" si="1"/>
        <v>4.9399999999999999E-2</v>
      </c>
      <c r="H20" s="19"/>
      <c r="I20" s="19">
        <v>200</v>
      </c>
      <c r="J20" s="20">
        <f t="shared" si="0"/>
        <v>4.9421E-2</v>
      </c>
    </row>
    <row r="21" spans="2:10" x14ac:dyDescent="0.25">
      <c r="B21" s="7">
        <v>16</v>
      </c>
      <c r="C21" s="7"/>
      <c r="D21" s="7" t="s">
        <v>28</v>
      </c>
      <c r="E21" s="27" t="s">
        <v>14</v>
      </c>
      <c r="F21" s="27">
        <f>3800+405</f>
        <v>4205</v>
      </c>
      <c r="G21" s="18">
        <f t="shared" si="1"/>
        <v>1.038635</v>
      </c>
      <c r="H21" s="19"/>
      <c r="I21" s="19">
        <f>3800+405</f>
        <v>4205</v>
      </c>
      <c r="J21" s="20">
        <f t="shared" si="0"/>
        <v>1.039076525</v>
      </c>
    </row>
    <row r="22" spans="2:10" x14ac:dyDescent="0.25">
      <c r="C22">
        <v>3350</v>
      </c>
      <c r="D22" s="15">
        <v>39554</v>
      </c>
      <c r="E22" s="14" t="s">
        <v>54</v>
      </c>
      <c r="F22" s="29"/>
      <c r="G22" s="20"/>
      <c r="H22" s="19"/>
      <c r="I22" s="19">
        <v>406</v>
      </c>
      <c r="J22" s="20">
        <f t="shared" si="0"/>
        <v>0.10032463000000001</v>
      </c>
    </row>
    <row r="23" spans="2:10" x14ac:dyDescent="0.25">
      <c r="B23" s="9" t="s">
        <v>32</v>
      </c>
      <c r="C23" s="10"/>
      <c r="D23" s="10"/>
      <c r="E23" s="11"/>
      <c r="F23" s="12">
        <f>SUM(F6:F22)</f>
        <v>53155</v>
      </c>
      <c r="G23" s="22">
        <f>SUM(G6:G22)</f>
        <v>13.129284999999999</v>
      </c>
      <c r="H23" s="23">
        <f>SUM(H6:H21)</f>
        <v>11.195</v>
      </c>
      <c r="I23" s="24">
        <f>SUM(I6:I22)</f>
        <v>62461</v>
      </c>
      <c r="J23" s="25">
        <f>SUM(J6:J22)</f>
        <v>15.434425404999999</v>
      </c>
    </row>
    <row r="29" spans="2:10" ht="59.25" x14ac:dyDescent="0.25">
      <c r="B29" s="5" t="s">
        <v>48</v>
      </c>
      <c r="C29" s="5"/>
      <c r="D29" s="5" t="s">
        <v>49</v>
      </c>
      <c r="E29" s="5" t="s">
        <v>0</v>
      </c>
      <c r="F29" s="6" t="s">
        <v>50</v>
      </c>
      <c r="G29" s="6" t="s">
        <v>51</v>
      </c>
      <c r="H29" s="17" t="s">
        <v>56</v>
      </c>
      <c r="I29" s="19"/>
      <c r="J29" s="19"/>
    </row>
    <row r="30" spans="2:10" x14ac:dyDescent="0.25">
      <c r="B30" s="7">
        <v>1</v>
      </c>
      <c r="C30" s="7"/>
      <c r="D30" s="7" t="s">
        <v>21</v>
      </c>
      <c r="E30" s="7" t="s">
        <v>15</v>
      </c>
      <c r="F30" s="19">
        <v>700</v>
      </c>
      <c r="G30" s="20">
        <f>F30*0.000247105</f>
        <v>0.1729735</v>
      </c>
      <c r="H30" s="19">
        <v>0.17499999999999999</v>
      </c>
    </row>
    <row r="31" spans="2:10" x14ac:dyDescent="0.25">
      <c r="B31" s="7">
        <v>2</v>
      </c>
      <c r="C31" s="7"/>
      <c r="D31" s="7" t="s">
        <v>23</v>
      </c>
      <c r="E31" s="7" t="s">
        <v>1</v>
      </c>
      <c r="F31" s="21">
        <v>3000</v>
      </c>
      <c r="G31" s="20">
        <f t="shared" ref="G31:G46" si="2">F31*0.000247105</f>
        <v>0.74131500000000006</v>
      </c>
      <c r="H31" s="19">
        <v>0.75</v>
      </c>
    </row>
    <row r="32" spans="2:10" x14ac:dyDescent="0.25">
      <c r="B32" s="7">
        <v>3</v>
      </c>
      <c r="C32" s="7"/>
      <c r="D32" s="7" t="s">
        <v>57</v>
      </c>
      <c r="E32" s="7" t="s">
        <v>2</v>
      </c>
      <c r="F32" s="21">
        <f>2200+1800+2600</f>
        <v>6600</v>
      </c>
      <c r="G32" s="20">
        <f t="shared" si="2"/>
        <v>1.6308930000000001</v>
      </c>
      <c r="H32" s="19">
        <v>1.2</v>
      </c>
    </row>
    <row r="33" spans="2:9" x14ac:dyDescent="0.25">
      <c r="B33" s="7">
        <v>4</v>
      </c>
      <c r="C33" s="7"/>
      <c r="D33" s="7" t="s">
        <v>27</v>
      </c>
      <c r="E33" s="7" t="s">
        <v>3</v>
      </c>
      <c r="F33" s="21">
        <f>4002+7100</f>
        <v>11102</v>
      </c>
      <c r="G33" s="20">
        <f t="shared" si="2"/>
        <v>2.74335971</v>
      </c>
      <c r="H33" s="19">
        <v>1.7749999999999999</v>
      </c>
    </row>
    <row r="34" spans="2:9" x14ac:dyDescent="0.25">
      <c r="B34" s="7">
        <v>5</v>
      </c>
      <c r="C34" s="7"/>
      <c r="D34" s="7" t="s">
        <v>27</v>
      </c>
      <c r="E34" s="7" t="s">
        <v>4</v>
      </c>
      <c r="F34" s="21">
        <v>4000</v>
      </c>
      <c r="G34" s="20">
        <f t="shared" si="2"/>
        <v>0.98842000000000008</v>
      </c>
      <c r="H34" s="19">
        <v>1</v>
      </c>
    </row>
    <row r="35" spans="2:9" x14ac:dyDescent="0.25">
      <c r="B35" s="7">
        <v>6</v>
      </c>
      <c r="C35" s="7"/>
      <c r="D35" s="7" t="s">
        <v>20</v>
      </c>
      <c r="E35" s="7" t="s">
        <v>5</v>
      </c>
      <c r="F35" s="21">
        <f>500+2700</f>
        <v>3200</v>
      </c>
      <c r="G35" s="20">
        <f t="shared" si="2"/>
        <v>0.79073599999999999</v>
      </c>
      <c r="H35" s="19">
        <v>0.8</v>
      </c>
    </row>
    <row r="36" spans="2:9" x14ac:dyDescent="0.25">
      <c r="B36" s="7">
        <v>7</v>
      </c>
      <c r="C36" s="7"/>
      <c r="D36" s="7" t="s">
        <v>17</v>
      </c>
      <c r="E36" s="7" t="s">
        <v>6</v>
      </c>
      <c r="F36" s="21">
        <v>6700</v>
      </c>
      <c r="G36" s="20">
        <f t="shared" si="2"/>
        <v>1.6556035</v>
      </c>
      <c r="H36" s="19">
        <v>1.675</v>
      </c>
    </row>
    <row r="37" spans="2:9" x14ac:dyDescent="0.25">
      <c r="B37" s="7">
        <v>8</v>
      </c>
      <c r="C37" s="7"/>
      <c r="D37" s="7" t="s">
        <v>18</v>
      </c>
      <c r="E37" s="7" t="s">
        <v>7</v>
      </c>
      <c r="F37" s="21">
        <v>202</v>
      </c>
      <c r="G37" s="20">
        <f t="shared" si="2"/>
        <v>4.9915210000000002E-2</v>
      </c>
      <c r="H37" s="19">
        <v>5.5E-2</v>
      </c>
    </row>
    <row r="38" spans="2:9" x14ac:dyDescent="0.25">
      <c r="B38" s="7">
        <v>9</v>
      </c>
      <c r="C38" s="7"/>
      <c r="D38" s="7" t="s">
        <v>24</v>
      </c>
      <c r="E38" s="7" t="s">
        <v>10</v>
      </c>
      <c r="F38" s="21">
        <f>1108+3100</f>
        <v>4208</v>
      </c>
      <c r="G38" s="20">
        <f t="shared" si="2"/>
        <v>1.03981784</v>
      </c>
      <c r="H38" s="19">
        <v>1.07</v>
      </c>
    </row>
    <row r="39" spans="2:9" x14ac:dyDescent="0.25">
      <c r="B39" s="7">
        <v>10</v>
      </c>
      <c r="C39" s="7"/>
      <c r="D39" s="7" t="s">
        <v>26</v>
      </c>
      <c r="E39" s="7" t="s">
        <v>8</v>
      </c>
      <c r="F39" s="21">
        <v>305</v>
      </c>
      <c r="G39" s="20">
        <f t="shared" si="2"/>
        <v>7.5367025000000004E-2</v>
      </c>
      <c r="H39" s="19">
        <v>8.7499999999999994E-2</v>
      </c>
    </row>
    <row r="40" spans="2:9" ht="28.5" x14ac:dyDescent="0.25">
      <c r="B40" s="7">
        <v>11</v>
      </c>
      <c r="C40" s="7"/>
      <c r="D40" s="7" t="s">
        <v>22</v>
      </c>
      <c r="E40" s="8" t="s">
        <v>33</v>
      </c>
      <c r="F40" s="21">
        <f>3904+700+5709</f>
        <v>10313</v>
      </c>
      <c r="G40" s="20">
        <f t="shared" si="2"/>
        <v>2.548393865</v>
      </c>
      <c r="H40" s="19">
        <v>2.6074999999999999</v>
      </c>
    </row>
    <row r="41" spans="2:9" x14ac:dyDescent="0.25">
      <c r="B41" s="7">
        <v>12</v>
      </c>
      <c r="C41" s="7"/>
      <c r="D41" s="7" t="s">
        <v>25</v>
      </c>
      <c r="E41" s="7" t="s">
        <v>9</v>
      </c>
      <c r="F41" s="21">
        <v>807</v>
      </c>
      <c r="G41" s="20">
        <f t="shared" si="2"/>
        <v>0.19941373500000001</v>
      </c>
      <c r="H41" s="26">
        <f>I41*0.000247105</f>
        <v>0.19941373500000001</v>
      </c>
      <c r="I41" s="19">
        <v>807</v>
      </c>
    </row>
    <row r="42" spans="2:9" x14ac:dyDescent="0.25">
      <c r="B42" s="7">
        <v>13</v>
      </c>
      <c r="C42" s="7"/>
      <c r="D42" s="7" t="s">
        <v>29</v>
      </c>
      <c r="E42" s="7" t="s">
        <v>11</v>
      </c>
      <c r="F42" s="21">
        <f>300+1800</f>
        <v>2100</v>
      </c>
      <c r="G42" s="20">
        <f t="shared" si="2"/>
        <v>0.51892050000000001</v>
      </c>
      <c r="H42" s="26">
        <f t="shared" ref="H42:H46" si="3">I42*0.000247105</f>
        <v>0.52089733999999999</v>
      </c>
      <c r="I42" s="19">
        <f>308+1800</f>
        <v>2108</v>
      </c>
    </row>
    <row r="43" spans="2:9" x14ac:dyDescent="0.25">
      <c r="B43" s="7">
        <v>14</v>
      </c>
      <c r="C43" s="7"/>
      <c r="D43" s="7" t="s">
        <v>30</v>
      </c>
      <c r="E43" s="7" t="s">
        <v>12</v>
      </c>
      <c r="F43" s="21">
        <v>4405</v>
      </c>
      <c r="G43" s="20">
        <f t="shared" si="2"/>
        <v>1.088497525</v>
      </c>
      <c r="H43" s="26">
        <f t="shared" si="3"/>
        <v>1.088497525</v>
      </c>
      <c r="I43" s="19">
        <v>4405</v>
      </c>
    </row>
    <row r="44" spans="2:9" x14ac:dyDescent="0.25">
      <c r="B44" s="7">
        <v>15</v>
      </c>
      <c r="C44" s="7"/>
      <c r="D44" s="7" t="s">
        <v>31</v>
      </c>
      <c r="E44" s="7" t="s">
        <v>13</v>
      </c>
      <c r="F44" s="19">
        <v>200</v>
      </c>
      <c r="G44" s="20">
        <f t="shared" si="2"/>
        <v>4.9421E-2</v>
      </c>
      <c r="H44" s="26">
        <f t="shared" si="3"/>
        <v>4.9421E-2</v>
      </c>
      <c r="I44" s="19">
        <v>200</v>
      </c>
    </row>
    <row r="45" spans="2:9" x14ac:dyDescent="0.25">
      <c r="B45" s="7">
        <v>16</v>
      </c>
      <c r="C45" s="7"/>
      <c r="D45" s="7" t="s">
        <v>28</v>
      </c>
      <c r="E45" s="7" t="s">
        <v>14</v>
      </c>
      <c r="F45" s="19">
        <f>3800+405</f>
        <v>4205</v>
      </c>
      <c r="G45" s="20">
        <f t="shared" si="2"/>
        <v>1.039076525</v>
      </c>
      <c r="H45" s="26">
        <f t="shared" si="3"/>
        <v>1.039076525</v>
      </c>
      <c r="I45" s="19">
        <f>3800+405</f>
        <v>4205</v>
      </c>
    </row>
    <row r="46" spans="2:9" x14ac:dyDescent="0.25">
      <c r="B46" s="16">
        <v>17</v>
      </c>
      <c r="C46">
        <v>3350</v>
      </c>
      <c r="D46" s="15">
        <v>39554</v>
      </c>
      <c r="E46" s="14" t="s">
        <v>54</v>
      </c>
      <c r="F46" s="19">
        <v>406</v>
      </c>
      <c r="G46" s="20">
        <f t="shared" si="2"/>
        <v>0.10032463000000001</v>
      </c>
      <c r="H46" s="26"/>
    </row>
    <row r="47" spans="2:9" x14ac:dyDescent="0.25">
      <c r="B47" s="9" t="s">
        <v>32</v>
      </c>
      <c r="C47" s="10"/>
      <c r="D47" s="10"/>
      <c r="E47" s="11"/>
      <c r="F47" s="24">
        <f>SUM(F30:F46)</f>
        <v>62453</v>
      </c>
      <c r="G47" s="25">
        <f>SUM(G30:G46)</f>
        <v>15.432448565</v>
      </c>
      <c r="H47" s="23">
        <f>SUM(H30:H45)</f>
        <v>14.092306125</v>
      </c>
    </row>
    <row r="67" spans="8:14" x14ac:dyDescent="0.25">
      <c r="J67" s="3">
        <f>15000*53663</f>
        <v>804945000</v>
      </c>
    </row>
    <row r="68" spans="8:14" x14ac:dyDescent="0.25">
      <c r="I68">
        <f>G23*43560</f>
        <v>571911.65460000001</v>
      </c>
      <c r="J68" t="s">
        <v>16</v>
      </c>
      <c r="K68">
        <f>I68/1000</f>
        <v>571.91165460000002</v>
      </c>
      <c r="L68" s="1">
        <f>K68*5000000</f>
        <v>2859558273</v>
      </c>
    </row>
    <row r="69" spans="8:14" x14ac:dyDescent="0.25">
      <c r="K69">
        <v>1000</v>
      </c>
      <c r="L69">
        <v>1000000</v>
      </c>
      <c r="M69">
        <f>L69/K69</f>
        <v>1000</v>
      </c>
      <c r="N69">
        <f>L69*K70</f>
        <v>23000</v>
      </c>
    </row>
    <row r="70" spans="8:14" x14ac:dyDescent="0.25">
      <c r="K70" s="2">
        <f>K69*0.000023</f>
        <v>2.3E-2</v>
      </c>
      <c r="L70" s="3">
        <f>L69/K70</f>
        <v>43478260.869565219</v>
      </c>
      <c r="M70" s="4">
        <f>L70*G23</f>
        <v>570838478.2608695</v>
      </c>
    </row>
    <row r="72" spans="8:14" x14ac:dyDescent="0.25">
      <c r="K72">
        <v>1000</v>
      </c>
      <c r="L72">
        <v>1000000</v>
      </c>
    </row>
    <row r="73" spans="8:14" x14ac:dyDescent="0.25">
      <c r="H73">
        <f>35000000+200000</f>
        <v>35200000</v>
      </c>
      <c r="I73">
        <f>H73*13.13</f>
        <v>462176000</v>
      </c>
      <c r="K73">
        <v>2.2957000000000002E-2</v>
      </c>
      <c r="L73" s="3">
        <f>L72/K73</f>
        <v>43559698.566885911</v>
      </c>
      <c r="M73" s="3">
        <f>L73*G23</f>
        <v>571907696.99873662</v>
      </c>
    </row>
    <row r="76" spans="8:14" x14ac:dyDescent="0.25">
      <c r="I76">
        <f>H71*13.13</f>
        <v>0</v>
      </c>
    </row>
    <row r="77" spans="8:14" x14ac:dyDescent="0.25">
      <c r="I77">
        <v>30000000</v>
      </c>
    </row>
    <row r="78" spans="8:14" x14ac:dyDescent="0.25">
      <c r="I78">
        <f>1013511*1450</f>
        <v>1469590950</v>
      </c>
      <c r="J78">
        <f>30*1013511</f>
        <v>30405330</v>
      </c>
    </row>
    <row r="79" spans="8:14" x14ac:dyDescent="0.25">
      <c r="I79">
        <f>I78+I77+I73</f>
        <v>1961766950</v>
      </c>
    </row>
    <row r="81" spans="11:14" x14ac:dyDescent="0.25">
      <c r="K81">
        <v>1469590950</v>
      </c>
    </row>
    <row r="82" spans="11:14" x14ac:dyDescent="0.25">
      <c r="K82">
        <v>462176000</v>
      </c>
    </row>
    <row r="83" spans="11:14" x14ac:dyDescent="0.25">
      <c r="K83">
        <v>30000000</v>
      </c>
    </row>
    <row r="84" spans="11:14" x14ac:dyDescent="0.25">
      <c r="K84">
        <f>SUM(K81:K83)</f>
        <v>1961766950</v>
      </c>
      <c r="L84">
        <v>1961800000</v>
      </c>
      <c r="M84">
        <f>L84*0.85</f>
        <v>1667530000</v>
      </c>
      <c r="N84">
        <f>L84*0.75</f>
        <v>1471350000</v>
      </c>
    </row>
  </sheetData>
  <mergeCells count="2">
    <mergeCell ref="B23:E23"/>
    <mergeCell ref="B47:E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Area details in Deeds</vt:lpstr>
      <vt:lpstr>Buildings Detail</vt:lpstr>
      <vt:lpstr>Sheet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Manas Upmanyu</cp:lastModifiedBy>
  <dcterms:created xsi:type="dcterms:W3CDTF">2022-01-15T07:21:30Z</dcterms:created>
  <dcterms:modified xsi:type="dcterms:W3CDTF">2022-03-24T12:15:02Z</dcterms:modified>
</cp:coreProperties>
</file>