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iles For Review\Inderjeet Rathi\Govind sugar mills\Docs\3-dt.13.01.22\3-dt.13.01.22\"/>
    </mc:Choice>
  </mc:AlternateContent>
  <bookViews>
    <workbookView xWindow="0" yWindow="0" windowWidth="20490" windowHeight="7755" activeTab="1"/>
  </bookViews>
  <sheets>
    <sheet name="Building Sheet" sheetId="1" r:id="rId1"/>
    <sheet name="Building Valuation" sheetId="5" r:id="rId2"/>
    <sheet name="Sheet1" sheetId="7" r:id="rId3"/>
    <sheet name="Boundary Wall Length" sheetId="2" r:id="rId4"/>
    <sheet name="Lenght or Area of Road" sheetId="3" r:id="rId5"/>
    <sheet name="Drainage length" sheetId="4" r:id="rId6"/>
    <sheet name="Boundry" sheetId="6" r:id="rId7"/>
  </sheets>
  <definedNames>
    <definedName name="_xlnm._FilterDatabase" localSheetId="1" hidden="1">'Building Valuation'!$D$4:$Q$67</definedName>
  </definedNames>
  <calcPr calcId="152511"/>
</workbook>
</file>

<file path=xl/calcChain.xml><?xml version="1.0" encoding="utf-8"?>
<calcChain xmlns="http://schemas.openxmlformats.org/spreadsheetml/2006/main">
  <c r="O47" i="5" l="1"/>
  <c r="O40" i="5"/>
  <c r="I61" i="5"/>
  <c r="O61" i="5" s="1"/>
  <c r="I60" i="5"/>
  <c r="O60" i="5" s="1"/>
  <c r="I59" i="5"/>
  <c r="O59" i="5" s="1"/>
  <c r="I58" i="5"/>
  <c r="O58" i="5" s="1"/>
  <c r="I57" i="5"/>
  <c r="O57" i="5" s="1"/>
  <c r="I53" i="5"/>
  <c r="O53" i="5" s="1"/>
  <c r="I52" i="5"/>
  <c r="O52" i="5" s="1"/>
  <c r="I51" i="5"/>
  <c r="O51" i="5" s="1"/>
  <c r="I44" i="5"/>
  <c r="O44" i="5" s="1"/>
  <c r="I43" i="5"/>
  <c r="O43" i="5" s="1"/>
  <c r="I39" i="5"/>
  <c r="O39" i="5" s="1"/>
  <c r="I38" i="5"/>
  <c r="O38" i="5" s="1"/>
  <c r="I37" i="5"/>
  <c r="O37" i="5" s="1"/>
  <c r="I36" i="5"/>
  <c r="O36" i="5" s="1"/>
  <c r="I34" i="5"/>
  <c r="O34" i="5" s="1"/>
  <c r="I33" i="5"/>
  <c r="O33" i="5" s="1"/>
  <c r="I31" i="5"/>
  <c r="O31" i="5" s="1"/>
  <c r="O7" i="5"/>
  <c r="I50" i="5"/>
  <c r="O50" i="5" s="1"/>
  <c r="I48" i="5"/>
  <c r="O48" i="5" s="1"/>
  <c r="I46" i="5"/>
  <c r="O46" i="5" s="1"/>
  <c r="I45" i="5"/>
  <c r="O45" i="5" s="1"/>
  <c r="I35" i="5"/>
  <c r="O35" i="5" s="1"/>
  <c r="I30" i="5"/>
  <c r="O30" i="5" s="1"/>
  <c r="I27" i="5"/>
  <c r="O27" i="5" s="1"/>
  <c r="I23" i="5"/>
  <c r="O23" i="5" s="1"/>
  <c r="I24" i="5"/>
  <c r="O24" i="5" s="1"/>
  <c r="I22" i="5"/>
  <c r="O22" i="5" s="1"/>
  <c r="I20" i="5"/>
  <c r="O20" i="5" s="1"/>
  <c r="I8" i="5"/>
  <c r="O8" i="5" s="1"/>
  <c r="O9" i="5"/>
  <c r="I10" i="5"/>
  <c r="O10" i="5" s="1"/>
  <c r="I11" i="5"/>
  <c r="O11" i="5" s="1"/>
  <c r="I12" i="5"/>
  <c r="O12" i="5" s="1"/>
  <c r="I13" i="5"/>
  <c r="O13" i="5" s="1"/>
  <c r="I14" i="5"/>
  <c r="O14" i="5" s="1"/>
  <c r="O15" i="5"/>
  <c r="O16" i="5"/>
  <c r="I17" i="5"/>
  <c r="O17" i="5" s="1"/>
  <c r="O28" i="5"/>
  <c r="P28" i="5" s="1"/>
  <c r="O21" i="5"/>
  <c r="P21" i="5" s="1"/>
  <c r="I55" i="5"/>
  <c r="O55" i="5" s="1"/>
  <c r="I54" i="5"/>
  <c r="O54" i="5" s="1"/>
  <c r="I49" i="5"/>
  <c r="O49" i="5" s="1"/>
  <c r="I42" i="5"/>
  <c r="I41" i="5"/>
  <c r="I32" i="5"/>
  <c r="O32" i="5" s="1"/>
  <c r="P32" i="5" s="1"/>
  <c r="I29" i="5"/>
  <c r="O29" i="5" s="1"/>
  <c r="P29" i="5" s="1"/>
  <c r="I26" i="5"/>
  <c r="O26" i="5" s="1"/>
  <c r="P26" i="5" s="1"/>
  <c r="I25" i="5"/>
  <c r="O25" i="5" s="1"/>
  <c r="P25" i="5" s="1"/>
  <c r="I18" i="5"/>
  <c r="O18" i="5" s="1"/>
  <c r="P18" i="5" s="1"/>
  <c r="I56" i="5"/>
  <c r="O41" i="5" l="1"/>
  <c r="P41" i="5" s="1"/>
  <c r="O42" i="5"/>
  <c r="P42" i="5" s="1"/>
  <c r="P56" i="5"/>
  <c r="P49" i="5"/>
  <c r="O56" i="5"/>
  <c r="P54" i="5"/>
  <c r="P55" i="5"/>
  <c r="R10" i="7" l="1"/>
  <c r="S10" i="7"/>
  <c r="T10" i="7"/>
  <c r="U10" i="7"/>
  <c r="V10" i="7"/>
  <c r="W10" i="7"/>
  <c r="X10" i="7"/>
  <c r="Y10" i="7"/>
  <c r="Z10" i="7"/>
  <c r="AA10" i="7"/>
  <c r="Q10" i="7"/>
  <c r="R9" i="7"/>
  <c r="S9" i="7"/>
  <c r="T9" i="7"/>
  <c r="U9" i="7"/>
  <c r="V9" i="7"/>
  <c r="W9" i="7"/>
  <c r="X9" i="7"/>
  <c r="Y9" i="7"/>
  <c r="Z9" i="7"/>
  <c r="AA9" i="7"/>
  <c r="Q9" i="7"/>
  <c r="R8" i="7"/>
  <c r="S8" i="7"/>
  <c r="T8" i="7"/>
  <c r="U8" i="7"/>
  <c r="V8" i="7"/>
  <c r="W8" i="7"/>
  <c r="X8" i="7"/>
  <c r="Y8" i="7"/>
  <c r="Z8" i="7"/>
  <c r="AA8" i="7"/>
  <c r="Q8" i="7"/>
  <c r="R7" i="7"/>
  <c r="S7" i="7"/>
  <c r="T7" i="7"/>
  <c r="U7" i="7"/>
  <c r="V7" i="7"/>
  <c r="W7" i="7"/>
  <c r="X7" i="7"/>
  <c r="Y7" i="7"/>
  <c r="Z7" i="7"/>
  <c r="AA7" i="7"/>
  <c r="Q7" i="7"/>
  <c r="R6" i="7"/>
  <c r="S6" i="7"/>
  <c r="T6" i="7"/>
  <c r="U6" i="7"/>
  <c r="V6" i="7"/>
  <c r="W6" i="7"/>
  <c r="X6" i="7"/>
  <c r="Y6" i="7"/>
  <c r="Z6" i="7"/>
  <c r="AA6" i="7"/>
  <c r="Q6" i="7"/>
  <c r="R5" i="7"/>
  <c r="S5" i="7"/>
  <c r="T5" i="7"/>
  <c r="U5" i="7"/>
  <c r="V5" i="7"/>
  <c r="W5" i="7"/>
  <c r="X5" i="7"/>
  <c r="Y5" i="7"/>
  <c r="Z5" i="7"/>
  <c r="AA5" i="7"/>
  <c r="Q5" i="7"/>
  <c r="R4" i="7"/>
  <c r="S4" i="7"/>
  <c r="T4" i="7"/>
  <c r="U4" i="7"/>
  <c r="V4" i="7"/>
  <c r="W4" i="7"/>
  <c r="X4" i="7"/>
  <c r="Y4" i="7"/>
  <c r="Z4" i="7"/>
  <c r="AA4" i="7"/>
  <c r="Q4" i="7"/>
  <c r="I6" i="6" l="1"/>
  <c r="I11" i="6" s="1"/>
  <c r="I7" i="6"/>
  <c r="I8" i="6"/>
  <c r="I9" i="6"/>
  <c r="I10" i="6"/>
  <c r="I5" i="6"/>
  <c r="F11" i="6"/>
  <c r="S30" i="5" l="1"/>
  <c r="S32" i="5" s="1"/>
  <c r="S33" i="5" s="1"/>
  <c r="Q47" i="5"/>
  <c r="Q40" i="5"/>
  <c r="S17" i="5"/>
  <c r="S20" i="5" s="1"/>
  <c r="S24" i="5" s="1"/>
  <c r="T7" i="5"/>
  <c r="T8" i="5" s="1"/>
  <c r="T9" i="5" s="1"/>
  <c r="M61" i="5"/>
  <c r="Q61" i="5" s="1"/>
  <c r="M60" i="5"/>
  <c r="Q60" i="5" s="1"/>
  <c r="M59" i="5"/>
  <c r="Q59" i="5" s="1"/>
  <c r="M58" i="5"/>
  <c r="Q58" i="5" s="1"/>
  <c r="M57" i="5"/>
  <c r="Q57" i="5" s="1"/>
  <c r="M56" i="5"/>
  <c r="Q56" i="5" s="1"/>
  <c r="M55" i="5"/>
  <c r="Q55" i="5" s="1"/>
  <c r="M54" i="5"/>
  <c r="Q54" i="5" s="1"/>
  <c r="M53" i="5"/>
  <c r="Q53" i="5" s="1"/>
  <c r="M52" i="5"/>
  <c r="Q52" i="5" s="1"/>
  <c r="M51" i="5"/>
  <c r="Q51" i="5" s="1"/>
  <c r="M50" i="5"/>
  <c r="Q50" i="5" s="1"/>
  <c r="M49" i="5"/>
  <c r="Q49" i="5" s="1"/>
  <c r="M48" i="5"/>
  <c r="Q48" i="5" s="1"/>
  <c r="M46" i="5"/>
  <c r="Q46" i="5" s="1"/>
  <c r="M45" i="5"/>
  <c r="Q45" i="5" s="1"/>
  <c r="M44" i="5"/>
  <c r="Q44" i="5" s="1"/>
  <c r="M43" i="5"/>
  <c r="Q43" i="5" s="1"/>
  <c r="M42" i="5"/>
  <c r="Q42" i="5" s="1"/>
  <c r="M41" i="5"/>
  <c r="Q41" i="5" s="1"/>
  <c r="M39" i="5"/>
  <c r="Q39" i="5" s="1"/>
  <c r="M38" i="5"/>
  <c r="Q38" i="5" s="1"/>
  <c r="M37" i="5"/>
  <c r="Q37" i="5" s="1"/>
  <c r="M36" i="5"/>
  <c r="Q36" i="5" s="1"/>
  <c r="M35" i="5"/>
  <c r="Q35" i="5" s="1"/>
  <c r="M34" i="5"/>
  <c r="Q34" i="5" s="1"/>
  <c r="M33" i="5"/>
  <c r="Q33" i="5" s="1"/>
  <c r="M32" i="5"/>
  <c r="Q32" i="5" s="1"/>
  <c r="M31" i="5"/>
  <c r="Q31" i="5" s="1"/>
  <c r="M30" i="5"/>
  <c r="Q30" i="5" s="1"/>
  <c r="M29" i="5"/>
  <c r="Q29" i="5" s="1"/>
  <c r="M28" i="5"/>
  <c r="Q28" i="5" s="1"/>
  <c r="M27" i="5"/>
  <c r="Q27" i="5" s="1"/>
  <c r="M26" i="5"/>
  <c r="Q26" i="5" s="1"/>
  <c r="M25" i="5"/>
  <c r="Q25" i="5" s="1"/>
  <c r="M24" i="5"/>
  <c r="Q24" i="5" s="1"/>
  <c r="M23" i="5"/>
  <c r="Q23" i="5" s="1"/>
  <c r="M22" i="5"/>
  <c r="Q22" i="5" s="1"/>
  <c r="M21" i="5"/>
  <c r="Q21" i="5" s="1"/>
  <c r="M20" i="5"/>
  <c r="Q20" i="5" s="1"/>
  <c r="M18" i="5"/>
  <c r="Q18" i="5" s="1"/>
  <c r="M17" i="5"/>
  <c r="Q17" i="5" s="1"/>
  <c r="M16" i="5"/>
  <c r="Q16" i="5" s="1"/>
  <c r="M15" i="5"/>
  <c r="Q15" i="5" s="1"/>
  <c r="M14" i="5"/>
  <c r="Q14" i="5" s="1"/>
  <c r="M13" i="5"/>
  <c r="Q13" i="5" s="1"/>
  <c r="M12" i="5"/>
  <c r="Q12" i="5" s="1"/>
  <c r="M11" i="5"/>
  <c r="Q11" i="5" s="1"/>
  <c r="M10" i="5"/>
  <c r="Q10" i="5" s="1"/>
  <c r="M9" i="5"/>
  <c r="Q9" i="5" s="1"/>
  <c r="M8" i="5"/>
  <c r="Q8" i="5" s="1"/>
  <c r="M7" i="5"/>
  <c r="Q7" i="5" s="1"/>
  <c r="Q62" i="5" l="1"/>
  <c r="I33" i="1"/>
  <c r="I32" i="1"/>
  <c r="I44" i="1" l="1"/>
  <c r="I43" i="1"/>
  <c r="C21" i="3" l="1"/>
  <c r="I27" i="1"/>
  <c r="I16" i="1"/>
  <c r="I42" i="1"/>
  <c r="C9" i="3"/>
  <c r="C9" i="2"/>
  <c r="I54" i="1"/>
  <c r="I55" i="1"/>
  <c r="I56" i="1"/>
  <c r="I57" i="1"/>
  <c r="I48" i="1"/>
  <c r="I49" i="1"/>
  <c r="I50" i="1"/>
  <c r="I51" i="1"/>
  <c r="I52" i="1"/>
  <c r="I53" i="1"/>
  <c r="I6" i="1" l="1"/>
  <c r="I7" i="1"/>
  <c r="I8" i="1"/>
  <c r="I9" i="1"/>
  <c r="I10" i="1"/>
  <c r="I11" i="1"/>
  <c r="I12" i="1"/>
  <c r="I13" i="1"/>
  <c r="I14" i="1"/>
  <c r="I15" i="1"/>
  <c r="I18" i="1"/>
  <c r="I19" i="1"/>
  <c r="I20" i="1"/>
  <c r="I21" i="1"/>
  <c r="I22" i="1"/>
  <c r="I23" i="1"/>
  <c r="I24" i="1"/>
  <c r="I25" i="1"/>
  <c r="I39" i="1"/>
  <c r="I40" i="1"/>
  <c r="I41" i="1"/>
  <c r="I26" i="1"/>
  <c r="I28" i="1"/>
  <c r="I29" i="1"/>
  <c r="I30" i="1"/>
  <c r="I31" i="1"/>
  <c r="I34" i="1"/>
  <c r="I35" i="1"/>
  <c r="I36" i="1"/>
  <c r="I37" i="1"/>
  <c r="I58" i="1"/>
  <c r="I59" i="1"/>
  <c r="I46" i="1"/>
  <c r="I47" i="1"/>
  <c r="I5" i="1"/>
</calcChain>
</file>

<file path=xl/sharedStrings.xml><?xml version="1.0" encoding="utf-8"?>
<sst xmlns="http://schemas.openxmlformats.org/spreadsheetml/2006/main" count="539" uniqueCount="139">
  <si>
    <t>Block Name</t>
  </si>
  <si>
    <t>Total Slabs/ Floors</t>
  </si>
  <si>
    <t>Year of construction</t>
  </si>
  <si>
    <t>Structure condition</t>
  </si>
  <si>
    <t>RCC framed pillar beam column structure on RCC slab</t>
  </si>
  <si>
    <t>RB wall structure</t>
  </si>
  <si>
    <t>GI shed roof mounted on iron pillars, trusses frame structure</t>
  </si>
  <si>
    <t>GI shed roof mounted on iron pillars, trusses frame structure resting on brick wall</t>
  </si>
  <si>
    <t>Glass facade on RCC steel frame</t>
  </si>
  <si>
    <t>AC sheet roofed building mounted on steel trusses resting on RCC column</t>
  </si>
  <si>
    <t>RCC column beams stone masonry wails in cement, bricks, steel etc.</t>
  </si>
  <si>
    <t>S.No.</t>
  </si>
  <si>
    <t>Type of construction     (select from drop down)</t>
  </si>
  <si>
    <t>Area (in sq. mtr.)</t>
  </si>
  <si>
    <t>Area (sq. fts.)</t>
  </si>
  <si>
    <t>FACTORY BUILDINGS</t>
  </si>
  <si>
    <t>Floor wise Height (ft.)</t>
  </si>
  <si>
    <t xml:space="preserve">CIVIL/STRUCTURES VALUATION </t>
  </si>
  <si>
    <t>Drainage Length in Running Meter</t>
  </si>
  <si>
    <t>Worker Colony</t>
  </si>
  <si>
    <t>Single Storey</t>
  </si>
  <si>
    <t>Staff Colony</t>
  </si>
  <si>
    <t>V.P Block</t>
  </si>
  <si>
    <t>E.D./M.D Block</t>
  </si>
  <si>
    <t>36 Block</t>
  </si>
  <si>
    <t>Double Storey</t>
  </si>
  <si>
    <t>Jr Guest House</t>
  </si>
  <si>
    <t>Sr Guest House</t>
  </si>
  <si>
    <t>Bachelor Quarter</t>
  </si>
  <si>
    <t>Security Quarter</t>
  </si>
  <si>
    <t>Time Office</t>
  </si>
  <si>
    <t>Store Building</t>
  </si>
  <si>
    <t>Engineering  Office</t>
  </si>
  <si>
    <t>Cane Office</t>
  </si>
  <si>
    <t>Work Shop</t>
  </si>
  <si>
    <t>Toilet</t>
  </si>
  <si>
    <t>WTP</t>
  </si>
  <si>
    <t xml:space="preserve">D.G.Set </t>
  </si>
  <si>
    <t>ETP Room</t>
  </si>
  <si>
    <t>Gen ADM Building</t>
  </si>
  <si>
    <t>Canteen</t>
  </si>
  <si>
    <t>Mill House MCC</t>
  </si>
  <si>
    <t>Three Storey</t>
  </si>
  <si>
    <t>Old B H MCC-2</t>
  </si>
  <si>
    <t>Raw House MCC</t>
  </si>
  <si>
    <t>Ref. MCC/Store/Sale office</t>
  </si>
  <si>
    <t>CPU</t>
  </si>
  <si>
    <t>Raw Water /Fire Water tank</t>
  </si>
  <si>
    <t>Distillery Security Office</t>
  </si>
  <si>
    <t>Dist. Maintenance Room</t>
  </si>
  <si>
    <t>Toilet Room</t>
  </si>
  <si>
    <t>Fermentation Section MCC Room</t>
  </si>
  <si>
    <t>Distillery Excise &amp; Admin  Office</t>
  </si>
  <si>
    <t xml:space="preserve">100 Tom W/B </t>
  </si>
  <si>
    <t>Distillery Store</t>
  </si>
  <si>
    <t>R.S Reciever Building</t>
  </si>
  <si>
    <t>T.G. Buld &amp; Boiler Section</t>
  </si>
  <si>
    <t xml:space="preserve">T.G. Buld </t>
  </si>
  <si>
    <t>Ferm. Section Compressor Room</t>
  </si>
  <si>
    <t>Sugar &amp; Power Plant</t>
  </si>
  <si>
    <t>Distillery Plant</t>
  </si>
  <si>
    <t>Distillery Plant Pre-cost Boundary</t>
  </si>
  <si>
    <t>Sr No</t>
  </si>
  <si>
    <t>Des</t>
  </si>
  <si>
    <t>RM</t>
  </si>
  <si>
    <t xml:space="preserve">Height </t>
  </si>
  <si>
    <t>Staff Line Colony</t>
  </si>
  <si>
    <t>Boundary Line Colony</t>
  </si>
  <si>
    <t>Fitter Line Colony</t>
  </si>
  <si>
    <t>Total</t>
  </si>
  <si>
    <t xml:space="preserve">RCC ROAD DETAILS </t>
  </si>
  <si>
    <t>BOUNDARY WALL DETAILS</t>
  </si>
  <si>
    <t xml:space="preserve">R C C  ROAD </t>
  </si>
  <si>
    <t xml:space="preserve">Sugar Mill , Power Plant &amp; Distillery </t>
  </si>
  <si>
    <t>R M T</t>
  </si>
  <si>
    <t>Colony</t>
  </si>
  <si>
    <t>Sugar Plant</t>
  </si>
  <si>
    <t>T.G Building 30.0 MW</t>
  </si>
  <si>
    <t>Power Plant</t>
  </si>
  <si>
    <t>Staff Colony -II</t>
  </si>
  <si>
    <t>Staff Colony-I</t>
  </si>
  <si>
    <t xml:space="preserve">Maintenance Room </t>
  </si>
  <si>
    <t>Lime &amp; Sulphur Godown-Spray pond</t>
  </si>
  <si>
    <t>Lime &amp; Sulphur Godown- Store</t>
  </si>
  <si>
    <t>A</t>
  </si>
  <si>
    <t>B</t>
  </si>
  <si>
    <t>C</t>
  </si>
  <si>
    <t>D</t>
  </si>
  <si>
    <t>Good</t>
  </si>
  <si>
    <t>Very Good</t>
  </si>
  <si>
    <t>LAND AREA DETAILS</t>
  </si>
  <si>
    <t>Open Area</t>
  </si>
  <si>
    <t>Area in Acres</t>
  </si>
  <si>
    <t xml:space="preserve">3060 Running Meter </t>
  </si>
  <si>
    <t>Colony , Sugar Plant,Power Plant&amp; distillery</t>
  </si>
  <si>
    <t>Note-</t>
  </si>
  <si>
    <t>All the measurement( Area) consider at ground floor only</t>
  </si>
  <si>
    <t xml:space="preserve">Please consider area for double storey building two  times of ground floor area </t>
  </si>
  <si>
    <t xml:space="preserve">Please consider area for three  storey building three  times of ground floor area </t>
  </si>
  <si>
    <t>All dimension taken outer to outer of the building . (Means area of wall also consider.)</t>
  </si>
  <si>
    <t>70 TPH Boiler Controll Romm</t>
  </si>
  <si>
    <t>Feed pump Panel Room</t>
  </si>
  <si>
    <t>Project Office</t>
  </si>
  <si>
    <t>Ref. House Office</t>
  </si>
  <si>
    <t>Old B H MCC-1 ( VP Production &amp;Lab )</t>
  </si>
  <si>
    <t>W/B Room (100 Ton &amp; All Cane W/B)</t>
  </si>
  <si>
    <t>Market Value</t>
  </si>
  <si>
    <t>TOTAL</t>
  </si>
  <si>
    <t>CIVIL/STRUCTURES VALUATION OF M/S GOVIND SUGAR MILLS LIMITED, AIRA ESTATE, KHAMARIA PANDIT, LAKHIMPUR KHIRI, U.P</t>
  </si>
  <si>
    <r>
      <t xml:space="preserve">Rate Adopted </t>
    </r>
    <r>
      <rPr>
        <i/>
        <sz val="10"/>
        <color theme="1"/>
        <rFont val="Calibri"/>
        <family val="2"/>
        <scheme val="minor"/>
      </rPr>
      <t>(in running mtr.)</t>
    </r>
  </si>
  <si>
    <t xml:space="preserve">Market Rate </t>
  </si>
  <si>
    <t xml:space="preserve">Description </t>
  </si>
  <si>
    <r>
      <t>Area</t>
    </r>
    <r>
      <rPr>
        <i/>
        <sz val="9"/>
        <color theme="1"/>
        <rFont val="Calibri"/>
        <family val="2"/>
        <scheme val="minor"/>
      </rPr>
      <t xml:space="preserve">          (in sq. mtr.)</t>
    </r>
  </si>
  <si>
    <r>
      <t xml:space="preserve">Area         </t>
    </r>
    <r>
      <rPr>
        <i/>
        <sz val="9"/>
        <color theme="1"/>
        <rFont val="Calibri"/>
        <family val="2"/>
        <scheme val="minor"/>
      </rPr>
      <t>(sq. fts.)</t>
    </r>
  </si>
  <si>
    <r>
      <t xml:space="preserve">Floor wise Height </t>
    </r>
    <r>
      <rPr>
        <i/>
        <sz val="9"/>
        <color theme="1"/>
        <rFont val="Calibri"/>
        <family val="2"/>
        <scheme val="minor"/>
      </rPr>
      <t>(ft.)</t>
    </r>
  </si>
  <si>
    <t>Lucknow</t>
  </si>
  <si>
    <t>Market</t>
  </si>
  <si>
    <t>Building CCI</t>
  </si>
  <si>
    <t>Road CCI</t>
  </si>
  <si>
    <t>Bridge CCI</t>
  </si>
  <si>
    <t>Dam CCI</t>
  </si>
  <si>
    <t>Power CCI</t>
  </si>
  <si>
    <t>Railway CCI</t>
  </si>
  <si>
    <t>Mineral Plant CCI</t>
  </si>
  <si>
    <t>Medium Industry CCI</t>
  </si>
  <si>
    <t>Transmissio n CCI</t>
  </si>
  <si>
    <t>Urban Infra CCI</t>
  </si>
  <si>
    <t>Maintenance</t>
  </si>
  <si>
    <t>INFLATION</t>
  </si>
  <si>
    <t>Delhi</t>
  </si>
  <si>
    <t xml:space="preserve">Date of Valuation </t>
  </si>
  <si>
    <t xml:space="preserve">Rate adopted </t>
  </si>
  <si>
    <t xml:space="preserve">Depriciated rate </t>
  </si>
  <si>
    <t xml:space="preserve">Total Life Consumed </t>
  </si>
  <si>
    <t>3. The valuation of the structure is done on the basis of Depriciated Replacement cost approach</t>
  </si>
  <si>
    <t>1. All the buildings are located at M/s. Govind Sugar Mills Limited, Aira Estate, Khamaria Pandit, Lakhimpur Khiri, Uttar Pradesh</t>
  </si>
  <si>
    <t>2. All the civil structure data are taken as per the building sheet provided to us by the client, approved map for structure hasnot been provided to us.</t>
  </si>
  <si>
    <t xml:space="preserve">The age for bank structure has been considered as 1997 since age of structure was not mentioned in the sheet </t>
  </si>
  <si>
    <t>Depreciation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</si>
</sst>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 [$₹-4009]\ * #,##0_ ;_ [$₹-4009]\ * \-#,##0_ ;_ [$₹-4009]\ * &quot;-&quot;??_ ;_ @_ "/>
    <numFmt numFmtId="165" formatCode="_(* #,##0_);_(* \(#,##0\);_(* &quot;-&quot;??_);_(@_)"/>
    <numFmt numFmtId="166" formatCode="_ [$₹-4009]\ * #,##0.00_ ;_ [$₹-4009]\ * \-#,##0.00_ ;_ [$₹-4009]\ * &quot;-&quot;??_ ;_ @_ 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" fillId="6" borderId="1" xfId="0" applyFont="1" applyFill="1" applyBorder="1"/>
    <xf numFmtId="0" fontId="0" fillId="0" borderId="1" xfId="0" applyBorder="1"/>
    <xf numFmtId="0" fontId="1" fillId="4" borderId="3" xfId="0" applyFont="1" applyFill="1" applyBorder="1" applyAlignment="1">
      <alignment horizontal="center" vertical="center"/>
    </xf>
    <xf numFmtId="43" fontId="0" fillId="0" borderId="1" xfId="2" applyFont="1" applyBorder="1" applyAlignment="1">
      <alignment horizontal="left" vertical="center" wrapText="1"/>
    </xf>
    <xf numFmtId="43" fontId="3" fillId="5" borderId="1" xfId="2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3" fontId="6" fillId="0" borderId="1" xfId="2" applyFont="1" applyBorder="1" applyAlignment="1">
      <alignment horizontal="right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43" fontId="8" fillId="0" borderId="1" xfId="2" applyFont="1" applyBorder="1" applyAlignment="1">
      <alignment horizontal="right"/>
    </xf>
    <xf numFmtId="0" fontId="1" fillId="4" borderId="1" xfId="0" applyFont="1" applyFill="1" applyBorder="1" applyAlignment="1">
      <alignment horizontal="center" vertical="center"/>
    </xf>
    <xf numFmtId="43" fontId="6" fillId="0" borderId="1" xfId="2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43" fontId="0" fillId="0" borderId="1" xfId="2" applyFont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/>
    </xf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64" fontId="0" fillId="0" borderId="1" xfId="0" applyNumberFormat="1" applyBorder="1"/>
    <xf numFmtId="164" fontId="1" fillId="0" borderId="1" xfId="0" applyNumberFormat="1" applyFont="1" applyBorder="1"/>
    <xf numFmtId="0" fontId="0" fillId="0" borderId="1" xfId="0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165" fontId="0" fillId="0" borderId="0" xfId="0" applyNumberFormat="1"/>
    <xf numFmtId="0" fontId="6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vertical="center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/>
    </xf>
    <xf numFmtId="165" fontId="1" fillId="0" borderId="1" xfId="0" applyNumberFormat="1" applyFont="1" applyBorder="1"/>
    <xf numFmtId="165" fontId="1" fillId="0" borderId="1" xfId="0" applyNumberFormat="1" applyFont="1" applyBorder="1" applyAlignment="1">
      <alignment horizontal="left"/>
    </xf>
    <xf numFmtId="17" fontId="0" fillId="0" borderId="0" xfId="0" applyNumberFormat="1"/>
    <xf numFmtId="9" fontId="0" fillId="0" borderId="0" xfId="3" applyFont="1"/>
    <xf numFmtId="9" fontId="0" fillId="0" borderId="0" xfId="3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" fillId="4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/>
    </xf>
    <xf numFmtId="0" fontId="13" fillId="0" borderId="3" xfId="0" applyFont="1" applyFill="1" applyBorder="1" applyAlignment="1">
      <alignment horizontal="left"/>
    </xf>
    <xf numFmtId="0" fontId="13" fillId="0" borderId="4" xfId="0" applyFont="1" applyFill="1" applyBorder="1" applyAlignment="1">
      <alignment horizontal="left"/>
    </xf>
    <xf numFmtId="0" fontId="12" fillId="0" borderId="4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9" fontId="0" fillId="0" borderId="0" xfId="3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166" fontId="0" fillId="0" borderId="1" xfId="0" applyNumberFormat="1" applyBorder="1"/>
    <xf numFmtId="166" fontId="1" fillId="0" borderId="1" xfId="0" applyNumberFormat="1" applyFont="1" applyBorder="1"/>
  </cellXfs>
  <cellStyles count="4">
    <cellStyle name="Comma" xfId="2" builtinId="3"/>
    <cellStyle name="Normal" xfId="0" builtinId="0"/>
    <cellStyle name="Normal 2" xfId="1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zoomScaleNormal="100" workbookViewId="0">
      <selection activeCell="D12" sqref="D12"/>
    </sheetView>
  </sheetViews>
  <sheetFormatPr defaultRowHeight="15" x14ac:dyDescent="0.25"/>
  <cols>
    <col min="1" max="1" width="5.42578125" style="2" customWidth="1"/>
    <col min="2" max="2" width="30.85546875" style="6" customWidth="1"/>
    <col min="3" max="3" width="13.140625" style="1" customWidth="1"/>
    <col min="4" max="4" width="10" style="1" customWidth="1"/>
    <col min="5" max="5" width="12.42578125" style="1" customWidth="1"/>
    <col min="6" max="6" width="36.42578125" style="5" customWidth="1"/>
    <col min="7" max="7" width="10.5703125" style="1" customWidth="1"/>
    <col min="8" max="8" width="9.85546875" style="1" customWidth="1"/>
    <col min="9" max="9" width="10" style="1" customWidth="1"/>
    <col min="11" max="11" width="77.7109375" hidden="1" customWidth="1"/>
  </cols>
  <sheetData>
    <row r="1" spans="1:11" ht="21.75" customHeight="1" x14ac:dyDescent="0.25">
      <c r="A1" s="58" t="s">
        <v>17</v>
      </c>
      <c r="B1" s="58"/>
      <c r="C1" s="58"/>
      <c r="D1" s="58"/>
      <c r="E1" s="58"/>
      <c r="F1" s="58"/>
      <c r="G1" s="58"/>
      <c r="H1" s="58"/>
      <c r="I1" s="58"/>
    </row>
    <row r="2" spans="1:11" ht="44.25" customHeight="1" x14ac:dyDescent="0.25">
      <c r="A2" s="8" t="s">
        <v>11</v>
      </c>
      <c r="B2" s="12" t="s">
        <v>0</v>
      </c>
      <c r="C2" s="8" t="s">
        <v>1</v>
      </c>
      <c r="D2" s="8" t="s">
        <v>16</v>
      </c>
      <c r="E2" s="8" t="s">
        <v>2</v>
      </c>
      <c r="F2" s="8" t="s">
        <v>12</v>
      </c>
      <c r="G2" s="8" t="s">
        <v>3</v>
      </c>
      <c r="H2" s="8" t="s">
        <v>13</v>
      </c>
      <c r="I2" s="8" t="s">
        <v>14</v>
      </c>
      <c r="K2" t="s">
        <v>4</v>
      </c>
    </row>
    <row r="3" spans="1:11" ht="25.5" customHeight="1" x14ac:dyDescent="0.25">
      <c r="A3" s="59" t="s">
        <v>15</v>
      </c>
      <c r="B3" s="60"/>
      <c r="C3" s="60"/>
      <c r="D3" s="60"/>
      <c r="E3" s="60"/>
      <c r="F3" s="60"/>
      <c r="G3" s="60"/>
      <c r="H3" s="60"/>
      <c r="I3" s="60"/>
    </row>
    <row r="4" spans="1:11" ht="21.75" customHeight="1" x14ac:dyDescent="0.25">
      <c r="A4" s="26" t="s">
        <v>84</v>
      </c>
      <c r="B4" s="15" t="s">
        <v>75</v>
      </c>
      <c r="C4" s="15"/>
      <c r="D4" s="15"/>
      <c r="E4" s="15"/>
      <c r="F4" s="15"/>
      <c r="G4" s="15"/>
      <c r="H4" s="15"/>
      <c r="I4" s="15"/>
    </row>
    <row r="5" spans="1:11" s="2" customFormat="1" ht="18" customHeight="1" x14ac:dyDescent="0.25">
      <c r="A5" s="3">
        <v>1</v>
      </c>
      <c r="B5" s="16" t="s">
        <v>19</v>
      </c>
      <c r="C5" s="4" t="s">
        <v>20</v>
      </c>
      <c r="D5" s="7">
        <v>12</v>
      </c>
      <c r="E5" s="3"/>
      <c r="F5" s="30" t="s">
        <v>5</v>
      </c>
      <c r="G5" s="3"/>
      <c r="H5" s="11">
        <v>10643.39</v>
      </c>
      <c r="I5" s="9">
        <f>10.7642*H5</f>
        <v>114567.57863800001</v>
      </c>
      <c r="K5" s="2" t="s">
        <v>5</v>
      </c>
    </row>
    <row r="6" spans="1:11" s="2" customFormat="1" ht="18" customHeight="1" x14ac:dyDescent="0.25">
      <c r="A6" s="3">
        <v>2</v>
      </c>
      <c r="B6" s="16" t="s">
        <v>19</v>
      </c>
      <c r="C6" s="4" t="s">
        <v>42</v>
      </c>
      <c r="D6" s="7">
        <v>33</v>
      </c>
      <c r="E6" s="3">
        <v>1997</v>
      </c>
      <c r="F6" s="30" t="s">
        <v>5</v>
      </c>
      <c r="G6" s="3" t="s">
        <v>88</v>
      </c>
      <c r="H6" s="11">
        <v>107.64</v>
      </c>
      <c r="I6" s="9">
        <f t="shared" ref="I6:I47" si="0">10.7642*H6</f>
        <v>1158.658488</v>
      </c>
      <c r="K6" s="2" t="s">
        <v>6</v>
      </c>
    </row>
    <row r="7" spans="1:11" s="2" customFormat="1" ht="18" customHeight="1" x14ac:dyDescent="0.25">
      <c r="A7" s="3">
        <v>3</v>
      </c>
      <c r="B7" s="16" t="s">
        <v>21</v>
      </c>
      <c r="C7" s="4" t="s">
        <v>20</v>
      </c>
      <c r="D7" s="7">
        <v>12</v>
      </c>
      <c r="E7" s="3"/>
      <c r="F7" s="30" t="s">
        <v>5</v>
      </c>
      <c r="G7" s="3"/>
      <c r="H7" s="11">
        <v>5584.74</v>
      </c>
      <c r="I7" s="9">
        <f t="shared" si="0"/>
        <v>60115.258308000004</v>
      </c>
      <c r="K7" s="2" t="s">
        <v>7</v>
      </c>
    </row>
    <row r="8" spans="1:11" s="2" customFormat="1" ht="18" customHeight="1" x14ac:dyDescent="0.25">
      <c r="A8" s="3">
        <v>4</v>
      </c>
      <c r="B8" s="16" t="s">
        <v>79</v>
      </c>
      <c r="C8" s="4" t="s">
        <v>42</v>
      </c>
      <c r="D8" s="7">
        <v>33</v>
      </c>
      <c r="E8" s="3">
        <v>2005</v>
      </c>
      <c r="F8" s="30" t="s">
        <v>5</v>
      </c>
      <c r="G8" s="3" t="s">
        <v>88</v>
      </c>
      <c r="H8" s="11">
        <v>151.75</v>
      </c>
      <c r="I8" s="9">
        <f t="shared" si="0"/>
        <v>1633.4673500000001</v>
      </c>
      <c r="K8" s="2" t="s">
        <v>8</v>
      </c>
    </row>
    <row r="9" spans="1:11" s="2" customFormat="1" ht="18" customHeight="1" x14ac:dyDescent="0.25">
      <c r="A9" s="3">
        <v>5</v>
      </c>
      <c r="B9" s="16" t="s">
        <v>80</v>
      </c>
      <c r="C9" s="4" t="s">
        <v>42</v>
      </c>
      <c r="D9" s="7">
        <v>33</v>
      </c>
      <c r="E9" s="3">
        <v>1997</v>
      </c>
      <c r="F9" s="30" t="s">
        <v>5</v>
      </c>
      <c r="G9" s="3" t="s">
        <v>88</v>
      </c>
      <c r="H9" s="11">
        <v>221.36</v>
      </c>
      <c r="I9" s="9">
        <f t="shared" si="0"/>
        <v>2382.7633120000005</v>
      </c>
      <c r="K9" s="2" t="s">
        <v>9</v>
      </c>
    </row>
    <row r="10" spans="1:11" s="2" customFormat="1" ht="30" x14ac:dyDescent="0.25">
      <c r="A10" s="3">
        <v>6</v>
      </c>
      <c r="B10" s="16" t="s">
        <v>22</v>
      </c>
      <c r="C10" s="4" t="s">
        <v>25</v>
      </c>
      <c r="D10" s="7">
        <v>22</v>
      </c>
      <c r="E10" s="3">
        <v>1997</v>
      </c>
      <c r="F10" s="30" t="s">
        <v>5</v>
      </c>
      <c r="G10" s="3" t="s">
        <v>88</v>
      </c>
      <c r="H10" s="11">
        <v>265.47000000000003</v>
      </c>
      <c r="I10" s="9">
        <f t="shared" si="0"/>
        <v>2857.5721740000004</v>
      </c>
      <c r="K10" s="2" t="s">
        <v>10</v>
      </c>
    </row>
    <row r="11" spans="1:11" s="2" customFormat="1" ht="18" customHeight="1" x14ac:dyDescent="0.25">
      <c r="A11" s="3">
        <v>7</v>
      </c>
      <c r="B11" s="37" t="s">
        <v>23</v>
      </c>
      <c r="C11" s="4" t="s">
        <v>20</v>
      </c>
      <c r="D11" s="7">
        <v>14</v>
      </c>
      <c r="E11" s="3">
        <v>1997</v>
      </c>
      <c r="F11" s="31" t="s">
        <v>5</v>
      </c>
      <c r="G11" s="3" t="s">
        <v>88</v>
      </c>
      <c r="H11" s="9">
        <v>371.91</v>
      </c>
      <c r="I11" s="9">
        <f t="shared" si="0"/>
        <v>4003.3136220000006</v>
      </c>
    </row>
    <row r="12" spans="1:11" s="2" customFormat="1" ht="30" x14ac:dyDescent="0.25">
      <c r="A12" s="3">
        <v>8</v>
      </c>
      <c r="B12" s="37" t="s">
        <v>24</v>
      </c>
      <c r="C12" s="4" t="s">
        <v>25</v>
      </c>
      <c r="D12" s="7">
        <v>22</v>
      </c>
      <c r="E12" s="3">
        <v>2014</v>
      </c>
      <c r="F12" s="31" t="s">
        <v>5</v>
      </c>
      <c r="G12" s="3" t="s">
        <v>89</v>
      </c>
      <c r="H12" s="11">
        <v>63.53</v>
      </c>
      <c r="I12" s="9">
        <f t="shared" si="0"/>
        <v>683.84962600000006</v>
      </c>
    </row>
    <row r="13" spans="1:11" s="2" customFormat="1" ht="18" customHeight="1" x14ac:dyDescent="0.25">
      <c r="A13" s="3">
        <v>9</v>
      </c>
      <c r="B13" s="37" t="s">
        <v>26</v>
      </c>
      <c r="C13" s="4" t="s">
        <v>20</v>
      </c>
      <c r="D13" s="7">
        <v>14</v>
      </c>
      <c r="E13" s="3"/>
      <c r="F13" s="31" t="s">
        <v>5</v>
      </c>
      <c r="G13" s="3"/>
      <c r="H13" s="11">
        <v>507.08</v>
      </c>
      <c r="I13" s="9">
        <f t="shared" si="0"/>
        <v>5458.310536</v>
      </c>
    </row>
    <row r="14" spans="1:11" s="2" customFormat="1" ht="18" customHeight="1" x14ac:dyDescent="0.25">
      <c r="A14" s="3">
        <v>10</v>
      </c>
      <c r="B14" s="37" t="s">
        <v>27</v>
      </c>
      <c r="C14" s="4" t="s">
        <v>20</v>
      </c>
      <c r="D14" s="7">
        <v>14</v>
      </c>
      <c r="E14" s="3"/>
      <c r="F14" s="31" t="s">
        <v>5</v>
      </c>
      <c r="G14" s="3"/>
      <c r="H14" s="11">
        <v>397.81</v>
      </c>
      <c r="I14" s="9">
        <f t="shared" si="0"/>
        <v>4282.1064020000003</v>
      </c>
    </row>
    <row r="15" spans="1:11" s="2" customFormat="1" ht="30" x14ac:dyDescent="0.25">
      <c r="A15" s="3">
        <v>11</v>
      </c>
      <c r="B15" s="37" t="s">
        <v>28</v>
      </c>
      <c r="C15" s="4" t="s">
        <v>25</v>
      </c>
      <c r="D15" s="7">
        <v>25</v>
      </c>
      <c r="E15" s="3">
        <v>1995</v>
      </c>
      <c r="F15" s="31" t="s">
        <v>5</v>
      </c>
      <c r="G15" s="3" t="s">
        <v>88</v>
      </c>
      <c r="H15" s="11">
        <v>201.94</v>
      </c>
      <c r="I15" s="9">
        <f t="shared" si="0"/>
        <v>2173.7225480000002</v>
      </c>
    </row>
    <row r="16" spans="1:11" s="2" customFormat="1" ht="30" x14ac:dyDescent="0.25">
      <c r="A16" s="3">
        <v>12</v>
      </c>
      <c r="B16" s="37" t="s">
        <v>29</v>
      </c>
      <c r="C16" s="4" t="s">
        <v>20</v>
      </c>
      <c r="D16" s="7">
        <v>10</v>
      </c>
      <c r="E16" s="3">
        <v>2009</v>
      </c>
      <c r="F16" s="31" t="s">
        <v>6</v>
      </c>
      <c r="G16" s="3"/>
      <c r="H16" s="11">
        <v>376</v>
      </c>
      <c r="I16" s="9">
        <f t="shared" si="0"/>
        <v>4047.3392000000003</v>
      </c>
    </row>
    <row r="17" spans="1:9" s="2" customFormat="1" ht="18" customHeight="1" x14ac:dyDescent="0.25">
      <c r="A17" s="26" t="s">
        <v>85</v>
      </c>
      <c r="B17" s="33" t="s">
        <v>76</v>
      </c>
      <c r="C17" s="33"/>
      <c r="D17" s="33"/>
      <c r="E17" s="33"/>
      <c r="F17" s="32"/>
      <c r="G17" s="33"/>
      <c r="H17" s="33"/>
      <c r="I17" s="33"/>
    </row>
    <row r="18" spans="1:9" s="2" customFormat="1" ht="18" customHeight="1" x14ac:dyDescent="0.25">
      <c r="A18" s="3">
        <v>1</v>
      </c>
      <c r="B18" s="37" t="s">
        <v>30</v>
      </c>
      <c r="C18" s="4" t="s">
        <v>20</v>
      </c>
      <c r="D18" s="7">
        <v>12</v>
      </c>
      <c r="E18" s="3">
        <v>2005</v>
      </c>
      <c r="F18" s="31" t="s">
        <v>5</v>
      </c>
      <c r="G18" s="3" t="s">
        <v>88</v>
      </c>
      <c r="H18" s="11">
        <v>98.14</v>
      </c>
      <c r="I18" s="9">
        <f t="shared" si="0"/>
        <v>1056.398588</v>
      </c>
    </row>
    <row r="19" spans="1:9" s="2" customFormat="1" ht="30" x14ac:dyDescent="0.25">
      <c r="A19" s="3">
        <v>2</v>
      </c>
      <c r="B19" s="37" t="s">
        <v>31</v>
      </c>
      <c r="C19" s="4" t="s">
        <v>20</v>
      </c>
      <c r="D19" s="7">
        <v>16</v>
      </c>
      <c r="E19" s="3"/>
      <c r="F19" s="31" t="s">
        <v>6</v>
      </c>
      <c r="G19" s="3" t="s">
        <v>88</v>
      </c>
      <c r="H19" s="11">
        <v>31.16</v>
      </c>
      <c r="I19" s="9">
        <f t="shared" si="0"/>
        <v>335.41247200000004</v>
      </c>
    </row>
    <row r="20" spans="1:9" s="2" customFormat="1" ht="30" x14ac:dyDescent="0.25">
      <c r="A20" s="3">
        <v>3</v>
      </c>
      <c r="B20" s="37" t="s">
        <v>105</v>
      </c>
      <c r="C20" s="4" t="s">
        <v>20</v>
      </c>
      <c r="D20" s="7">
        <v>12</v>
      </c>
      <c r="E20" s="3">
        <v>1997</v>
      </c>
      <c r="F20" s="31" t="s">
        <v>5</v>
      </c>
      <c r="G20" s="3" t="s">
        <v>88</v>
      </c>
      <c r="H20" s="11">
        <v>108</v>
      </c>
      <c r="I20" s="9">
        <f t="shared" si="0"/>
        <v>1162.5336</v>
      </c>
    </row>
    <row r="21" spans="1:9" s="2" customFormat="1" ht="18" customHeight="1" x14ac:dyDescent="0.25">
      <c r="A21" s="3">
        <v>4</v>
      </c>
      <c r="B21" s="37" t="s">
        <v>32</v>
      </c>
      <c r="C21" s="4" t="s">
        <v>20</v>
      </c>
      <c r="D21" s="7">
        <v>12</v>
      </c>
      <c r="E21" s="3">
        <v>2014</v>
      </c>
      <c r="F21" s="31" t="s">
        <v>5</v>
      </c>
      <c r="G21" s="3" t="s">
        <v>88</v>
      </c>
      <c r="H21" s="11">
        <v>109</v>
      </c>
      <c r="I21" s="9">
        <f t="shared" si="0"/>
        <v>1173.2978000000001</v>
      </c>
    </row>
    <row r="22" spans="1:9" s="2" customFormat="1" ht="18" customHeight="1" x14ac:dyDescent="0.25">
      <c r="A22" s="3">
        <v>5</v>
      </c>
      <c r="B22" s="37" t="s">
        <v>33</v>
      </c>
      <c r="C22" s="4" t="s">
        <v>20</v>
      </c>
      <c r="D22" s="7">
        <v>12</v>
      </c>
      <c r="E22" s="3">
        <v>1995</v>
      </c>
      <c r="F22" s="31" t="s">
        <v>5</v>
      </c>
      <c r="G22" s="3" t="s">
        <v>88</v>
      </c>
      <c r="H22" s="11">
        <v>230</v>
      </c>
      <c r="I22" s="9">
        <f t="shared" si="0"/>
        <v>2475.7660000000001</v>
      </c>
    </row>
    <row r="23" spans="1:9" s="2" customFormat="1" ht="30" x14ac:dyDescent="0.25">
      <c r="A23" s="3">
        <v>6</v>
      </c>
      <c r="B23" s="37" t="s">
        <v>34</v>
      </c>
      <c r="C23" s="4" t="s">
        <v>20</v>
      </c>
      <c r="D23" s="7">
        <v>20</v>
      </c>
      <c r="E23" s="3">
        <v>1995</v>
      </c>
      <c r="F23" s="31" t="s">
        <v>6</v>
      </c>
      <c r="G23" s="3"/>
      <c r="H23" s="11">
        <v>548.34</v>
      </c>
      <c r="I23" s="9">
        <f t="shared" si="0"/>
        <v>5902.441428000001</v>
      </c>
    </row>
    <row r="24" spans="1:9" s="2" customFormat="1" ht="30" x14ac:dyDescent="0.25">
      <c r="A24" s="3">
        <v>7</v>
      </c>
      <c r="B24" s="37" t="s">
        <v>81</v>
      </c>
      <c r="C24" s="7" t="s">
        <v>20</v>
      </c>
      <c r="D24" s="7">
        <v>10</v>
      </c>
      <c r="E24" s="3">
        <v>2015</v>
      </c>
      <c r="F24" s="31" t="s">
        <v>6</v>
      </c>
      <c r="G24" s="3"/>
      <c r="H24" s="11">
        <v>279.23</v>
      </c>
      <c r="I24" s="9">
        <f t="shared" si="0"/>
        <v>3005.6875660000005</v>
      </c>
    </row>
    <row r="25" spans="1:9" s="2" customFormat="1" x14ac:dyDescent="0.25">
      <c r="A25" s="3">
        <v>8</v>
      </c>
      <c r="B25" s="37" t="s">
        <v>35</v>
      </c>
      <c r="C25" s="7" t="s">
        <v>20</v>
      </c>
      <c r="D25" s="7">
        <v>10</v>
      </c>
      <c r="E25" s="3">
        <v>2013</v>
      </c>
      <c r="F25" s="31" t="s">
        <v>5</v>
      </c>
      <c r="G25" s="3"/>
      <c r="H25" s="11">
        <v>55.76</v>
      </c>
      <c r="I25" s="9">
        <f t="shared" si="0"/>
        <v>600.21179200000006</v>
      </c>
    </row>
    <row r="26" spans="1:9" s="2" customFormat="1" ht="30" x14ac:dyDescent="0.25">
      <c r="A26" s="3">
        <v>9</v>
      </c>
      <c r="B26" s="37" t="s">
        <v>83</v>
      </c>
      <c r="C26" s="7" t="s">
        <v>20</v>
      </c>
      <c r="D26" s="7">
        <v>13</v>
      </c>
      <c r="E26" s="3"/>
      <c r="F26" s="30" t="s">
        <v>6</v>
      </c>
      <c r="G26" s="3"/>
      <c r="H26" s="11">
        <v>164.7</v>
      </c>
      <c r="I26" s="9">
        <f t="shared" ref="I26:I37" si="1">10.7642*H26</f>
        <v>1772.86374</v>
      </c>
    </row>
    <row r="27" spans="1:9" s="2" customFormat="1" ht="30" x14ac:dyDescent="0.25">
      <c r="A27" s="3">
        <v>10</v>
      </c>
      <c r="B27" s="37" t="s">
        <v>82</v>
      </c>
      <c r="C27" s="7" t="s">
        <v>20</v>
      </c>
      <c r="D27" s="7">
        <v>14</v>
      </c>
      <c r="E27" s="3">
        <v>2017</v>
      </c>
      <c r="F27" s="30" t="s">
        <v>6</v>
      </c>
      <c r="G27" s="3" t="s">
        <v>88</v>
      </c>
      <c r="H27" s="11">
        <v>93.75</v>
      </c>
      <c r="I27" s="9">
        <f t="shared" si="1"/>
        <v>1009.1437500000001</v>
      </c>
    </row>
    <row r="28" spans="1:9" s="2" customFormat="1" ht="18" customHeight="1" x14ac:dyDescent="0.25">
      <c r="A28" s="3">
        <v>11</v>
      </c>
      <c r="B28" s="37" t="s">
        <v>38</v>
      </c>
      <c r="C28" s="7" t="s">
        <v>25</v>
      </c>
      <c r="D28" s="7">
        <v>21</v>
      </c>
      <c r="E28" s="3">
        <v>1997</v>
      </c>
      <c r="F28" s="30" t="s">
        <v>5</v>
      </c>
      <c r="G28" s="3" t="s">
        <v>88</v>
      </c>
      <c r="H28" s="11">
        <v>16.18</v>
      </c>
      <c r="I28" s="9">
        <f t="shared" si="1"/>
        <v>174.16475600000001</v>
      </c>
    </row>
    <row r="29" spans="1:9" s="2" customFormat="1" ht="30" x14ac:dyDescent="0.25">
      <c r="A29" s="3">
        <v>12</v>
      </c>
      <c r="B29" s="37" t="s">
        <v>39</v>
      </c>
      <c r="C29" s="7" t="s">
        <v>25</v>
      </c>
      <c r="D29" s="7">
        <v>35</v>
      </c>
      <c r="E29" s="3">
        <v>2015</v>
      </c>
      <c r="F29" s="30" t="s">
        <v>4</v>
      </c>
      <c r="G29" s="3" t="s">
        <v>89</v>
      </c>
      <c r="H29" s="11">
        <v>411.16</v>
      </c>
      <c r="I29" s="9">
        <f t="shared" si="1"/>
        <v>4425.8084720000006</v>
      </c>
    </row>
    <row r="30" spans="1:9" s="2" customFormat="1" ht="30" x14ac:dyDescent="0.25">
      <c r="A30" s="3">
        <v>13</v>
      </c>
      <c r="B30" s="37" t="s">
        <v>40</v>
      </c>
      <c r="C30" s="7" t="s">
        <v>20</v>
      </c>
      <c r="D30" s="7">
        <v>12</v>
      </c>
      <c r="E30" s="3">
        <v>2018</v>
      </c>
      <c r="F30" s="30" t="s">
        <v>6</v>
      </c>
      <c r="G30" s="3" t="s">
        <v>89</v>
      </c>
      <c r="H30" s="11">
        <v>204.77</v>
      </c>
      <c r="I30" s="9">
        <f t="shared" si="1"/>
        <v>2204.185234</v>
      </c>
    </row>
    <row r="31" spans="1:9" s="2" customFormat="1" ht="30" x14ac:dyDescent="0.25">
      <c r="A31" s="3">
        <v>14</v>
      </c>
      <c r="B31" s="37" t="s">
        <v>41</v>
      </c>
      <c r="C31" s="7" t="s">
        <v>25</v>
      </c>
      <c r="D31" s="7">
        <v>26</v>
      </c>
      <c r="E31" s="3">
        <v>2015</v>
      </c>
      <c r="F31" s="30" t="s">
        <v>4</v>
      </c>
      <c r="G31" s="3" t="s">
        <v>89</v>
      </c>
      <c r="H31" s="11">
        <v>306.35000000000002</v>
      </c>
      <c r="I31" s="9">
        <f t="shared" si="1"/>
        <v>3297.6126700000004</v>
      </c>
    </row>
    <row r="32" spans="1:9" s="2" customFormat="1" ht="30" x14ac:dyDescent="0.25">
      <c r="A32" s="3">
        <v>15</v>
      </c>
      <c r="B32" s="37" t="s">
        <v>102</v>
      </c>
      <c r="C32" s="7" t="s">
        <v>25</v>
      </c>
      <c r="D32" s="7">
        <v>22</v>
      </c>
      <c r="E32" s="3">
        <v>2013</v>
      </c>
      <c r="F32" s="30" t="s">
        <v>4</v>
      </c>
      <c r="G32" s="3" t="s">
        <v>89</v>
      </c>
      <c r="H32" s="11">
        <v>30.6</v>
      </c>
      <c r="I32" s="9">
        <f t="shared" si="1"/>
        <v>329.38452000000001</v>
      </c>
    </row>
    <row r="33" spans="1:9" s="2" customFormat="1" ht="18.75" customHeight="1" x14ac:dyDescent="0.25">
      <c r="A33" s="3">
        <v>16</v>
      </c>
      <c r="B33" s="37" t="s">
        <v>103</v>
      </c>
      <c r="C33" s="7" t="s">
        <v>20</v>
      </c>
      <c r="D33" s="7">
        <v>10</v>
      </c>
      <c r="E33" s="3">
        <v>2017</v>
      </c>
      <c r="F33" s="30" t="s">
        <v>5</v>
      </c>
      <c r="G33" s="3" t="s">
        <v>89</v>
      </c>
      <c r="H33" s="11">
        <v>95.48</v>
      </c>
      <c r="I33" s="9">
        <f t="shared" si="1"/>
        <v>1027.7658160000001</v>
      </c>
    </row>
    <row r="34" spans="1:9" s="2" customFormat="1" ht="30" x14ac:dyDescent="0.25">
      <c r="A34" s="3">
        <v>17</v>
      </c>
      <c r="B34" s="37" t="s">
        <v>104</v>
      </c>
      <c r="C34" s="7" t="s">
        <v>42</v>
      </c>
      <c r="D34" s="7">
        <v>30</v>
      </c>
      <c r="E34" s="3">
        <v>2015</v>
      </c>
      <c r="F34" s="30" t="s">
        <v>4</v>
      </c>
      <c r="G34" s="3" t="s">
        <v>89</v>
      </c>
      <c r="H34" s="11">
        <v>328.2</v>
      </c>
      <c r="I34" s="9">
        <f t="shared" si="1"/>
        <v>3532.8104400000002</v>
      </c>
    </row>
    <row r="35" spans="1:9" s="2" customFormat="1" ht="30" x14ac:dyDescent="0.25">
      <c r="A35" s="3">
        <v>18</v>
      </c>
      <c r="B35" s="37" t="s">
        <v>43</v>
      </c>
      <c r="C35" s="7" t="s">
        <v>25</v>
      </c>
      <c r="D35" s="7">
        <v>21</v>
      </c>
      <c r="E35" s="3">
        <v>2015</v>
      </c>
      <c r="F35" s="30" t="s">
        <v>4</v>
      </c>
      <c r="G35" s="3" t="s">
        <v>89</v>
      </c>
      <c r="H35" s="11">
        <v>108.05</v>
      </c>
      <c r="I35" s="9">
        <f t="shared" si="1"/>
        <v>1163.0718100000001</v>
      </c>
    </row>
    <row r="36" spans="1:9" s="2" customFormat="1" ht="30" x14ac:dyDescent="0.25">
      <c r="A36" s="3">
        <v>19</v>
      </c>
      <c r="B36" s="17" t="s">
        <v>44</v>
      </c>
      <c r="C36" s="7" t="s">
        <v>42</v>
      </c>
      <c r="D36" s="7">
        <v>40</v>
      </c>
      <c r="E36" s="3">
        <v>2015</v>
      </c>
      <c r="F36" s="31" t="s">
        <v>4</v>
      </c>
      <c r="G36" s="3" t="s">
        <v>89</v>
      </c>
      <c r="H36" s="11">
        <v>283.68</v>
      </c>
      <c r="I36" s="9">
        <f t="shared" si="1"/>
        <v>3053.5882560000005</v>
      </c>
    </row>
    <row r="37" spans="1:9" s="2" customFormat="1" ht="30" x14ac:dyDescent="0.25">
      <c r="A37" s="3">
        <v>20</v>
      </c>
      <c r="B37" s="37" t="s">
        <v>45</v>
      </c>
      <c r="C37" s="7" t="s">
        <v>25</v>
      </c>
      <c r="D37" s="7">
        <v>33</v>
      </c>
      <c r="E37" s="3">
        <v>2015</v>
      </c>
      <c r="F37" s="30" t="s">
        <v>4</v>
      </c>
      <c r="G37" s="3" t="s">
        <v>89</v>
      </c>
      <c r="H37" s="11">
        <v>203.96</v>
      </c>
      <c r="I37" s="9">
        <f t="shared" si="1"/>
        <v>2195.4662320000002</v>
      </c>
    </row>
    <row r="38" spans="1:9" s="2" customFormat="1" ht="18" customHeight="1" x14ac:dyDescent="0.25">
      <c r="A38" s="26" t="s">
        <v>86</v>
      </c>
      <c r="B38" s="33" t="s">
        <v>78</v>
      </c>
      <c r="C38" s="33"/>
      <c r="D38" s="33"/>
      <c r="E38" s="33"/>
      <c r="F38" s="32"/>
      <c r="G38" s="33"/>
      <c r="H38" s="33"/>
      <c r="I38" s="33"/>
    </row>
    <row r="39" spans="1:9" s="2" customFormat="1" ht="30" x14ac:dyDescent="0.25">
      <c r="A39" s="3">
        <v>1</v>
      </c>
      <c r="B39" s="17" t="s">
        <v>36</v>
      </c>
      <c r="C39" s="7" t="s">
        <v>20</v>
      </c>
      <c r="D39" s="7">
        <v>20</v>
      </c>
      <c r="E39" s="3">
        <v>2015</v>
      </c>
      <c r="F39" s="30" t="s">
        <v>6</v>
      </c>
      <c r="G39" s="3" t="s">
        <v>89</v>
      </c>
      <c r="H39" s="11">
        <v>361.76</v>
      </c>
      <c r="I39" s="9">
        <f>10.7642*H39</f>
        <v>3894.0569920000003</v>
      </c>
    </row>
    <row r="40" spans="1:9" s="2" customFormat="1" ht="30" x14ac:dyDescent="0.25">
      <c r="A40" s="3">
        <v>2</v>
      </c>
      <c r="B40" s="37" t="s">
        <v>37</v>
      </c>
      <c r="C40" s="7" t="s">
        <v>20</v>
      </c>
      <c r="D40" s="7">
        <v>30</v>
      </c>
      <c r="E40" s="3">
        <v>2015</v>
      </c>
      <c r="F40" s="30" t="s">
        <v>6</v>
      </c>
      <c r="G40" s="3" t="s">
        <v>89</v>
      </c>
      <c r="H40" s="11">
        <v>402</v>
      </c>
      <c r="I40" s="9">
        <f t="shared" si="0"/>
        <v>4327.2084000000004</v>
      </c>
    </row>
    <row r="41" spans="1:9" s="2" customFormat="1" ht="30" x14ac:dyDescent="0.25">
      <c r="A41" s="3">
        <v>3</v>
      </c>
      <c r="B41" s="37" t="s">
        <v>77</v>
      </c>
      <c r="C41" s="7" t="s">
        <v>25</v>
      </c>
      <c r="D41" s="7">
        <v>36</v>
      </c>
      <c r="E41" s="3">
        <v>2015</v>
      </c>
      <c r="F41" s="30" t="s">
        <v>4</v>
      </c>
      <c r="G41" s="3" t="s">
        <v>89</v>
      </c>
      <c r="H41" s="11">
        <v>567.20000000000005</v>
      </c>
      <c r="I41" s="9">
        <f t="shared" si="0"/>
        <v>6105.4542400000009</v>
      </c>
    </row>
    <row r="42" spans="1:9" s="2" customFormat="1" ht="30" x14ac:dyDescent="0.25">
      <c r="A42" s="3">
        <v>4</v>
      </c>
      <c r="B42" s="37" t="s">
        <v>77</v>
      </c>
      <c r="C42" s="7" t="s">
        <v>25</v>
      </c>
      <c r="D42" s="7">
        <v>56</v>
      </c>
      <c r="E42" s="3">
        <v>2015</v>
      </c>
      <c r="F42" s="30" t="s">
        <v>4</v>
      </c>
      <c r="G42" s="3" t="s">
        <v>89</v>
      </c>
      <c r="H42" s="11">
        <v>619.45000000000005</v>
      </c>
      <c r="I42" s="9">
        <f>10.7642*H42</f>
        <v>6667.8836900000006</v>
      </c>
    </row>
    <row r="43" spans="1:9" s="2" customFormat="1" ht="18" customHeight="1" x14ac:dyDescent="0.25">
      <c r="A43" s="3">
        <v>5</v>
      </c>
      <c r="B43" s="37" t="s">
        <v>100</v>
      </c>
      <c r="C43" s="7" t="s">
        <v>25</v>
      </c>
      <c r="D43" s="7">
        <v>23</v>
      </c>
      <c r="E43" s="3">
        <v>1995</v>
      </c>
      <c r="F43" s="30" t="s">
        <v>5</v>
      </c>
      <c r="G43" s="3" t="s">
        <v>88</v>
      </c>
      <c r="H43" s="11">
        <v>47.7</v>
      </c>
      <c r="I43" s="9">
        <f>10.7642*H43</f>
        <v>513.45234000000005</v>
      </c>
    </row>
    <row r="44" spans="1:9" s="2" customFormat="1" ht="18" customHeight="1" x14ac:dyDescent="0.25">
      <c r="A44" s="3">
        <v>6</v>
      </c>
      <c r="B44" s="37" t="s">
        <v>101</v>
      </c>
      <c r="C44" s="7" t="s">
        <v>20</v>
      </c>
      <c r="D44" s="7">
        <v>10</v>
      </c>
      <c r="E44" s="3">
        <v>2006</v>
      </c>
      <c r="F44" s="30" t="s">
        <v>5</v>
      </c>
      <c r="G44" s="3" t="s">
        <v>88</v>
      </c>
      <c r="H44" s="11">
        <v>72</v>
      </c>
      <c r="I44" s="9">
        <f>10.7642*H44</f>
        <v>775.02240000000006</v>
      </c>
    </row>
    <row r="45" spans="1:9" s="2" customFormat="1" ht="18" customHeight="1" x14ac:dyDescent="0.25">
      <c r="A45" s="26" t="s">
        <v>87</v>
      </c>
      <c r="B45" s="33" t="s">
        <v>60</v>
      </c>
      <c r="C45" s="33"/>
      <c r="D45" s="33"/>
      <c r="E45" s="33"/>
      <c r="F45" s="32"/>
      <c r="G45" s="33"/>
      <c r="H45" s="33"/>
      <c r="I45" s="33"/>
    </row>
    <row r="46" spans="1:9" s="2" customFormat="1" ht="18" customHeight="1" x14ac:dyDescent="0.25">
      <c r="A46" s="3">
        <v>1</v>
      </c>
      <c r="B46" s="17" t="s">
        <v>48</v>
      </c>
      <c r="C46" s="7" t="s">
        <v>20</v>
      </c>
      <c r="D46" s="7">
        <v>11</v>
      </c>
      <c r="E46" s="3">
        <v>2017</v>
      </c>
      <c r="F46" s="31" t="s">
        <v>5</v>
      </c>
      <c r="G46" s="3" t="s">
        <v>89</v>
      </c>
      <c r="H46" s="11">
        <v>21.85</v>
      </c>
      <c r="I46" s="9">
        <f t="shared" si="0"/>
        <v>235.19777000000002</v>
      </c>
    </row>
    <row r="47" spans="1:9" s="2" customFormat="1" ht="30" x14ac:dyDescent="0.25">
      <c r="A47" s="3">
        <v>2</v>
      </c>
      <c r="B47" s="17" t="s">
        <v>49</v>
      </c>
      <c r="C47" s="7" t="s">
        <v>20</v>
      </c>
      <c r="D47" s="7">
        <v>10</v>
      </c>
      <c r="E47" s="3">
        <v>2017</v>
      </c>
      <c r="F47" s="31" t="s">
        <v>6</v>
      </c>
      <c r="G47" s="3" t="s">
        <v>89</v>
      </c>
      <c r="H47" s="11">
        <v>279.23</v>
      </c>
      <c r="I47" s="9">
        <f t="shared" si="0"/>
        <v>3005.6875660000005</v>
      </c>
    </row>
    <row r="48" spans="1:9" s="2" customFormat="1" ht="18" customHeight="1" x14ac:dyDescent="0.25">
      <c r="A48" s="3">
        <v>3</v>
      </c>
      <c r="B48" s="17" t="s">
        <v>50</v>
      </c>
      <c r="C48" s="7" t="s">
        <v>20</v>
      </c>
      <c r="D48" s="7">
        <v>10</v>
      </c>
      <c r="E48" s="3">
        <v>2017</v>
      </c>
      <c r="F48" s="31" t="s">
        <v>5</v>
      </c>
      <c r="G48" s="3" t="s">
        <v>89</v>
      </c>
      <c r="H48" s="11">
        <v>9</v>
      </c>
      <c r="I48" s="9">
        <f t="shared" ref="I48:I53" si="2">10.7642*H48</f>
        <v>96.877800000000008</v>
      </c>
    </row>
    <row r="49" spans="1:9" s="2" customFormat="1" ht="30" x14ac:dyDescent="0.25">
      <c r="A49" s="3">
        <v>4</v>
      </c>
      <c r="B49" s="17" t="s">
        <v>51</v>
      </c>
      <c r="C49" s="7" t="s">
        <v>42</v>
      </c>
      <c r="D49" s="7">
        <v>48</v>
      </c>
      <c r="E49" s="3">
        <v>2017</v>
      </c>
      <c r="F49" s="31" t="s">
        <v>4</v>
      </c>
      <c r="G49" s="3" t="s">
        <v>89</v>
      </c>
      <c r="H49" s="11">
        <v>212.43</v>
      </c>
      <c r="I49" s="9">
        <f t="shared" si="2"/>
        <v>2286.6390060000003</v>
      </c>
    </row>
    <row r="50" spans="1:9" s="2" customFormat="1" ht="30" x14ac:dyDescent="0.25">
      <c r="A50" s="3">
        <v>5</v>
      </c>
      <c r="B50" s="17" t="s">
        <v>58</v>
      </c>
      <c r="C50" s="7" t="s">
        <v>20</v>
      </c>
      <c r="D50" s="7">
        <v>17</v>
      </c>
      <c r="E50" s="3">
        <v>2017</v>
      </c>
      <c r="F50" s="31" t="s">
        <v>4</v>
      </c>
      <c r="G50" s="3" t="s">
        <v>89</v>
      </c>
      <c r="H50" s="11">
        <v>80.930000000000007</v>
      </c>
      <c r="I50" s="9">
        <f t="shared" si="2"/>
        <v>871.14670600000011</v>
      </c>
    </row>
    <row r="51" spans="1:9" s="2" customFormat="1" ht="30" x14ac:dyDescent="0.25">
      <c r="A51" s="3">
        <v>6</v>
      </c>
      <c r="B51" s="17" t="s">
        <v>52</v>
      </c>
      <c r="C51" s="7" t="s">
        <v>20</v>
      </c>
      <c r="D51" s="7">
        <v>11</v>
      </c>
      <c r="E51" s="3">
        <v>2017</v>
      </c>
      <c r="F51" s="31" t="s">
        <v>4</v>
      </c>
      <c r="G51" s="3" t="s">
        <v>89</v>
      </c>
      <c r="H51" s="11">
        <v>222.74</v>
      </c>
      <c r="I51" s="9">
        <f t="shared" si="2"/>
        <v>2397.6179080000002</v>
      </c>
    </row>
    <row r="52" spans="1:9" s="2" customFormat="1" ht="30" x14ac:dyDescent="0.25">
      <c r="A52" s="3">
        <v>7</v>
      </c>
      <c r="B52" s="17" t="s">
        <v>53</v>
      </c>
      <c r="C52" s="7" t="s">
        <v>20</v>
      </c>
      <c r="D52" s="7">
        <v>10</v>
      </c>
      <c r="E52" s="3">
        <v>2017</v>
      </c>
      <c r="F52" s="31" t="s">
        <v>6</v>
      </c>
      <c r="G52" s="3" t="s">
        <v>89</v>
      </c>
      <c r="H52" s="11">
        <v>26.02</v>
      </c>
      <c r="I52" s="9">
        <f t="shared" si="2"/>
        <v>280.08448400000003</v>
      </c>
    </row>
    <row r="53" spans="1:9" s="2" customFormat="1" ht="30" x14ac:dyDescent="0.25">
      <c r="A53" s="3">
        <v>8</v>
      </c>
      <c r="B53" s="17" t="s">
        <v>54</v>
      </c>
      <c r="C53" s="7" t="s">
        <v>20</v>
      </c>
      <c r="D53" s="7">
        <v>10</v>
      </c>
      <c r="E53" s="3">
        <v>2017</v>
      </c>
      <c r="F53" s="31" t="s">
        <v>6</v>
      </c>
      <c r="G53" s="3" t="s">
        <v>89</v>
      </c>
      <c r="H53" s="11">
        <v>106.44</v>
      </c>
      <c r="I53" s="9">
        <f t="shared" si="2"/>
        <v>1145.741448</v>
      </c>
    </row>
    <row r="54" spans="1:9" s="2" customFormat="1" ht="30" x14ac:dyDescent="0.25">
      <c r="A54" s="3">
        <v>9</v>
      </c>
      <c r="B54" s="17" t="s">
        <v>55</v>
      </c>
      <c r="C54" s="7" t="s">
        <v>20</v>
      </c>
      <c r="D54" s="7">
        <v>40</v>
      </c>
      <c r="E54" s="3">
        <v>2017</v>
      </c>
      <c r="F54" s="31" t="s">
        <v>6</v>
      </c>
      <c r="G54" s="3" t="s">
        <v>89</v>
      </c>
      <c r="H54" s="11">
        <v>630.5</v>
      </c>
      <c r="I54" s="9">
        <f t="shared" ref="I54:I57" si="3">10.7642*H54</f>
        <v>6786.8281000000006</v>
      </c>
    </row>
    <row r="55" spans="1:9" s="2" customFormat="1" ht="30" x14ac:dyDescent="0.25">
      <c r="A55" s="3">
        <v>10</v>
      </c>
      <c r="B55" s="17" t="s">
        <v>56</v>
      </c>
      <c r="C55" s="7" t="s">
        <v>20</v>
      </c>
      <c r="D55" s="7">
        <v>17</v>
      </c>
      <c r="E55" s="3">
        <v>2017</v>
      </c>
      <c r="F55" s="31" t="s">
        <v>4</v>
      </c>
      <c r="G55" s="3" t="s">
        <v>89</v>
      </c>
      <c r="H55" s="11">
        <v>517.49</v>
      </c>
      <c r="I55" s="9">
        <f t="shared" si="3"/>
        <v>5570.3658580000001</v>
      </c>
    </row>
    <row r="56" spans="1:9" s="2" customFormat="1" ht="30" x14ac:dyDescent="0.25">
      <c r="A56" s="3">
        <v>11</v>
      </c>
      <c r="B56" s="17" t="s">
        <v>57</v>
      </c>
      <c r="C56" s="7" t="s">
        <v>25</v>
      </c>
      <c r="D56" s="7">
        <v>33</v>
      </c>
      <c r="E56" s="3">
        <v>2017</v>
      </c>
      <c r="F56" s="31" t="s">
        <v>4</v>
      </c>
      <c r="G56" s="3" t="s">
        <v>89</v>
      </c>
      <c r="H56" s="11">
        <v>48.97</v>
      </c>
      <c r="I56" s="9">
        <f t="shared" si="3"/>
        <v>527.12287400000002</v>
      </c>
    </row>
    <row r="57" spans="1:9" s="2" customFormat="1" ht="30" x14ac:dyDescent="0.25">
      <c r="A57" s="3">
        <v>12</v>
      </c>
      <c r="B57" s="17" t="s">
        <v>57</v>
      </c>
      <c r="C57" s="7" t="s">
        <v>20</v>
      </c>
      <c r="D57" s="7">
        <v>40</v>
      </c>
      <c r="E57" s="3">
        <v>2017</v>
      </c>
      <c r="F57" s="31" t="s">
        <v>4</v>
      </c>
      <c r="G57" s="3" t="s">
        <v>89</v>
      </c>
      <c r="H57" s="11">
        <v>348.04</v>
      </c>
      <c r="I57" s="9">
        <f t="shared" si="3"/>
        <v>3746.3721680000003</v>
      </c>
    </row>
    <row r="58" spans="1:9" s="2" customFormat="1" ht="30" x14ac:dyDescent="0.25">
      <c r="A58" s="3">
        <v>13</v>
      </c>
      <c r="B58" s="37" t="s">
        <v>46</v>
      </c>
      <c r="C58" s="7" t="s">
        <v>20</v>
      </c>
      <c r="D58" s="7">
        <v>16</v>
      </c>
      <c r="E58" s="3">
        <v>2017</v>
      </c>
      <c r="F58" s="30" t="s">
        <v>4</v>
      </c>
      <c r="G58" s="3" t="s">
        <v>89</v>
      </c>
      <c r="H58" s="11">
        <v>376.36</v>
      </c>
      <c r="I58" s="9">
        <f>10.7642*H58</f>
        <v>4051.2143120000005</v>
      </c>
    </row>
    <row r="59" spans="1:9" s="2" customFormat="1" ht="27" customHeight="1" x14ac:dyDescent="0.25">
      <c r="A59" s="3">
        <v>14</v>
      </c>
      <c r="B59" s="17" t="s">
        <v>47</v>
      </c>
      <c r="C59" s="7" t="s">
        <v>20</v>
      </c>
      <c r="D59" s="7">
        <v>14</v>
      </c>
      <c r="E59" s="3">
        <v>2017</v>
      </c>
      <c r="F59" s="31" t="s">
        <v>4</v>
      </c>
      <c r="G59" s="3" t="s">
        <v>89</v>
      </c>
      <c r="H59" s="11">
        <v>280.04000000000002</v>
      </c>
      <c r="I59" s="9">
        <f>10.7642*H59</f>
        <v>3014.4065680000003</v>
      </c>
    </row>
    <row r="61" spans="1:9" ht="18.75" x14ac:dyDescent="0.25">
      <c r="B61" s="34" t="s">
        <v>95</v>
      </c>
    </row>
    <row r="62" spans="1:9" ht="23.25" customHeight="1" x14ac:dyDescent="0.25">
      <c r="A62" s="35">
        <v>1</v>
      </c>
      <c r="B62" s="56" t="s">
        <v>96</v>
      </c>
      <c r="C62" s="56"/>
      <c r="D62" s="56"/>
      <c r="E62" s="56"/>
      <c r="F62" s="56"/>
      <c r="G62" s="56"/>
      <c r="H62" s="56"/>
      <c r="I62" s="56"/>
    </row>
    <row r="63" spans="1:9" ht="15.75" x14ac:dyDescent="0.25">
      <c r="A63" s="35">
        <v>2</v>
      </c>
      <c r="B63" s="56" t="s">
        <v>97</v>
      </c>
      <c r="C63" s="56"/>
      <c r="D63" s="56"/>
      <c r="E63" s="56"/>
      <c r="F63" s="56"/>
      <c r="G63" s="56"/>
      <c r="H63" s="56"/>
      <c r="I63" s="56"/>
    </row>
    <row r="64" spans="1:9" ht="15.75" x14ac:dyDescent="0.25">
      <c r="A64" s="35">
        <v>3</v>
      </c>
      <c r="B64" s="56" t="s">
        <v>98</v>
      </c>
      <c r="C64" s="56"/>
      <c r="D64" s="56"/>
      <c r="E64" s="56"/>
      <c r="F64" s="56"/>
      <c r="G64" s="56"/>
      <c r="H64" s="56"/>
      <c r="I64" s="56"/>
    </row>
    <row r="65" spans="1:9" ht="15.75" x14ac:dyDescent="0.25">
      <c r="A65" s="35">
        <v>4</v>
      </c>
      <c r="B65" s="56" t="s">
        <v>99</v>
      </c>
      <c r="C65" s="56"/>
      <c r="D65" s="56"/>
      <c r="E65" s="56"/>
      <c r="F65" s="56"/>
      <c r="G65" s="56"/>
      <c r="H65" s="56"/>
      <c r="I65" s="56"/>
    </row>
    <row r="66" spans="1:9" ht="15.75" x14ac:dyDescent="0.25">
      <c r="A66" s="36"/>
      <c r="B66" s="56"/>
      <c r="C66" s="56"/>
      <c r="D66" s="56"/>
      <c r="E66" s="56"/>
      <c r="F66" s="56"/>
      <c r="G66" s="56"/>
      <c r="H66" s="56"/>
      <c r="I66" s="56"/>
    </row>
    <row r="67" spans="1:9" x14ac:dyDescent="0.25">
      <c r="B67" s="57"/>
      <c r="C67" s="57"/>
      <c r="D67" s="57"/>
      <c r="E67" s="57"/>
      <c r="F67" s="57"/>
      <c r="G67" s="57"/>
      <c r="H67" s="57"/>
      <c r="I67" s="57"/>
    </row>
  </sheetData>
  <mergeCells count="8">
    <mergeCell ref="B65:I65"/>
    <mergeCell ref="B66:I66"/>
    <mergeCell ref="B67:I67"/>
    <mergeCell ref="A1:I1"/>
    <mergeCell ref="A3:I3"/>
    <mergeCell ref="B62:I62"/>
    <mergeCell ref="B63:I63"/>
    <mergeCell ref="B64:I64"/>
  </mergeCells>
  <dataValidations count="2">
    <dataValidation type="list" allowBlank="1" showInputMessage="1" showErrorMessage="1" sqref="G45:G59 G5:G43">
      <formula1>"Very Good, Good, Average, Poor, Ordinary with wreckages in the structure"</formula1>
    </dataValidation>
    <dataValidation type="list" allowBlank="1" showInputMessage="1" showErrorMessage="1" sqref="F5:F59">
      <formula1>$K$2:$K$12</formula1>
    </dataValidation>
  </dataValidations>
  <pageMargins left="0.49" right="0.17" top="0.32" bottom="0.35" header="0.24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T67"/>
  <sheetViews>
    <sheetView tabSelected="1" topLeftCell="B1" workbookViewId="0">
      <selection activeCell="R14" sqref="R14"/>
    </sheetView>
  </sheetViews>
  <sheetFormatPr defaultRowHeight="15" x14ac:dyDescent="0.25"/>
  <cols>
    <col min="4" max="4" width="5.42578125" customWidth="1"/>
    <col min="5" max="5" width="30.85546875" customWidth="1"/>
    <col min="6" max="6" width="13.140625" customWidth="1"/>
    <col min="7" max="7" width="10" customWidth="1"/>
    <col min="8" max="9" width="12.42578125" customWidth="1"/>
    <col min="10" max="10" width="36.42578125" customWidth="1"/>
    <col min="11" max="11" width="10.5703125" customWidth="1"/>
    <col min="12" max="12" width="9.85546875" customWidth="1"/>
    <col min="13" max="13" width="11.7109375" bestFit="1" customWidth="1"/>
    <col min="14" max="14" width="11.7109375" customWidth="1"/>
    <col min="15" max="15" width="12.85546875" customWidth="1"/>
    <col min="16" max="16" width="13.5703125" bestFit="1" customWidth="1"/>
    <col min="17" max="17" width="17.7109375" bestFit="1" customWidth="1"/>
    <col min="18" max="18" width="11.28515625" customWidth="1"/>
  </cols>
  <sheetData>
    <row r="3" spans="4:20" ht="15.75" x14ac:dyDescent="0.25">
      <c r="D3" s="68" t="s">
        <v>108</v>
      </c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70"/>
    </row>
    <row r="4" spans="4:20" ht="57" x14ac:dyDescent="0.25">
      <c r="D4" s="8" t="s">
        <v>11</v>
      </c>
      <c r="E4" s="12" t="s">
        <v>0</v>
      </c>
      <c r="F4" s="8" t="s">
        <v>1</v>
      </c>
      <c r="G4" s="8" t="s">
        <v>114</v>
      </c>
      <c r="H4" s="8" t="s">
        <v>2</v>
      </c>
      <c r="I4" s="8" t="s">
        <v>133</v>
      </c>
      <c r="J4" s="8" t="s">
        <v>12</v>
      </c>
      <c r="K4" s="8" t="s">
        <v>3</v>
      </c>
      <c r="L4" s="8" t="s">
        <v>112</v>
      </c>
      <c r="M4" s="8" t="s">
        <v>113</v>
      </c>
      <c r="N4" s="8" t="s">
        <v>131</v>
      </c>
      <c r="O4" s="8" t="s">
        <v>138</v>
      </c>
      <c r="P4" s="8" t="s">
        <v>132</v>
      </c>
      <c r="Q4" s="8" t="s">
        <v>106</v>
      </c>
    </row>
    <row r="5" spans="4:20" x14ac:dyDescent="0.25">
      <c r="D5" s="59" t="s">
        <v>15</v>
      </c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3"/>
      <c r="R5" s="54"/>
    </row>
    <row r="6" spans="4:20" x14ac:dyDescent="0.25">
      <c r="D6" s="26" t="s">
        <v>84</v>
      </c>
      <c r="E6" s="26" t="s">
        <v>75</v>
      </c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54"/>
    </row>
    <row r="7" spans="4:20" x14ac:dyDescent="0.25">
      <c r="D7" s="3">
        <v>1</v>
      </c>
      <c r="E7" s="16" t="s">
        <v>19</v>
      </c>
      <c r="F7" s="4" t="s">
        <v>20</v>
      </c>
      <c r="G7" s="7">
        <v>12</v>
      </c>
      <c r="H7" s="3"/>
      <c r="I7" s="3">
        <v>25</v>
      </c>
      <c r="J7" s="30" t="s">
        <v>5</v>
      </c>
      <c r="K7" s="3"/>
      <c r="L7" s="39">
        <v>10643.39</v>
      </c>
      <c r="M7" s="40">
        <f t="shared" ref="M7:M18" si="0">10.7642*L7</f>
        <v>114567.57863800001</v>
      </c>
      <c r="N7" s="40">
        <v>1100</v>
      </c>
      <c r="O7" s="40">
        <f>N7*I7*(1-5%)/55</f>
        <v>475</v>
      </c>
      <c r="P7" s="41">
        <v>700</v>
      </c>
      <c r="Q7" s="41">
        <f>P7*M7</f>
        <v>80197305.046599999</v>
      </c>
      <c r="R7" s="54"/>
      <c r="T7">
        <f>(1-10%)/60</f>
        <v>1.5000000000000001E-2</v>
      </c>
    </row>
    <row r="8" spans="4:20" x14ac:dyDescent="0.25">
      <c r="D8" s="3">
        <v>2</v>
      </c>
      <c r="E8" s="16" t="s">
        <v>19</v>
      </c>
      <c r="F8" s="4" t="s">
        <v>42</v>
      </c>
      <c r="G8" s="7">
        <v>33</v>
      </c>
      <c r="H8" s="3">
        <v>1997</v>
      </c>
      <c r="I8" s="3">
        <f t="shared" ref="I8:I17" si="1">2022-H8</f>
        <v>25</v>
      </c>
      <c r="J8" s="30" t="s">
        <v>5</v>
      </c>
      <c r="K8" s="3" t="s">
        <v>88</v>
      </c>
      <c r="L8" s="39">
        <v>107.64</v>
      </c>
      <c r="M8" s="40">
        <f t="shared" si="0"/>
        <v>1158.658488</v>
      </c>
      <c r="N8" s="40">
        <v>1100</v>
      </c>
      <c r="O8" s="40">
        <f t="shared" ref="O8:O17" si="2">N8*I8*(1-5%)/55</f>
        <v>475</v>
      </c>
      <c r="P8" s="41">
        <v>700</v>
      </c>
      <c r="Q8" s="41">
        <f t="shared" ref="Q8:Q18" si="3">P8*M8</f>
        <v>811060.94160000002</v>
      </c>
      <c r="R8" s="54"/>
      <c r="T8">
        <f>T7*26*1100</f>
        <v>429</v>
      </c>
    </row>
    <row r="9" spans="4:20" x14ac:dyDescent="0.25">
      <c r="D9" s="3">
        <v>3</v>
      </c>
      <c r="E9" s="16" t="s">
        <v>21</v>
      </c>
      <c r="F9" s="4" t="s">
        <v>20</v>
      </c>
      <c r="G9" s="7">
        <v>12</v>
      </c>
      <c r="H9" s="3"/>
      <c r="I9" s="3">
        <v>25</v>
      </c>
      <c r="J9" s="30" t="s">
        <v>5</v>
      </c>
      <c r="K9" s="3"/>
      <c r="L9" s="39">
        <v>5584.74</v>
      </c>
      <c r="M9" s="40">
        <f t="shared" si="0"/>
        <v>60115.258308000004</v>
      </c>
      <c r="N9" s="40">
        <v>1100</v>
      </c>
      <c r="O9" s="40">
        <f t="shared" si="2"/>
        <v>475</v>
      </c>
      <c r="P9" s="41">
        <v>700</v>
      </c>
      <c r="Q9" s="41">
        <f t="shared" si="3"/>
        <v>42080680.8156</v>
      </c>
      <c r="R9" s="54"/>
      <c r="T9">
        <f>1100-T8</f>
        <v>671</v>
      </c>
    </row>
    <row r="10" spans="4:20" x14ac:dyDescent="0.25">
      <c r="D10" s="3">
        <v>4</v>
      </c>
      <c r="E10" s="16" t="s">
        <v>79</v>
      </c>
      <c r="F10" s="4" t="s">
        <v>42</v>
      </c>
      <c r="G10" s="7">
        <v>33</v>
      </c>
      <c r="H10" s="3">
        <v>2005</v>
      </c>
      <c r="I10" s="3">
        <f t="shared" si="1"/>
        <v>17</v>
      </c>
      <c r="J10" s="30" t="s">
        <v>5</v>
      </c>
      <c r="K10" s="3" t="s">
        <v>88</v>
      </c>
      <c r="L10" s="39">
        <v>151.75</v>
      </c>
      <c r="M10" s="40">
        <f t="shared" si="0"/>
        <v>1633.4673500000001</v>
      </c>
      <c r="N10" s="40">
        <v>1100</v>
      </c>
      <c r="O10" s="40">
        <f t="shared" si="2"/>
        <v>323</v>
      </c>
      <c r="P10" s="41">
        <v>800</v>
      </c>
      <c r="Q10" s="41">
        <f t="shared" si="3"/>
        <v>1306773.8800000001</v>
      </c>
      <c r="R10" s="54"/>
    </row>
    <row r="11" spans="4:20" x14ac:dyDescent="0.25">
      <c r="D11" s="3">
        <v>5</v>
      </c>
      <c r="E11" s="16" t="s">
        <v>80</v>
      </c>
      <c r="F11" s="4" t="s">
        <v>42</v>
      </c>
      <c r="G11" s="7">
        <v>33</v>
      </c>
      <c r="H11" s="3">
        <v>1997</v>
      </c>
      <c r="I11" s="3">
        <f t="shared" si="1"/>
        <v>25</v>
      </c>
      <c r="J11" s="30" t="s">
        <v>5</v>
      </c>
      <c r="K11" s="3" t="s">
        <v>88</v>
      </c>
      <c r="L11" s="39">
        <v>221.36</v>
      </c>
      <c r="M11" s="40">
        <f t="shared" si="0"/>
        <v>2382.7633120000005</v>
      </c>
      <c r="N11" s="40">
        <v>1100</v>
      </c>
      <c r="O11" s="40">
        <f t="shared" si="2"/>
        <v>475</v>
      </c>
      <c r="P11" s="41">
        <v>700</v>
      </c>
      <c r="Q11" s="41">
        <f t="shared" si="3"/>
        <v>1667934.3184000005</v>
      </c>
      <c r="R11" s="54"/>
    </row>
    <row r="12" spans="4:20" ht="30" x14ac:dyDescent="0.25">
      <c r="D12" s="3">
        <v>6</v>
      </c>
      <c r="E12" s="16" t="s">
        <v>22</v>
      </c>
      <c r="F12" s="4" t="s">
        <v>25</v>
      </c>
      <c r="G12" s="7">
        <v>22</v>
      </c>
      <c r="H12" s="3">
        <v>1997</v>
      </c>
      <c r="I12" s="3">
        <f t="shared" si="1"/>
        <v>25</v>
      </c>
      <c r="J12" s="30" t="s">
        <v>5</v>
      </c>
      <c r="K12" s="3" t="s">
        <v>88</v>
      </c>
      <c r="L12" s="39">
        <v>265.47000000000003</v>
      </c>
      <c r="M12" s="40">
        <f t="shared" si="0"/>
        <v>2857.5721740000004</v>
      </c>
      <c r="N12" s="40">
        <v>1100</v>
      </c>
      <c r="O12" s="40">
        <f t="shared" si="2"/>
        <v>475</v>
      </c>
      <c r="P12" s="41">
        <v>700</v>
      </c>
      <c r="Q12" s="41">
        <f t="shared" si="3"/>
        <v>2000300.5218000002</v>
      </c>
      <c r="R12" s="54"/>
    </row>
    <row r="13" spans="4:20" x14ac:dyDescent="0.25">
      <c r="D13" s="3">
        <v>7</v>
      </c>
      <c r="E13" s="37" t="s">
        <v>23</v>
      </c>
      <c r="F13" s="4" t="s">
        <v>20</v>
      </c>
      <c r="G13" s="7">
        <v>14</v>
      </c>
      <c r="H13" s="3">
        <v>1997</v>
      </c>
      <c r="I13" s="3">
        <f t="shared" si="1"/>
        <v>25</v>
      </c>
      <c r="J13" s="31" t="s">
        <v>5</v>
      </c>
      <c r="K13" s="3" t="s">
        <v>88</v>
      </c>
      <c r="L13" s="40">
        <v>371.91</v>
      </c>
      <c r="M13" s="40">
        <f t="shared" si="0"/>
        <v>4003.3136220000006</v>
      </c>
      <c r="N13" s="40">
        <v>1100</v>
      </c>
      <c r="O13" s="40">
        <f t="shared" si="2"/>
        <v>475</v>
      </c>
      <c r="P13" s="41">
        <v>700</v>
      </c>
      <c r="Q13" s="41">
        <f t="shared" si="3"/>
        <v>2802319.5354000004</v>
      </c>
      <c r="R13" s="54">
        <v>0.02</v>
      </c>
    </row>
    <row r="14" spans="4:20" ht="30" x14ac:dyDescent="0.25">
      <c r="D14" s="3">
        <v>8</v>
      </c>
      <c r="E14" s="37" t="s">
        <v>24</v>
      </c>
      <c r="F14" s="4" t="s">
        <v>25</v>
      </c>
      <c r="G14" s="7">
        <v>22</v>
      </c>
      <c r="H14" s="3">
        <v>2014</v>
      </c>
      <c r="I14" s="3">
        <f t="shared" si="1"/>
        <v>8</v>
      </c>
      <c r="J14" s="31" t="s">
        <v>5</v>
      </c>
      <c r="K14" s="3" t="s">
        <v>89</v>
      </c>
      <c r="L14" s="39">
        <v>63.53</v>
      </c>
      <c r="M14" s="40">
        <f t="shared" si="0"/>
        <v>683.84962600000006</v>
      </c>
      <c r="N14" s="40">
        <v>1100</v>
      </c>
      <c r="O14" s="40">
        <f t="shared" si="2"/>
        <v>152</v>
      </c>
      <c r="P14" s="41">
        <v>950</v>
      </c>
      <c r="Q14" s="41">
        <f t="shared" si="3"/>
        <v>649657.14470000006</v>
      </c>
      <c r="R14" s="54"/>
    </row>
    <row r="15" spans="4:20" x14ac:dyDescent="0.25">
      <c r="D15" s="3">
        <v>9</v>
      </c>
      <c r="E15" s="37" t="s">
        <v>26</v>
      </c>
      <c r="F15" s="4" t="s">
        <v>20</v>
      </c>
      <c r="G15" s="7">
        <v>14</v>
      </c>
      <c r="H15" s="3"/>
      <c r="I15" s="3">
        <v>25</v>
      </c>
      <c r="J15" s="31" t="s">
        <v>5</v>
      </c>
      <c r="K15" s="3"/>
      <c r="L15" s="39">
        <v>507.08</v>
      </c>
      <c r="M15" s="40">
        <f t="shared" si="0"/>
        <v>5458.310536</v>
      </c>
      <c r="N15" s="40">
        <v>1100</v>
      </c>
      <c r="O15" s="40">
        <f t="shared" si="2"/>
        <v>475</v>
      </c>
      <c r="P15" s="41">
        <v>800</v>
      </c>
      <c r="Q15" s="41">
        <f t="shared" si="3"/>
        <v>4366648.4287999999</v>
      </c>
      <c r="R15" s="54"/>
    </row>
    <row r="16" spans="4:20" x14ac:dyDescent="0.25">
      <c r="D16" s="3">
        <v>10</v>
      </c>
      <c r="E16" s="37" t="s">
        <v>27</v>
      </c>
      <c r="F16" s="4" t="s">
        <v>20</v>
      </c>
      <c r="G16" s="7">
        <v>14</v>
      </c>
      <c r="H16" s="3"/>
      <c r="I16" s="3">
        <v>25</v>
      </c>
      <c r="J16" s="31" t="s">
        <v>5</v>
      </c>
      <c r="K16" s="3"/>
      <c r="L16" s="39">
        <v>397.81</v>
      </c>
      <c r="M16" s="40">
        <f t="shared" si="0"/>
        <v>4282.1064020000003</v>
      </c>
      <c r="N16" s="40">
        <v>1100</v>
      </c>
      <c r="O16" s="40">
        <f t="shared" si="2"/>
        <v>475</v>
      </c>
      <c r="P16" s="41">
        <v>800</v>
      </c>
      <c r="Q16" s="41">
        <f t="shared" si="3"/>
        <v>3425685.1216000002</v>
      </c>
      <c r="R16" s="54"/>
    </row>
    <row r="17" spans="4:19" ht="30" x14ac:dyDescent="0.25">
      <c r="D17" s="3">
        <v>11</v>
      </c>
      <c r="E17" s="37" t="s">
        <v>28</v>
      </c>
      <c r="F17" s="4" t="s">
        <v>25</v>
      </c>
      <c r="G17" s="7">
        <v>25</v>
      </c>
      <c r="H17" s="3">
        <v>1995</v>
      </c>
      <c r="I17" s="3">
        <f t="shared" si="1"/>
        <v>27</v>
      </c>
      <c r="J17" s="31" t="s">
        <v>5</v>
      </c>
      <c r="K17" s="3" t="s">
        <v>88</v>
      </c>
      <c r="L17" s="39">
        <v>201.94</v>
      </c>
      <c r="M17" s="40">
        <f t="shared" si="0"/>
        <v>2173.7225480000002</v>
      </c>
      <c r="N17" s="40">
        <v>1100</v>
      </c>
      <c r="O17" s="40">
        <f t="shared" si="2"/>
        <v>513</v>
      </c>
      <c r="P17" s="41">
        <v>650</v>
      </c>
      <c r="Q17" s="41">
        <f t="shared" si="3"/>
        <v>1412919.6562000001</v>
      </c>
      <c r="R17" s="54">
        <v>0.31</v>
      </c>
      <c r="S17">
        <f>(1-5%)/40</f>
        <v>2.375E-2</v>
      </c>
    </row>
    <row r="18" spans="4:19" ht="30" x14ac:dyDescent="0.25">
      <c r="D18" s="3">
        <v>12</v>
      </c>
      <c r="E18" s="37" t="s">
        <v>29</v>
      </c>
      <c r="F18" s="4" t="s">
        <v>20</v>
      </c>
      <c r="G18" s="7">
        <v>10</v>
      </c>
      <c r="H18" s="3">
        <v>2009</v>
      </c>
      <c r="I18" s="3">
        <f>2022-H18</f>
        <v>13</v>
      </c>
      <c r="J18" s="31" t="s">
        <v>6</v>
      </c>
      <c r="K18" s="3"/>
      <c r="L18" s="11">
        <v>376</v>
      </c>
      <c r="M18" s="9">
        <f t="shared" si="0"/>
        <v>4047.3392000000003</v>
      </c>
      <c r="N18" s="9">
        <v>600</v>
      </c>
      <c r="O18" s="9">
        <f>I18*N18*(1-5%)/40</f>
        <v>185.25</v>
      </c>
      <c r="P18" s="41">
        <f>N18-O18</f>
        <v>414.75</v>
      </c>
      <c r="Q18" s="41">
        <f t="shared" si="3"/>
        <v>1678633.9332000001</v>
      </c>
      <c r="R18" s="54"/>
    </row>
    <row r="19" spans="4:19" x14ac:dyDescent="0.25">
      <c r="D19" s="26" t="s">
        <v>85</v>
      </c>
      <c r="E19" s="26" t="s">
        <v>76</v>
      </c>
      <c r="F19" s="26"/>
      <c r="G19" s="26"/>
      <c r="H19" s="26"/>
      <c r="I19" s="26"/>
      <c r="J19" s="38"/>
      <c r="K19" s="26"/>
      <c r="L19" s="26"/>
      <c r="M19" s="26"/>
      <c r="N19" s="26"/>
      <c r="O19" s="26"/>
      <c r="P19" s="41"/>
      <c r="Q19" s="41"/>
      <c r="R19" s="54"/>
    </row>
    <row r="20" spans="4:19" x14ac:dyDescent="0.25">
      <c r="D20" s="3">
        <v>1</v>
      </c>
      <c r="E20" s="37" t="s">
        <v>30</v>
      </c>
      <c r="F20" s="4" t="s">
        <v>20</v>
      </c>
      <c r="G20" s="7">
        <v>12</v>
      </c>
      <c r="H20" s="3">
        <v>2005</v>
      </c>
      <c r="I20" s="3">
        <f>2022-H20</f>
        <v>17</v>
      </c>
      <c r="J20" s="31" t="s">
        <v>5</v>
      </c>
      <c r="K20" s="3" t="s">
        <v>88</v>
      </c>
      <c r="L20" s="39">
        <v>98.14</v>
      </c>
      <c r="M20" s="40">
        <f t="shared" ref="M20:M39" si="4">10.7642*L20</f>
        <v>1056.398588</v>
      </c>
      <c r="N20" s="40">
        <v>1100</v>
      </c>
      <c r="O20" s="40">
        <f t="shared" ref="O20:O24" si="5">N20*I20*(1-5%)/55</f>
        <v>323</v>
      </c>
      <c r="P20" s="41">
        <v>800</v>
      </c>
      <c r="Q20" s="41">
        <f>P20*M20</f>
        <v>845118.87040000001</v>
      </c>
      <c r="R20" s="54"/>
      <c r="S20">
        <f>700*S17*4</f>
        <v>66.5</v>
      </c>
    </row>
    <row r="21" spans="4:19" ht="30" x14ac:dyDescent="0.25">
      <c r="D21" s="3">
        <v>2</v>
      </c>
      <c r="E21" s="37" t="s">
        <v>31</v>
      </c>
      <c r="F21" s="4" t="s">
        <v>20</v>
      </c>
      <c r="G21" s="7">
        <v>16</v>
      </c>
      <c r="H21" s="3"/>
      <c r="I21" s="3">
        <v>13</v>
      </c>
      <c r="J21" s="31" t="s">
        <v>6</v>
      </c>
      <c r="K21" s="3" t="s">
        <v>88</v>
      </c>
      <c r="L21" s="11">
        <v>31.16</v>
      </c>
      <c r="M21" s="9">
        <f t="shared" si="4"/>
        <v>335.41247200000004</v>
      </c>
      <c r="N21" s="9">
        <v>600</v>
      </c>
      <c r="O21" s="9">
        <f>I21*N21*(1-5%)/40</f>
        <v>185.25</v>
      </c>
      <c r="P21" s="41">
        <f>N21-O21</f>
        <v>414.75</v>
      </c>
      <c r="Q21" s="41">
        <f>P21*M21</f>
        <v>139112.32276200003</v>
      </c>
      <c r="R21" s="54"/>
    </row>
    <row r="22" spans="4:19" ht="30" x14ac:dyDescent="0.25">
      <c r="D22" s="3">
        <v>3</v>
      </c>
      <c r="E22" s="37" t="s">
        <v>105</v>
      </c>
      <c r="F22" s="4" t="s">
        <v>20</v>
      </c>
      <c r="G22" s="7">
        <v>12</v>
      </c>
      <c r="H22" s="3">
        <v>1997</v>
      </c>
      <c r="I22" s="3">
        <f>2022-H22</f>
        <v>25</v>
      </c>
      <c r="J22" s="31" t="s">
        <v>5</v>
      </c>
      <c r="K22" s="3" t="s">
        <v>88</v>
      </c>
      <c r="L22" s="39">
        <v>108</v>
      </c>
      <c r="M22" s="40">
        <f t="shared" si="4"/>
        <v>1162.5336</v>
      </c>
      <c r="N22" s="40">
        <v>1100</v>
      </c>
      <c r="O22" s="40">
        <f t="shared" si="5"/>
        <v>475</v>
      </c>
      <c r="P22" s="41">
        <v>700</v>
      </c>
      <c r="Q22" s="41">
        <f t="shared" ref="Q22:Q61" si="6">P22*M22</f>
        <v>813773.52</v>
      </c>
      <c r="R22" s="54">
        <v>0.02</v>
      </c>
    </row>
    <row r="23" spans="4:19" x14ac:dyDescent="0.25">
      <c r="D23" s="3">
        <v>4</v>
      </c>
      <c r="E23" s="37" t="s">
        <v>32</v>
      </c>
      <c r="F23" s="4" t="s">
        <v>20</v>
      </c>
      <c r="G23" s="7">
        <v>12</v>
      </c>
      <c r="H23" s="3">
        <v>2014</v>
      </c>
      <c r="I23" s="3">
        <f t="shared" ref="I23:I24" si="7">2022-H23</f>
        <v>8</v>
      </c>
      <c r="J23" s="31" t="s">
        <v>5</v>
      </c>
      <c r="K23" s="3" t="s">
        <v>88</v>
      </c>
      <c r="L23" s="39">
        <v>109</v>
      </c>
      <c r="M23" s="40">
        <f t="shared" si="4"/>
        <v>1173.2978000000001</v>
      </c>
      <c r="N23" s="40">
        <v>1100</v>
      </c>
      <c r="O23" s="40">
        <f t="shared" si="5"/>
        <v>152</v>
      </c>
      <c r="P23" s="41">
        <v>950</v>
      </c>
      <c r="Q23" s="41">
        <f t="shared" si="6"/>
        <v>1114632.9100000001</v>
      </c>
      <c r="R23" s="54"/>
    </row>
    <row r="24" spans="4:19" x14ac:dyDescent="0.25">
      <c r="D24" s="3">
        <v>5</v>
      </c>
      <c r="E24" s="37" t="s">
        <v>33</v>
      </c>
      <c r="F24" s="4" t="s">
        <v>20</v>
      </c>
      <c r="G24" s="7">
        <v>12</v>
      </c>
      <c r="H24" s="3">
        <v>1995</v>
      </c>
      <c r="I24" s="3">
        <f t="shared" si="7"/>
        <v>27</v>
      </c>
      <c r="J24" s="31" t="s">
        <v>5</v>
      </c>
      <c r="K24" s="3" t="s">
        <v>88</v>
      </c>
      <c r="L24" s="39">
        <v>230</v>
      </c>
      <c r="M24" s="40">
        <f t="shared" si="4"/>
        <v>2475.7660000000001</v>
      </c>
      <c r="N24" s="40">
        <v>1100</v>
      </c>
      <c r="O24" s="40">
        <f t="shared" si="5"/>
        <v>513</v>
      </c>
      <c r="P24" s="41">
        <v>650</v>
      </c>
      <c r="Q24" s="41">
        <f t="shared" si="6"/>
        <v>1609247.9000000001</v>
      </c>
      <c r="R24" s="54"/>
      <c r="S24">
        <f>700-S20</f>
        <v>633.5</v>
      </c>
    </row>
    <row r="25" spans="4:19" ht="30" x14ac:dyDescent="0.25">
      <c r="D25" s="3">
        <v>6</v>
      </c>
      <c r="E25" s="37" t="s">
        <v>34</v>
      </c>
      <c r="F25" s="4" t="s">
        <v>20</v>
      </c>
      <c r="G25" s="7">
        <v>20</v>
      </c>
      <c r="H25" s="3">
        <v>1995</v>
      </c>
      <c r="I25" s="3">
        <f t="shared" ref="I25:I26" si="8">2022-H25</f>
        <v>27</v>
      </c>
      <c r="J25" s="31" t="s">
        <v>6</v>
      </c>
      <c r="K25" s="3"/>
      <c r="L25" s="11">
        <v>548.34</v>
      </c>
      <c r="M25" s="9">
        <f t="shared" si="4"/>
        <v>5902.441428000001</v>
      </c>
      <c r="N25" s="9">
        <v>600</v>
      </c>
      <c r="O25" s="9">
        <f t="shared" ref="O25:O26" si="9">I25*N25*(1-5%)/40</f>
        <v>384.75</v>
      </c>
      <c r="P25" s="41">
        <f>N25-O25</f>
        <v>215.25</v>
      </c>
      <c r="Q25" s="41">
        <f t="shared" si="6"/>
        <v>1270500.5173770003</v>
      </c>
      <c r="R25" s="54">
        <v>0.01</v>
      </c>
    </row>
    <row r="26" spans="4:19" ht="30" x14ac:dyDescent="0.25">
      <c r="D26" s="3">
        <v>7</v>
      </c>
      <c r="E26" s="37" t="s">
        <v>81</v>
      </c>
      <c r="F26" s="7" t="s">
        <v>20</v>
      </c>
      <c r="G26" s="7">
        <v>10</v>
      </c>
      <c r="H26" s="3">
        <v>2015</v>
      </c>
      <c r="I26" s="3">
        <f t="shared" si="8"/>
        <v>7</v>
      </c>
      <c r="J26" s="31" t="s">
        <v>6</v>
      </c>
      <c r="K26" s="3"/>
      <c r="L26" s="11">
        <v>279.23</v>
      </c>
      <c r="M26" s="9">
        <f t="shared" si="4"/>
        <v>3005.6875660000005</v>
      </c>
      <c r="N26" s="9">
        <v>600</v>
      </c>
      <c r="O26" s="9">
        <f t="shared" si="9"/>
        <v>99.75</v>
      </c>
      <c r="P26" s="41">
        <f>N26-O26</f>
        <v>500.25</v>
      </c>
      <c r="Q26" s="41">
        <f t="shared" si="6"/>
        <v>1503595.2048915003</v>
      </c>
      <c r="R26" s="54">
        <v>0.03</v>
      </c>
    </row>
    <row r="27" spans="4:19" x14ac:dyDescent="0.25">
      <c r="D27" s="3">
        <v>8</v>
      </c>
      <c r="E27" s="37" t="s">
        <v>35</v>
      </c>
      <c r="F27" s="7" t="s">
        <v>20</v>
      </c>
      <c r="G27" s="7">
        <v>10</v>
      </c>
      <c r="H27" s="3">
        <v>2013</v>
      </c>
      <c r="I27" s="3">
        <f>2022-H27</f>
        <v>9</v>
      </c>
      <c r="J27" s="31" t="s">
        <v>5</v>
      </c>
      <c r="K27" s="3"/>
      <c r="L27" s="39">
        <v>55.76</v>
      </c>
      <c r="M27" s="40">
        <f t="shared" si="4"/>
        <v>600.21179200000006</v>
      </c>
      <c r="N27" s="40">
        <v>1100</v>
      </c>
      <c r="O27" s="40">
        <f t="shared" ref="O27" si="10">N27*I27*(1-5%)/55</f>
        <v>171</v>
      </c>
      <c r="P27" s="41">
        <v>950</v>
      </c>
      <c r="Q27" s="41">
        <f t="shared" si="6"/>
        <v>570201.20240000007</v>
      </c>
      <c r="R27" s="54"/>
    </row>
    <row r="28" spans="4:19" ht="30" x14ac:dyDescent="0.25">
      <c r="D28" s="3">
        <v>9</v>
      </c>
      <c r="E28" s="37" t="s">
        <v>83</v>
      </c>
      <c r="F28" s="7" t="s">
        <v>20</v>
      </c>
      <c r="G28" s="7">
        <v>13</v>
      </c>
      <c r="H28" s="3"/>
      <c r="I28" s="3">
        <v>13</v>
      </c>
      <c r="J28" s="30" t="s">
        <v>6</v>
      </c>
      <c r="K28" s="3"/>
      <c r="L28" s="11">
        <v>164.7</v>
      </c>
      <c r="M28" s="9">
        <f t="shared" si="4"/>
        <v>1772.86374</v>
      </c>
      <c r="N28" s="9">
        <v>600</v>
      </c>
      <c r="O28" s="9">
        <f t="shared" ref="O28:O29" si="11">I28*N28*(1-5%)/40</f>
        <v>185.25</v>
      </c>
      <c r="P28" s="41">
        <f t="shared" ref="P28:P29" si="12">N28-O28</f>
        <v>414.75</v>
      </c>
      <c r="Q28" s="41">
        <f t="shared" si="6"/>
        <v>735295.23616500001</v>
      </c>
      <c r="R28" s="54">
        <v>0</v>
      </c>
    </row>
    <row r="29" spans="4:19" ht="30" x14ac:dyDescent="0.25">
      <c r="D29" s="3">
        <v>10</v>
      </c>
      <c r="E29" s="37" t="s">
        <v>82</v>
      </c>
      <c r="F29" s="7" t="s">
        <v>20</v>
      </c>
      <c r="G29" s="7">
        <v>14</v>
      </c>
      <c r="H29" s="3">
        <v>2017</v>
      </c>
      <c r="I29" s="3">
        <f t="shared" ref="I29" si="13">2022-H29</f>
        <v>5</v>
      </c>
      <c r="J29" s="30" t="s">
        <v>6</v>
      </c>
      <c r="K29" s="3" t="s">
        <v>88</v>
      </c>
      <c r="L29" s="11">
        <v>93.75</v>
      </c>
      <c r="M29" s="9">
        <f t="shared" si="4"/>
        <v>1009.1437500000001</v>
      </c>
      <c r="N29" s="9">
        <v>600</v>
      </c>
      <c r="O29" s="9">
        <f t="shared" si="11"/>
        <v>71.25</v>
      </c>
      <c r="P29" s="41">
        <f t="shared" si="12"/>
        <v>528.75</v>
      </c>
      <c r="Q29" s="41">
        <f t="shared" si="6"/>
        <v>533584.7578125</v>
      </c>
      <c r="R29" s="54"/>
    </row>
    <row r="30" spans="4:19" x14ac:dyDescent="0.25">
      <c r="D30" s="3">
        <v>11</v>
      </c>
      <c r="E30" s="37" t="s">
        <v>38</v>
      </c>
      <c r="F30" s="7" t="s">
        <v>25</v>
      </c>
      <c r="G30" s="7">
        <v>21</v>
      </c>
      <c r="H30" s="3">
        <v>1997</v>
      </c>
      <c r="I30" s="3">
        <f t="shared" ref="I30:I39" si="14">2022-H30</f>
        <v>25</v>
      </c>
      <c r="J30" s="30" t="s">
        <v>5</v>
      </c>
      <c r="K30" s="3" t="s">
        <v>88</v>
      </c>
      <c r="L30" s="39">
        <v>16.18</v>
      </c>
      <c r="M30" s="40">
        <f t="shared" si="4"/>
        <v>174.16475600000001</v>
      </c>
      <c r="N30" s="40">
        <v>1100</v>
      </c>
      <c r="O30" s="40">
        <f t="shared" ref="O30" si="15">N30*I30*(1-5%)/55</f>
        <v>475</v>
      </c>
      <c r="P30" s="41">
        <v>700</v>
      </c>
      <c r="Q30" s="41">
        <f t="shared" si="6"/>
        <v>121915.32920000001</v>
      </c>
      <c r="R30" s="54">
        <v>0.01</v>
      </c>
      <c r="S30">
        <f>(1-5%)/60</f>
        <v>1.5833333333333331E-2</v>
      </c>
    </row>
    <row r="31" spans="4:19" ht="30" x14ac:dyDescent="0.25">
      <c r="D31" s="3">
        <v>12</v>
      </c>
      <c r="E31" s="37" t="s">
        <v>39</v>
      </c>
      <c r="F31" s="7" t="s">
        <v>25</v>
      </c>
      <c r="G31" s="7">
        <v>35</v>
      </c>
      <c r="H31" s="3">
        <v>2015</v>
      </c>
      <c r="I31" s="3">
        <f t="shared" si="14"/>
        <v>7</v>
      </c>
      <c r="J31" s="30" t="s">
        <v>4</v>
      </c>
      <c r="K31" s="3" t="s">
        <v>89</v>
      </c>
      <c r="L31" s="11">
        <v>411.16</v>
      </c>
      <c r="M31" s="9">
        <f t="shared" si="4"/>
        <v>4425.8084720000006</v>
      </c>
      <c r="N31" s="40">
        <v>1400</v>
      </c>
      <c r="O31" s="9">
        <f>N31*I31*(1-5%)/60</f>
        <v>155.16666666666666</v>
      </c>
      <c r="P31" s="41">
        <v>1250</v>
      </c>
      <c r="Q31" s="41">
        <f t="shared" si="6"/>
        <v>5532260.5900000008</v>
      </c>
      <c r="R31" s="54">
        <v>0</v>
      </c>
    </row>
    <row r="32" spans="4:19" ht="30" x14ac:dyDescent="0.25">
      <c r="D32" s="3">
        <v>13</v>
      </c>
      <c r="E32" s="37" t="s">
        <v>40</v>
      </c>
      <c r="F32" s="7" t="s">
        <v>20</v>
      </c>
      <c r="G32" s="7">
        <v>12</v>
      </c>
      <c r="H32" s="3">
        <v>2018</v>
      </c>
      <c r="I32" s="3">
        <f t="shared" si="14"/>
        <v>4</v>
      </c>
      <c r="J32" s="30" t="s">
        <v>6</v>
      </c>
      <c r="K32" s="3" t="s">
        <v>89</v>
      </c>
      <c r="L32" s="11">
        <v>204.77</v>
      </c>
      <c r="M32" s="9">
        <f t="shared" si="4"/>
        <v>2204.185234</v>
      </c>
      <c r="N32" s="9">
        <v>600</v>
      </c>
      <c r="O32" s="9">
        <f>I32*N32*(1-5%)/40</f>
        <v>57</v>
      </c>
      <c r="P32" s="41">
        <f>N32-O32</f>
        <v>543</v>
      </c>
      <c r="Q32" s="41">
        <f t="shared" si="6"/>
        <v>1196872.5820619999</v>
      </c>
      <c r="R32" s="54">
        <v>0.01</v>
      </c>
      <c r="S32">
        <f>1400*S30*5</f>
        <v>110.83333333333331</v>
      </c>
    </row>
    <row r="33" spans="4:19" ht="30" x14ac:dyDescent="0.25">
      <c r="D33" s="3">
        <v>14</v>
      </c>
      <c r="E33" s="37" t="s">
        <v>41</v>
      </c>
      <c r="F33" s="7" t="s">
        <v>25</v>
      </c>
      <c r="G33" s="7">
        <v>26</v>
      </c>
      <c r="H33" s="3">
        <v>2015</v>
      </c>
      <c r="I33" s="3">
        <f t="shared" si="14"/>
        <v>7</v>
      </c>
      <c r="J33" s="30" t="s">
        <v>4</v>
      </c>
      <c r="K33" s="3" t="s">
        <v>89</v>
      </c>
      <c r="L33" s="11">
        <v>306.35000000000002</v>
      </c>
      <c r="M33" s="9">
        <f t="shared" si="4"/>
        <v>3297.6126700000004</v>
      </c>
      <c r="N33" s="40">
        <v>1400</v>
      </c>
      <c r="O33" s="9">
        <f t="shared" ref="O33:O61" si="16">N33*I33*(1-5%)/60</f>
        <v>155.16666666666666</v>
      </c>
      <c r="P33" s="41">
        <v>1250</v>
      </c>
      <c r="Q33" s="41">
        <f t="shared" si="6"/>
        <v>4122015.8375000004</v>
      </c>
      <c r="R33" s="54">
        <v>0.03</v>
      </c>
      <c r="S33">
        <f>1400-S32</f>
        <v>1289.1666666666667</v>
      </c>
    </row>
    <row r="34" spans="4:19" ht="30" x14ac:dyDescent="0.25">
      <c r="D34" s="3">
        <v>15</v>
      </c>
      <c r="E34" s="37" t="s">
        <v>102</v>
      </c>
      <c r="F34" s="7" t="s">
        <v>25</v>
      </c>
      <c r="G34" s="7">
        <v>22</v>
      </c>
      <c r="H34" s="3">
        <v>2013</v>
      </c>
      <c r="I34" s="3">
        <f t="shared" si="14"/>
        <v>9</v>
      </c>
      <c r="J34" s="30" t="s">
        <v>4</v>
      </c>
      <c r="K34" s="3" t="s">
        <v>89</v>
      </c>
      <c r="L34" s="11">
        <v>30.6</v>
      </c>
      <c r="M34" s="9">
        <f t="shared" si="4"/>
        <v>329.38452000000001</v>
      </c>
      <c r="N34" s="40">
        <v>1400</v>
      </c>
      <c r="O34" s="9">
        <f t="shared" si="16"/>
        <v>199.5</v>
      </c>
      <c r="P34" s="41">
        <v>1200</v>
      </c>
      <c r="Q34" s="41">
        <f t="shared" si="6"/>
        <v>395261.424</v>
      </c>
      <c r="R34" s="54">
        <v>0</v>
      </c>
    </row>
    <row r="35" spans="4:19" x14ac:dyDescent="0.25">
      <c r="D35" s="3">
        <v>16</v>
      </c>
      <c r="E35" s="37" t="s">
        <v>103</v>
      </c>
      <c r="F35" s="7" t="s">
        <v>20</v>
      </c>
      <c r="G35" s="7">
        <v>10</v>
      </c>
      <c r="H35" s="3">
        <v>2017</v>
      </c>
      <c r="I35" s="3">
        <f t="shared" si="14"/>
        <v>5</v>
      </c>
      <c r="J35" s="30" t="s">
        <v>5</v>
      </c>
      <c r="K35" s="3" t="s">
        <v>89</v>
      </c>
      <c r="L35" s="39">
        <v>95.48</v>
      </c>
      <c r="M35" s="40">
        <f t="shared" si="4"/>
        <v>1027.7658160000001</v>
      </c>
      <c r="N35" s="40">
        <v>1100</v>
      </c>
      <c r="O35" s="40">
        <f t="shared" si="16"/>
        <v>87.083333333333329</v>
      </c>
      <c r="P35" s="41">
        <v>1000</v>
      </c>
      <c r="Q35" s="41">
        <f t="shared" si="6"/>
        <v>1027765.8160000001</v>
      </c>
      <c r="R35" s="54">
        <v>0.01</v>
      </c>
    </row>
    <row r="36" spans="4:19" ht="30" x14ac:dyDescent="0.25">
      <c r="D36" s="3">
        <v>17</v>
      </c>
      <c r="E36" s="37" t="s">
        <v>104</v>
      </c>
      <c r="F36" s="7" t="s">
        <v>42</v>
      </c>
      <c r="G36" s="7">
        <v>30</v>
      </c>
      <c r="H36" s="3">
        <v>2015</v>
      </c>
      <c r="I36" s="3">
        <f t="shared" si="14"/>
        <v>7</v>
      </c>
      <c r="J36" s="30" t="s">
        <v>4</v>
      </c>
      <c r="K36" s="3" t="s">
        <v>89</v>
      </c>
      <c r="L36" s="11">
        <v>328.2</v>
      </c>
      <c r="M36" s="9">
        <f t="shared" si="4"/>
        <v>3532.8104400000002</v>
      </c>
      <c r="N36" s="40">
        <v>1400</v>
      </c>
      <c r="O36" s="9">
        <f t="shared" si="16"/>
        <v>155.16666666666666</v>
      </c>
      <c r="P36" s="41">
        <v>1250</v>
      </c>
      <c r="Q36" s="41">
        <f t="shared" si="6"/>
        <v>4416013.05</v>
      </c>
      <c r="R36" s="54">
        <v>0.01</v>
      </c>
    </row>
    <row r="37" spans="4:19" ht="30" x14ac:dyDescent="0.25">
      <c r="D37" s="3">
        <v>18</v>
      </c>
      <c r="E37" s="37" t="s">
        <v>43</v>
      </c>
      <c r="F37" s="7" t="s">
        <v>25</v>
      </c>
      <c r="G37" s="7">
        <v>21</v>
      </c>
      <c r="H37" s="3">
        <v>2015</v>
      </c>
      <c r="I37" s="3">
        <f t="shared" si="14"/>
        <v>7</v>
      </c>
      <c r="J37" s="30" t="s">
        <v>4</v>
      </c>
      <c r="K37" s="3" t="s">
        <v>89</v>
      </c>
      <c r="L37" s="11">
        <v>108.05</v>
      </c>
      <c r="M37" s="9">
        <f t="shared" si="4"/>
        <v>1163.0718100000001</v>
      </c>
      <c r="N37" s="40">
        <v>1400</v>
      </c>
      <c r="O37" s="9">
        <f t="shared" si="16"/>
        <v>155.16666666666666</v>
      </c>
      <c r="P37" s="41">
        <v>1250</v>
      </c>
      <c r="Q37" s="41">
        <f t="shared" si="6"/>
        <v>1453839.7625000002</v>
      </c>
      <c r="R37" s="54">
        <v>0.01</v>
      </c>
    </row>
    <row r="38" spans="4:19" ht="30" x14ac:dyDescent="0.25">
      <c r="D38" s="3">
        <v>19</v>
      </c>
      <c r="E38" s="17" t="s">
        <v>44</v>
      </c>
      <c r="F38" s="7" t="s">
        <v>42</v>
      </c>
      <c r="G38" s="7">
        <v>40</v>
      </c>
      <c r="H38" s="3">
        <v>2015</v>
      </c>
      <c r="I38" s="3">
        <f t="shared" si="14"/>
        <v>7</v>
      </c>
      <c r="J38" s="31" t="s">
        <v>4</v>
      </c>
      <c r="K38" s="3" t="s">
        <v>89</v>
      </c>
      <c r="L38" s="11">
        <v>283.68</v>
      </c>
      <c r="M38" s="9">
        <f t="shared" si="4"/>
        <v>3053.5882560000005</v>
      </c>
      <c r="N38" s="40">
        <v>1400</v>
      </c>
      <c r="O38" s="9">
        <f t="shared" si="16"/>
        <v>155.16666666666666</v>
      </c>
      <c r="P38" s="41">
        <v>1250</v>
      </c>
      <c r="Q38" s="41">
        <f t="shared" si="6"/>
        <v>3816985.3200000008</v>
      </c>
      <c r="R38" s="54">
        <v>0.01</v>
      </c>
    </row>
    <row r="39" spans="4:19" ht="30" x14ac:dyDescent="0.25">
      <c r="D39" s="3">
        <v>20</v>
      </c>
      <c r="E39" s="37" t="s">
        <v>45</v>
      </c>
      <c r="F39" s="7" t="s">
        <v>25</v>
      </c>
      <c r="G39" s="7">
        <v>33</v>
      </c>
      <c r="H39" s="3">
        <v>2015</v>
      </c>
      <c r="I39" s="3">
        <f t="shared" si="14"/>
        <v>7</v>
      </c>
      <c r="J39" s="30" t="s">
        <v>4</v>
      </c>
      <c r="K39" s="3" t="s">
        <v>89</v>
      </c>
      <c r="L39" s="11">
        <v>203.96</v>
      </c>
      <c r="M39" s="9">
        <f t="shared" si="4"/>
        <v>2195.4662320000002</v>
      </c>
      <c r="N39" s="40">
        <v>1400</v>
      </c>
      <c r="O39" s="9">
        <f t="shared" si="16"/>
        <v>155.16666666666666</v>
      </c>
      <c r="P39" s="41">
        <v>1250</v>
      </c>
      <c r="Q39" s="41">
        <f t="shared" si="6"/>
        <v>2744332.7900000005</v>
      </c>
      <c r="R39" s="54"/>
    </row>
    <row r="40" spans="4:19" x14ac:dyDescent="0.25">
      <c r="D40" s="26" t="s">
        <v>86</v>
      </c>
      <c r="E40" s="26" t="s">
        <v>78</v>
      </c>
      <c r="F40" s="26"/>
      <c r="G40" s="26"/>
      <c r="H40" s="26"/>
      <c r="I40" s="26"/>
      <c r="J40" s="38"/>
      <c r="K40" s="26"/>
      <c r="L40" s="26"/>
      <c r="M40" s="26"/>
      <c r="N40" s="26"/>
      <c r="O40" s="26">
        <f t="shared" si="16"/>
        <v>0</v>
      </c>
      <c r="P40" s="41"/>
      <c r="Q40" s="41">
        <f t="shared" si="6"/>
        <v>0</v>
      </c>
      <c r="R40" s="54">
        <v>0.01</v>
      </c>
    </row>
    <row r="41" spans="4:19" ht="30" x14ac:dyDescent="0.25">
      <c r="D41" s="3">
        <v>1</v>
      </c>
      <c r="E41" s="17" t="s">
        <v>36</v>
      </c>
      <c r="F41" s="7" t="s">
        <v>20</v>
      </c>
      <c r="G41" s="7">
        <v>20</v>
      </c>
      <c r="H41" s="3">
        <v>2015</v>
      </c>
      <c r="I41" s="3">
        <f t="shared" ref="I41:I42" si="17">2022-H41</f>
        <v>7</v>
      </c>
      <c r="J41" s="30" t="s">
        <v>6</v>
      </c>
      <c r="K41" s="3" t="s">
        <v>89</v>
      </c>
      <c r="L41" s="11">
        <v>361.76</v>
      </c>
      <c r="M41" s="9">
        <f t="shared" ref="M41:M46" si="18">10.7642*L41</f>
        <v>3894.0569920000003</v>
      </c>
      <c r="N41" s="9">
        <v>600</v>
      </c>
      <c r="O41" s="9">
        <f t="shared" si="16"/>
        <v>66.5</v>
      </c>
      <c r="P41" s="41">
        <f>N41-O41</f>
        <v>533.5</v>
      </c>
      <c r="Q41" s="41">
        <f t="shared" si="6"/>
        <v>2077479.4052320002</v>
      </c>
      <c r="R41" s="54">
        <v>0.01</v>
      </c>
    </row>
    <row r="42" spans="4:19" ht="30" x14ac:dyDescent="0.25">
      <c r="D42" s="3">
        <v>2</v>
      </c>
      <c r="E42" s="37" t="s">
        <v>37</v>
      </c>
      <c r="F42" s="7" t="s">
        <v>20</v>
      </c>
      <c r="G42" s="7">
        <v>30</v>
      </c>
      <c r="H42" s="3">
        <v>2015</v>
      </c>
      <c r="I42" s="3">
        <f t="shared" si="17"/>
        <v>7</v>
      </c>
      <c r="J42" s="30" t="s">
        <v>6</v>
      </c>
      <c r="K42" s="3" t="s">
        <v>89</v>
      </c>
      <c r="L42" s="11">
        <v>402</v>
      </c>
      <c r="M42" s="9">
        <f t="shared" si="18"/>
        <v>4327.2084000000004</v>
      </c>
      <c r="N42" s="9">
        <v>700</v>
      </c>
      <c r="O42" s="9">
        <f t="shared" si="16"/>
        <v>77.583333333333329</v>
      </c>
      <c r="P42" s="41">
        <f>N42-O42</f>
        <v>622.41666666666663</v>
      </c>
      <c r="Q42" s="41">
        <f t="shared" si="6"/>
        <v>2693326.6283</v>
      </c>
      <c r="R42" s="54">
        <v>0.01</v>
      </c>
    </row>
    <row r="43" spans="4:19" ht="30" x14ac:dyDescent="0.25">
      <c r="D43" s="3">
        <v>3</v>
      </c>
      <c r="E43" s="37" t="s">
        <v>77</v>
      </c>
      <c r="F43" s="7" t="s">
        <v>25</v>
      </c>
      <c r="G43" s="7">
        <v>36</v>
      </c>
      <c r="H43" s="3">
        <v>2015</v>
      </c>
      <c r="I43" s="3">
        <f>2022-H43</f>
        <v>7</v>
      </c>
      <c r="J43" s="30" t="s">
        <v>4</v>
      </c>
      <c r="K43" s="3" t="s">
        <v>89</v>
      </c>
      <c r="L43" s="11">
        <v>567.20000000000005</v>
      </c>
      <c r="M43" s="9">
        <f t="shared" si="18"/>
        <v>6105.4542400000009</v>
      </c>
      <c r="N43" s="40">
        <v>1400</v>
      </c>
      <c r="O43" s="9">
        <f t="shared" si="16"/>
        <v>155.16666666666666</v>
      </c>
      <c r="P43" s="41">
        <v>1250</v>
      </c>
      <c r="Q43" s="41">
        <f t="shared" si="6"/>
        <v>7631817.8000000007</v>
      </c>
      <c r="R43" s="54">
        <v>0.01</v>
      </c>
    </row>
    <row r="44" spans="4:19" ht="30" x14ac:dyDescent="0.25">
      <c r="D44" s="3">
        <v>4</v>
      </c>
      <c r="E44" s="37" t="s">
        <v>77</v>
      </c>
      <c r="F44" s="7" t="s">
        <v>25</v>
      </c>
      <c r="G44" s="7">
        <v>56</v>
      </c>
      <c r="H44" s="3">
        <v>2015</v>
      </c>
      <c r="I44" s="3">
        <f>2022-H44</f>
        <v>7</v>
      </c>
      <c r="J44" s="30" t="s">
        <v>4</v>
      </c>
      <c r="K44" s="3" t="s">
        <v>89</v>
      </c>
      <c r="L44" s="11">
        <v>619.45000000000005</v>
      </c>
      <c r="M44" s="9">
        <f t="shared" si="18"/>
        <v>6667.8836900000006</v>
      </c>
      <c r="N44" s="40">
        <v>1400</v>
      </c>
      <c r="O44" s="9">
        <f t="shared" si="16"/>
        <v>155.16666666666666</v>
      </c>
      <c r="P44" s="41">
        <v>1250</v>
      </c>
      <c r="Q44" s="41">
        <f t="shared" si="6"/>
        <v>8334854.6125000007</v>
      </c>
      <c r="R44" s="54"/>
    </row>
    <row r="45" spans="4:19" x14ac:dyDescent="0.25">
      <c r="D45" s="3">
        <v>5</v>
      </c>
      <c r="E45" s="37" t="s">
        <v>100</v>
      </c>
      <c r="F45" s="7" t="s">
        <v>25</v>
      </c>
      <c r="G45" s="7">
        <v>23</v>
      </c>
      <c r="H45" s="3">
        <v>1995</v>
      </c>
      <c r="I45" s="3">
        <f>2022-H45</f>
        <v>27</v>
      </c>
      <c r="J45" s="30" t="s">
        <v>5</v>
      </c>
      <c r="K45" s="3" t="s">
        <v>88</v>
      </c>
      <c r="L45" s="39">
        <v>47.7</v>
      </c>
      <c r="M45" s="40">
        <f t="shared" si="18"/>
        <v>513.45234000000005</v>
      </c>
      <c r="N45" s="40">
        <v>1100</v>
      </c>
      <c r="O45" s="40">
        <f t="shared" si="16"/>
        <v>470.25</v>
      </c>
      <c r="P45" s="41">
        <v>650</v>
      </c>
      <c r="Q45" s="41">
        <f t="shared" si="6"/>
        <v>333744.02100000001</v>
      </c>
      <c r="R45" s="54"/>
    </row>
    <row r="46" spans="4:19" x14ac:dyDescent="0.25">
      <c r="D46" s="3">
        <v>6</v>
      </c>
      <c r="E46" s="37" t="s">
        <v>101</v>
      </c>
      <c r="F46" s="7" t="s">
        <v>20</v>
      </c>
      <c r="G46" s="7">
        <v>10</v>
      </c>
      <c r="H46" s="3">
        <v>2006</v>
      </c>
      <c r="I46" s="3">
        <f>2022-H46</f>
        <v>16</v>
      </c>
      <c r="J46" s="30" t="s">
        <v>5</v>
      </c>
      <c r="K46" s="3" t="s">
        <v>88</v>
      </c>
      <c r="L46" s="39">
        <v>72</v>
      </c>
      <c r="M46" s="40">
        <f t="shared" si="18"/>
        <v>775.02240000000006</v>
      </c>
      <c r="N46" s="40">
        <v>1100</v>
      </c>
      <c r="O46" s="40">
        <f t="shared" si="16"/>
        <v>278.66666666666669</v>
      </c>
      <c r="P46" s="41">
        <v>850</v>
      </c>
      <c r="Q46" s="41">
        <f t="shared" si="6"/>
        <v>658769.04</v>
      </c>
      <c r="R46" s="54"/>
    </row>
    <row r="47" spans="4:19" x14ac:dyDescent="0.25">
      <c r="D47" s="26" t="s">
        <v>87</v>
      </c>
      <c r="E47" s="26" t="s">
        <v>60</v>
      </c>
      <c r="F47" s="26"/>
      <c r="G47" s="26"/>
      <c r="H47" s="26"/>
      <c r="I47" s="26"/>
      <c r="J47" s="38"/>
      <c r="K47" s="26"/>
      <c r="L47" s="26"/>
      <c r="M47" s="26"/>
      <c r="N47" s="26"/>
      <c r="O47" s="26">
        <f t="shared" si="16"/>
        <v>0</v>
      </c>
      <c r="P47" s="41"/>
      <c r="Q47" s="41">
        <f t="shared" si="6"/>
        <v>0</v>
      </c>
      <c r="R47" s="54">
        <v>0</v>
      </c>
    </row>
    <row r="48" spans="4:19" x14ac:dyDescent="0.25">
      <c r="D48" s="3">
        <v>1</v>
      </c>
      <c r="E48" s="17" t="s">
        <v>48</v>
      </c>
      <c r="F48" s="7" t="s">
        <v>20</v>
      </c>
      <c r="G48" s="7">
        <v>11</v>
      </c>
      <c r="H48" s="3">
        <v>2017</v>
      </c>
      <c r="I48" s="3">
        <f t="shared" ref="I48:I53" si="19">2022-H48</f>
        <v>5</v>
      </c>
      <c r="J48" s="31" t="s">
        <v>5</v>
      </c>
      <c r="K48" s="3" t="s">
        <v>89</v>
      </c>
      <c r="L48" s="39">
        <v>21.85</v>
      </c>
      <c r="M48" s="40">
        <f t="shared" ref="M48:M61" si="20">10.7642*L48</f>
        <v>235.19777000000002</v>
      </c>
      <c r="N48" s="40">
        <v>1100</v>
      </c>
      <c r="O48" s="40">
        <f t="shared" si="16"/>
        <v>87.083333333333329</v>
      </c>
      <c r="P48" s="41">
        <v>1000</v>
      </c>
      <c r="Q48" s="41">
        <f t="shared" si="6"/>
        <v>235197.77000000002</v>
      </c>
      <c r="R48" s="54">
        <v>0</v>
      </c>
    </row>
    <row r="49" spans="4:18" ht="30" x14ac:dyDescent="0.25">
      <c r="D49" s="3">
        <v>2</v>
      </c>
      <c r="E49" s="17" t="s">
        <v>49</v>
      </c>
      <c r="F49" s="7" t="s">
        <v>20</v>
      </c>
      <c r="G49" s="7">
        <v>10</v>
      </c>
      <c r="H49" s="3">
        <v>2017</v>
      </c>
      <c r="I49" s="3">
        <f t="shared" si="19"/>
        <v>5</v>
      </c>
      <c r="J49" s="31" t="s">
        <v>6</v>
      </c>
      <c r="K49" s="3" t="s">
        <v>89</v>
      </c>
      <c r="L49" s="11">
        <v>279.23</v>
      </c>
      <c r="M49" s="9">
        <f t="shared" si="20"/>
        <v>3005.6875660000005</v>
      </c>
      <c r="N49" s="9">
        <v>600</v>
      </c>
      <c r="O49" s="9">
        <f t="shared" si="16"/>
        <v>47.5</v>
      </c>
      <c r="P49" s="41">
        <f>N49-O49</f>
        <v>552.5</v>
      </c>
      <c r="Q49" s="41">
        <f t="shared" si="6"/>
        <v>1660642.3802150004</v>
      </c>
      <c r="R49" s="54">
        <v>0</v>
      </c>
    </row>
    <row r="50" spans="4:18" x14ac:dyDescent="0.25">
      <c r="D50" s="3">
        <v>3</v>
      </c>
      <c r="E50" s="17" t="s">
        <v>50</v>
      </c>
      <c r="F50" s="7" t="s">
        <v>20</v>
      </c>
      <c r="G50" s="7">
        <v>10</v>
      </c>
      <c r="H50" s="3">
        <v>2017</v>
      </c>
      <c r="I50" s="3">
        <f t="shared" si="19"/>
        <v>5</v>
      </c>
      <c r="J50" s="31" t="s">
        <v>5</v>
      </c>
      <c r="K50" s="3" t="s">
        <v>89</v>
      </c>
      <c r="L50" s="39">
        <v>9</v>
      </c>
      <c r="M50" s="40">
        <f t="shared" si="20"/>
        <v>96.877800000000008</v>
      </c>
      <c r="N50" s="40">
        <v>1100</v>
      </c>
      <c r="O50" s="40">
        <f t="shared" si="16"/>
        <v>87.083333333333329</v>
      </c>
      <c r="P50" s="41">
        <v>1000</v>
      </c>
      <c r="Q50" s="41">
        <f t="shared" si="6"/>
        <v>96877.8</v>
      </c>
      <c r="R50" s="54">
        <v>0</v>
      </c>
    </row>
    <row r="51" spans="4:18" ht="30" x14ac:dyDescent="0.25">
      <c r="D51" s="3">
        <v>4</v>
      </c>
      <c r="E51" s="17" t="s">
        <v>51</v>
      </c>
      <c r="F51" s="7" t="s">
        <v>42</v>
      </c>
      <c r="G51" s="7">
        <v>48</v>
      </c>
      <c r="H51" s="3">
        <v>2017</v>
      </c>
      <c r="I51" s="3">
        <f t="shared" si="19"/>
        <v>5</v>
      </c>
      <c r="J51" s="31" t="s">
        <v>4</v>
      </c>
      <c r="K51" s="3" t="s">
        <v>89</v>
      </c>
      <c r="L51" s="11">
        <v>212.43</v>
      </c>
      <c r="M51" s="9">
        <f t="shared" si="20"/>
        <v>2286.6390060000003</v>
      </c>
      <c r="N51" s="40">
        <v>1400</v>
      </c>
      <c r="O51" s="9">
        <f t="shared" si="16"/>
        <v>110.83333333333333</v>
      </c>
      <c r="P51" s="41">
        <v>1300</v>
      </c>
      <c r="Q51" s="41">
        <f t="shared" si="6"/>
        <v>2972630.7078000004</v>
      </c>
      <c r="R51" s="54">
        <v>0</v>
      </c>
    </row>
    <row r="52" spans="4:18" ht="30" x14ac:dyDescent="0.25">
      <c r="D52" s="3">
        <v>5</v>
      </c>
      <c r="E52" s="17" t="s">
        <v>58</v>
      </c>
      <c r="F52" s="7" t="s">
        <v>20</v>
      </c>
      <c r="G52" s="7">
        <v>17</v>
      </c>
      <c r="H52" s="3">
        <v>2017</v>
      </c>
      <c r="I52" s="3">
        <f t="shared" si="19"/>
        <v>5</v>
      </c>
      <c r="J52" s="31" t="s">
        <v>4</v>
      </c>
      <c r="K52" s="3" t="s">
        <v>89</v>
      </c>
      <c r="L52" s="11">
        <v>80.930000000000007</v>
      </c>
      <c r="M52" s="9">
        <f t="shared" si="20"/>
        <v>871.14670600000011</v>
      </c>
      <c r="N52" s="40">
        <v>1400</v>
      </c>
      <c r="O52" s="9">
        <f t="shared" si="16"/>
        <v>110.83333333333333</v>
      </c>
      <c r="P52" s="41">
        <v>1300</v>
      </c>
      <c r="Q52" s="41">
        <f t="shared" si="6"/>
        <v>1132490.7178000002</v>
      </c>
      <c r="R52" s="54">
        <v>0</v>
      </c>
    </row>
    <row r="53" spans="4:18" ht="30" x14ac:dyDescent="0.25">
      <c r="D53" s="3">
        <v>6</v>
      </c>
      <c r="E53" s="17" t="s">
        <v>52</v>
      </c>
      <c r="F53" s="7" t="s">
        <v>20</v>
      </c>
      <c r="G53" s="7">
        <v>11</v>
      </c>
      <c r="H53" s="3">
        <v>2017</v>
      </c>
      <c r="I53" s="3">
        <f t="shared" si="19"/>
        <v>5</v>
      </c>
      <c r="J53" s="31" t="s">
        <v>4</v>
      </c>
      <c r="K53" s="3" t="s">
        <v>89</v>
      </c>
      <c r="L53" s="11">
        <v>222.74</v>
      </c>
      <c r="M53" s="9">
        <f t="shared" si="20"/>
        <v>2397.6179080000002</v>
      </c>
      <c r="N53" s="40">
        <v>1400</v>
      </c>
      <c r="O53" s="9">
        <f t="shared" si="16"/>
        <v>110.83333333333333</v>
      </c>
      <c r="P53" s="41">
        <v>1300</v>
      </c>
      <c r="Q53" s="41">
        <f t="shared" si="6"/>
        <v>3116903.2804</v>
      </c>
      <c r="R53" s="54">
        <v>0</v>
      </c>
    </row>
    <row r="54" spans="4:18" ht="30" x14ac:dyDescent="0.25">
      <c r="D54" s="3">
        <v>7</v>
      </c>
      <c r="E54" s="17" t="s">
        <v>53</v>
      </c>
      <c r="F54" s="7" t="s">
        <v>20</v>
      </c>
      <c r="G54" s="7">
        <v>10</v>
      </c>
      <c r="H54" s="3">
        <v>2017</v>
      </c>
      <c r="I54" s="3">
        <f t="shared" ref="I54:I55" si="21">2022-H54</f>
        <v>5</v>
      </c>
      <c r="J54" s="31" t="s">
        <v>6</v>
      </c>
      <c r="K54" s="3" t="s">
        <v>89</v>
      </c>
      <c r="L54" s="11">
        <v>26.02</v>
      </c>
      <c r="M54" s="9">
        <f t="shared" si="20"/>
        <v>280.08448400000003</v>
      </c>
      <c r="N54" s="9">
        <v>600</v>
      </c>
      <c r="O54" s="9">
        <f t="shared" si="16"/>
        <v>47.5</v>
      </c>
      <c r="P54" s="41">
        <f>N54-O54</f>
        <v>552.5</v>
      </c>
      <c r="Q54" s="41">
        <f t="shared" si="6"/>
        <v>154746.67741</v>
      </c>
      <c r="R54" s="54">
        <v>0</v>
      </c>
    </row>
    <row r="55" spans="4:18" ht="30" x14ac:dyDescent="0.25">
      <c r="D55" s="3">
        <v>8</v>
      </c>
      <c r="E55" s="17" t="s">
        <v>54</v>
      </c>
      <c r="F55" s="7" t="s">
        <v>20</v>
      </c>
      <c r="G55" s="7">
        <v>10</v>
      </c>
      <c r="H55" s="3">
        <v>2017</v>
      </c>
      <c r="I55" s="3">
        <f t="shared" si="21"/>
        <v>5</v>
      </c>
      <c r="J55" s="31" t="s">
        <v>6</v>
      </c>
      <c r="K55" s="3" t="s">
        <v>89</v>
      </c>
      <c r="L55" s="11">
        <v>106.44</v>
      </c>
      <c r="M55" s="9">
        <f t="shared" si="20"/>
        <v>1145.741448</v>
      </c>
      <c r="N55" s="9">
        <v>600</v>
      </c>
      <c r="O55" s="9">
        <f t="shared" si="16"/>
        <v>47.5</v>
      </c>
      <c r="P55" s="41">
        <f>N55-O55</f>
        <v>552.5</v>
      </c>
      <c r="Q55" s="41">
        <f>P55*M55</f>
        <v>633022.15001999994</v>
      </c>
      <c r="R55" s="54">
        <v>0</v>
      </c>
    </row>
    <row r="56" spans="4:18" ht="30" x14ac:dyDescent="0.25">
      <c r="D56" s="3">
        <v>9</v>
      </c>
      <c r="E56" s="17" t="s">
        <v>55</v>
      </c>
      <c r="F56" s="7" t="s">
        <v>20</v>
      </c>
      <c r="G56" s="7">
        <v>40</v>
      </c>
      <c r="H56" s="3">
        <v>2017</v>
      </c>
      <c r="I56" s="3">
        <f t="shared" ref="I56:I61" si="22">2022-H56</f>
        <v>5</v>
      </c>
      <c r="J56" s="31" t="s">
        <v>6</v>
      </c>
      <c r="K56" s="3" t="s">
        <v>89</v>
      </c>
      <c r="L56" s="11">
        <v>630.5</v>
      </c>
      <c r="M56" s="9">
        <f t="shared" si="20"/>
        <v>6786.8281000000006</v>
      </c>
      <c r="N56" s="9">
        <v>750</v>
      </c>
      <c r="O56" s="9">
        <f t="shared" si="16"/>
        <v>59.375</v>
      </c>
      <c r="P56" s="41">
        <f>N56-O56</f>
        <v>690.625</v>
      </c>
      <c r="Q56" s="41">
        <f t="shared" si="6"/>
        <v>4687153.1565625006</v>
      </c>
      <c r="R56" s="54">
        <v>0</v>
      </c>
    </row>
    <row r="57" spans="4:18" ht="30" x14ac:dyDescent="0.25">
      <c r="D57" s="3">
        <v>10</v>
      </c>
      <c r="E57" s="17" t="s">
        <v>56</v>
      </c>
      <c r="F57" s="7" t="s">
        <v>20</v>
      </c>
      <c r="G57" s="7">
        <v>17</v>
      </c>
      <c r="H57" s="3">
        <v>2017</v>
      </c>
      <c r="I57" s="3">
        <f t="shared" si="22"/>
        <v>5</v>
      </c>
      <c r="J57" s="31" t="s">
        <v>4</v>
      </c>
      <c r="K57" s="3" t="s">
        <v>89</v>
      </c>
      <c r="L57" s="11">
        <v>517.49</v>
      </c>
      <c r="M57" s="9">
        <f t="shared" si="20"/>
        <v>5570.3658580000001</v>
      </c>
      <c r="N57" s="40">
        <v>1400</v>
      </c>
      <c r="O57" s="9">
        <f t="shared" si="16"/>
        <v>110.83333333333333</v>
      </c>
      <c r="P57" s="41">
        <v>1300</v>
      </c>
      <c r="Q57" s="41">
        <f t="shared" si="6"/>
        <v>7241475.6154000005</v>
      </c>
      <c r="R57" s="54">
        <v>0</v>
      </c>
    </row>
    <row r="58" spans="4:18" ht="30" x14ac:dyDescent="0.25">
      <c r="D58" s="3">
        <v>11</v>
      </c>
      <c r="E58" s="17" t="s">
        <v>57</v>
      </c>
      <c r="F58" s="7" t="s">
        <v>25</v>
      </c>
      <c r="G58" s="7">
        <v>33</v>
      </c>
      <c r="H58" s="3">
        <v>2017</v>
      </c>
      <c r="I58" s="3">
        <f t="shared" si="22"/>
        <v>5</v>
      </c>
      <c r="J58" s="31" t="s">
        <v>4</v>
      </c>
      <c r="K58" s="3" t="s">
        <v>89</v>
      </c>
      <c r="L58" s="11">
        <v>48.97</v>
      </c>
      <c r="M58" s="9">
        <f t="shared" si="20"/>
        <v>527.12287400000002</v>
      </c>
      <c r="N58" s="40">
        <v>1400</v>
      </c>
      <c r="O58" s="9">
        <f t="shared" si="16"/>
        <v>110.83333333333333</v>
      </c>
      <c r="P58" s="41">
        <v>1300</v>
      </c>
      <c r="Q58" s="41">
        <f t="shared" si="6"/>
        <v>685259.73620000004</v>
      </c>
      <c r="R58" s="54">
        <v>0</v>
      </c>
    </row>
    <row r="59" spans="4:18" ht="30" x14ac:dyDescent="0.25">
      <c r="D59" s="3">
        <v>12</v>
      </c>
      <c r="E59" s="17" t="s">
        <v>57</v>
      </c>
      <c r="F59" s="7" t="s">
        <v>20</v>
      </c>
      <c r="G59" s="7">
        <v>40</v>
      </c>
      <c r="H59" s="3">
        <v>2017</v>
      </c>
      <c r="I59" s="3">
        <f t="shared" si="22"/>
        <v>5</v>
      </c>
      <c r="J59" s="31" t="s">
        <v>4</v>
      </c>
      <c r="K59" s="3" t="s">
        <v>89</v>
      </c>
      <c r="L59" s="11">
        <v>348.04</v>
      </c>
      <c r="M59" s="9">
        <f t="shared" si="20"/>
        <v>3746.3721680000003</v>
      </c>
      <c r="N59" s="40">
        <v>1400</v>
      </c>
      <c r="O59" s="9">
        <f t="shared" si="16"/>
        <v>110.83333333333333</v>
      </c>
      <c r="P59" s="41">
        <v>1300</v>
      </c>
      <c r="Q59" s="41">
        <f t="shared" si="6"/>
        <v>4870283.8184000002</v>
      </c>
      <c r="R59" s="54">
        <v>0</v>
      </c>
    </row>
    <row r="60" spans="4:18" ht="30" x14ac:dyDescent="0.25">
      <c r="D60" s="3">
        <v>13</v>
      </c>
      <c r="E60" s="37" t="s">
        <v>46</v>
      </c>
      <c r="F60" s="7" t="s">
        <v>20</v>
      </c>
      <c r="G60" s="7">
        <v>16</v>
      </c>
      <c r="H60" s="3">
        <v>2017</v>
      </c>
      <c r="I60" s="3">
        <f t="shared" si="22"/>
        <v>5</v>
      </c>
      <c r="J60" s="30" t="s">
        <v>4</v>
      </c>
      <c r="K60" s="3" t="s">
        <v>89</v>
      </c>
      <c r="L60" s="11">
        <v>376.36</v>
      </c>
      <c r="M60" s="9">
        <f t="shared" si="20"/>
        <v>4051.2143120000005</v>
      </c>
      <c r="N60" s="40">
        <v>1400</v>
      </c>
      <c r="O60" s="9">
        <f t="shared" si="16"/>
        <v>110.83333333333333</v>
      </c>
      <c r="P60" s="41">
        <v>1300</v>
      </c>
      <c r="Q60" s="41">
        <f t="shared" si="6"/>
        <v>5266578.6056000004</v>
      </c>
      <c r="R60" s="54">
        <v>0</v>
      </c>
    </row>
    <row r="61" spans="4:18" ht="30" x14ac:dyDescent="0.25">
      <c r="D61" s="3">
        <v>14</v>
      </c>
      <c r="E61" s="17" t="s">
        <v>47</v>
      </c>
      <c r="F61" s="7" t="s">
        <v>20</v>
      </c>
      <c r="G61" s="7">
        <v>14</v>
      </c>
      <c r="H61" s="3">
        <v>2017</v>
      </c>
      <c r="I61" s="3">
        <f t="shared" si="22"/>
        <v>5</v>
      </c>
      <c r="J61" s="31" t="s">
        <v>4</v>
      </c>
      <c r="K61" s="3" t="s">
        <v>89</v>
      </c>
      <c r="L61" s="11">
        <v>280.04000000000002</v>
      </c>
      <c r="M61" s="9">
        <f t="shared" si="20"/>
        <v>3014.4065680000003</v>
      </c>
      <c r="N61" s="40">
        <v>1400</v>
      </c>
      <c r="O61" s="9">
        <f t="shared" si="16"/>
        <v>110.83333333333333</v>
      </c>
      <c r="P61" s="41">
        <v>1300</v>
      </c>
      <c r="Q61" s="41">
        <f t="shared" si="6"/>
        <v>3918728.5384000004</v>
      </c>
    </row>
    <row r="62" spans="4:18" x14ac:dyDescent="0.25">
      <c r="D62" s="43"/>
      <c r="E62" s="71" t="s">
        <v>107</v>
      </c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42">
        <f>SUM(Q7:Q61)</f>
        <v>234764226.74820954</v>
      </c>
    </row>
    <row r="63" spans="4:18" ht="18.75" x14ac:dyDescent="0.25">
      <c r="D63" s="2"/>
      <c r="E63" s="34" t="s">
        <v>95</v>
      </c>
      <c r="F63" s="1"/>
      <c r="G63" s="1"/>
      <c r="H63" s="1"/>
      <c r="I63" s="1"/>
      <c r="J63" s="5"/>
      <c r="K63" s="1"/>
      <c r="L63" s="1"/>
      <c r="M63" s="1"/>
      <c r="N63" s="1"/>
      <c r="O63" s="1"/>
    </row>
    <row r="64" spans="4:18" ht="15.75" x14ac:dyDescent="0.25">
      <c r="D64" s="35">
        <v>1</v>
      </c>
      <c r="E64" s="61" t="s">
        <v>135</v>
      </c>
      <c r="F64" s="62"/>
      <c r="G64" s="62"/>
      <c r="H64" s="62"/>
      <c r="I64" s="62"/>
      <c r="J64" s="62"/>
      <c r="K64" s="62"/>
      <c r="L64" s="62"/>
      <c r="M64" s="62"/>
      <c r="N64" s="62"/>
      <c r="O64" s="67"/>
    </row>
    <row r="65" spans="4:15" ht="15.75" x14ac:dyDescent="0.25">
      <c r="D65" s="35">
        <v>2</v>
      </c>
      <c r="E65" s="64" t="s">
        <v>136</v>
      </c>
      <c r="F65" s="65"/>
      <c r="G65" s="65"/>
      <c r="H65" s="65"/>
      <c r="I65" s="65"/>
      <c r="J65" s="65"/>
      <c r="K65" s="65"/>
      <c r="L65" s="65"/>
      <c r="M65" s="65"/>
      <c r="N65" s="65"/>
      <c r="O65" s="66"/>
    </row>
    <row r="66" spans="4:15" ht="15.75" x14ac:dyDescent="0.25">
      <c r="D66" s="35">
        <v>3</v>
      </c>
      <c r="E66" s="61" t="s">
        <v>134</v>
      </c>
      <c r="F66" s="62"/>
      <c r="G66" s="62"/>
      <c r="H66" s="62"/>
      <c r="I66" s="62"/>
      <c r="J66" s="62"/>
      <c r="K66" s="62"/>
      <c r="L66" s="62"/>
      <c r="M66" s="62"/>
      <c r="N66" s="62"/>
      <c r="O66" s="67"/>
    </row>
    <row r="67" spans="4:15" ht="15.75" customHeight="1" x14ac:dyDescent="0.25">
      <c r="D67" s="35">
        <v>4</v>
      </c>
      <c r="E67" s="61" t="s">
        <v>137</v>
      </c>
      <c r="F67" s="62"/>
      <c r="G67" s="62"/>
      <c r="H67" s="62"/>
      <c r="I67" s="62"/>
      <c r="J67" s="62"/>
      <c r="K67" s="62"/>
      <c r="L67" s="62"/>
      <c r="M67" s="62"/>
      <c r="N67" s="44"/>
      <c r="O67" s="44"/>
    </row>
  </sheetData>
  <autoFilter ref="D4:Q67"/>
  <mergeCells count="7">
    <mergeCell ref="D3:Q3"/>
    <mergeCell ref="E62:P62"/>
    <mergeCell ref="E67:M67"/>
    <mergeCell ref="D5:Q5"/>
    <mergeCell ref="E65:O65"/>
    <mergeCell ref="E64:O64"/>
    <mergeCell ref="E66:O66"/>
  </mergeCells>
  <dataValidations count="2">
    <dataValidation type="list" allowBlank="1" showInputMessage="1" showErrorMessage="1" sqref="J7:J61">
      <formula1>$L$2:$L$12</formula1>
    </dataValidation>
    <dataValidation type="list" allowBlank="1" showInputMessage="1" showErrorMessage="1" sqref="K47:K61 K7:K45">
      <formula1>"Very Good, Good, Average, Poor, Ordinary with wreckages in the structure"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11"/>
  <sheetViews>
    <sheetView workbookViewId="0">
      <selection activeCell="Q9" sqref="Q9"/>
    </sheetView>
  </sheetViews>
  <sheetFormatPr defaultRowHeight="15" x14ac:dyDescent="0.25"/>
  <cols>
    <col min="6" max="12" width="0" hidden="1" customWidth="1"/>
    <col min="13" max="13" width="16.42578125" hidden="1" customWidth="1"/>
    <col min="14" max="14" width="14.28515625" hidden="1" customWidth="1"/>
    <col min="15" max="15" width="12.5703125" hidden="1" customWidth="1"/>
    <col min="16" max="16" width="17" bestFit="1" customWidth="1"/>
    <col min="17" max="17" width="11.5703125" style="54" bestFit="1" customWidth="1"/>
    <col min="18" max="18" width="8.7109375" style="54" hidden="1" customWidth="1"/>
    <col min="19" max="19" width="10" style="54" hidden="1" customWidth="1"/>
    <col min="20" max="20" width="0" style="54" hidden="1" customWidth="1"/>
    <col min="21" max="21" width="10" style="54" hidden="1" customWidth="1"/>
    <col min="22" max="22" width="11.140625" style="54" hidden="1" customWidth="1"/>
    <col min="23" max="23" width="10.140625" style="54" hidden="1" customWidth="1"/>
    <col min="24" max="24" width="9.5703125" style="54" hidden="1" customWidth="1"/>
    <col min="25" max="26" width="0" style="54" hidden="1" customWidth="1"/>
    <col min="27" max="27" width="13" style="54" hidden="1" customWidth="1"/>
  </cols>
  <sheetData>
    <row r="2" spans="2:27" x14ac:dyDescent="0.25">
      <c r="Q2" s="72" t="s">
        <v>128</v>
      </c>
      <c r="R2" s="72"/>
      <c r="S2" s="72"/>
      <c r="T2" s="72"/>
      <c r="U2" s="72"/>
      <c r="V2" s="72"/>
      <c r="W2" s="72"/>
      <c r="X2" s="72"/>
      <c r="Y2" s="72"/>
      <c r="Z2" s="72"/>
      <c r="AA2" s="72"/>
    </row>
    <row r="3" spans="2:27" ht="45" x14ac:dyDescent="0.25">
      <c r="C3" t="s">
        <v>11</v>
      </c>
      <c r="D3" t="s">
        <v>116</v>
      </c>
      <c r="E3" t="s">
        <v>117</v>
      </c>
      <c r="F3" t="s">
        <v>118</v>
      </c>
      <c r="G3" t="s">
        <v>119</v>
      </c>
      <c r="H3" t="s">
        <v>120</v>
      </c>
      <c r="I3" t="s">
        <v>121</v>
      </c>
      <c r="J3" t="s">
        <v>122</v>
      </c>
      <c r="K3" t="s">
        <v>123</v>
      </c>
      <c r="L3" t="s">
        <v>124</v>
      </c>
      <c r="M3" t="s">
        <v>125</v>
      </c>
      <c r="N3" t="s">
        <v>126</v>
      </c>
      <c r="O3" t="s">
        <v>127</v>
      </c>
      <c r="P3" t="s">
        <v>130</v>
      </c>
      <c r="Q3" s="54" t="s">
        <v>117</v>
      </c>
      <c r="R3" s="54" t="s">
        <v>118</v>
      </c>
      <c r="S3" s="54" t="s">
        <v>119</v>
      </c>
      <c r="T3" s="54" t="s">
        <v>120</v>
      </c>
      <c r="U3" s="54" t="s">
        <v>121</v>
      </c>
      <c r="V3" s="54" t="s">
        <v>122</v>
      </c>
      <c r="W3" s="55" t="s">
        <v>123</v>
      </c>
      <c r="X3" s="55" t="s">
        <v>124</v>
      </c>
      <c r="Y3" s="55" t="s">
        <v>125</v>
      </c>
      <c r="Z3" s="55" t="s">
        <v>126</v>
      </c>
      <c r="AA3" s="55" t="s">
        <v>127</v>
      </c>
    </row>
    <row r="4" spans="2:27" x14ac:dyDescent="0.25">
      <c r="B4">
        <v>2021</v>
      </c>
      <c r="D4" t="s">
        <v>115</v>
      </c>
      <c r="E4">
        <v>145.35</v>
      </c>
      <c r="F4">
        <v>146.32</v>
      </c>
      <c r="G4">
        <v>142.1</v>
      </c>
      <c r="H4">
        <v>145.22999999999999</v>
      </c>
      <c r="I4">
        <v>144.16</v>
      </c>
      <c r="J4">
        <v>146.09</v>
      </c>
      <c r="K4">
        <v>143.91</v>
      </c>
      <c r="L4">
        <v>140.27000000000001</v>
      </c>
      <c r="M4">
        <v>143</v>
      </c>
      <c r="N4">
        <v>139.22</v>
      </c>
      <c r="O4">
        <v>137.77000000000001</v>
      </c>
      <c r="P4">
        <v>145.35</v>
      </c>
      <c r="Q4" s="54">
        <f>(E4-E4)/E4</f>
        <v>0</v>
      </c>
      <c r="R4" s="54">
        <f t="shared" ref="R4:AA4" si="0">(F4-F4)/F4</f>
        <v>0</v>
      </c>
      <c r="S4" s="54">
        <f t="shared" si="0"/>
        <v>0</v>
      </c>
      <c r="T4" s="54">
        <f t="shared" si="0"/>
        <v>0</v>
      </c>
      <c r="U4" s="54">
        <f t="shared" si="0"/>
        <v>0</v>
      </c>
      <c r="V4" s="54">
        <f t="shared" si="0"/>
        <v>0</v>
      </c>
      <c r="W4" s="54">
        <f t="shared" si="0"/>
        <v>0</v>
      </c>
      <c r="X4" s="54">
        <f t="shared" si="0"/>
        <v>0</v>
      </c>
      <c r="Y4" s="54">
        <f t="shared" si="0"/>
        <v>0</v>
      </c>
      <c r="Z4" s="54">
        <f t="shared" si="0"/>
        <v>0</v>
      </c>
      <c r="AA4" s="54">
        <f t="shared" si="0"/>
        <v>0</v>
      </c>
    </row>
    <row r="5" spans="2:27" x14ac:dyDescent="0.25">
      <c r="B5" s="53">
        <v>42826</v>
      </c>
      <c r="D5" t="s">
        <v>115</v>
      </c>
      <c r="E5">
        <v>144.74</v>
      </c>
      <c r="F5">
        <v>145.71</v>
      </c>
      <c r="G5">
        <v>141.5</v>
      </c>
      <c r="H5">
        <v>144.62</v>
      </c>
      <c r="I5">
        <v>143.55000000000001</v>
      </c>
      <c r="J5">
        <v>145.47999999999999</v>
      </c>
      <c r="K5">
        <v>143.30000000000001</v>
      </c>
      <c r="L5">
        <v>139.66999999999999</v>
      </c>
      <c r="M5">
        <v>142.4</v>
      </c>
      <c r="N5">
        <v>138.63</v>
      </c>
      <c r="O5">
        <v>137.19</v>
      </c>
      <c r="P5">
        <v>145.35</v>
      </c>
      <c r="Q5" s="54">
        <f>(E4-E5)/E5</f>
        <v>4.2144535028325629E-3</v>
      </c>
      <c r="R5" s="54">
        <f t="shared" ref="R5:AA5" si="1">(F4-F5)/F5</f>
        <v>4.186397639146148E-3</v>
      </c>
      <c r="S5" s="54">
        <f t="shared" si="1"/>
        <v>4.2402826855123272E-3</v>
      </c>
      <c r="T5" s="54">
        <f t="shared" si="1"/>
        <v>4.217950490941676E-3</v>
      </c>
      <c r="U5" s="54">
        <f t="shared" si="1"/>
        <v>4.2493904562869046E-3</v>
      </c>
      <c r="V5" s="54">
        <f t="shared" si="1"/>
        <v>4.1930162221612156E-3</v>
      </c>
      <c r="W5" s="54">
        <f t="shared" si="1"/>
        <v>4.2568039078854517E-3</v>
      </c>
      <c r="X5" s="54">
        <f t="shared" si="1"/>
        <v>4.2958401947449185E-3</v>
      </c>
      <c r="Y5" s="54">
        <f t="shared" si="1"/>
        <v>4.2134831460673757E-3</v>
      </c>
      <c r="Z5" s="54">
        <f t="shared" si="1"/>
        <v>4.2559330592224151E-3</v>
      </c>
      <c r="AA5" s="54">
        <f t="shared" si="1"/>
        <v>4.2277133901888805E-3</v>
      </c>
    </row>
    <row r="6" spans="2:27" x14ac:dyDescent="0.25">
      <c r="B6" s="53">
        <v>42095</v>
      </c>
      <c r="D6" t="s">
        <v>115</v>
      </c>
      <c r="E6">
        <v>143.34</v>
      </c>
      <c r="F6">
        <v>144.30000000000001</v>
      </c>
      <c r="G6">
        <v>140.12</v>
      </c>
      <c r="H6">
        <v>143.22</v>
      </c>
      <c r="I6">
        <v>142.15</v>
      </c>
      <c r="J6">
        <v>144.08000000000001</v>
      </c>
      <c r="K6">
        <v>141.9</v>
      </c>
      <c r="L6">
        <v>138.30000000000001</v>
      </c>
      <c r="M6">
        <v>141.01</v>
      </c>
      <c r="N6">
        <v>137.28</v>
      </c>
      <c r="O6">
        <v>135.85</v>
      </c>
      <c r="P6">
        <v>145.35</v>
      </c>
      <c r="Q6" s="54">
        <f>(E4-E6)/E6</f>
        <v>1.4022603599832503E-2</v>
      </c>
      <c r="R6" s="54">
        <f t="shared" ref="R6:AA6" si="2">(F4-F6)/F6</f>
        <v>1.3998613998613872E-2</v>
      </c>
      <c r="S6" s="54">
        <f t="shared" si="2"/>
        <v>1.4130745075649371E-2</v>
      </c>
      <c r="T6" s="54">
        <f t="shared" si="2"/>
        <v>1.40343527440301E-2</v>
      </c>
      <c r="U6" s="54">
        <f t="shared" si="2"/>
        <v>1.4139992965177565E-2</v>
      </c>
      <c r="V6" s="54">
        <f t="shared" si="2"/>
        <v>1.3950583009439136E-2</v>
      </c>
      <c r="W6" s="54">
        <f t="shared" si="2"/>
        <v>1.4164904862579217E-2</v>
      </c>
      <c r="X6" s="54">
        <f t="shared" si="2"/>
        <v>1.4244396240057836E-2</v>
      </c>
      <c r="Y6" s="54">
        <f t="shared" si="2"/>
        <v>1.4112474292603427E-2</v>
      </c>
      <c r="Z6" s="54">
        <f t="shared" si="2"/>
        <v>1.4131701631701615E-2</v>
      </c>
      <c r="AA6" s="54">
        <f t="shared" si="2"/>
        <v>1.4133235185866882E-2</v>
      </c>
    </row>
    <row r="7" spans="2:27" x14ac:dyDescent="0.25">
      <c r="B7" s="53">
        <v>43191</v>
      </c>
      <c r="D7" t="s">
        <v>115</v>
      </c>
      <c r="E7">
        <v>144.87</v>
      </c>
      <c r="F7">
        <v>145.84</v>
      </c>
      <c r="G7">
        <v>141.63</v>
      </c>
      <c r="H7">
        <v>144.75</v>
      </c>
      <c r="I7">
        <v>143.68</v>
      </c>
      <c r="J7">
        <v>145.61000000000001</v>
      </c>
      <c r="K7">
        <v>143.43</v>
      </c>
      <c r="L7">
        <v>139.80000000000001</v>
      </c>
      <c r="M7">
        <v>142.53</v>
      </c>
      <c r="N7">
        <v>138.76</v>
      </c>
      <c r="O7">
        <v>137.31</v>
      </c>
      <c r="P7">
        <v>145.35</v>
      </c>
      <c r="Q7" s="54">
        <f>(E4-E7)/E7</f>
        <v>3.313315386208254E-3</v>
      </c>
      <c r="R7" s="54">
        <f t="shared" ref="R7:AA7" si="3">(F4-F7)/F7</f>
        <v>3.2912781130004782E-3</v>
      </c>
      <c r="S7" s="54">
        <f t="shared" si="3"/>
        <v>3.3185059662500802E-3</v>
      </c>
      <c r="T7" s="54">
        <f t="shared" si="3"/>
        <v>3.3160621761657324E-3</v>
      </c>
      <c r="U7" s="54">
        <f t="shared" si="3"/>
        <v>3.3407572383072782E-3</v>
      </c>
      <c r="V7" s="54">
        <f t="shared" si="3"/>
        <v>3.2964768903233962E-3</v>
      </c>
      <c r="W7" s="54">
        <f t="shared" si="3"/>
        <v>3.3465802133444173E-3</v>
      </c>
      <c r="X7" s="54">
        <f t="shared" si="3"/>
        <v>3.3619456366237397E-3</v>
      </c>
      <c r="Y7" s="54">
        <f t="shared" si="3"/>
        <v>3.2975513926892506E-3</v>
      </c>
      <c r="Z7" s="54">
        <f t="shared" si="3"/>
        <v>3.3150763908908042E-3</v>
      </c>
      <c r="AA7" s="54">
        <f t="shared" si="3"/>
        <v>3.3500837520938601E-3</v>
      </c>
    </row>
    <row r="8" spans="2:27" x14ac:dyDescent="0.25">
      <c r="B8" s="53">
        <v>41730</v>
      </c>
      <c r="D8" t="s">
        <v>115</v>
      </c>
      <c r="E8">
        <v>142.22999999999999</v>
      </c>
      <c r="F8">
        <v>143.18</v>
      </c>
      <c r="G8">
        <v>139.03</v>
      </c>
      <c r="H8">
        <v>142.11000000000001</v>
      </c>
      <c r="I8">
        <v>141.04</v>
      </c>
      <c r="J8">
        <v>142.96</v>
      </c>
      <c r="K8">
        <v>140.80000000000001</v>
      </c>
      <c r="L8">
        <v>137.22</v>
      </c>
      <c r="M8">
        <v>139.91999999999999</v>
      </c>
      <c r="N8">
        <v>136.22</v>
      </c>
      <c r="O8">
        <v>134.80000000000001</v>
      </c>
      <c r="P8">
        <v>145.35</v>
      </c>
      <c r="Q8" s="54">
        <f>(E4-E8)/E8</f>
        <v>2.1936300358574173E-2</v>
      </c>
      <c r="R8" s="54">
        <f t="shared" ref="R8:AA8" si="4">(F4-F8)/F8</f>
        <v>2.1930437211901008E-2</v>
      </c>
      <c r="S8" s="54">
        <f t="shared" si="4"/>
        <v>2.2081565129828045E-2</v>
      </c>
      <c r="T8" s="54">
        <f t="shared" si="4"/>
        <v>2.1954823728097782E-2</v>
      </c>
      <c r="U8" s="54">
        <f t="shared" si="4"/>
        <v>2.2121384004537753E-2</v>
      </c>
      <c r="V8" s="54">
        <f t="shared" si="4"/>
        <v>2.1894236149971987E-2</v>
      </c>
      <c r="W8" s="54">
        <f t="shared" si="4"/>
        <v>2.2088068181818073E-2</v>
      </c>
      <c r="X8" s="54">
        <f t="shared" si="4"/>
        <v>2.2227080600495639E-2</v>
      </c>
      <c r="Y8" s="54">
        <f t="shared" si="4"/>
        <v>2.2012578616352294E-2</v>
      </c>
      <c r="Z8" s="54">
        <f t="shared" si="4"/>
        <v>2.2023197768315961E-2</v>
      </c>
      <c r="AA8" s="54">
        <f t="shared" si="4"/>
        <v>2.2032640949554885E-2</v>
      </c>
    </row>
    <row r="9" spans="2:27" x14ac:dyDescent="0.25">
      <c r="B9" s="53">
        <v>41365</v>
      </c>
      <c r="D9" t="s">
        <v>115</v>
      </c>
      <c r="E9">
        <v>140.88999999999999</v>
      </c>
      <c r="F9">
        <v>140.4</v>
      </c>
      <c r="G9">
        <v>137.63</v>
      </c>
      <c r="H9">
        <v>140.69999999999999</v>
      </c>
      <c r="I9">
        <v>140.19</v>
      </c>
      <c r="J9">
        <v>141.97999999999999</v>
      </c>
      <c r="K9">
        <v>139.56</v>
      </c>
      <c r="L9">
        <v>136.36000000000001</v>
      </c>
      <c r="M9">
        <v>138.91999999999999</v>
      </c>
      <c r="N9">
        <v>135.9</v>
      </c>
      <c r="O9">
        <v>134.36000000000001</v>
      </c>
      <c r="P9">
        <v>145.35</v>
      </c>
      <c r="Q9" s="54">
        <f>(E4-E9)/E9</f>
        <v>3.1655901767336278E-2</v>
      </c>
      <c r="R9" s="54">
        <f t="shared" ref="R9:AA9" si="5">(F4-F9)/F9</f>
        <v>4.2165242165242076E-2</v>
      </c>
      <c r="S9" s="54">
        <f t="shared" si="5"/>
        <v>3.2478384073239837E-2</v>
      </c>
      <c r="T9" s="54">
        <f t="shared" si="5"/>
        <v>3.2196162046908325E-2</v>
      </c>
      <c r="U9" s="54">
        <f t="shared" si="5"/>
        <v>2.8318710321706249E-2</v>
      </c>
      <c r="V9" s="54">
        <f t="shared" si="5"/>
        <v>2.8947739118185756E-2</v>
      </c>
      <c r="W9" s="54">
        <f t="shared" si="5"/>
        <v>3.1169389509888179E-2</v>
      </c>
      <c r="X9" s="54">
        <f t="shared" si="5"/>
        <v>2.8674097975945997E-2</v>
      </c>
      <c r="Y9" s="54">
        <f t="shared" si="5"/>
        <v>2.9369421249640173E-2</v>
      </c>
      <c r="Z9" s="54">
        <f t="shared" si="5"/>
        <v>2.4429727740985969E-2</v>
      </c>
      <c r="AA9" s="54">
        <f t="shared" si="5"/>
        <v>2.5379577255135431E-2</v>
      </c>
    </row>
    <row r="10" spans="2:27" x14ac:dyDescent="0.25">
      <c r="B10" s="53">
        <v>39904</v>
      </c>
      <c r="D10" t="s">
        <v>129</v>
      </c>
      <c r="E10">
        <v>110.71</v>
      </c>
      <c r="F10">
        <v>110.27</v>
      </c>
      <c r="G10">
        <v>109.84</v>
      </c>
      <c r="H10">
        <v>108.39</v>
      </c>
      <c r="I10">
        <v>108.2</v>
      </c>
      <c r="J10">
        <v>108.03</v>
      </c>
      <c r="K10">
        <v>109.73</v>
      </c>
      <c r="L10">
        <v>111.94</v>
      </c>
      <c r="M10">
        <v>111.27</v>
      </c>
      <c r="N10">
        <v>111.52</v>
      </c>
      <c r="O10">
        <v>111.08</v>
      </c>
      <c r="P10">
        <v>149.74</v>
      </c>
      <c r="Q10" s="54">
        <f>(E4-E10)/E10</f>
        <v>0.31288953120765967</v>
      </c>
      <c r="R10" s="54">
        <f t="shared" ref="R10:AA10" si="6">(F4-F10)/F10</f>
        <v>0.32692482089416885</v>
      </c>
      <c r="S10" s="54">
        <f t="shared" si="6"/>
        <v>0.29369992716678794</v>
      </c>
      <c r="T10" s="54">
        <f t="shared" si="6"/>
        <v>0.33988375311375579</v>
      </c>
      <c r="U10" s="54">
        <f t="shared" si="6"/>
        <v>0.33234750462107204</v>
      </c>
      <c r="V10" s="54">
        <f t="shared" si="6"/>
        <v>0.35230954364528372</v>
      </c>
      <c r="W10" s="54">
        <f t="shared" si="6"/>
        <v>0.31149184361614862</v>
      </c>
      <c r="X10" s="54">
        <f t="shared" si="6"/>
        <v>0.2530820082186887</v>
      </c>
      <c r="Y10" s="54">
        <f t="shared" si="6"/>
        <v>0.28516221802821967</v>
      </c>
      <c r="Z10" s="54">
        <f t="shared" si="6"/>
        <v>0.24838593974175038</v>
      </c>
      <c r="AA10" s="54">
        <f t="shared" si="6"/>
        <v>0.24027727763773868</v>
      </c>
    </row>
    <row r="11" spans="2:27" x14ac:dyDescent="0.25">
      <c r="B11" s="53">
        <v>38808</v>
      </c>
    </row>
  </sheetData>
  <mergeCells count="1">
    <mergeCell ref="Q2:AA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E2" sqref="E2:F9"/>
    </sheetView>
  </sheetViews>
  <sheetFormatPr defaultRowHeight="15" x14ac:dyDescent="0.25"/>
  <cols>
    <col min="1" max="1" width="9.140625" style="18"/>
    <col min="2" max="2" width="35.85546875" customWidth="1"/>
    <col min="3" max="3" width="18.140625" style="19" customWidth="1"/>
    <col min="4" max="4" width="11.85546875" style="18" customWidth="1"/>
    <col min="5" max="5" width="14" customWidth="1"/>
    <col min="6" max="6" width="15.28515625" bestFit="1" customWidth="1"/>
  </cols>
  <sheetData>
    <row r="1" spans="1:4" ht="22.5" customHeight="1" x14ac:dyDescent="0.25">
      <c r="A1" s="73" t="s">
        <v>71</v>
      </c>
      <c r="B1" s="74"/>
      <c r="C1" s="74"/>
      <c r="D1" s="80"/>
    </row>
    <row r="2" spans="1:4" ht="22.5" customHeight="1" x14ac:dyDescent="0.25">
      <c r="A2" s="20" t="s">
        <v>62</v>
      </c>
      <c r="B2" s="21" t="s">
        <v>63</v>
      </c>
      <c r="C2" s="20" t="s">
        <v>64</v>
      </c>
      <c r="D2" s="10" t="s">
        <v>65</v>
      </c>
    </row>
    <row r="3" spans="1:4" ht="24.75" customHeight="1" x14ac:dyDescent="0.25">
      <c r="A3" s="20">
        <v>1</v>
      </c>
      <c r="B3" s="21" t="s">
        <v>66</v>
      </c>
      <c r="C3" s="22">
        <v>865.27</v>
      </c>
      <c r="D3" s="23">
        <v>2.5</v>
      </c>
    </row>
    <row r="4" spans="1:4" ht="24.75" customHeight="1" x14ac:dyDescent="0.25">
      <c r="A4" s="20">
        <v>2</v>
      </c>
      <c r="B4" s="21" t="s">
        <v>67</v>
      </c>
      <c r="C4" s="22">
        <v>405.69</v>
      </c>
      <c r="D4" s="23">
        <v>2.5</v>
      </c>
    </row>
    <row r="5" spans="1:4" ht="24.75" customHeight="1" x14ac:dyDescent="0.25">
      <c r="A5" s="20">
        <v>3</v>
      </c>
      <c r="B5" s="21" t="s">
        <v>68</v>
      </c>
      <c r="C5" s="22">
        <v>415.08</v>
      </c>
      <c r="D5" s="23">
        <v>2.5</v>
      </c>
    </row>
    <row r="6" spans="1:4" ht="24.75" customHeight="1" x14ac:dyDescent="0.25">
      <c r="A6" s="20">
        <v>4</v>
      </c>
      <c r="B6" s="21" t="s">
        <v>59</v>
      </c>
      <c r="C6" s="22">
        <v>1340.5</v>
      </c>
      <c r="D6" s="23">
        <v>3</v>
      </c>
    </row>
    <row r="7" spans="1:4" ht="24.75" customHeight="1" x14ac:dyDescent="0.25">
      <c r="A7" s="20">
        <v>5</v>
      </c>
      <c r="B7" s="21" t="s">
        <v>60</v>
      </c>
      <c r="C7" s="22">
        <v>2200</v>
      </c>
      <c r="D7" s="23">
        <v>3</v>
      </c>
    </row>
    <row r="8" spans="1:4" ht="24.75" customHeight="1" x14ac:dyDescent="0.25">
      <c r="A8" s="20">
        <v>6</v>
      </c>
      <c r="B8" s="21" t="s">
        <v>61</v>
      </c>
      <c r="C8" s="22">
        <v>1450</v>
      </c>
      <c r="D8" s="23">
        <v>2</v>
      </c>
    </row>
    <row r="9" spans="1:4" ht="24.75" customHeight="1" x14ac:dyDescent="0.3">
      <c r="A9" s="20"/>
      <c r="B9" s="25" t="s">
        <v>69</v>
      </c>
      <c r="C9" s="25">
        <f>SUM(C3:C8)</f>
        <v>6676.54</v>
      </c>
      <c r="D9" s="24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D3" sqref="D3"/>
    </sheetView>
  </sheetViews>
  <sheetFormatPr defaultRowHeight="15" x14ac:dyDescent="0.25"/>
  <cols>
    <col min="2" max="2" width="35.85546875" customWidth="1"/>
    <col min="3" max="3" width="24.7109375" customWidth="1"/>
  </cols>
  <sheetData>
    <row r="1" spans="1:3" ht="15.75" x14ac:dyDescent="0.25">
      <c r="A1" s="75" t="s">
        <v>70</v>
      </c>
      <c r="B1" s="75"/>
      <c r="C1" s="75"/>
    </row>
    <row r="2" spans="1:3" ht="15.75" x14ac:dyDescent="0.25">
      <c r="A2" s="20" t="s">
        <v>62</v>
      </c>
      <c r="B2" s="21" t="s">
        <v>63</v>
      </c>
      <c r="C2" s="20" t="s">
        <v>74</v>
      </c>
    </row>
    <row r="3" spans="1:3" ht="15.75" x14ac:dyDescent="0.25">
      <c r="A3" s="20">
        <v>1</v>
      </c>
      <c r="B3" s="21" t="s">
        <v>72</v>
      </c>
      <c r="C3" s="22">
        <v>2588</v>
      </c>
    </row>
    <row r="4" spans="1:3" ht="15.75" x14ac:dyDescent="0.25">
      <c r="A4" s="20"/>
      <c r="B4" s="21" t="s">
        <v>73</v>
      </c>
      <c r="C4" s="22"/>
    </row>
    <row r="5" spans="1:3" ht="15.75" x14ac:dyDescent="0.25">
      <c r="A5" s="20"/>
      <c r="B5" s="21"/>
      <c r="C5" s="22"/>
    </row>
    <row r="6" spans="1:3" ht="15.75" x14ac:dyDescent="0.25">
      <c r="A6" s="20"/>
      <c r="B6" s="21"/>
      <c r="C6" s="22"/>
    </row>
    <row r="7" spans="1:3" ht="15.75" x14ac:dyDescent="0.25">
      <c r="A7" s="20"/>
      <c r="B7" s="21"/>
      <c r="C7" s="22"/>
    </row>
    <row r="8" spans="1:3" ht="15.75" x14ac:dyDescent="0.25">
      <c r="A8" s="20"/>
      <c r="B8" s="21"/>
      <c r="C8" s="22"/>
    </row>
    <row r="9" spans="1:3" ht="18.75" x14ac:dyDescent="0.3">
      <c r="A9" s="20"/>
      <c r="B9" s="25" t="s">
        <v>69</v>
      </c>
      <c r="C9" s="25">
        <f>SUM(C3:C8)</f>
        <v>2588</v>
      </c>
    </row>
    <row r="13" spans="1:3" ht="15.75" x14ac:dyDescent="0.25">
      <c r="A13" s="76" t="s">
        <v>90</v>
      </c>
      <c r="B13" s="76"/>
      <c r="C13" s="76"/>
    </row>
    <row r="14" spans="1:3" ht="15.75" x14ac:dyDescent="0.25">
      <c r="A14" s="28" t="s">
        <v>62</v>
      </c>
      <c r="B14" s="29" t="s">
        <v>63</v>
      </c>
      <c r="C14" s="28" t="s">
        <v>92</v>
      </c>
    </row>
    <row r="15" spans="1:3" ht="15.75" x14ac:dyDescent="0.25">
      <c r="A15" s="20">
        <v>1</v>
      </c>
      <c r="B15" s="27" t="s">
        <v>76</v>
      </c>
      <c r="C15" s="22">
        <v>20.18</v>
      </c>
    </row>
    <row r="16" spans="1:3" ht="15.75" x14ac:dyDescent="0.25">
      <c r="A16" s="20">
        <v>2</v>
      </c>
      <c r="B16" s="27" t="s">
        <v>78</v>
      </c>
      <c r="C16" s="22">
        <v>20.16</v>
      </c>
    </row>
    <row r="17" spans="1:3" ht="15.75" x14ac:dyDescent="0.25">
      <c r="A17" s="20">
        <v>3</v>
      </c>
      <c r="B17" s="27" t="s">
        <v>60</v>
      </c>
      <c r="C17" s="22">
        <v>15.08</v>
      </c>
    </row>
    <row r="18" spans="1:3" ht="15.75" x14ac:dyDescent="0.25">
      <c r="A18" s="20">
        <v>4</v>
      </c>
      <c r="B18" s="27" t="s">
        <v>21</v>
      </c>
      <c r="C18" s="22">
        <v>6.95</v>
      </c>
    </row>
    <row r="19" spans="1:3" ht="15.75" x14ac:dyDescent="0.25">
      <c r="A19" s="20">
        <v>5</v>
      </c>
      <c r="B19" s="27" t="s">
        <v>19</v>
      </c>
      <c r="C19" s="22">
        <v>7.46</v>
      </c>
    </row>
    <row r="20" spans="1:3" ht="15.75" x14ac:dyDescent="0.25">
      <c r="A20" s="20">
        <v>6</v>
      </c>
      <c r="B20" s="27" t="s">
        <v>91</v>
      </c>
      <c r="C20" s="22">
        <v>48.1</v>
      </c>
    </row>
    <row r="21" spans="1:3" ht="18.75" x14ac:dyDescent="0.3">
      <c r="A21" s="20"/>
      <c r="B21" s="25" t="s">
        <v>69</v>
      </c>
      <c r="C21" s="25">
        <f>SUM(C15:C20)</f>
        <v>117.93</v>
      </c>
    </row>
  </sheetData>
  <mergeCells count="2">
    <mergeCell ref="A1:C1"/>
    <mergeCell ref="A13:C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C7"/>
  <sheetViews>
    <sheetView workbookViewId="0">
      <selection activeCell="E15" sqref="E15"/>
    </sheetView>
  </sheetViews>
  <sheetFormatPr defaultRowHeight="15" x14ac:dyDescent="0.25"/>
  <cols>
    <col min="3" max="3" width="40" customWidth="1"/>
  </cols>
  <sheetData>
    <row r="4" spans="3:3" x14ac:dyDescent="0.25">
      <c r="C4" s="13" t="s">
        <v>18</v>
      </c>
    </row>
    <row r="5" spans="3:3" x14ac:dyDescent="0.25">
      <c r="C5" s="14"/>
    </row>
    <row r="6" spans="3:3" x14ac:dyDescent="0.25">
      <c r="C6" t="s">
        <v>93</v>
      </c>
    </row>
    <row r="7" spans="3:3" x14ac:dyDescent="0.25">
      <c r="C7" t="s">
        <v>94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I14"/>
  <sheetViews>
    <sheetView workbookViewId="0">
      <selection activeCell="H18" sqref="H18"/>
    </sheetView>
  </sheetViews>
  <sheetFormatPr defaultRowHeight="15" x14ac:dyDescent="0.25"/>
  <cols>
    <col min="5" max="5" width="35.85546875" customWidth="1"/>
    <col min="6" max="6" width="18.140625" customWidth="1"/>
    <col min="7" max="7" width="11.85546875" customWidth="1"/>
    <col min="8" max="8" width="15.28515625" customWidth="1"/>
    <col min="9" max="9" width="15.28515625" bestFit="1" customWidth="1"/>
  </cols>
  <sheetData>
    <row r="3" spans="4:9" ht="15.75" x14ac:dyDescent="0.25">
      <c r="D3" s="77" t="s">
        <v>71</v>
      </c>
      <c r="E3" s="78"/>
      <c r="F3" s="78"/>
      <c r="G3" s="78"/>
      <c r="H3" s="78"/>
      <c r="I3" s="79"/>
    </row>
    <row r="4" spans="4:9" ht="27.75" x14ac:dyDescent="0.25">
      <c r="D4" s="46" t="s">
        <v>62</v>
      </c>
      <c r="E4" s="47" t="s">
        <v>111</v>
      </c>
      <c r="F4" s="46" t="s">
        <v>64</v>
      </c>
      <c r="G4" s="48" t="s">
        <v>65</v>
      </c>
      <c r="H4" s="49" t="s">
        <v>109</v>
      </c>
      <c r="I4" s="50" t="s">
        <v>110</v>
      </c>
    </row>
    <row r="5" spans="4:9" ht="15.75" x14ac:dyDescent="0.25">
      <c r="D5" s="20">
        <v>1</v>
      </c>
      <c r="E5" s="21" t="s">
        <v>66</v>
      </c>
      <c r="F5" s="22">
        <v>865.27</v>
      </c>
      <c r="G5" s="23">
        <v>2.5</v>
      </c>
      <c r="H5" s="81">
        <v>1500</v>
      </c>
      <c r="I5" s="81">
        <f>H5*F5</f>
        <v>1297905</v>
      </c>
    </row>
    <row r="6" spans="4:9" ht="15.75" x14ac:dyDescent="0.25">
      <c r="D6" s="20">
        <v>2</v>
      </c>
      <c r="E6" s="21" t="s">
        <v>67</v>
      </c>
      <c r="F6" s="22">
        <v>405.69</v>
      </c>
      <c r="G6" s="23">
        <v>2.5</v>
      </c>
      <c r="H6" s="81">
        <v>1500</v>
      </c>
      <c r="I6" s="81">
        <f t="shared" ref="I6:I10" si="0">H6*F6</f>
        <v>608535</v>
      </c>
    </row>
    <row r="7" spans="4:9" ht="15.75" x14ac:dyDescent="0.25">
      <c r="D7" s="20">
        <v>3</v>
      </c>
      <c r="E7" s="21" t="s">
        <v>68</v>
      </c>
      <c r="F7" s="22">
        <v>415.08</v>
      </c>
      <c r="G7" s="23">
        <v>2.5</v>
      </c>
      <c r="H7" s="81">
        <v>1500</v>
      </c>
      <c r="I7" s="81">
        <f t="shared" si="0"/>
        <v>622620</v>
      </c>
    </row>
    <row r="8" spans="4:9" ht="15.75" x14ac:dyDescent="0.25">
      <c r="D8" s="20">
        <v>4</v>
      </c>
      <c r="E8" s="21" t="s">
        <v>59</v>
      </c>
      <c r="F8" s="22">
        <v>1340.5</v>
      </c>
      <c r="G8" s="23">
        <v>3</v>
      </c>
      <c r="H8" s="81">
        <v>1500</v>
      </c>
      <c r="I8" s="81">
        <f t="shared" si="0"/>
        <v>2010750</v>
      </c>
    </row>
    <row r="9" spans="4:9" ht="15.75" x14ac:dyDescent="0.25">
      <c r="D9" s="20">
        <v>5</v>
      </c>
      <c r="E9" s="21" t="s">
        <v>60</v>
      </c>
      <c r="F9" s="22">
        <v>2200</v>
      </c>
      <c r="G9" s="23">
        <v>3</v>
      </c>
      <c r="H9" s="81">
        <v>1500</v>
      </c>
      <c r="I9" s="81">
        <f t="shared" si="0"/>
        <v>3300000</v>
      </c>
    </row>
    <row r="10" spans="4:9" ht="15.75" x14ac:dyDescent="0.25">
      <c r="D10" s="20">
        <v>6</v>
      </c>
      <c r="E10" s="21" t="s">
        <v>61</v>
      </c>
      <c r="F10" s="22">
        <v>1450</v>
      </c>
      <c r="G10" s="23">
        <v>2</v>
      </c>
      <c r="H10" s="81">
        <v>1500</v>
      </c>
      <c r="I10" s="81">
        <f t="shared" si="0"/>
        <v>2175000</v>
      </c>
    </row>
    <row r="11" spans="4:9" ht="15.75" x14ac:dyDescent="0.25">
      <c r="D11" s="20"/>
      <c r="E11" s="52" t="s">
        <v>69</v>
      </c>
      <c r="F11" s="51">
        <f>SUM(F5:F10)</f>
        <v>6676.54</v>
      </c>
      <c r="G11" s="24"/>
      <c r="H11" s="82"/>
      <c r="I11" s="82">
        <f>SUM(I5:I10)</f>
        <v>10014810</v>
      </c>
    </row>
    <row r="14" spans="4:9" x14ac:dyDescent="0.25">
      <c r="F14" s="45"/>
      <c r="H14">
        <v>33</v>
      </c>
    </row>
  </sheetData>
  <mergeCells count="1">
    <mergeCell ref="D3:I3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Building Sheet</vt:lpstr>
      <vt:lpstr>Building Valuation</vt:lpstr>
      <vt:lpstr>Sheet1</vt:lpstr>
      <vt:lpstr>Boundary Wall Length</vt:lpstr>
      <vt:lpstr>Lenght or Area of Road</vt:lpstr>
      <vt:lpstr>Drainage length</vt:lpstr>
      <vt:lpstr>Boundry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Mohit Agarwal</dc:creator>
  <cp:lastModifiedBy>Aditya</cp:lastModifiedBy>
  <cp:lastPrinted>2022-01-06T07:49:38Z</cp:lastPrinted>
  <dcterms:created xsi:type="dcterms:W3CDTF">2016-02-17T05:50:56Z</dcterms:created>
  <dcterms:modified xsi:type="dcterms:W3CDTF">2022-02-02T07:34:49Z</dcterms:modified>
</cp:coreProperties>
</file>