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P&amp;M Valuation" sheetId="2" r:id="rId1"/>
  </sheets>
  <calcPr calcId="152511"/>
</workbook>
</file>

<file path=xl/calcChain.xml><?xml version="1.0" encoding="utf-8"?>
<calcChain xmlns="http://schemas.openxmlformats.org/spreadsheetml/2006/main">
  <c r="L15" i="2" l="1"/>
  <c r="K15" i="2"/>
  <c r="N9" i="2"/>
  <c r="N10" i="2"/>
  <c r="N11" i="2"/>
  <c r="N12" i="2"/>
  <c r="N13" i="2"/>
  <c r="N14" i="2"/>
  <c r="N6" i="2"/>
  <c r="N7" i="2"/>
  <c r="N8" i="2"/>
  <c r="J9" i="2"/>
  <c r="J10" i="2"/>
  <c r="J11" i="2"/>
  <c r="J12" i="2"/>
  <c r="J13" i="2"/>
  <c r="J14" i="2"/>
  <c r="J6" i="2"/>
  <c r="J7" i="2"/>
  <c r="J8" i="2"/>
  <c r="G14" i="2"/>
  <c r="G13" i="2"/>
  <c r="G12" i="2"/>
  <c r="G11" i="2"/>
  <c r="G10" i="2"/>
  <c r="G9" i="2"/>
  <c r="G8" i="2"/>
  <c r="O8" i="2" s="1"/>
  <c r="P8" i="2" s="1"/>
  <c r="R8" i="2" s="1"/>
  <c r="G7" i="2"/>
  <c r="G6" i="2"/>
  <c r="O13" i="2" l="1"/>
  <c r="P13" i="2" s="1"/>
  <c r="R13" i="2" s="1"/>
  <c r="O14" i="2"/>
  <c r="P14" i="2" s="1"/>
  <c r="R14" i="2" s="1"/>
  <c r="O10" i="2"/>
  <c r="P10" i="2" s="1"/>
  <c r="R10" i="2" s="1"/>
  <c r="O9" i="2"/>
  <c r="P9" i="2" s="1"/>
  <c r="R9" i="2" s="1"/>
  <c r="O7" i="2"/>
  <c r="P7" i="2" s="1"/>
  <c r="R7" i="2" s="1"/>
  <c r="O12" i="2"/>
  <c r="P12" i="2" s="1"/>
  <c r="R12" i="2" s="1"/>
  <c r="O6" i="2"/>
  <c r="P6" i="2" s="1"/>
  <c r="R6" i="2" s="1"/>
  <c r="O11" i="2"/>
  <c r="P11" i="2" s="1"/>
  <c r="R11" i="2" s="1"/>
  <c r="N5" i="2"/>
  <c r="N15" i="2" s="1"/>
  <c r="J5" i="2"/>
  <c r="G5" i="2"/>
  <c r="O5" i="2" l="1"/>
  <c r="P5" i="2" l="1"/>
  <c r="O15" i="2"/>
  <c r="R5" i="2" l="1"/>
  <c r="R15" i="2" s="1"/>
  <c r="P15" i="2"/>
</calcChain>
</file>

<file path=xl/sharedStrings.xml><?xml version="1.0" encoding="utf-8"?>
<sst xmlns="http://schemas.openxmlformats.org/spreadsheetml/2006/main" count="44" uniqueCount="35">
  <si>
    <t xml:space="preserve">Sr. no </t>
  </si>
  <si>
    <t>Asset description</t>
  </si>
  <si>
    <t xml:space="preserve">Date of Capitalization </t>
  </si>
  <si>
    <t>Date of Valuation</t>
  </si>
  <si>
    <t xml:space="preserve">Salvage Value </t>
  </si>
  <si>
    <t xml:space="preserve">Depreciation factor </t>
  </si>
  <si>
    <t xml:space="preserve">Cost of Capitalization </t>
  </si>
  <si>
    <t>% Inflation</t>
  </si>
  <si>
    <r>
      <t xml:space="preserve">Estimated Economic life of the Assets                                     </t>
    </r>
    <r>
      <rPr>
        <i/>
        <sz val="11"/>
        <color theme="1"/>
        <rFont val="Calibri"/>
        <family val="2"/>
        <scheme val="minor"/>
      </rPr>
      <t>(Years)</t>
    </r>
  </si>
  <si>
    <r>
      <t xml:space="preserve">Net Block as on </t>
    </r>
    <r>
      <rPr>
        <i/>
        <sz val="11"/>
        <color theme="1"/>
        <rFont val="Calibri"/>
        <family val="2"/>
        <scheme val="minor"/>
      </rPr>
      <t>(31.01.21)</t>
    </r>
  </si>
  <si>
    <r>
      <t xml:space="preserve">Estimated Reproduction Cost of the Asset                                                                    </t>
    </r>
    <r>
      <rPr>
        <i/>
        <sz val="11"/>
        <color theme="1"/>
        <rFont val="Calibri"/>
        <family val="2"/>
        <scheme val="minor"/>
      </rPr>
      <t>(as per CCI)</t>
    </r>
  </si>
  <si>
    <t>Total Depreciation</t>
  </si>
  <si>
    <t>Net Depreciated Value</t>
  </si>
  <si>
    <t>Obsolescence Factor</t>
  </si>
  <si>
    <t>Current Depreciated Replacement Value</t>
  </si>
  <si>
    <t>TOTAL</t>
  </si>
  <si>
    <t>QTY.</t>
  </si>
  <si>
    <t>--</t>
  </si>
  <si>
    <t>Industrial Sewing Machine Model 8452 Typical Overlock</t>
  </si>
  <si>
    <t>Industrial Sewing Machine Model 8452 Typical Lock</t>
  </si>
  <si>
    <t>Steam Press Boiler and Table Complete Set'</t>
  </si>
  <si>
    <t>Steam Press Part</t>
  </si>
  <si>
    <t>Sewing Machine Spare Part</t>
  </si>
  <si>
    <t>Dryer Turbo Dry Ex IFB</t>
  </si>
  <si>
    <t>Washing Machine</t>
  </si>
  <si>
    <t>Needles 11 Gauge</t>
  </si>
  <si>
    <t>Knitting Machine 11 Gauge</t>
  </si>
  <si>
    <t>Dial Linking Machine 11 Gauge</t>
  </si>
  <si>
    <r>
      <t xml:space="preserve">Operational Life Consumed                 </t>
    </r>
    <r>
      <rPr>
        <sz val="11"/>
        <rFont val="Calibri"/>
        <family val="2"/>
        <scheme val="minor"/>
      </rPr>
      <t xml:space="preserve">  </t>
    </r>
    <r>
      <rPr>
        <b/>
        <sz val="11"/>
        <rFont val="Calibri"/>
        <family val="2"/>
        <scheme val="minor"/>
      </rPr>
      <t xml:space="preserve"> </t>
    </r>
    <r>
      <rPr>
        <b/>
        <i/>
        <sz val="11"/>
        <color theme="1"/>
        <rFont val="Calibri"/>
        <family val="2"/>
        <scheme val="minor"/>
      </rPr>
      <t>(yrs)</t>
    </r>
  </si>
  <si>
    <t xml:space="preserve">1. Asset items pertaining to M/S. Aditi Hosiery, located in  153A, Shakti Farm, U.S.Nagar, Uttarkhand			</t>
  </si>
  <si>
    <t>ENCLOSURE-B: VALUATION OF PLANT AND MACHINERY CAPITALIZED IN  | M/S.  ADITI HOSIERY | 153A, SHAKTI FARM, U.S.NAGAR, UTTARAKHAND</t>
  </si>
  <si>
    <t>2. For the purpose of Valuation the bank has provided us the Tax invoice, from which the Description of the assets, Date of Captilization, Cost of Captilization have been considered.</t>
  </si>
  <si>
    <t xml:space="preserve">3. For evaluating useful life for calculation of depreciation,Chart of Companies Act-2013 is reffered						</t>
  </si>
  <si>
    <t>4. For evaluating the Gross current replacement cost of the machines and equipments, the Replacement cost of machines has been kept same as capitalization cost since not much price escalation has come in this machinery since the time of inception.</t>
  </si>
  <si>
    <t>5. Few of the items from the Tax invoice provided to us by the bank, such as Silicone Softener, Raksha poly, Button, Dyed Blended Yarn have nort been considered in the valuation since these are part of consumables.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</si>
</sst>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quot;\ * #,##0.00_ ;_ &quot;₹&quot;\ * \-#,##0.00_ ;_ &quot;₹&quot;\ * &quot;-&quot;??_ ;_ @_ "/>
    <numFmt numFmtId="164" formatCode="_ &quot;₹&quot;\ * #,##0_ ;_ &quot;₹&quot;\ * \-#,##0_ ;_ &quot;₹&quot;\ * &quot;-&quot;??_ ;_ @_ "/>
    <numFmt numFmtId="165" formatCode="_ [$₹-4009]\ * #,##0_ ;_ [$₹-4009]\ * \-#,##0_ ;_ [$₹-4009]\ * &quot;-&quot;??_ ;_ @_ "/>
    <numFmt numFmtId="166" formatCode="0.000"/>
  </numFmts>
  <fonts count="8" x14ac:knownFonts="1">
    <font>
      <sz val="11"/>
      <color theme="1"/>
      <name val="Calibri"/>
      <family val="2"/>
      <scheme val="minor"/>
    </font>
    <font>
      <b/>
      <sz val="11"/>
      <color theme="1"/>
      <name val="Calibri"/>
      <family val="2"/>
      <scheme val="minor"/>
    </font>
    <font>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i/>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cellStyleXfs>
  <cellXfs count="34">
    <xf numFmtId="0" fontId="0" fillId="0" borderId="0" xfId="0"/>
    <xf numFmtId="0" fontId="1" fillId="3" borderId="1" xfId="0" applyFont="1" applyFill="1" applyBorder="1" applyAlignment="1">
      <alignment horizontal="center" vertical="center" wrapText="1"/>
    </xf>
    <xf numFmtId="44" fontId="5" fillId="3" borderId="1" xfId="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 fillId="3" borderId="1" xfId="1" applyNumberFormat="1" applyFont="1" applyFill="1" applyBorder="1" applyAlignment="1">
      <alignment horizontal="center" vertical="center" wrapText="1"/>
    </xf>
    <xf numFmtId="165" fontId="1" fillId="3" borderId="1" xfId="1" applyNumberFormat="1" applyFont="1" applyFill="1" applyBorder="1" applyAlignment="1">
      <alignment horizontal="center" vertical="center" wrapText="1"/>
    </xf>
    <xf numFmtId="44" fontId="1" fillId="3" borderId="1" xfId="1"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vertical="top"/>
    </xf>
    <xf numFmtId="14" fontId="7"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166" fontId="7" fillId="0" borderId="1" xfId="0" applyNumberFormat="1" applyFont="1" applyBorder="1" applyAlignment="1">
      <alignment horizontal="center" vertical="center"/>
    </xf>
    <xf numFmtId="9" fontId="7" fillId="0" borderId="1" xfId="2" applyFont="1" applyBorder="1" applyAlignment="1">
      <alignment horizontal="center" vertical="center"/>
    </xf>
    <xf numFmtId="0" fontId="0" fillId="0" borderId="1" xfId="0" applyBorder="1"/>
    <xf numFmtId="0" fontId="3" fillId="2" borderId="1"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7" fillId="0" borderId="1" xfId="0" applyFont="1" applyBorder="1" applyAlignment="1">
      <alignment horizontal="center" vertical="top"/>
    </xf>
    <xf numFmtId="0" fontId="0" fillId="0" borderId="0" xfId="0" applyAlignment="1">
      <alignment horizontal="center"/>
    </xf>
    <xf numFmtId="44" fontId="7" fillId="0" borderId="1" xfId="1" quotePrefix="1" applyFont="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wrapText="1"/>
    </xf>
    <xf numFmtId="0" fontId="0" fillId="0" borderId="1" xfId="0" applyBorder="1" applyAlignment="1">
      <alignment horizontal="center"/>
    </xf>
    <xf numFmtId="0" fontId="7" fillId="0" borderId="1" xfId="0" applyFont="1" applyFill="1" applyBorder="1" applyAlignment="1">
      <alignment horizontal="center" vertical="center"/>
    </xf>
    <xf numFmtId="0" fontId="1" fillId="0" borderId="1" xfId="0" applyFont="1" applyBorder="1"/>
    <xf numFmtId="44" fontId="1" fillId="0" borderId="1" xfId="0" applyNumberFormat="1" applyFont="1" applyBorder="1"/>
    <xf numFmtId="164" fontId="1" fillId="0" borderId="1" xfId="0" applyNumberFormat="1" applyFont="1" applyBorder="1"/>
    <xf numFmtId="164" fontId="7" fillId="0" borderId="1" xfId="1" applyNumberFormat="1" applyFont="1" applyBorder="1" applyAlignment="1">
      <alignment horizontal="center" vertical="center"/>
    </xf>
    <xf numFmtId="164" fontId="7" fillId="0" borderId="1" xfId="1" applyNumberFormat="1" applyFont="1" applyFill="1" applyBorder="1" applyAlignment="1">
      <alignment horizontal="center" vertical="center"/>
    </xf>
    <xf numFmtId="165" fontId="7" fillId="0" borderId="1" xfId="0" applyNumberFormat="1" applyFont="1" applyBorder="1" applyAlignment="1">
      <alignment horizontal="center" vertical="center"/>
    </xf>
    <xf numFmtId="165" fontId="1" fillId="0" borderId="1" xfId="0" applyNumberFormat="1" applyFont="1" applyBorder="1"/>
    <xf numFmtId="0" fontId="6" fillId="0" borderId="1" xfId="0" applyFont="1" applyBorder="1" applyAlignment="1">
      <alignment horizontal="left" vertical="top" wrapText="1"/>
    </xf>
  </cellXfs>
  <cellStyles count="5">
    <cellStyle name="Currency" xfId="1" builtinId="4"/>
    <cellStyle name="Currency 2" xfId="3"/>
    <cellStyle name="Normal" xfId="0" builtinId="0"/>
    <cellStyle name="Normal 4" xfId="4"/>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R20"/>
  <sheetViews>
    <sheetView tabSelected="1" workbookViewId="0">
      <selection activeCell="G10" sqref="G10"/>
    </sheetView>
  </sheetViews>
  <sheetFormatPr defaultRowHeight="15" x14ac:dyDescent="0.25"/>
  <cols>
    <col min="3" max="3" width="27" bestFit="1" customWidth="1"/>
    <col min="4" max="4" width="5.7109375" style="20" bestFit="1" customWidth="1"/>
    <col min="5" max="5" width="13.28515625" customWidth="1"/>
    <col min="6" max="6" width="11.5703125" bestFit="1" customWidth="1"/>
    <col min="7" max="7" width="14.7109375" customWidth="1"/>
    <col min="8" max="8" width="12.5703125" customWidth="1"/>
    <col min="9" max="9" width="11.7109375" customWidth="1"/>
    <col min="10" max="10" width="13" customWidth="1"/>
    <col min="11" max="11" width="13.28515625" bestFit="1" customWidth="1"/>
    <col min="12" max="12" width="14.85546875" hidden="1" customWidth="1"/>
    <col min="13" max="13" width="0" hidden="1" customWidth="1"/>
    <col min="14" max="14" width="19.85546875" bestFit="1" customWidth="1"/>
    <col min="15" max="15" width="12.28515625" customWidth="1"/>
    <col min="16" max="16" width="12.140625" customWidth="1"/>
    <col min="17" max="17" width="13.85546875" customWidth="1"/>
    <col min="18" max="18" width="14.5703125" customWidth="1"/>
  </cols>
  <sheetData>
    <row r="3" spans="2:18" ht="15.75" x14ac:dyDescent="0.25">
      <c r="B3" s="15" t="s">
        <v>30</v>
      </c>
      <c r="C3" s="15"/>
      <c r="D3" s="15"/>
      <c r="E3" s="15"/>
      <c r="F3" s="15"/>
      <c r="G3" s="15"/>
      <c r="H3" s="15"/>
      <c r="I3" s="15"/>
      <c r="J3" s="15"/>
      <c r="K3" s="15"/>
      <c r="L3" s="15"/>
      <c r="M3" s="15"/>
      <c r="N3" s="15"/>
      <c r="O3" s="15"/>
      <c r="P3" s="15"/>
      <c r="Q3" s="15"/>
      <c r="R3" s="15"/>
    </row>
    <row r="4" spans="2:18" ht="75" x14ac:dyDescent="0.25">
      <c r="B4" s="1" t="s">
        <v>0</v>
      </c>
      <c r="C4" s="1" t="s">
        <v>1</v>
      </c>
      <c r="D4" s="1" t="s">
        <v>16</v>
      </c>
      <c r="E4" s="1" t="s">
        <v>2</v>
      </c>
      <c r="F4" s="1" t="s">
        <v>3</v>
      </c>
      <c r="G4" s="2" t="s">
        <v>28</v>
      </c>
      <c r="H4" s="1" t="s">
        <v>8</v>
      </c>
      <c r="I4" s="1" t="s">
        <v>4</v>
      </c>
      <c r="J4" s="3" t="s">
        <v>5</v>
      </c>
      <c r="K4" s="1" t="s">
        <v>6</v>
      </c>
      <c r="L4" s="1" t="s">
        <v>9</v>
      </c>
      <c r="M4" s="1" t="s">
        <v>7</v>
      </c>
      <c r="N4" s="4" t="s">
        <v>10</v>
      </c>
      <c r="O4" s="5" t="s">
        <v>11</v>
      </c>
      <c r="P4" s="5" t="s">
        <v>12</v>
      </c>
      <c r="Q4" s="6" t="s">
        <v>13</v>
      </c>
      <c r="R4" s="5" t="s">
        <v>14</v>
      </c>
    </row>
    <row r="5" spans="2:18" x14ac:dyDescent="0.25">
      <c r="B5" s="7">
        <v>1</v>
      </c>
      <c r="C5" s="8" t="s">
        <v>26</v>
      </c>
      <c r="D5" s="19">
        <v>4</v>
      </c>
      <c r="E5" s="9">
        <v>44084</v>
      </c>
      <c r="F5" s="9">
        <v>44558</v>
      </c>
      <c r="G5" s="10">
        <f>(F5-E5)/(EDATE(F5,12)-F5)</f>
        <v>1.2986301369863014</v>
      </c>
      <c r="H5" s="7">
        <v>15</v>
      </c>
      <c r="I5" s="11">
        <v>0.05</v>
      </c>
      <c r="J5" s="12">
        <f t="shared" ref="J5:J14" si="0">(1-I5)/H5</f>
        <v>6.3333333333333325E-2</v>
      </c>
      <c r="K5" s="29">
        <v>1062000</v>
      </c>
      <c r="L5" s="21" t="s">
        <v>17</v>
      </c>
      <c r="M5" s="13">
        <v>0</v>
      </c>
      <c r="N5" s="31">
        <f>K5*(1+M5)</f>
        <v>1062000</v>
      </c>
      <c r="O5" s="31">
        <f t="shared" ref="O5:O14" si="1">N5*J5*G5</f>
        <v>87345.863013698618</v>
      </c>
      <c r="P5" s="31">
        <f>MAX(N5-O5,0)</f>
        <v>974654.1369863014</v>
      </c>
      <c r="Q5" s="11">
        <v>0.1</v>
      </c>
      <c r="R5" s="31">
        <f>IF(K5=0,0,IF(P5&lt;=I5*K5,I5*K5,P5*(1-Q5)))</f>
        <v>877188.72328767122</v>
      </c>
    </row>
    <row r="6" spans="2:18" x14ac:dyDescent="0.25">
      <c r="B6" s="7">
        <v>2</v>
      </c>
      <c r="C6" s="8" t="s">
        <v>27</v>
      </c>
      <c r="D6" s="19">
        <v>1</v>
      </c>
      <c r="E6" s="9">
        <v>44084</v>
      </c>
      <c r="F6" s="9">
        <v>44558</v>
      </c>
      <c r="G6" s="10">
        <f t="shared" ref="G6:G14" si="2">(F6-E6)/(EDATE(F6,12)-F6)</f>
        <v>1.2986301369863014</v>
      </c>
      <c r="H6" s="7">
        <v>15</v>
      </c>
      <c r="I6" s="11">
        <v>0.05</v>
      </c>
      <c r="J6" s="12">
        <f t="shared" si="0"/>
        <v>6.3333333333333325E-2</v>
      </c>
      <c r="K6" s="29">
        <v>67142</v>
      </c>
      <c r="L6" s="21" t="s">
        <v>17</v>
      </c>
      <c r="M6" s="13">
        <v>0</v>
      </c>
      <c r="N6" s="31">
        <f t="shared" ref="N6:N14" si="3">K6*(1+M6)</f>
        <v>67142</v>
      </c>
      <c r="O6" s="31">
        <f t="shared" si="1"/>
        <v>5522.1995616438344</v>
      </c>
      <c r="P6" s="31">
        <f t="shared" ref="P6:P14" si="4">MAX(N6-O6,0)</f>
        <v>61619.800438356164</v>
      </c>
      <c r="Q6" s="11">
        <v>0.1</v>
      </c>
      <c r="R6" s="31">
        <f t="shared" ref="R6:R14" si="5">IF(K6=0,0,IF(P6&lt;=I6*K6,I6*K6,P6*(1-Q6)))</f>
        <v>55457.820394520546</v>
      </c>
    </row>
    <row r="7" spans="2:18" ht="30" x14ac:dyDescent="0.25">
      <c r="B7" s="7">
        <v>3</v>
      </c>
      <c r="C7" s="22" t="s">
        <v>18</v>
      </c>
      <c r="D7" s="19">
        <v>1</v>
      </c>
      <c r="E7" s="9">
        <v>44084</v>
      </c>
      <c r="F7" s="9">
        <v>44558</v>
      </c>
      <c r="G7" s="10">
        <f t="shared" si="2"/>
        <v>1.2986301369863014</v>
      </c>
      <c r="H7" s="7">
        <v>15</v>
      </c>
      <c r="I7" s="11">
        <v>0.05</v>
      </c>
      <c r="J7" s="12">
        <f t="shared" si="0"/>
        <v>6.3333333333333325E-2</v>
      </c>
      <c r="K7" s="29">
        <v>35868</v>
      </c>
      <c r="L7" s="21" t="s">
        <v>17</v>
      </c>
      <c r="M7" s="13">
        <v>0</v>
      </c>
      <c r="N7" s="31">
        <f t="shared" si="3"/>
        <v>35868</v>
      </c>
      <c r="O7" s="31">
        <f t="shared" si="1"/>
        <v>2950.0201643835617</v>
      </c>
      <c r="P7" s="31">
        <f t="shared" si="4"/>
        <v>32917.979835616439</v>
      </c>
      <c r="Q7" s="11">
        <v>0.1</v>
      </c>
      <c r="R7" s="31">
        <f t="shared" si="5"/>
        <v>29626.181852054797</v>
      </c>
    </row>
    <row r="8" spans="2:18" ht="30" x14ac:dyDescent="0.25">
      <c r="B8" s="7">
        <v>4</v>
      </c>
      <c r="C8" s="22" t="s">
        <v>19</v>
      </c>
      <c r="D8" s="19">
        <v>1</v>
      </c>
      <c r="E8" s="9">
        <v>44084</v>
      </c>
      <c r="F8" s="9">
        <v>44558</v>
      </c>
      <c r="G8" s="10">
        <f t="shared" si="2"/>
        <v>1.2986301369863014</v>
      </c>
      <c r="H8" s="7">
        <v>15</v>
      </c>
      <c r="I8" s="11">
        <v>0.05</v>
      </c>
      <c r="J8" s="12">
        <f t="shared" si="0"/>
        <v>6.3333333333333325E-2</v>
      </c>
      <c r="K8" s="29">
        <v>35868</v>
      </c>
      <c r="L8" s="21" t="s">
        <v>17</v>
      </c>
      <c r="M8" s="13">
        <v>0</v>
      </c>
      <c r="N8" s="31">
        <f t="shared" si="3"/>
        <v>35868</v>
      </c>
      <c r="O8" s="31">
        <f t="shared" si="1"/>
        <v>2950.0201643835617</v>
      </c>
      <c r="P8" s="31">
        <f t="shared" si="4"/>
        <v>32917.979835616439</v>
      </c>
      <c r="Q8" s="11">
        <v>0.1</v>
      </c>
      <c r="R8" s="31">
        <f t="shared" si="5"/>
        <v>29626.181852054797</v>
      </c>
    </row>
    <row r="9" spans="2:18" ht="30" x14ac:dyDescent="0.25">
      <c r="B9" s="7">
        <v>5</v>
      </c>
      <c r="C9" s="23" t="s">
        <v>20</v>
      </c>
      <c r="D9" s="24">
        <v>1</v>
      </c>
      <c r="E9" s="9">
        <v>44084</v>
      </c>
      <c r="F9" s="9">
        <v>44558</v>
      </c>
      <c r="G9" s="10">
        <f t="shared" si="2"/>
        <v>1.2986301369863014</v>
      </c>
      <c r="H9" s="25">
        <v>20</v>
      </c>
      <c r="I9" s="11">
        <v>0.05</v>
      </c>
      <c r="J9" s="12">
        <f t="shared" si="0"/>
        <v>4.7500000000000001E-2</v>
      </c>
      <c r="K9" s="30">
        <v>42475</v>
      </c>
      <c r="L9" s="21" t="s">
        <v>17</v>
      </c>
      <c r="M9" s="13">
        <v>0</v>
      </c>
      <c r="N9" s="31">
        <f t="shared" si="3"/>
        <v>42475</v>
      </c>
      <c r="O9" s="31">
        <f t="shared" si="1"/>
        <v>2620.0674657534246</v>
      </c>
      <c r="P9" s="31">
        <f t="shared" si="4"/>
        <v>39854.932534246575</v>
      </c>
      <c r="Q9" s="11">
        <v>0.1</v>
      </c>
      <c r="R9" s="31">
        <f t="shared" si="5"/>
        <v>35869.43928082192</v>
      </c>
    </row>
    <row r="10" spans="2:18" x14ac:dyDescent="0.25">
      <c r="B10" s="7">
        <v>6</v>
      </c>
      <c r="C10" s="14" t="s">
        <v>21</v>
      </c>
      <c r="D10" s="24">
        <v>60</v>
      </c>
      <c r="E10" s="9">
        <v>44084</v>
      </c>
      <c r="F10" s="9">
        <v>44558</v>
      </c>
      <c r="G10" s="10">
        <f t="shared" si="2"/>
        <v>1.2986301369863014</v>
      </c>
      <c r="H10" s="25">
        <v>3</v>
      </c>
      <c r="I10" s="11">
        <v>0.05</v>
      </c>
      <c r="J10" s="12">
        <f t="shared" si="0"/>
        <v>0.31666666666666665</v>
      </c>
      <c r="K10" s="30">
        <v>8213</v>
      </c>
      <c r="L10" s="21" t="s">
        <v>17</v>
      </c>
      <c r="M10" s="13">
        <v>0</v>
      </c>
      <c r="N10" s="31">
        <f t="shared" si="3"/>
        <v>8213</v>
      </c>
      <c r="O10" s="31">
        <f t="shared" si="1"/>
        <v>3377.4556164383562</v>
      </c>
      <c r="P10" s="31">
        <f t="shared" si="4"/>
        <v>4835.5443835616443</v>
      </c>
      <c r="Q10" s="11">
        <v>0.1</v>
      </c>
      <c r="R10" s="31">
        <f t="shared" si="5"/>
        <v>4351.9899452054797</v>
      </c>
    </row>
    <row r="11" spans="2:18" x14ac:dyDescent="0.25">
      <c r="B11" s="7">
        <v>7</v>
      </c>
      <c r="C11" s="14" t="s">
        <v>22</v>
      </c>
      <c r="D11" s="24">
        <v>25</v>
      </c>
      <c r="E11" s="9">
        <v>44084</v>
      </c>
      <c r="F11" s="9">
        <v>44558</v>
      </c>
      <c r="G11" s="10">
        <f t="shared" si="2"/>
        <v>1.2986301369863014</v>
      </c>
      <c r="H11" s="25">
        <v>3</v>
      </c>
      <c r="I11" s="11">
        <v>0.05</v>
      </c>
      <c r="J11" s="12">
        <f t="shared" si="0"/>
        <v>0.31666666666666665</v>
      </c>
      <c r="K11" s="30">
        <v>1238</v>
      </c>
      <c r="L11" s="21" t="s">
        <v>17</v>
      </c>
      <c r="M11" s="13">
        <v>0</v>
      </c>
      <c r="N11" s="31">
        <f t="shared" si="3"/>
        <v>1238</v>
      </c>
      <c r="O11" s="31">
        <f t="shared" si="1"/>
        <v>509.10630136986299</v>
      </c>
      <c r="P11" s="31">
        <f t="shared" si="4"/>
        <v>728.89369863013701</v>
      </c>
      <c r="Q11" s="11">
        <v>0.1</v>
      </c>
      <c r="R11" s="31">
        <f t="shared" si="5"/>
        <v>656.0043287671233</v>
      </c>
    </row>
    <row r="12" spans="2:18" x14ac:dyDescent="0.25">
      <c r="B12" s="7">
        <v>8</v>
      </c>
      <c r="C12" s="14" t="s">
        <v>23</v>
      </c>
      <c r="D12" s="24">
        <v>1</v>
      </c>
      <c r="E12" s="9">
        <v>44084</v>
      </c>
      <c r="F12" s="9">
        <v>44558</v>
      </c>
      <c r="G12" s="10">
        <f t="shared" si="2"/>
        <v>1.2986301369863014</v>
      </c>
      <c r="H12" s="25">
        <v>20</v>
      </c>
      <c r="I12" s="11">
        <v>0.05</v>
      </c>
      <c r="J12" s="12">
        <f t="shared" si="0"/>
        <v>4.7500000000000001E-2</v>
      </c>
      <c r="K12" s="30">
        <v>23541</v>
      </c>
      <c r="L12" s="21" t="s">
        <v>17</v>
      </c>
      <c r="M12" s="13">
        <v>0</v>
      </c>
      <c r="N12" s="31">
        <f t="shared" si="3"/>
        <v>23541</v>
      </c>
      <c r="O12" s="31">
        <f t="shared" si="1"/>
        <v>1452.1249726027397</v>
      </c>
      <c r="P12" s="31">
        <f t="shared" si="4"/>
        <v>22088.875027397262</v>
      </c>
      <c r="Q12" s="11">
        <v>0.1</v>
      </c>
      <c r="R12" s="31">
        <f t="shared" si="5"/>
        <v>19879.987524657536</v>
      </c>
    </row>
    <row r="13" spans="2:18" x14ac:dyDescent="0.25">
      <c r="B13" s="7">
        <v>9</v>
      </c>
      <c r="C13" s="14" t="s">
        <v>24</v>
      </c>
      <c r="D13" s="24">
        <v>1</v>
      </c>
      <c r="E13" s="9">
        <v>44084</v>
      </c>
      <c r="F13" s="9">
        <v>44558</v>
      </c>
      <c r="G13" s="10">
        <f t="shared" si="2"/>
        <v>1.2986301369863014</v>
      </c>
      <c r="H13" s="25">
        <v>15</v>
      </c>
      <c r="I13" s="11">
        <v>0.05</v>
      </c>
      <c r="J13" s="12">
        <f t="shared" si="0"/>
        <v>6.3333333333333325E-2</v>
      </c>
      <c r="K13" s="30">
        <v>16800</v>
      </c>
      <c r="L13" s="21" t="s">
        <v>17</v>
      </c>
      <c r="M13" s="13">
        <v>0</v>
      </c>
      <c r="N13" s="31">
        <f t="shared" si="3"/>
        <v>16800</v>
      </c>
      <c r="O13" s="31">
        <f t="shared" si="1"/>
        <v>1381.7424657534243</v>
      </c>
      <c r="P13" s="31">
        <f t="shared" si="4"/>
        <v>15418.257534246575</v>
      </c>
      <c r="Q13" s="11">
        <v>0.1</v>
      </c>
      <c r="R13" s="31">
        <f t="shared" si="5"/>
        <v>13876.431780821918</v>
      </c>
    </row>
    <row r="14" spans="2:18" x14ac:dyDescent="0.25">
      <c r="B14" s="7">
        <v>10</v>
      </c>
      <c r="C14" s="14" t="s">
        <v>25</v>
      </c>
      <c r="D14" s="24">
        <v>1200</v>
      </c>
      <c r="E14" s="9">
        <v>44084</v>
      </c>
      <c r="F14" s="9">
        <v>44558</v>
      </c>
      <c r="G14" s="10">
        <f t="shared" si="2"/>
        <v>1.2986301369863014</v>
      </c>
      <c r="H14" s="24">
        <v>2</v>
      </c>
      <c r="I14" s="11">
        <v>0.05</v>
      </c>
      <c r="J14" s="12">
        <f t="shared" si="0"/>
        <v>0.47499999999999998</v>
      </c>
      <c r="K14" s="30">
        <v>8496</v>
      </c>
      <c r="L14" s="21" t="s">
        <v>17</v>
      </c>
      <c r="M14" s="13">
        <v>0</v>
      </c>
      <c r="N14" s="31">
        <f t="shared" si="3"/>
        <v>8496</v>
      </c>
      <c r="O14" s="31">
        <f t="shared" si="1"/>
        <v>5240.7517808219172</v>
      </c>
      <c r="P14" s="31">
        <f t="shared" si="4"/>
        <v>3255.2482191780828</v>
      </c>
      <c r="Q14" s="11">
        <v>0.1</v>
      </c>
      <c r="R14" s="31">
        <f t="shared" si="5"/>
        <v>2929.7233972602744</v>
      </c>
    </row>
    <row r="15" spans="2:18" x14ac:dyDescent="0.25">
      <c r="B15" s="16" t="s">
        <v>15</v>
      </c>
      <c r="C15" s="17"/>
      <c r="D15" s="17"/>
      <c r="E15" s="17"/>
      <c r="F15" s="17"/>
      <c r="G15" s="17"/>
      <c r="H15" s="17"/>
      <c r="I15" s="17"/>
      <c r="J15" s="18"/>
      <c r="K15" s="28">
        <f>SUM(K5:K14)</f>
        <v>1301641</v>
      </c>
      <c r="L15" s="27">
        <f>SUM(L5:L14)</f>
        <v>0</v>
      </c>
      <c r="M15" s="26"/>
      <c r="N15" s="28">
        <f>SUM(N5:N14)</f>
        <v>1301641</v>
      </c>
      <c r="O15" s="28">
        <f>SUM(O5:O14)</f>
        <v>113349.3515068493</v>
      </c>
      <c r="P15" s="32">
        <f>SUM(P5:P14)</f>
        <v>1188291.6484931507</v>
      </c>
      <c r="Q15" s="26"/>
      <c r="R15" s="32">
        <f>SUM(R5:R14)</f>
        <v>1069462.4836438356</v>
      </c>
    </row>
    <row r="16" spans="2:18" x14ac:dyDescent="0.25">
      <c r="B16" s="33" t="s">
        <v>29</v>
      </c>
      <c r="C16" s="33"/>
      <c r="D16" s="33"/>
      <c r="E16" s="33"/>
      <c r="F16" s="33"/>
      <c r="G16" s="33"/>
      <c r="H16" s="33"/>
      <c r="I16" s="33"/>
      <c r="J16" s="33"/>
      <c r="K16" s="33"/>
      <c r="L16" s="33"/>
      <c r="M16" s="33"/>
      <c r="N16" s="33"/>
      <c r="O16" s="33"/>
      <c r="P16" s="33"/>
      <c r="Q16" s="33"/>
      <c r="R16" s="33"/>
    </row>
    <row r="17" spans="2:18" x14ac:dyDescent="0.25">
      <c r="B17" s="33" t="s">
        <v>31</v>
      </c>
      <c r="C17" s="33"/>
      <c r="D17" s="33"/>
      <c r="E17" s="33"/>
      <c r="F17" s="33"/>
      <c r="G17" s="33"/>
      <c r="H17" s="33"/>
      <c r="I17" s="33"/>
      <c r="J17" s="33"/>
      <c r="K17" s="33"/>
      <c r="L17" s="33"/>
      <c r="M17" s="33"/>
      <c r="N17" s="33"/>
      <c r="O17" s="33"/>
      <c r="P17" s="33"/>
      <c r="Q17" s="33"/>
      <c r="R17" s="33"/>
    </row>
    <row r="18" spans="2:18" x14ac:dyDescent="0.25">
      <c r="B18" s="33" t="s">
        <v>32</v>
      </c>
      <c r="C18" s="33"/>
      <c r="D18" s="33"/>
      <c r="E18" s="33"/>
      <c r="F18" s="33"/>
      <c r="G18" s="33"/>
      <c r="H18" s="33"/>
      <c r="I18" s="33"/>
      <c r="J18" s="33"/>
      <c r="K18" s="33"/>
      <c r="L18" s="33"/>
      <c r="M18" s="33"/>
      <c r="N18" s="33"/>
      <c r="O18" s="33"/>
      <c r="P18" s="33"/>
      <c r="Q18" s="33"/>
      <c r="R18" s="33"/>
    </row>
    <row r="19" spans="2:18" ht="32.25" customHeight="1" x14ac:dyDescent="0.25">
      <c r="B19" s="33" t="s">
        <v>33</v>
      </c>
      <c r="C19" s="33"/>
      <c r="D19" s="33"/>
      <c r="E19" s="33"/>
      <c r="F19" s="33"/>
      <c r="G19" s="33"/>
      <c r="H19" s="33"/>
      <c r="I19" s="33"/>
      <c r="J19" s="33"/>
      <c r="K19" s="33"/>
      <c r="L19" s="33"/>
      <c r="M19" s="33"/>
      <c r="N19" s="33"/>
      <c r="O19" s="33"/>
      <c r="P19" s="33"/>
      <c r="Q19" s="33"/>
      <c r="R19" s="33"/>
    </row>
    <row r="20" spans="2:18" x14ac:dyDescent="0.25">
      <c r="B20" s="33" t="s">
        <v>34</v>
      </c>
      <c r="C20" s="33"/>
      <c r="D20" s="33"/>
      <c r="E20" s="33"/>
      <c r="F20" s="33"/>
      <c r="G20" s="33"/>
      <c r="H20" s="33"/>
      <c r="I20" s="33"/>
      <c r="J20" s="33"/>
      <c r="K20" s="33"/>
      <c r="L20" s="33"/>
      <c r="M20" s="33"/>
      <c r="N20" s="33"/>
      <c r="O20" s="33"/>
      <c r="P20" s="33"/>
      <c r="Q20" s="33"/>
      <c r="R20" s="33"/>
    </row>
  </sheetData>
  <mergeCells count="7">
    <mergeCell ref="B18:R18"/>
    <mergeCell ref="B19:R19"/>
    <mergeCell ref="B20:R20"/>
    <mergeCell ref="B3:R3"/>
    <mergeCell ref="B15:J15"/>
    <mergeCell ref="B16:R16"/>
    <mergeCell ref="B17:R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P&amp;M Valuation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2021-12-28T12:47:31Z</dcterms:modified>
</cp:coreProperties>
</file>