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In Progress Files\Manas Upmanyu\Maharashtra\VIS(2021-22)-PL848-Q184-757-963\"/>
    </mc:Choice>
  </mc:AlternateContent>
  <bookViews>
    <workbookView xWindow="0" yWindow="0" windowWidth="16815" windowHeight="7455"/>
  </bookViews>
  <sheets>
    <sheet name="Plant &amp; Machinery" sheetId="1" r:id="rId1"/>
    <sheet name="Electrical Installation &amp; Equip" sheetId="5" r:id="rId2"/>
    <sheet name="Vehicles" sheetId="6" r:id="rId3"/>
    <sheet name="Summary" sheetId="4" r:id="rId4"/>
    <sheet name="Inflation reference" sheetId="2" r:id="rId5"/>
    <sheet name="Sheet3" sheetId="3" r:id="rId6"/>
  </sheets>
  <definedNames>
    <definedName name="_xlnm._FilterDatabase" localSheetId="0" hidden="1">'Plant &amp; Machinery'!$C$3:$Q$168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4" l="1"/>
  <c r="G5" i="4"/>
  <c r="K169" i="1"/>
  <c r="E5" i="4" s="1"/>
  <c r="M17" i="6" l="1"/>
  <c r="M16" i="6"/>
  <c r="M15" i="6"/>
  <c r="M14" i="6"/>
  <c r="M13" i="6"/>
  <c r="M12" i="6"/>
  <c r="M11" i="6"/>
  <c r="M10" i="6"/>
  <c r="M9" i="6"/>
  <c r="M8" i="6"/>
  <c r="M7" i="6"/>
  <c r="M6" i="6"/>
  <c r="M5" i="6"/>
  <c r="P18" i="6"/>
  <c r="G7" i="4" s="1"/>
  <c r="M18" i="6"/>
  <c r="F7" i="4" s="1"/>
  <c r="L18" i="6"/>
  <c r="E7" i="4" s="1"/>
  <c r="O16" i="5"/>
  <c r="G6" i="4" s="1"/>
  <c r="L16" i="5"/>
  <c r="F6" i="4" s="1"/>
  <c r="K16" i="5"/>
  <c r="E6" i="4" s="1"/>
  <c r="M168" i="1" l="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169" i="1" l="1"/>
  <c r="F5" i="4" s="1"/>
  <c r="J12" i="3"/>
  <c r="I12" i="3"/>
  <c r="L36" i="2" l="1"/>
  <c r="L35" i="2"/>
  <c r="L34" i="2"/>
  <c r="L33" i="2"/>
  <c r="L32" i="2"/>
  <c r="L31" i="2"/>
  <c r="L30" i="2"/>
  <c r="L29" i="2"/>
  <c r="D60" i="2"/>
  <c r="D59" i="2"/>
  <c r="D58" i="2"/>
  <c r="D57" i="2"/>
  <c r="D56" i="2"/>
  <c r="D55" i="2"/>
  <c r="D54" i="2"/>
  <c r="D53" i="2"/>
  <c r="T48" i="2"/>
  <c r="T47" i="2"/>
  <c r="T46" i="2"/>
  <c r="T45" i="2"/>
  <c r="T44" i="2"/>
  <c r="T43" i="2"/>
  <c r="T42" i="2"/>
  <c r="T41" i="2"/>
  <c r="P48" i="2"/>
  <c r="P47" i="2"/>
  <c r="P46" i="2"/>
  <c r="P45" i="2"/>
  <c r="P44" i="2"/>
  <c r="P43" i="2"/>
  <c r="P42" i="2"/>
  <c r="P41" i="2"/>
  <c r="H48" i="2"/>
  <c r="H47" i="2"/>
  <c r="H46" i="2"/>
  <c r="H45" i="2"/>
  <c r="H44" i="2"/>
  <c r="H43" i="2"/>
  <c r="H42" i="2"/>
  <c r="H41" i="2"/>
  <c r="D48" i="2"/>
  <c r="D47" i="2"/>
  <c r="D46" i="2"/>
  <c r="D45" i="2"/>
  <c r="D44" i="2"/>
  <c r="D43" i="2"/>
  <c r="D42" i="2"/>
  <c r="D41" i="2"/>
  <c r="T36" i="2"/>
  <c r="T35" i="2"/>
  <c r="T34" i="2"/>
  <c r="T33" i="2"/>
  <c r="T32" i="2"/>
  <c r="T31" i="2"/>
  <c r="T30" i="2"/>
  <c r="T29" i="2"/>
  <c r="P36" i="2"/>
  <c r="P35" i="2"/>
  <c r="P34" i="2"/>
  <c r="P33" i="2"/>
  <c r="P32" i="2"/>
  <c r="P31" i="2"/>
  <c r="P30" i="2"/>
  <c r="P29" i="2"/>
  <c r="D30" i="2"/>
  <c r="L18" i="2"/>
  <c r="L19" i="2"/>
  <c r="L20" i="2"/>
  <c r="L21" i="2"/>
  <c r="L22" i="2"/>
  <c r="L23" i="2"/>
  <c r="L17" i="2"/>
  <c r="H24" i="2"/>
  <c r="H23" i="2"/>
  <c r="H22" i="2"/>
  <c r="H21" i="2"/>
  <c r="H20" i="2"/>
  <c r="H19" i="2"/>
  <c r="H18" i="2"/>
  <c r="H17" i="2"/>
  <c r="D18" i="2"/>
  <c r="D19" i="2"/>
  <c r="D20" i="2"/>
  <c r="D21" i="2"/>
  <c r="D22" i="2"/>
  <c r="D23" i="2"/>
  <c r="D24" i="2"/>
  <c r="D17" i="2"/>
  <c r="T11" i="2"/>
  <c r="T10" i="2"/>
  <c r="T9" i="2"/>
  <c r="T8" i="2"/>
  <c r="T7" i="2"/>
  <c r="T6" i="2"/>
  <c r="T5" i="2"/>
  <c r="T4" i="2"/>
  <c r="P11" i="2"/>
  <c r="P10" i="2"/>
  <c r="P9" i="2"/>
  <c r="P8" i="2"/>
  <c r="P7" i="2"/>
  <c r="P6" i="2"/>
  <c r="P5" i="2"/>
  <c r="P4" i="2"/>
  <c r="D11" i="2"/>
  <c r="D10" i="2"/>
  <c r="D9" i="2"/>
  <c r="D8" i="2"/>
  <c r="D7" i="2"/>
  <c r="D6" i="2"/>
  <c r="D5" i="2"/>
  <c r="D4" i="2"/>
  <c r="L11" i="2"/>
  <c r="L10" i="2"/>
  <c r="L9" i="2"/>
  <c r="L8" i="2"/>
  <c r="L7" i="2"/>
  <c r="L6" i="2"/>
  <c r="L5" i="2"/>
  <c r="L4" i="2"/>
  <c r="H5" i="2"/>
  <c r="H6" i="2"/>
  <c r="H7" i="2"/>
  <c r="H8" i="2"/>
  <c r="H9" i="2"/>
  <c r="H10" i="2"/>
  <c r="H11" i="2"/>
  <c r="H4" i="2"/>
  <c r="G154" i="1"/>
  <c r="G155" i="1"/>
  <c r="J168" i="1"/>
  <c r="E8" i="4"/>
  <c r="J167" i="1"/>
  <c r="G167" i="1"/>
  <c r="J166" i="1"/>
  <c r="G166" i="1"/>
  <c r="J165" i="1"/>
  <c r="G165" i="1"/>
  <c r="J164" i="1"/>
  <c r="G164" i="1"/>
  <c r="J163" i="1"/>
  <c r="G163" i="1"/>
  <c r="J162" i="1"/>
  <c r="G162" i="1"/>
  <c r="J161" i="1"/>
  <c r="G161" i="1"/>
  <c r="J160" i="1"/>
  <c r="G160" i="1"/>
  <c r="J159" i="1"/>
  <c r="G159" i="1"/>
  <c r="J158" i="1"/>
  <c r="G158" i="1"/>
  <c r="J157" i="1"/>
  <c r="G157" i="1"/>
  <c r="J156" i="1"/>
  <c r="G156" i="1"/>
  <c r="J155" i="1"/>
  <c r="J154" i="1"/>
  <c r="J153" i="1"/>
  <c r="G153" i="1"/>
  <c r="J152" i="1"/>
  <c r="G152" i="1"/>
  <c r="J151" i="1"/>
  <c r="G151" i="1"/>
  <c r="J150" i="1"/>
  <c r="G150" i="1"/>
  <c r="J149" i="1"/>
  <c r="G149" i="1"/>
  <c r="J148" i="1"/>
  <c r="G148" i="1"/>
  <c r="J147" i="1"/>
  <c r="G147" i="1"/>
  <c r="J146" i="1"/>
  <c r="G146" i="1"/>
  <c r="J145" i="1"/>
  <c r="G145" i="1"/>
  <c r="J144" i="1"/>
  <c r="G144" i="1"/>
  <c r="J143" i="1"/>
  <c r="G143" i="1"/>
  <c r="J142" i="1"/>
  <c r="G142" i="1"/>
  <c r="J141" i="1"/>
  <c r="G141" i="1"/>
  <c r="J140" i="1"/>
  <c r="G140" i="1"/>
  <c r="J139" i="1"/>
  <c r="G139" i="1"/>
  <c r="J138" i="1"/>
  <c r="G138" i="1"/>
  <c r="J137" i="1"/>
  <c r="G137" i="1"/>
  <c r="J136" i="1"/>
  <c r="G136" i="1"/>
  <c r="J135" i="1"/>
  <c r="G135" i="1"/>
  <c r="J134" i="1"/>
  <c r="G134" i="1"/>
  <c r="J133" i="1"/>
  <c r="G133" i="1"/>
  <c r="J132" i="1"/>
  <c r="G132" i="1"/>
  <c r="J131" i="1"/>
  <c r="G131" i="1"/>
  <c r="J130" i="1"/>
  <c r="G130" i="1"/>
  <c r="J129" i="1"/>
  <c r="G129" i="1"/>
  <c r="J128" i="1"/>
  <c r="G128" i="1"/>
  <c r="J127" i="1"/>
  <c r="G127" i="1"/>
  <c r="J126" i="1"/>
  <c r="G126" i="1"/>
  <c r="J125" i="1"/>
  <c r="G125" i="1"/>
  <c r="J124" i="1"/>
  <c r="G124" i="1"/>
  <c r="J123" i="1"/>
  <c r="G123" i="1"/>
  <c r="J122" i="1"/>
  <c r="G122" i="1"/>
  <c r="J121" i="1"/>
  <c r="G121" i="1"/>
  <c r="J120" i="1"/>
  <c r="G120" i="1"/>
  <c r="J119" i="1"/>
  <c r="G119" i="1"/>
  <c r="J118" i="1"/>
  <c r="G118" i="1"/>
  <c r="J117" i="1"/>
  <c r="G117" i="1"/>
  <c r="J116" i="1"/>
  <c r="G116" i="1"/>
  <c r="J115" i="1"/>
  <c r="G115" i="1"/>
  <c r="J114" i="1"/>
  <c r="G114" i="1"/>
  <c r="J113" i="1"/>
  <c r="G113" i="1"/>
  <c r="J112" i="1"/>
  <c r="G112" i="1"/>
  <c r="J111" i="1"/>
  <c r="G111" i="1"/>
  <c r="J110" i="1"/>
  <c r="G110" i="1"/>
  <c r="J109" i="1"/>
  <c r="G109" i="1"/>
  <c r="J108" i="1"/>
  <c r="G108" i="1"/>
  <c r="J107" i="1"/>
  <c r="G107" i="1"/>
  <c r="J106" i="1"/>
  <c r="G106" i="1"/>
  <c r="J105" i="1"/>
  <c r="G105" i="1"/>
  <c r="J104" i="1"/>
  <c r="G104" i="1"/>
  <c r="J103" i="1"/>
  <c r="G103" i="1"/>
  <c r="J102" i="1"/>
  <c r="G102" i="1"/>
  <c r="J101" i="1"/>
  <c r="G101" i="1"/>
  <c r="J100" i="1"/>
  <c r="G100" i="1"/>
  <c r="J99" i="1"/>
  <c r="G99" i="1"/>
  <c r="J98" i="1"/>
  <c r="G98" i="1"/>
  <c r="J97" i="1"/>
  <c r="G97" i="1"/>
  <c r="J96" i="1"/>
  <c r="G96" i="1"/>
  <c r="J95" i="1"/>
  <c r="G95" i="1"/>
  <c r="J94" i="1"/>
  <c r="G94" i="1"/>
  <c r="J93" i="1"/>
  <c r="G93" i="1"/>
  <c r="J92" i="1"/>
  <c r="G92" i="1"/>
  <c r="J91" i="1"/>
  <c r="G91" i="1"/>
  <c r="J90" i="1"/>
  <c r="G90" i="1"/>
  <c r="J89" i="1"/>
  <c r="G89" i="1"/>
  <c r="J88" i="1"/>
  <c r="G88" i="1"/>
  <c r="J87" i="1"/>
  <c r="G87" i="1"/>
  <c r="J86" i="1"/>
  <c r="G86" i="1"/>
  <c r="J85" i="1"/>
  <c r="G85" i="1"/>
  <c r="J84" i="1"/>
  <c r="G84" i="1"/>
  <c r="J83" i="1"/>
  <c r="G83" i="1"/>
  <c r="J82" i="1"/>
  <c r="G82" i="1"/>
  <c r="J81" i="1"/>
  <c r="G81" i="1"/>
  <c r="J80" i="1"/>
  <c r="G80" i="1"/>
  <c r="J79" i="1"/>
  <c r="G79" i="1"/>
  <c r="J78" i="1"/>
  <c r="G78" i="1"/>
  <c r="J77" i="1"/>
  <c r="G77" i="1"/>
  <c r="J76" i="1"/>
  <c r="G76" i="1"/>
  <c r="J75" i="1"/>
  <c r="G75" i="1"/>
  <c r="J74" i="1"/>
  <c r="G74" i="1"/>
  <c r="J73" i="1"/>
  <c r="G73" i="1"/>
  <c r="J72" i="1"/>
  <c r="G72" i="1"/>
  <c r="J71" i="1"/>
  <c r="G71" i="1"/>
  <c r="J70" i="1"/>
  <c r="G70" i="1"/>
  <c r="J69" i="1"/>
  <c r="G69" i="1"/>
  <c r="J68" i="1"/>
  <c r="G68" i="1"/>
  <c r="J67" i="1"/>
  <c r="G67" i="1"/>
  <c r="J66" i="1"/>
  <c r="G66" i="1"/>
  <c r="J65" i="1"/>
  <c r="G65" i="1"/>
  <c r="J64" i="1"/>
  <c r="G64" i="1"/>
  <c r="J63" i="1"/>
  <c r="G63" i="1"/>
  <c r="J62" i="1"/>
  <c r="G62" i="1"/>
  <c r="J61" i="1"/>
  <c r="G61" i="1"/>
  <c r="J60" i="1"/>
  <c r="G60" i="1"/>
  <c r="J59" i="1"/>
  <c r="G59" i="1"/>
  <c r="J58" i="1"/>
  <c r="G58" i="1"/>
  <c r="J57" i="1"/>
  <c r="G57" i="1"/>
  <c r="J56" i="1"/>
  <c r="G56" i="1"/>
  <c r="J55" i="1"/>
  <c r="G55" i="1"/>
  <c r="J54" i="1"/>
  <c r="G54" i="1"/>
  <c r="J53" i="1"/>
  <c r="G53" i="1"/>
  <c r="J52" i="1"/>
  <c r="G52" i="1"/>
  <c r="J51" i="1"/>
  <c r="G51" i="1"/>
  <c r="J50" i="1"/>
  <c r="G50" i="1"/>
  <c r="J49" i="1"/>
  <c r="G49" i="1"/>
  <c r="J48" i="1"/>
  <c r="G48" i="1"/>
  <c r="J47" i="1"/>
  <c r="G47" i="1"/>
  <c r="J46" i="1"/>
  <c r="G46" i="1"/>
  <c r="J45" i="1"/>
  <c r="G45" i="1"/>
  <c r="J44" i="1"/>
  <c r="G44" i="1"/>
  <c r="J43" i="1"/>
  <c r="G43" i="1"/>
  <c r="J42" i="1"/>
  <c r="G42" i="1"/>
  <c r="J41" i="1"/>
  <c r="G41" i="1"/>
  <c r="J40" i="1"/>
  <c r="G40" i="1"/>
  <c r="J39" i="1"/>
  <c r="G39" i="1"/>
  <c r="J38" i="1"/>
  <c r="G38" i="1"/>
  <c r="J37" i="1"/>
  <c r="G37" i="1"/>
  <c r="J36" i="1"/>
  <c r="G36" i="1"/>
  <c r="J35" i="1"/>
  <c r="G35" i="1"/>
  <c r="J34" i="1"/>
  <c r="G34" i="1"/>
  <c r="J33" i="1"/>
  <c r="G33" i="1"/>
  <c r="J32" i="1"/>
  <c r="G32" i="1"/>
  <c r="J31" i="1"/>
  <c r="G31" i="1"/>
  <c r="J30" i="1"/>
  <c r="G30" i="1"/>
  <c r="J29" i="1"/>
  <c r="G29" i="1"/>
  <c r="J28" i="1"/>
  <c r="G28" i="1"/>
  <c r="J27" i="1"/>
  <c r="G27" i="1"/>
  <c r="J26" i="1"/>
  <c r="G26" i="1"/>
  <c r="J25" i="1"/>
  <c r="G25" i="1"/>
  <c r="J24" i="1"/>
  <c r="G24" i="1"/>
  <c r="J23" i="1"/>
  <c r="G23" i="1"/>
  <c r="J22" i="1"/>
  <c r="G22" i="1"/>
  <c r="J21" i="1"/>
  <c r="G21" i="1"/>
  <c r="J20" i="1"/>
  <c r="G20" i="1"/>
  <c r="J19" i="1"/>
  <c r="G19" i="1"/>
  <c r="J18" i="1"/>
  <c r="G18" i="1"/>
  <c r="J17" i="1"/>
  <c r="G17" i="1"/>
  <c r="J16" i="1"/>
  <c r="G16" i="1"/>
  <c r="J15" i="1"/>
  <c r="G15" i="1"/>
  <c r="J14" i="1"/>
  <c r="G14" i="1"/>
  <c r="J13" i="1"/>
  <c r="G13" i="1"/>
  <c r="J12" i="1"/>
  <c r="G12" i="1"/>
  <c r="J11" i="1"/>
  <c r="G11" i="1"/>
  <c r="J10" i="1"/>
  <c r="G10" i="1"/>
  <c r="J9" i="1"/>
  <c r="G9" i="1"/>
  <c r="J8" i="1"/>
  <c r="G8" i="1"/>
  <c r="J7" i="1"/>
  <c r="G7" i="1"/>
  <c r="J6" i="1"/>
  <c r="G6" i="1"/>
  <c r="J5" i="1"/>
  <c r="G5" i="1"/>
  <c r="J4" i="1"/>
  <c r="G4" i="1"/>
  <c r="N168" i="1" l="1"/>
  <c r="O168" i="1" s="1"/>
  <c r="Q168" i="1" s="1"/>
  <c r="N34" i="1"/>
  <c r="O34" i="1" s="1"/>
  <c r="Q34" i="1" s="1"/>
  <c r="N66" i="1"/>
  <c r="O66" i="1" s="1"/>
  <c r="Q66" i="1" s="1"/>
  <c r="N46" i="1"/>
  <c r="O46" i="1" s="1"/>
  <c r="Q46" i="1" s="1"/>
  <c r="N77" i="1"/>
  <c r="O77" i="1" s="1"/>
  <c r="Q77" i="1" s="1"/>
  <c r="N13" i="1"/>
  <c r="O13" i="1" s="1"/>
  <c r="Q13" i="1" s="1"/>
  <c r="N18" i="1"/>
  <c r="O18" i="1" s="1"/>
  <c r="Q18" i="1" s="1"/>
  <c r="N50" i="1"/>
  <c r="O50" i="1" s="1"/>
  <c r="Q50" i="1" s="1"/>
  <c r="N22" i="1"/>
  <c r="O22" i="1" s="1"/>
  <c r="Q22" i="1" s="1"/>
  <c r="N38" i="1"/>
  <c r="O38" i="1" s="1"/>
  <c r="Q38" i="1" s="1"/>
  <c r="N54" i="1"/>
  <c r="O54" i="1" s="1"/>
  <c r="Q54" i="1" s="1"/>
  <c r="N69" i="1"/>
  <c r="O69" i="1" s="1"/>
  <c r="Q69" i="1" s="1"/>
  <c r="N26" i="1"/>
  <c r="O26" i="1" s="1"/>
  <c r="Q26" i="1" s="1"/>
  <c r="N42" i="1"/>
  <c r="O42" i="1" s="1"/>
  <c r="Q42" i="1" s="1"/>
  <c r="N58" i="1"/>
  <c r="O58" i="1" s="1"/>
  <c r="Q58" i="1" s="1"/>
  <c r="N73" i="1"/>
  <c r="O73" i="1" s="1"/>
  <c r="Q73" i="1" s="1"/>
  <c r="N12" i="1"/>
  <c r="O12" i="1" s="1"/>
  <c r="Q12" i="1" s="1"/>
  <c r="N16" i="1"/>
  <c r="O16" i="1" s="1"/>
  <c r="Q16" i="1" s="1"/>
  <c r="N17" i="1"/>
  <c r="O17" i="1" s="1"/>
  <c r="Q17" i="1" s="1"/>
  <c r="N21" i="1"/>
  <c r="O21" i="1" s="1"/>
  <c r="Q21" i="1" s="1"/>
  <c r="N53" i="1"/>
  <c r="O53" i="1" s="1"/>
  <c r="Q53" i="1" s="1"/>
  <c r="N11" i="1"/>
  <c r="O11" i="1" s="1"/>
  <c r="Q11" i="1" s="1"/>
  <c r="N15" i="1"/>
  <c r="O15" i="1" s="1"/>
  <c r="Q15" i="1" s="1"/>
  <c r="N20" i="1"/>
  <c r="O20" i="1" s="1"/>
  <c r="Q20" i="1" s="1"/>
  <c r="N24" i="1"/>
  <c r="O24" i="1" s="1"/>
  <c r="Q24" i="1" s="1"/>
  <c r="N28" i="1"/>
  <c r="O28" i="1" s="1"/>
  <c r="Q28" i="1" s="1"/>
  <c r="N32" i="1"/>
  <c r="O32" i="1" s="1"/>
  <c r="Q32" i="1" s="1"/>
  <c r="N36" i="1"/>
  <c r="O36" i="1" s="1"/>
  <c r="Q36" i="1" s="1"/>
  <c r="N40" i="1"/>
  <c r="O40" i="1" s="1"/>
  <c r="Q40" i="1" s="1"/>
  <c r="N44" i="1"/>
  <c r="O44" i="1" s="1"/>
  <c r="Q44" i="1" s="1"/>
  <c r="N48" i="1"/>
  <c r="O48" i="1" s="1"/>
  <c r="Q48" i="1" s="1"/>
  <c r="N52" i="1"/>
  <c r="O52" i="1" s="1"/>
  <c r="Q52" i="1" s="1"/>
  <c r="N56" i="1"/>
  <c r="O56" i="1" s="1"/>
  <c r="Q56" i="1" s="1"/>
  <c r="N60" i="1"/>
  <c r="O60" i="1" s="1"/>
  <c r="Q60" i="1" s="1"/>
  <c r="N64" i="1"/>
  <c r="O64" i="1" s="1"/>
  <c r="Q64" i="1" s="1"/>
  <c r="N68" i="1"/>
  <c r="O68" i="1" s="1"/>
  <c r="Q68" i="1" s="1"/>
  <c r="N71" i="1"/>
  <c r="O71" i="1" s="1"/>
  <c r="Q71" i="1" s="1"/>
  <c r="N75" i="1"/>
  <c r="O75" i="1" s="1"/>
  <c r="Q75" i="1" s="1"/>
  <c r="N79" i="1"/>
  <c r="O79" i="1" s="1"/>
  <c r="Q79" i="1" s="1"/>
  <c r="N6" i="1"/>
  <c r="O6" i="1" s="1"/>
  <c r="Q6" i="1" s="1"/>
  <c r="N7" i="1"/>
  <c r="O7" i="1" s="1"/>
  <c r="Q7" i="1" s="1"/>
  <c r="N8" i="1"/>
  <c r="O8" i="1" s="1"/>
  <c r="Q8" i="1" s="1"/>
  <c r="N9" i="1"/>
  <c r="O9" i="1" s="1"/>
  <c r="Q9" i="1" s="1"/>
  <c r="N10" i="1"/>
  <c r="O10" i="1" s="1"/>
  <c r="Q10" i="1" s="1"/>
  <c r="N14" i="1"/>
  <c r="O14" i="1" s="1"/>
  <c r="Q14" i="1" s="1"/>
  <c r="N19" i="1"/>
  <c r="O19" i="1" s="1"/>
  <c r="Q19" i="1" s="1"/>
  <c r="N23" i="1"/>
  <c r="O23" i="1" s="1"/>
  <c r="Q23" i="1" s="1"/>
  <c r="N27" i="1"/>
  <c r="O27" i="1" s="1"/>
  <c r="Q27" i="1" s="1"/>
  <c r="N31" i="1"/>
  <c r="O31" i="1" s="1"/>
  <c r="Q31" i="1" s="1"/>
  <c r="N35" i="1"/>
  <c r="O35" i="1" s="1"/>
  <c r="Q35" i="1" s="1"/>
  <c r="N59" i="1"/>
  <c r="O59" i="1" s="1"/>
  <c r="Q59" i="1" s="1"/>
  <c r="N82" i="1"/>
  <c r="O82" i="1" s="1"/>
  <c r="Q82" i="1" s="1"/>
  <c r="N30" i="1"/>
  <c r="O30" i="1" s="1"/>
  <c r="Q30" i="1" s="1"/>
  <c r="N62" i="1"/>
  <c r="O62" i="1" s="1"/>
  <c r="Q62" i="1" s="1"/>
  <c r="N5" i="1" l="1"/>
  <c r="N154" i="1"/>
  <c r="O154" i="1" s="1"/>
  <c r="Q154" i="1" s="1"/>
  <c r="N167" i="1"/>
  <c r="O167" i="1" s="1"/>
  <c r="Q167" i="1" s="1"/>
  <c r="N119" i="1"/>
  <c r="O119" i="1" s="1"/>
  <c r="Q119" i="1" s="1"/>
  <c r="N109" i="1"/>
  <c r="O109" i="1" s="1"/>
  <c r="Q109" i="1" s="1"/>
  <c r="N98" i="1"/>
  <c r="O98" i="1" s="1"/>
  <c r="Q98" i="1" s="1"/>
  <c r="N86" i="1"/>
  <c r="O86" i="1" s="1"/>
  <c r="Q86" i="1" s="1"/>
  <c r="N47" i="1"/>
  <c r="O47" i="1" s="1"/>
  <c r="Q47" i="1" s="1"/>
  <c r="N150" i="1"/>
  <c r="O150" i="1" s="1"/>
  <c r="Q150" i="1" s="1"/>
  <c r="N120" i="1"/>
  <c r="O120" i="1" s="1"/>
  <c r="Q120" i="1" s="1"/>
  <c r="N93" i="1"/>
  <c r="O93" i="1" s="1"/>
  <c r="Q93" i="1" s="1"/>
  <c r="N81" i="1"/>
  <c r="O81" i="1" s="1"/>
  <c r="Q81" i="1" s="1"/>
  <c r="N41" i="1"/>
  <c r="O41" i="1" s="1"/>
  <c r="Q41" i="1" s="1"/>
  <c r="N149" i="1"/>
  <c r="O149" i="1" s="1"/>
  <c r="Q149" i="1" s="1"/>
  <c r="N157" i="1"/>
  <c r="O157" i="1" s="1"/>
  <c r="Q157" i="1" s="1"/>
  <c r="N146" i="1"/>
  <c r="O146" i="1" s="1"/>
  <c r="Q146" i="1" s="1"/>
  <c r="N131" i="1"/>
  <c r="O131" i="1" s="1"/>
  <c r="Q131" i="1" s="1"/>
  <c r="N115" i="1"/>
  <c r="O115" i="1" s="1"/>
  <c r="Q115" i="1" s="1"/>
  <c r="N108" i="1"/>
  <c r="O108" i="1" s="1"/>
  <c r="Q108" i="1" s="1"/>
  <c r="N102" i="1"/>
  <c r="O102" i="1" s="1"/>
  <c r="Q102" i="1" s="1"/>
  <c r="N97" i="1"/>
  <c r="O97" i="1" s="1"/>
  <c r="Q97" i="1" s="1"/>
  <c r="N83" i="1"/>
  <c r="O83" i="1" s="1"/>
  <c r="Q83" i="1" s="1"/>
  <c r="N57" i="1"/>
  <c r="O57" i="1" s="1"/>
  <c r="Q57" i="1" s="1"/>
  <c r="N43" i="1"/>
  <c r="O43" i="1" s="1"/>
  <c r="Q43" i="1" s="1"/>
  <c r="N147" i="1"/>
  <c r="O147" i="1" s="1"/>
  <c r="Q147" i="1" s="1"/>
  <c r="N132" i="1"/>
  <c r="O132" i="1" s="1"/>
  <c r="Q132" i="1" s="1"/>
  <c r="N116" i="1"/>
  <c r="O116" i="1" s="1"/>
  <c r="Q116" i="1" s="1"/>
  <c r="N92" i="1"/>
  <c r="O92" i="1" s="1"/>
  <c r="Q92" i="1" s="1"/>
  <c r="N84" i="1"/>
  <c r="O84" i="1" s="1"/>
  <c r="Q84" i="1" s="1"/>
  <c r="N87" i="1"/>
  <c r="O87" i="1" s="1"/>
  <c r="Q87" i="1" s="1"/>
  <c r="N78" i="1"/>
  <c r="O78" i="1" s="1"/>
  <c r="Q78" i="1" s="1"/>
  <c r="N65" i="1"/>
  <c r="O65" i="1" s="1"/>
  <c r="Q65" i="1" s="1"/>
  <c r="N37" i="1"/>
  <c r="O37" i="1" s="1"/>
  <c r="Q37" i="1" s="1"/>
  <c r="N114" i="1"/>
  <c r="O114" i="1" s="1"/>
  <c r="Q114" i="1" s="1"/>
  <c r="N99" i="1"/>
  <c r="O99" i="1" s="1"/>
  <c r="Q99" i="1" s="1"/>
  <c r="N107" i="1"/>
  <c r="O107" i="1" s="1"/>
  <c r="Q107" i="1" s="1"/>
  <c r="N122" i="1"/>
  <c r="O122" i="1" s="1"/>
  <c r="Q122" i="1" s="1"/>
  <c r="N138" i="1"/>
  <c r="O138" i="1" s="1"/>
  <c r="Q138" i="1" s="1"/>
  <c r="N151" i="1"/>
  <c r="O151" i="1" s="1"/>
  <c r="Q151" i="1" s="1"/>
  <c r="N159" i="1"/>
  <c r="O159" i="1" s="1"/>
  <c r="Q159" i="1" s="1"/>
  <c r="N117" i="1"/>
  <c r="O117" i="1" s="1"/>
  <c r="Q117" i="1" s="1"/>
  <c r="N133" i="1"/>
  <c r="O133" i="1" s="1"/>
  <c r="Q133" i="1" s="1"/>
  <c r="N148" i="1"/>
  <c r="O148" i="1" s="1"/>
  <c r="Q148" i="1" s="1"/>
  <c r="N164" i="1"/>
  <c r="O164" i="1" s="1"/>
  <c r="Q164" i="1" s="1"/>
  <c r="N113" i="1"/>
  <c r="O113" i="1" s="1"/>
  <c r="Q113" i="1" s="1"/>
  <c r="N101" i="1"/>
  <c r="O101" i="1" s="1"/>
  <c r="Q101" i="1" s="1"/>
  <c r="N67" i="1"/>
  <c r="O67" i="1" s="1"/>
  <c r="Q67" i="1" s="1"/>
  <c r="N128" i="1"/>
  <c r="O128" i="1" s="1"/>
  <c r="Q128" i="1" s="1"/>
  <c r="N89" i="1"/>
  <c r="O89" i="1" s="1"/>
  <c r="Q89" i="1" s="1"/>
  <c r="N74" i="1"/>
  <c r="O74" i="1" s="1"/>
  <c r="Q74" i="1" s="1"/>
  <c r="N49" i="1"/>
  <c r="O49" i="1" s="1"/>
  <c r="Q49" i="1" s="1"/>
  <c r="N110" i="1"/>
  <c r="O110" i="1" s="1"/>
  <c r="Q110" i="1" s="1"/>
  <c r="N111" i="1"/>
  <c r="O111" i="1" s="1"/>
  <c r="Q111" i="1" s="1"/>
  <c r="N126" i="1"/>
  <c r="O126" i="1" s="1"/>
  <c r="Q126" i="1" s="1"/>
  <c r="N121" i="1"/>
  <c r="O121" i="1" s="1"/>
  <c r="Q121" i="1" s="1"/>
  <c r="N137" i="1"/>
  <c r="O137" i="1" s="1"/>
  <c r="Q137" i="1" s="1"/>
  <c r="N127" i="1"/>
  <c r="O127" i="1" s="1"/>
  <c r="Q127" i="1" s="1"/>
  <c r="N105" i="1"/>
  <c r="O105" i="1" s="1"/>
  <c r="Q105" i="1" s="1"/>
  <c r="N94" i="1"/>
  <c r="O94" i="1" s="1"/>
  <c r="Q94" i="1" s="1"/>
  <c r="N80" i="1"/>
  <c r="O80" i="1" s="1"/>
  <c r="Q80" i="1" s="1"/>
  <c r="N39" i="1"/>
  <c r="O39" i="1" s="1"/>
  <c r="Q39" i="1" s="1"/>
  <c r="N143" i="1"/>
  <c r="O143" i="1" s="1"/>
  <c r="Q143" i="1" s="1"/>
  <c r="N29" i="1"/>
  <c r="O29" i="1" s="1"/>
  <c r="Q29" i="1" s="1"/>
  <c r="N61" i="1"/>
  <c r="O61" i="1" s="1"/>
  <c r="Q61" i="1" s="1"/>
  <c r="N33" i="1"/>
  <c r="O33" i="1" s="1"/>
  <c r="Q33" i="1" s="1"/>
  <c r="N166" i="1"/>
  <c r="O166" i="1" s="1"/>
  <c r="Q166" i="1" s="1"/>
  <c r="N142" i="1"/>
  <c r="O142" i="1" s="1"/>
  <c r="Q142" i="1" s="1"/>
  <c r="N160" i="1"/>
  <c r="O160" i="1" s="1"/>
  <c r="Q160" i="1" s="1"/>
  <c r="N152" i="1"/>
  <c r="O152" i="1" s="1"/>
  <c r="Q152" i="1" s="1"/>
  <c r="N139" i="1"/>
  <c r="O139" i="1" s="1"/>
  <c r="Q139" i="1" s="1"/>
  <c r="N123" i="1"/>
  <c r="O123" i="1" s="1"/>
  <c r="Q123" i="1" s="1"/>
  <c r="N112" i="1"/>
  <c r="O112" i="1" s="1"/>
  <c r="Q112" i="1" s="1"/>
  <c r="N104" i="1"/>
  <c r="O104" i="1" s="1"/>
  <c r="Q104" i="1" s="1"/>
  <c r="N100" i="1"/>
  <c r="O100" i="1" s="1"/>
  <c r="Q100" i="1" s="1"/>
  <c r="N90" i="1"/>
  <c r="O90" i="1" s="1"/>
  <c r="Q90" i="1" s="1"/>
  <c r="N76" i="1"/>
  <c r="O76" i="1" s="1"/>
  <c r="Q76" i="1" s="1"/>
  <c r="N63" i="1"/>
  <c r="O63" i="1" s="1"/>
  <c r="Q63" i="1" s="1"/>
  <c r="N51" i="1"/>
  <c r="O51" i="1" s="1"/>
  <c r="Q51" i="1" s="1"/>
  <c r="N140" i="1"/>
  <c r="O140" i="1" s="1"/>
  <c r="Q140" i="1" s="1"/>
  <c r="N124" i="1"/>
  <c r="O124" i="1" s="1"/>
  <c r="Q124" i="1" s="1"/>
  <c r="N96" i="1"/>
  <c r="O96" i="1" s="1"/>
  <c r="Q96" i="1" s="1"/>
  <c r="N88" i="1"/>
  <c r="O88" i="1" s="1"/>
  <c r="Q88" i="1" s="1"/>
  <c r="N25" i="1"/>
  <c r="N95" i="1"/>
  <c r="O95" i="1" s="1"/>
  <c r="Q95" i="1" s="1"/>
  <c r="N70" i="1"/>
  <c r="O70" i="1" s="1"/>
  <c r="Q70" i="1" s="1"/>
  <c r="N45" i="1"/>
  <c r="O45" i="1" s="1"/>
  <c r="Q45" i="1" s="1"/>
  <c r="N163" i="1"/>
  <c r="O163" i="1" s="1"/>
  <c r="Q163" i="1" s="1"/>
  <c r="N106" i="1"/>
  <c r="O106" i="1" s="1"/>
  <c r="Q106" i="1" s="1"/>
  <c r="N130" i="1"/>
  <c r="O130" i="1" s="1"/>
  <c r="Q130" i="1" s="1"/>
  <c r="N145" i="1"/>
  <c r="O145" i="1" s="1"/>
  <c r="Q145" i="1" s="1"/>
  <c r="N156" i="1"/>
  <c r="O156" i="1" s="1"/>
  <c r="Q156" i="1" s="1"/>
  <c r="N162" i="1"/>
  <c r="O162" i="1" s="1"/>
  <c r="Q162" i="1" s="1"/>
  <c r="N125" i="1"/>
  <c r="O125" i="1" s="1"/>
  <c r="Q125" i="1" s="1"/>
  <c r="N141" i="1"/>
  <c r="O141" i="1" s="1"/>
  <c r="Q141" i="1" s="1"/>
  <c r="N153" i="1"/>
  <c r="O153" i="1" s="1"/>
  <c r="Q153" i="1" s="1"/>
  <c r="N135" i="1"/>
  <c r="O135" i="1" s="1"/>
  <c r="Q135" i="1" s="1"/>
  <c r="N103" i="1"/>
  <c r="O103" i="1" s="1"/>
  <c r="Q103" i="1" s="1"/>
  <c r="N72" i="1"/>
  <c r="O72" i="1" s="1"/>
  <c r="Q72" i="1" s="1"/>
  <c r="N158" i="1"/>
  <c r="O158" i="1" s="1"/>
  <c r="Q158" i="1" s="1"/>
  <c r="N136" i="1"/>
  <c r="O136" i="1" s="1"/>
  <c r="Q136" i="1" s="1"/>
  <c r="N85" i="1"/>
  <c r="O85" i="1" s="1"/>
  <c r="Q85" i="1" s="1"/>
  <c r="N91" i="1"/>
  <c r="O91" i="1" s="1"/>
  <c r="Q91" i="1" s="1"/>
  <c r="N55" i="1"/>
  <c r="O55" i="1" s="1"/>
  <c r="Q55" i="1" s="1"/>
  <c r="N118" i="1"/>
  <c r="O118" i="1" s="1"/>
  <c r="Q118" i="1" s="1"/>
  <c r="N134" i="1"/>
  <c r="O134" i="1" s="1"/>
  <c r="Q134" i="1" s="1"/>
  <c r="N165" i="1"/>
  <c r="O165" i="1" s="1"/>
  <c r="Q165" i="1" s="1"/>
  <c r="N129" i="1"/>
  <c r="O129" i="1" s="1"/>
  <c r="Q129" i="1" s="1"/>
  <c r="N144" i="1"/>
  <c r="O144" i="1" s="1"/>
  <c r="Q144" i="1" s="1"/>
  <c r="N155" i="1"/>
  <c r="O155" i="1" s="1"/>
  <c r="Q155" i="1" s="1"/>
  <c r="N161" i="1"/>
  <c r="O161" i="1" s="1"/>
  <c r="Q161" i="1" s="1"/>
  <c r="F8" i="4" l="1"/>
  <c r="O5" i="1"/>
  <c r="Q5" i="1" s="1"/>
  <c r="O25" i="1"/>
  <c r="Q25" i="1" s="1"/>
  <c r="G8" i="4" l="1"/>
  <c r="N4" i="1" l="1"/>
  <c r="O4" i="1" l="1"/>
  <c r="Q4" i="1" s="1"/>
  <c r="Q169" i="1" s="1"/>
</calcChain>
</file>

<file path=xl/sharedStrings.xml><?xml version="1.0" encoding="utf-8"?>
<sst xmlns="http://schemas.openxmlformats.org/spreadsheetml/2006/main" count="335" uniqueCount="265">
  <si>
    <t xml:space="preserve">Sr. no </t>
  </si>
  <si>
    <t>Asset description</t>
  </si>
  <si>
    <t xml:space="preserve">Date of Capitalization </t>
  </si>
  <si>
    <t>Date of Valuation</t>
  </si>
  <si>
    <r>
      <t xml:space="preserve">Operational Life Consumed                    </t>
    </r>
    <r>
      <rPr>
        <i/>
        <sz val="11"/>
        <color theme="1"/>
        <rFont val="Calibri"/>
        <family val="2"/>
        <scheme val="minor"/>
      </rPr>
      <t>(yrs)</t>
    </r>
  </si>
  <si>
    <r>
      <t xml:space="preserve">Estimated Economic life of the Assets                                     </t>
    </r>
    <r>
      <rPr>
        <i/>
        <sz val="11"/>
        <color theme="1"/>
        <rFont val="Calibri"/>
        <family val="2"/>
        <scheme val="minor"/>
      </rPr>
      <t>(Years)</t>
    </r>
  </si>
  <si>
    <t xml:space="preserve">Salvage Value </t>
  </si>
  <si>
    <t xml:space="preserve">Depreciation factor </t>
  </si>
  <si>
    <t xml:space="preserve">Cost of Capitalization </t>
  </si>
  <si>
    <t>% Inflation</t>
  </si>
  <si>
    <t>Total Depreciation</t>
  </si>
  <si>
    <t>Net Depreciated Value</t>
  </si>
  <si>
    <t>Obsolescence Factor</t>
  </si>
  <si>
    <t>Current Depreciated Replacement Value</t>
  </si>
  <si>
    <t>AC VARIABLE FREQUNCY DRIVE PANEL WITH STAR DELTA STARTER</t>
  </si>
  <si>
    <t>Steam Boiler</t>
  </si>
  <si>
    <t xml:space="preserve">Steam Boiler, Steam Generating Plant: </t>
  </si>
  <si>
    <t>Return Type Bagasse Carrier</t>
  </si>
  <si>
    <t>Bagasses Elevator</t>
  </si>
  <si>
    <t>Cross Bagasse Carrier</t>
  </si>
  <si>
    <t>Horizontal Bagasses Carrier</t>
  </si>
  <si>
    <t xml:space="preserve">Bagasses Elevator </t>
  </si>
  <si>
    <t>Bagasse Bailing Machine</t>
  </si>
  <si>
    <t>EXPANSION BELLOW FOR 55 TPH BOILER AIR HEATER</t>
  </si>
  <si>
    <t>FLANGE IBR SIZE</t>
  </si>
  <si>
    <t>CABLE FOR RTD TIRED</t>
  </si>
  <si>
    <t>Centrifugal Machine</t>
  </si>
  <si>
    <t>Crystallizers:</t>
  </si>
  <si>
    <t>Condenser Pans</t>
  </si>
  <si>
    <t>Continuous Sulphur Furnace</t>
  </si>
  <si>
    <t>Falling Film Evaporators</t>
  </si>
  <si>
    <t xml:space="preserve">Clarifier Door Oliver </t>
  </si>
  <si>
    <t xml:space="preserve">Belouge Type Weighing Scale:Maxwell Belouge Type weighing Scale </t>
  </si>
  <si>
    <t xml:space="preserve">DESIGN, MANUFATURING AND SUPPLY OF SYRUP CLARIFICATION SYSTEM SUTABLE FOR 4000 TCD </t>
  </si>
  <si>
    <t>Condenser Water Pumps</t>
  </si>
  <si>
    <t>DCH FOR JUICE HEATING SUITABLE FOR 5000 TCD</t>
  </si>
  <si>
    <t xml:space="preserve">DESIGN,MANUFATURING &amp; SUPPLY OF FULLY AUTOMATIC FILM TYPE SULPHER BURNER CAP 250 </t>
  </si>
  <si>
    <t>DUST COLLECTION SYSTEM SUTABLE FOR 3500 TCD SUGAR PLANT</t>
  </si>
  <si>
    <t>ERECTION AND COMMISSIONING OF SYRUP CLARIFICATION SYSTEM</t>
  </si>
  <si>
    <t xml:space="preserve">DESING &amp; SUPPLY OF NEW CALENDRIA SUITABLE FOR OUR EXISITING 25 MT </t>
  </si>
  <si>
    <t>DESING,MANUFACTURING &amp; SUPPLY OF SYRUP CLEARIFICATION SYSTEM</t>
  </si>
  <si>
    <t>DESIGN, AND SUPPLY OF MOLASSES COOLER COOLING SURFACE</t>
  </si>
  <si>
    <t>M S PIPE C CLASS</t>
  </si>
  <si>
    <t>CFW MAGMA MXER UNIT WITH GEAR BOX &amp; MOTOR CAPACITY -10 MT/HR</t>
  </si>
  <si>
    <t xml:space="preserve">FABICATION &amp;  ERECTION OF STRUCTURE,STAGING &amp; ERECTION </t>
  </si>
  <si>
    <t>FLAP VALVE ASSLY</t>
  </si>
  <si>
    <t>DESIGN MANUFATURING AND SUPPLY OF HYDRAULIC OPERATED CUT OVER VALVE FOR VACCUME PAN</t>
  </si>
  <si>
    <t>CENTRIFUGAL TYPE PUMP SET</t>
  </si>
  <si>
    <t>VALVE,PIPE,TEE,FLANGES</t>
  </si>
  <si>
    <t>ERRECTION OF NEW FILEM TYPE SULPHITER BURNER</t>
  </si>
  <si>
    <t xml:space="preserve">ERRECTION OF NEW CONT HORIZONTAL SUGAR MELTAR </t>
  </si>
  <si>
    <t>CHANNEL MS/I BEAM</t>
  </si>
  <si>
    <t xml:space="preserve">FOOD GRADE MAGNETIC SEPERATOR SS-304 SIZE 420X420 </t>
  </si>
  <si>
    <t>BUTTERFLY VALVE CI SIZE-6' &amp; 8'</t>
  </si>
  <si>
    <t>ERRCTION OF MS VALVE</t>
  </si>
  <si>
    <t>BARE CENTRIFUGAL PUMP CAPACITY</t>
  </si>
  <si>
    <t>BUTTERFLY VALVE</t>
  </si>
  <si>
    <t>GRATINF MS SIZE 600 MM L X 250 MM W X 30 MM H ( FLAT BAR 30 MM X 3 MM BAR 8 MM</t>
  </si>
  <si>
    <t>SCAFFOLDING ERRECTING AND DISMENTLING FOR HIGH JOB</t>
  </si>
  <si>
    <t xml:space="preserve">ERRECTINING AND DISMELTING </t>
  </si>
  <si>
    <t>FABRICATION AND ERRECTIONG OF MS PIPELINE</t>
  </si>
  <si>
    <t>DIRECT CONTACT JUICE HEATER</t>
  </si>
  <si>
    <t>BOILING HOUSE</t>
  </si>
  <si>
    <t>WEIGH BRIDGE S - DIGITAL LOAD INDICATOR</t>
  </si>
  <si>
    <t>Super Heated Wash Water System</t>
  </si>
  <si>
    <t>Seed Crystallizers</t>
  </si>
  <si>
    <t>HORIZONTAL SUGAR MELTER WITH BRIX AUTOMATION</t>
  </si>
  <si>
    <t>LUMPS BREAKER UNIT FOR AFTER MAGMA</t>
  </si>
  <si>
    <t>MEGMA PUMP SIZE 10</t>
  </si>
  <si>
    <t>Convertor Duty Power Transformer</t>
  </si>
  <si>
    <t xml:space="preserve">Quadruple Set </t>
  </si>
  <si>
    <t xml:space="preserve">Vapor Cell </t>
  </si>
  <si>
    <t>MS PLATE-10MM,12MM , MS ANGLE SIZE 50X50X6 &amp; 8 , MS CHANNEL SIZE 100X50</t>
  </si>
  <si>
    <t>MS CYLINDRICAL SODA PREPARATION TANK</t>
  </si>
  <si>
    <t>MS PLATE,MS BEAM,MS ANGLE,MS FLAT, MS ROUND BAR,MS CHANNEL</t>
  </si>
  <si>
    <t>MS PIPE SEAMLESS</t>
  </si>
  <si>
    <t>MS PIPE C CLASS SIZE 3',1.5',MS PLATE,MS CHANNEL,MS I BEAM</t>
  </si>
  <si>
    <t>MS CHANNLE &amp; MS I BEAM</t>
  </si>
  <si>
    <t>MS C CLASS SHORT &amp; LONG BEND</t>
  </si>
  <si>
    <t>SPARE INDICATOR FOR WEIGH BRIDGE,</t>
  </si>
  <si>
    <t>Vacuum Pans: M.S. Vacuum Pans For A, B &amp; C Massecuite</t>
  </si>
  <si>
    <t xml:space="preserve">Juice Heaters </t>
  </si>
  <si>
    <t>Vaccum Filter</t>
  </si>
  <si>
    <t>Liming And Sulphitation Tank</t>
  </si>
  <si>
    <t>Lime Slaker</t>
  </si>
  <si>
    <t xml:space="preserve">Milk Of Lime Storage Tank  (Mol Tank) </t>
  </si>
  <si>
    <t xml:space="preserve">Sulphitation Tanks </t>
  </si>
  <si>
    <t xml:space="preserve">Lime Classifier Door Oliver Make Lime Classifier </t>
  </si>
  <si>
    <t xml:space="preserve">ZERO GRIT ZERO SILICA TSR 54 SYSTEM </t>
  </si>
  <si>
    <t>INLINE MIXTURE FOR JUICE SULPHITER ( KINETIC MIXTER )</t>
  </si>
  <si>
    <t>STAR DELT STARTER FOR 120 HP MOTOR CONTAINING</t>
  </si>
  <si>
    <t>ZERO GRIT ZERO SILCA TSR</t>
  </si>
  <si>
    <t>Tools &amp; Equipment</t>
  </si>
  <si>
    <t>Centre  Lathe</t>
  </si>
  <si>
    <t>SPECTROPHOTOMETER ALONG WITH ALL ACCESSORIES</t>
  </si>
  <si>
    <t>Tandum Mills</t>
  </si>
  <si>
    <t>Fibrizer</t>
  </si>
  <si>
    <t>Cane Unloader</t>
  </si>
  <si>
    <t>Cane Chopper</t>
  </si>
  <si>
    <t>Cane Carrier</t>
  </si>
  <si>
    <t>Cane Leveller</t>
  </si>
  <si>
    <t>Feeder Table</t>
  </si>
  <si>
    <t>Cane Kicker</t>
  </si>
  <si>
    <t xml:space="preserve">Rotary Juice Screen </t>
  </si>
  <si>
    <t xml:space="preserve">Crane Unloader: 7.5 Tons </t>
  </si>
  <si>
    <t>Hot Water Weighing</t>
  </si>
  <si>
    <t>PORATBLE HYDRAULIC PULLER</t>
  </si>
  <si>
    <t>BUCKET TYPE HAND OPERATED GREASS PUMP</t>
  </si>
  <si>
    <t>Air Compressor -At One Atmosphere Pressure</t>
  </si>
  <si>
    <t>AUTOMATIC DUPLEX WEIGHING AND BAGGAING MACHIN</t>
  </si>
  <si>
    <t xml:space="preserve">Air Compressor </t>
  </si>
  <si>
    <t xml:space="preserve">AUTO PH CONTROL SYSTEM FOR JUICE SULPHITER  </t>
  </si>
  <si>
    <t>AUTOMATIC MASSECUITE FEED CONTROL VALVE FOR CENTRIFUGAL MACHIN</t>
  </si>
  <si>
    <t>ANGEL MS SIZE-65*45</t>
  </si>
  <si>
    <t xml:space="preserve">M.S. Molassess Storage Tank </t>
  </si>
  <si>
    <t>Spray Pond:Spray Pond</t>
  </si>
  <si>
    <t xml:space="preserve">M.S. Syrup Storage Tanks </t>
  </si>
  <si>
    <t>I BEAM MS &amp; ANGLE MS</t>
  </si>
  <si>
    <t xml:space="preserve">Molasses Storage Tank </t>
  </si>
  <si>
    <t>I BEAM MS SIZE 300X140 MM</t>
  </si>
  <si>
    <t>HYDRAULIC OPERATED DISCHARGE VALVE</t>
  </si>
  <si>
    <t>M S FABRICATED RIGHT ANGEL VALVE</t>
  </si>
  <si>
    <t>Molassess Weighing Scale</t>
  </si>
  <si>
    <t>I BEAM MS SIZE 400X140 MM</t>
  </si>
  <si>
    <t>VANE PUMP MODEL PVR IT -17</t>
  </si>
  <si>
    <t>PAN, CRYSTLLIZER &amp; CENTRIFUGAL</t>
  </si>
  <si>
    <t>Steam Turbine No.2</t>
  </si>
  <si>
    <t>Steam Turbine No.1</t>
  </si>
  <si>
    <t>Steam TUrbine 3MW with all Acessories</t>
  </si>
  <si>
    <t>SEAMLESS PIPE 200MM/450 MM</t>
  </si>
  <si>
    <t>Diesel Generating Set</t>
  </si>
  <si>
    <t>MODIFICATION IN THE TRIVENI MAKE 3MW STEAM TURBINE</t>
  </si>
  <si>
    <t xml:space="preserve">MS STRUCCTURE FOR 3MW TURBINE </t>
  </si>
  <si>
    <t>DISMENTALING ,LOADING,OVERHAULING ERECTION &amp; COMMISSIONING 3MW TG Set</t>
  </si>
  <si>
    <t>COOLED HEAT EXCHANGER</t>
  </si>
  <si>
    <t>STEAM FLOW METER WITH TRANSMITTER AND SAFTEY VALVE</t>
  </si>
  <si>
    <t>OIL COOLER SET 3 MV STEAM TURBINE AND TUBE TYPE</t>
  </si>
  <si>
    <t>SEAMIESS PIPE 200 MM AND 450 MM</t>
  </si>
  <si>
    <t>Powerhouse &amp; Power Turbine</t>
  </si>
  <si>
    <t>DESIGN ERECTION AND COMMSIONING OF 200MM NB STEAM</t>
  </si>
  <si>
    <t>STEAM TRAP WITH ISOLATION VALVE,IBR FLANGE</t>
  </si>
  <si>
    <t>DESIGN ERRECTION AND COMMISSIONING OF 200MM NB STEAM PIPELINE</t>
  </si>
  <si>
    <t>BUS DUCT SIZE 1680MM x 13400MM</t>
  </si>
  <si>
    <t>IBR GATE VALVE</t>
  </si>
  <si>
    <t>IBR BEND SIZE 450MM,150MM,200MM</t>
  </si>
  <si>
    <t>EXCITER VOLTAGE REGULATORY RELAY WITH LIMITING SWITCH</t>
  </si>
  <si>
    <t>PROFESSIONAL FEES TOWARDS STRUCTURAL DESGIN AND DRAWING FOR 3MW TURBINE FOUNDATION</t>
  </si>
  <si>
    <t>INBR BEND SIZE 1500 MM AND 200 MM</t>
  </si>
  <si>
    <t>IBR FLANGES</t>
  </si>
  <si>
    <t>NUT BOLT MS SIZE</t>
  </si>
  <si>
    <t>EXPANSION BELLOW FOR 3MW TURBINE</t>
  </si>
  <si>
    <t>IBR SIZE FLANG AND IBR SIZE BEND</t>
  </si>
  <si>
    <t>PRESSURE GAUGE RANGE-0 TO 4,0 TO 10,0 TO 42</t>
  </si>
  <si>
    <t>POWER HOUSE &amp; POWER TURBINE</t>
  </si>
  <si>
    <t xml:space="preserve">Sugar Silo: R.B. Tech Make  </t>
  </si>
  <si>
    <t>Hoppers:</t>
  </si>
  <si>
    <t>Sugar Graders:</t>
  </si>
  <si>
    <t>Sugar Bag Stacker</t>
  </si>
  <si>
    <t>Sugar Dust Catcher System</t>
  </si>
  <si>
    <t xml:space="preserve">SUGAR WEIGHING CONTROLLER/INDICATOR, </t>
  </si>
  <si>
    <t>Sugar Weighing Machine</t>
  </si>
  <si>
    <t>Laboratory Equipments</t>
  </si>
  <si>
    <t>Electric Installation</t>
  </si>
  <si>
    <t>New Bullock  Cart</t>
  </si>
  <si>
    <t>JBC</t>
  </si>
  <si>
    <t>JCB MACHIN MODEL-3DX EXTRA</t>
  </si>
  <si>
    <t xml:space="preserve">NEW TRCTOR CART </t>
  </si>
  <si>
    <t>Tector</t>
  </si>
  <si>
    <t>NEW TRACTOR BULLACK CART</t>
  </si>
  <si>
    <t>Tempo 460</t>
  </si>
  <si>
    <t>Tanker Truck</t>
  </si>
  <si>
    <t>Pickup truk</t>
  </si>
  <si>
    <t>Tanker 20000ltr - pump</t>
  </si>
  <si>
    <t>water tanker 5000Ltr</t>
  </si>
  <si>
    <t>Dumping trailer</t>
  </si>
  <si>
    <t>PNEUMATIC VALVE FOR SUGAR SILO</t>
  </si>
  <si>
    <t>AIR CIRCUIT BREAKER 4000 POLE</t>
  </si>
  <si>
    <t>Cane Weighing System</t>
  </si>
  <si>
    <t>Tumbler</t>
  </si>
  <si>
    <t>UPVS PARTITIONS ( DOUBLE WALL),UPVC CEILING</t>
  </si>
  <si>
    <t>CAPACITOR BANK PANEL 50 KVAR</t>
  </si>
  <si>
    <t xml:space="preserve">CHANNEL AND ANGEL MS </t>
  </si>
  <si>
    <t>AIR-CONDITIONER 1.5 TON</t>
  </si>
  <si>
    <t>ELECRICAL CONTROL PANEL BOARD</t>
  </si>
  <si>
    <t>FAN PEDESTAL</t>
  </si>
  <si>
    <t>AIR CONDITIONER SYSYTEM SPLIT</t>
  </si>
  <si>
    <t>SIEMENS SINAMICS OPERATOR PANEL AOP3O</t>
  </si>
  <si>
    <t>INDUCTION MOTOR 3 PHASE 40KW</t>
  </si>
  <si>
    <t>ENERGY METER L&amp;T 1P 2W 240V</t>
  </si>
  <si>
    <t>CABLE TRAY 100MM/150 MM</t>
  </si>
  <si>
    <t>ONIDA MAKE AIR CONDITIONER</t>
  </si>
  <si>
    <t>AC VFD DRIVE POWER</t>
  </si>
  <si>
    <t>JUMBO DISPLAY INPUT-4 TO 20 MA, DISPLAY-8" 4 DIGIT,BOILER DRUM LEVEL CHECKING INDICATOR</t>
  </si>
  <si>
    <t>ELECTRICAL WEIGHING MACHINE</t>
  </si>
  <si>
    <t>DILIGENT SCALE ELECTRICAL</t>
  </si>
  <si>
    <t>SINGALE WELL BROOW TROLLY</t>
  </si>
  <si>
    <t>STAND FOR AIR CONDITIONER</t>
  </si>
  <si>
    <t>AI Primary members, secondary,members, RHS section for panels
support, staircase, railing, chequered
plate, all steel 250 Mpa grade with
synthetic enamel paint</t>
  </si>
  <si>
    <t>Modification Of Boiling House</t>
  </si>
  <si>
    <t>Modification Of Mill</t>
  </si>
  <si>
    <t>Secondary members purlins min with,250 Mpa steel,Pipe bracing tie runners</t>
  </si>
  <si>
    <t>Tube (SS-304) size - 45 mm OD*18-SWG,(1.2 mm thk) *10000mm Length</t>
  </si>
  <si>
    <t>Calendar Year</t>
  </si>
  <si>
    <t>Index</t>
  </si>
  <si>
    <t>Pumps</t>
  </si>
  <si>
    <t>Heavy commercial vehicles</t>
  </si>
  <si>
    <t>General purpose machinery (for weighing)</t>
  </si>
  <si>
    <t>Air conditioner</t>
  </si>
  <si>
    <t>Special purpose machinery</t>
  </si>
  <si>
    <t>Sugar machinery</t>
  </si>
  <si>
    <t>Furnaces &amp; Ovens</t>
  </si>
  <si>
    <t>material handling</t>
  </si>
  <si>
    <t>meter panel</t>
  </si>
  <si>
    <t>Piston ring/Piston and Compressor</t>
  </si>
  <si>
    <t>genrator</t>
  </si>
  <si>
    <t>air conditioner</t>
  </si>
  <si>
    <t>pipes &amp; tubes</t>
  </si>
  <si>
    <t>cable tray, elevator, carrier)</t>
  </si>
  <si>
    <t>motor</t>
  </si>
  <si>
    <t>wires &amp; cables</t>
  </si>
  <si>
    <t>Mild steel</t>
  </si>
  <si>
    <t>electric &amp; meter</t>
  </si>
  <si>
    <t>centrifugal</t>
  </si>
  <si>
    <t>evaporator</t>
  </si>
  <si>
    <t>lathe</t>
  </si>
  <si>
    <t>tank</t>
  </si>
  <si>
    <t>relay</t>
  </si>
  <si>
    <t>Sr. No.</t>
  </si>
  <si>
    <t>Items</t>
  </si>
  <si>
    <t>Annexure</t>
  </si>
  <si>
    <t>Cost of Capitalization</t>
  </si>
  <si>
    <t>Gross Current Replacement Cost (GCRC)</t>
  </si>
  <si>
    <t>Current Depreciated Market Value</t>
  </si>
  <si>
    <t>Plant &amp; Machinery</t>
  </si>
  <si>
    <t>B</t>
  </si>
  <si>
    <t>Notes:</t>
  </si>
  <si>
    <t>1. Asset items pertaining to M/S. Shri Dutt India Pvt. Ltd., located in  Sakharwadi, Tal. Phaltan, District- Satara, Maharashtra.</t>
  </si>
  <si>
    <t>3. For evaluating useful life for calculation of depreciation,Chart of Companies Act-2013 is reffered.</t>
  </si>
  <si>
    <t>4. For evaluating the Gross current replacement cost of the machines and equipments, we have adopted the inflation rate occurred in the manufacturing of the respective commodity. For the same we have used the whole sale price index provided by the Government of India through www.eaindustry.nic.in</t>
  </si>
  <si>
    <t>5. Final valuation includes Design, erection, procurement, installation &amp; commissioning charges as well.</t>
  </si>
  <si>
    <t>Not yet started</t>
  </si>
  <si>
    <t>shifted to distillary section</t>
  </si>
  <si>
    <t>under maintenance</t>
  </si>
  <si>
    <t>not operational</t>
  </si>
  <si>
    <t>4(operational) &amp; 2(not operational)</t>
  </si>
  <si>
    <t>changed rotor</t>
  </si>
  <si>
    <t>not working</t>
  </si>
  <si>
    <t>ELECTRIC MOTOR 3 PHASE</t>
  </si>
  <si>
    <t>k</t>
  </si>
  <si>
    <t>A</t>
  </si>
  <si>
    <t>ENCLOSURE-A: VALUATION OF PLANT &amp; MACHINERY OF SUGAR PLANT | M/S.  SHRI DUTT INDIA PRIVATE LIMITED | SAKHARWADI, TAL. PHALTAN, DISTRICT- SATARA, MAHARASHTRA</t>
  </si>
  <si>
    <t>Vehicles</t>
  </si>
  <si>
    <r>
      <t xml:space="preserve">Operational Life Consumed                    </t>
    </r>
    <r>
      <rPr>
        <i/>
        <sz val="11"/>
        <color theme="1"/>
        <rFont val="Calibri"/>
        <family val="2"/>
        <scheme val="minor"/>
      </rPr>
      <t>(in yrs.)</t>
    </r>
  </si>
  <si>
    <r>
      <t xml:space="preserve">Estimated Economic life of the Assets                                     </t>
    </r>
    <r>
      <rPr>
        <i/>
        <sz val="11"/>
        <color theme="1"/>
        <rFont val="Calibri"/>
        <family val="2"/>
        <scheme val="minor"/>
      </rPr>
      <t>(in yrs.)</t>
    </r>
  </si>
  <si>
    <r>
      <t xml:space="preserve">Estimated Reproduction Cost of the Asset                                                                    </t>
    </r>
    <r>
      <rPr>
        <i/>
        <sz val="11"/>
        <color theme="1"/>
        <rFont val="Calibri"/>
        <family val="2"/>
        <scheme val="minor"/>
      </rPr>
      <t>(as per WPI)</t>
    </r>
  </si>
  <si>
    <t>Asset Description</t>
  </si>
  <si>
    <t xml:space="preserve">Estimated Reproduction Cost of the Asset                                                                    </t>
  </si>
  <si>
    <t>Total</t>
  </si>
  <si>
    <t xml:space="preserve">Sr. No </t>
  </si>
  <si>
    <t>Electrical Installation and Equipments</t>
  </si>
  <si>
    <t>C</t>
  </si>
  <si>
    <t>2. M/s. Shri Dutt India Pvt. Ltd. has provided us the Fixed Asset Register (FAR) for the purpose of Valuation. The date of capitalization of all the machines (except the recently bought machines) have been taken as 11-11-2019.</t>
  </si>
  <si>
    <t>SUMMARY- VALUATION OF PLANT &amp; MACHINERY &amp; OTHER ITEMS | M/S. SHRI DUTT INDIA PVT. LTD.| SAKHARWADI, TAL. PHALTAN, DISTRICT- SATARA, MAHARASHTRA</t>
  </si>
  <si>
    <t>ENCLOSURE-C: VALUATION OF VEHICLES OF SUGAR PLANT | M/S.  SHRI DUTT INDIA PRIVATE LIMITED | SAKHARWADI, TAL. PHALTAN, DISTRICT- SATARA, MAHARASHTRA</t>
  </si>
  <si>
    <t>ENCLOSURE-B: VALUATION OF ELECTRICAL INSTALLATION &amp; EQUIPMENTS OF SUGAR PLANT | M/S.  SHRI DUTT INDIA PRIVATE LIMITED | SAKHARWADI, TAL. PHALTAN, DISTRICT- SATARA, MAHARASHTRA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</si>
</sst>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4009]\ * #,##0_ ;_ [$₹-4009]\ * \-#,##0_ ;_ [$₹-4009]\ * &quot;-&quot;??_ ;_ @_ "/>
    <numFmt numFmtId="165" formatCode="0.000"/>
    <numFmt numFmtId="167" formatCode="_ &quot;₹&quot;\ * #,##0_ ;_ &quot;₹&quot;\ * \-#,##0_ ;_ &quot;₹&quot;\ * &quot;-&quot;??_ ;_ @_ "/>
    <numFmt numFmtId="169" formatCode="_ * #,##0_ ;_ * \-#,##0_ ;_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color theme="1"/>
      <name val="Calibri"/>
      <family val="2"/>
      <scheme val="minor"/>
    </font>
    <font>
      <sz val="11"/>
      <name val="Calibri"/>
      <family val="2"/>
      <scheme val="minor"/>
    </font>
    <font>
      <b/>
      <sz val="10"/>
      <color rgb="FFFFFFFF"/>
      <name val="Arial"/>
      <family val="2"/>
    </font>
    <font>
      <sz val="10"/>
      <color theme="1"/>
      <name val="Arial"/>
      <family val="2"/>
    </font>
    <font>
      <b/>
      <sz val="10"/>
      <color theme="1"/>
      <name val="Arial"/>
      <family val="2"/>
    </font>
    <font>
      <sz val="10"/>
      <color rgb="FF000000"/>
      <name val="Arial"/>
      <family val="2"/>
    </font>
    <font>
      <sz val="10"/>
      <name val="Arial"/>
    </font>
    <font>
      <b/>
      <sz val="12"/>
      <color theme="0"/>
      <name val="Calibri"/>
      <family val="2"/>
      <scheme val="minor"/>
    </font>
    <font>
      <sz val="10"/>
      <name val="Arial"/>
      <family val="2"/>
    </font>
    <font>
      <b/>
      <i/>
      <sz val="11"/>
      <color theme="1"/>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30549E"/>
        <bgColor indexed="64"/>
      </patternFill>
    </fill>
    <fill>
      <patternFill patternType="solid">
        <fgColor rgb="FFDDDDDD"/>
        <bgColor indexed="64"/>
      </patternFill>
    </fill>
    <fill>
      <patternFill patternType="solid">
        <fgColor theme="0"/>
        <bgColor indexed="64"/>
      </patternFill>
    </fill>
    <fill>
      <patternFill patternType="solid">
        <fgColor theme="9" tint="0.59999389629810485"/>
        <bgColor indexed="64"/>
      </patternFill>
    </fill>
    <fill>
      <patternFill patternType="solid">
        <fgColor rgb="FF17365D"/>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xf numFmtId="44" fontId="1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 fillId="0" borderId="0"/>
    <xf numFmtId="44" fontId="1" fillId="0" borderId="0" applyFont="0" applyFill="0" applyBorder="0" applyAlignment="0" applyProtection="0"/>
  </cellStyleXfs>
  <cellXfs count="85">
    <xf numFmtId="0" fontId="0" fillId="0" borderId="0" xfId="0"/>
    <xf numFmtId="0" fontId="2" fillId="3" borderId="1" xfId="0" applyFont="1" applyFill="1" applyBorder="1" applyAlignment="1">
      <alignment horizontal="center" vertical="center" wrapText="1"/>
    </xf>
    <xf numFmtId="44" fontId="3" fillId="3" borderId="1" xfId="2"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3" borderId="1" xfId="2"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5" borderId="0" xfId="0" applyFill="1"/>
    <xf numFmtId="0" fontId="6" fillId="6" borderId="5" xfId="0" applyFont="1" applyFill="1" applyBorder="1" applyAlignment="1">
      <alignment vertical="center" wrapText="1"/>
    </xf>
    <xf numFmtId="0" fontId="8" fillId="7" borderId="5" xfId="0" applyFont="1" applyFill="1" applyBorder="1" applyAlignment="1">
      <alignment vertical="center" wrapText="1"/>
    </xf>
    <xf numFmtId="0" fontId="7" fillId="7" borderId="5" xfId="0" applyFont="1" applyFill="1" applyBorder="1" applyAlignment="1">
      <alignment vertical="center" wrapText="1"/>
    </xf>
    <xf numFmtId="10" fontId="0" fillId="0" borderId="0" xfId="0" applyNumberFormat="1"/>
    <xf numFmtId="9" fontId="0" fillId="0" borderId="0" xfId="0" applyNumberFormat="1"/>
    <xf numFmtId="10" fontId="0" fillId="0" borderId="0" xfId="3" applyNumberFormat="1" applyFont="1"/>
    <xf numFmtId="9" fontId="0" fillId="0" borderId="0" xfId="3" applyNumberFormat="1" applyFont="1" applyAlignment="1">
      <alignment horizontal="center" vertical="center"/>
    </xf>
    <xf numFmtId="9" fontId="2" fillId="3" borderId="1" xfId="3" applyNumberFormat="1" applyFont="1" applyFill="1" applyBorder="1" applyAlignment="1">
      <alignment horizontal="center" vertical="center" wrapText="1"/>
    </xf>
    <xf numFmtId="9" fontId="0" fillId="0" borderId="0" xfId="3" applyNumberFormat="1" applyFont="1"/>
    <xf numFmtId="43" fontId="0" fillId="0" borderId="0" xfId="1" applyFont="1"/>
    <xf numFmtId="44" fontId="3" fillId="3" borderId="1" xfId="13" applyFont="1" applyFill="1" applyBorder="1" applyAlignment="1">
      <alignment horizontal="center" vertical="center" wrapText="1"/>
    </xf>
    <xf numFmtId="0" fontId="3" fillId="3" borderId="1" xfId="4" applyFont="1" applyFill="1" applyBorder="1" applyAlignment="1">
      <alignment horizontal="center" vertical="center" wrapText="1"/>
    </xf>
    <xf numFmtId="0" fontId="2" fillId="0" borderId="1" xfId="4" applyFont="1" applyFill="1" applyBorder="1" applyAlignment="1">
      <alignment horizontal="center" vertical="center"/>
    </xf>
    <xf numFmtId="44" fontId="5" fillId="0" borderId="1" xfId="13" applyFont="1" applyFill="1" applyBorder="1" applyAlignment="1">
      <alignment horizontal="center" vertical="center"/>
    </xf>
    <xf numFmtId="164" fontId="5" fillId="0" borderId="1" xfId="13" applyNumberFormat="1" applyFont="1" applyFill="1" applyBorder="1" applyAlignment="1">
      <alignment horizontal="center" vertical="center"/>
    </xf>
    <xf numFmtId="44" fontId="2" fillId="3" borderId="1" xfId="2" applyNumberFormat="1" applyFont="1" applyFill="1" applyBorder="1" applyAlignment="1">
      <alignment horizontal="center" vertical="center" wrapText="1"/>
    </xf>
    <xf numFmtId="44" fontId="0" fillId="0" borderId="0" xfId="2" applyNumberFormat="1"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wrapText="1"/>
    </xf>
    <xf numFmtId="0" fontId="11" fillId="2" borderId="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3" fillId="0" borderId="1" xfId="4" applyFont="1" applyBorder="1" applyAlignment="1">
      <alignment vertical="center"/>
    </xf>
    <xf numFmtId="0" fontId="4" fillId="0" borderId="2" xfId="4" applyFont="1" applyFill="1" applyBorder="1" applyAlignment="1">
      <alignment vertical="center" wrapText="1"/>
    </xf>
    <xf numFmtId="0" fontId="4" fillId="0" borderId="3" xfId="4" applyFont="1" applyFill="1" applyBorder="1" applyAlignment="1">
      <alignment vertical="center" wrapText="1"/>
    </xf>
    <xf numFmtId="0" fontId="4" fillId="0" borderId="4" xfId="4" applyFont="1" applyFill="1" applyBorder="1" applyAlignment="1">
      <alignment vertical="center" wrapText="1"/>
    </xf>
    <xf numFmtId="0" fontId="4" fillId="8" borderId="2" xfId="4" applyFont="1" applyFill="1" applyBorder="1" applyAlignment="1">
      <alignment vertical="center" wrapText="1"/>
    </xf>
    <xf numFmtId="0" fontId="4" fillId="8" borderId="3" xfId="4" applyFont="1" applyFill="1" applyBorder="1" applyAlignment="1">
      <alignment vertical="center" wrapText="1"/>
    </xf>
    <xf numFmtId="0" fontId="4" fillId="8" borderId="4" xfId="4" applyFont="1" applyFill="1" applyBorder="1" applyAlignment="1">
      <alignment vertical="center" wrapText="1"/>
    </xf>
    <xf numFmtId="0" fontId="0" fillId="5" borderId="6" xfId="0" applyFill="1" applyBorder="1" applyAlignment="1">
      <alignment horizontal="center"/>
    </xf>
    <xf numFmtId="0" fontId="0" fillId="0" borderId="0" xfId="0" applyAlignment="1">
      <alignment horizontal="center" wrapText="1"/>
    </xf>
    <xf numFmtId="0" fontId="9" fillId="0" borderId="6" xfId="0" applyFont="1" applyBorder="1" applyAlignment="1">
      <alignment horizontal="center"/>
    </xf>
    <xf numFmtId="0" fontId="0" fillId="0" borderId="1" xfId="0" applyBorder="1" applyAlignment="1">
      <alignment horizontal="left" vertical="center"/>
    </xf>
    <xf numFmtId="167" fontId="0" fillId="0" borderId="1" xfId="2" applyNumberFormat="1" applyFont="1" applyFill="1" applyBorder="1" applyAlignment="1">
      <alignment horizontal="center" vertical="center"/>
    </xf>
    <xf numFmtId="167" fontId="5" fillId="0" borderId="1" xfId="0" applyNumberFormat="1" applyFont="1" applyBorder="1" applyAlignment="1">
      <alignment horizontal="center" vertical="center"/>
    </xf>
    <xf numFmtId="0" fontId="0" fillId="9" borderId="1" xfId="0" applyFill="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167" fontId="2" fillId="0" borderId="1" xfId="0" applyNumberFormat="1" applyFont="1" applyBorder="1"/>
    <xf numFmtId="0" fontId="2" fillId="0" borderId="0" xfId="0" applyFont="1"/>
    <xf numFmtId="0" fontId="2" fillId="0" borderId="1" xfId="0" applyFont="1" applyBorder="1" applyAlignment="1">
      <alignment horizontal="center"/>
    </xf>
    <xf numFmtId="167" fontId="1" fillId="0" borderId="1" xfId="2" applyNumberFormat="1" applyFont="1" applyFill="1" applyBorder="1" applyAlignment="1">
      <alignment horizontal="center" vertical="center"/>
    </xf>
    <xf numFmtId="167" fontId="5" fillId="0" borderId="1" xfId="3" applyNumberFormat="1" applyFont="1" applyBorder="1" applyAlignment="1">
      <alignment horizontal="center" vertical="center"/>
    </xf>
    <xf numFmtId="167" fontId="0" fillId="0" borderId="1" xfId="2" applyNumberFormat="1" applyFont="1" applyBorder="1" applyAlignment="1">
      <alignment horizontal="center" vertical="center"/>
    </xf>
    <xf numFmtId="167" fontId="1" fillId="0" borderId="1" xfId="2" applyNumberFormat="1" applyFont="1" applyBorder="1" applyAlignment="1">
      <alignment horizontal="center" vertical="center"/>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4" xfId="4" applyFont="1" applyFill="1" applyBorder="1" applyAlignment="1">
      <alignment horizontal="center" vertical="center"/>
    </xf>
    <xf numFmtId="44" fontId="5" fillId="0" borderId="1" xfId="13" applyFont="1" applyFill="1" applyBorder="1" applyAlignment="1">
      <alignment horizontal="left" vertical="center" wrapText="1"/>
    </xf>
    <xf numFmtId="44" fontId="5" fillId="0" borderId="1" xfId="13" applyFont="1" applyFill="1" applyBorder="1" applyAlignment="1">
      <alignment horizontal="left" vertical="center"/>
    </xf>
    <xf numFmtId="169" fontId="0" fillId="0" borderId="0" xfId="1" applyNumberFormat="1" applyFont="1"/>
    <xf numFmtId="169" fontId="0" fillId="0" borderId="0" xfId="0" applyNumberForma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167" fontId="2" fillId="0" borderId="1" xfId="2" applyNumberFormat="1" applyFont="1" applyBorder="1" applyAlignment="1">
      <alignment horizontal="center" vertical="center"/>
    </xf>
    <xf numFmtId="9" fontId="2" fillId="0" borderId="1" xfId="3" applyNumberFormat="1" applyFont="1" applyBorder="1" applyAlignment="1">
      <alignment horizontal="center" vertical="center"/>
    </xf>
    <xf numFmtId="167"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3" fillId="0" borderId="1" xfId="13" applyNumberFormat="1" applyFont="1" applyFill="1" applyBorder="1" applyAlignment="1">
      <alignment horizontal="center" vertical="center"/>
    </xf>
    <xf numFmtId="0" fontId="2" fillId="0" borderId="0" xfId="0" applyFont="1" applyAlignment="1">
      <alignment vertical="center"/>
    </xf>
    <xf numFmtId="0" fontId="11" fillId="10" borderId="1" xfId="0" applyFont="1" applyFill="1" applyBorder="1" applyAlignment="1">
      <alignment horizontal="center" vertical="center"/>
    </xf>
    <xf numFmtId="10" fontId="11" fillId="10" borderId="1" xfId="3"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10" fontId="11" fillId="10" borderId="1" xfId="3" applyNumberFormat="1" applyFont="1" applyFill="1" applyBorder="1" applyAlignment="1">
      <alignment horizontal="center" vertical="center" wrapText="1"/>
    </xf>
  </cellXfs>
  <cellStyles count="21">
    <cellStyle name="Comma" xfId="1" builtinId="3"/>
    <cellStyle name="Comma 2" xfId="8"/>
    <cellStyle name="Comma 2 2" xfId="10"/>
    <cellStyle name="Comma 3" xfId="11"/>
    <cellStyle name="Comma 4" xfId="16"/>
    <cellStyle name="Comma 5" xfId="12"/>
    <cellStyle name="Currency" xfId="2" builtinId="4"/>
    <cellStyle name="Currency 2" xfId="5"/>
    <cellStyle name="Currency 2 2" xfId="20"/>
    <cellStyle name="Currency 2 3" xfId="17"/>
    <cellStyle name="Currency 3" xfId="13"/>
    <cellStyle name="Normal" xfId="0" builtinId="0"/>
    <cellStyle name="Normal 2" xfId="4"/>
    <cellStyle name="Normal 2 2" xfId="6"/>
    <cellStyle name="Normal 204" xfId="15"/>
    <cellStyle name="Normal 3" xfId="7"/>
    <cellStyle name="Normal 4" xfId="19"/>
    <cellStyle name="Percent" xfId="3" builtinId="5"/>
    <cellStyle name="Percent 2" xfId="9"/>
    <cellStyle name="Percent 3" xfId="18"/>
    <cellStyle name="Percent 4" xfId="14"/>
  </cellStyles>
  <dxfs count="0"/>
  <tableStyles count="0" defaultTableStyle="TableStyleMedium2" defaultPivotStyle="PivotStyleLight16"/>
  <colors>
    <mruColors>
      <color rgb="FF1736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69"/>
  <sheetViews>
    <sheetView tabSelected="1" workbookViewId="0">
      <pane ySplit="3" topLeftCell="A4" activePane="bottomLeft" state="frozen"/>
      <selection activeCell="B1" sqref="B1"/>
      <selection pane="bottomLeft" activeCell="D3" sqref="D3"/>
    </sheetView>
  </sheetViews>
  <sheetFormatPr defaultRowHeight="15" x14ac:dyDescent="0.25"/>
  <cols>
    <col min="1" max="1" width="17.7109375" style="12" customWidth="1"/>
    <col min="2" max="2" width="5" style="12" customWidth="1"/>
    <col min="3" max="3" width="6" style="12" bestFit="1" customWidth="1"/>
    <col min="4" max="4" width="49.7109375" style="13" bestFit="1" customWidth="1"/>
    <col min="5" max="5" width="13.28515625" style="12" customWidth="1"/>
    <col min="6" max="6" width="10.85546875" style="12" customWidth="1"/>
    <col min="7" max="7" width="14.7109375" style="12" customWidth="1"/>
    <col min="8" max="8" width="13.28515625" style="12" customWidth="1"/>
    <col min="9" max="9" width="7.42578125" style="12" customWidth="1"/>
    <col min="10" max="10" width="13" style="12" customWidth="1"/>
    <col min="11" max="11" width="18.5703125" style="34" bestFit="1" customWidth="1"/>
    <col min="12" max="12" width="8.7109375" style="24" hidden="1" customWidth="1"/>
    <col min="13" max="13" width="16.42578125" style="12" customWidth="1"/>
    <col min="14" max="14" width="15.42578125" style="12" customWidth="1"/>
    <col min="15" max="15" width="16.7109375" style="12" customWidth="1"/>
    <col min="16" max="16" width="13.5703125" style="12" hidden="1" customWidth="1"/>
    <col min="17" max="17" width="17" style="12" customWidth="1"/>
    <col min="18" max="16384" width="9.140625" style="12"/>
  </cols>
  <sheetData>
    <row r="2" spans="1:17" ht="15.75" x14ac:dyDescent="0.25">
      <c r="C2" s="83" t="s">
        <v>250</v>
      </c>
      <c r="D2" s="83"/>
      <c r="E2" s="83"/>
      <c r="F2" s="83"/>
      <c r="G2" s="83"/>
      <c r="H2" s="83"/>
      <c r="I2" s="83"/>
      <c r="J2" s="84"/>
      <c r="K2" s="83"/>
      <c r="L2" s="83"/>
      <c r="M2" s="83"/>
      <c r="N2" s="83"/>
      <c r="O2" s="83"/>
      <c r="P2" s="83"/>
      <c r="Q2" s="83"/>
    </row>
    <row r="3" spans="1:17" ht="60" x14ac:dyDescent="0.25">
      <c r="C3" s="1" t="s">
        <v>0</v>
      </c>
      <c r="D3" s="14" t="s">
        <v>1</v>
      </c>
      <c r="E3" s="1" t="s">
        <v>2</v>
      </c>
      <c r="F3" s="1" t="s">
        <v>3</v>
      </c>
      <c r="G3" s="2" t="s">
        <v>252</v>
      </c>
      <c r="H3" s="1" t="s">
        <v>253</v>
      </c>
      <c r="I3" s="1" t="s">
        <v>6</v>
      </c>
      <c r="J3" s="3" t="s">
        <v>7</v>
      </c>
      <c r="K3" s="33" t="s">
        <v>8</v>
      </c>
      <c r="L3" s="25" t="s">
        <v>9</v>
      </c>
      <c r="M3" s="4" t="s">
        <v>254</v>
      </c>
      <c r="N3" s="5" t="s">
        <v>10</v>
      </c>
      <c r="O3" s="5" t="s">
        <v>11</v>
      </c>
      <c r="P3" s="6" t="s">
        <v>12</v>
      </c>
      <c r="Q3" s="5" t="s">
        <v>13</v>
      </c>
    </row>
    <row r="4" spans="1:17" ht="30" x14ac:dyDescent="0.25">
      <c r="C4" s="7">
        <v>1</v>
      </c>
      <c r="D4" s="15" t="s">
        <v>14</v>
      </c>
      <c r="E4" s="8">
        <v>43780</v>
      </c>
      <c r="F4" s="8">
        <v>44599</v>
      </c>
      <c r="G4" s="9">
        <f>(F4-E4)/(EDATE(F4,12)-F4)</f>
        <v>2.2438356164383562</v>
      </c>
      <c r="H4" s="7">
        <v>15</v>
      </c>
      <c r="I4" s="10">
        <v>0.05</v>
      </c>
      <c r="J4" s="11">
        <f>(1-I4)/H4</f>
        <v>6.3333333333333325E-2</v>
      </c>
      <c r="K4" s="53">
        <v>675200</v>
      </c>
      <c r="L4" s="63">
        <v>0</v>
      </c>
      <c r="M4" s="54">
        <f>K4*(1+L4)</f>
        <v>675200</v>
      </c>
      <c r="N4" s="54">
        <f>M4*J4*G4</f>
        <v>95952.394520547939</v>
      </c>
      <c r="O4" s="54">
        <f>MAX(M4-N4,0)</f>
        <v>579247.60547945206</v>
      </c>
      <c r="P4" s="54">
        <v>0</v>
      </c>
      <c r="Q4" s="54">
        <f>IF(O4&gt;M4*I4,O4*(1-P4),M4*I4)</f>
        <v>579247.60547945206</v>
      </c>
    </row>
    <row r="5" spans="1:17" x14ac:dyDescent="0.25">
      <c r="C5" s="7">
        <v>2</v>
      </c>
      <c r="D5" s="15" t="s">
        <v>15</v>
      </c>
      <c r="E5" s="8">
        <v>43780</v>
      </c>
      <c r="F5" s="8">
        <v>44599</v>
      </c>
      <c r="G5" s="9">
        <f t="shared" ref="G5:G62" si="0">(F5-E5)/(EDATE(F5,12)-F5)</f>
        <v>2.2438356164383562</v>
      </c>
      <c r="H5" s="7">
        <v>25</v>
      </c>
      <c r="I5" s="10">
        <v>0.05</v>
      </c>
      <c r="J5" s="11">
        <f>(1-I5)/H5</f>
        <v>3.7999999999999999E-2</v>
      </c>
      <c r="K5" s="53">
        <v>45900000</v>
      </c>
      <c r="L5" s="63">
        <v>1.11E-2</v>
      </c>
      <c r="M5" s="54">
        <f>K5*(1+L5)</f>
        <v>46409490.000000007</v>
      </c>
      <c r="N5" s="54">
        <f>M5*J5*G5</f>
        <v>3957140.1309041101</v>
      </c>
      <c r="O5" s="54">
        <f t="shared" ref="O5:O62" si="1">MAX(M5-N5,0)</f>
        <v>42452349.869095899</v>
      </c>
      <c r="P5" s="54">
        <v>0</v>
      </c>
      <c r="Q5" s="54">
        <f>IF(O5&gt;M5*I5,O5*(1-P5),M5*I5)</f>
        <v>42452349.869095899</v>
      </c>
    </row>
    <row r="6" spans="1:17" x14ac:dyDescent="0.25">
      <c r="C6" s="7">
        <v>3</v>
      </c>
      <c r="D6" s="15" t="s">
        <v>16</v>
      </c>
      <c r="E6" s="8">
        <v>43780</v>
      </c>
      <c r="F6" s="8">
        <v>44599</v>
      </c>
      <c r="G6" s="9">
        <f t="shared" si="0"/>
        <v>2.2438356164383562</v>
      </c>
      <c r="H6" s="7">
        <v>25</v>
      </c>
      <c r="I6" s="10">
        <v>0.05</v>
      </c>
      <c r="J6" s="11">
        <f>(1-I6)/H6</f>
        <v>3.7999999999999999E-2</v>
      </c>
      <c r="K6" s="53">
        <v>36200000</v>
      </c>
      <c r="L6" s="63">
        <v>1.11E-2</v>
      </c>
      <c r="M6" s="54">
        <f>K6*(1+L6)</f>
        <v>36601820.000000007</v>
      </c>
      <c r="N6" s="54">
        <f>M6*J6*G6</f>
        <v>3120881.7590136989</v>
      </c>
      <c r="O6" s="54">
        <f t="shared" si="1"/>
        <v>33480938.24098631</v>
      </c>
      <c r="P6" s="54">
        <v>0</v>
      </c>
      <c r="Q6" s="54">
        <f>IF(O6&gt;M6*I6,O6*(1-P6),M6*I6)</f>
        <v>33480938.24098631</v>
      </c>
    </row>
    <row r="7" spans="1:17" x14ac:dyDescent="0.25">
      <c r="C7" s="7">
        <v>4</v>
      </c>
      <c r="D7" s="15" t="s">
        <v>17</v>
      </c>
      <c r="E7" s="8">
        <v>43780</v>
      </c>
      <c r="F7" s="8">
        <v>44599</v>
      </c>
      <c r="G7" s="9">
        <f t="shared" si="0"/>
        <v>2.2438356164383562</v>
      </c>
      <c r="H7" s="7">
        <v>25</v>
      </c>
      <c r="I7" s="10">
        <v>0.05</v>
      </c>
      <c r="J7" s="11">
        <f>(1-I7)/H7</f>
        <v>3.7999999999999999E-2</v>
      </c>
      <c r="K7" s="53">
        <v>22000000</v>
      </c>
      <c r="L7" s="63">
        <v>0</v>
      </c>
      <c r="M7" s="54">
        <f>K7*(1+L7)</f>
        <v>22000000</v>
      </c>
      <c r="N7" s="54">
        <f>M7*J7*G7</f>
        <v>1875846.5753424657</v>
      </c>
      <c r="O7" s="54">
        <f t="shared" si="1"/>
        <v>20124153.424657535</v>
      </c>
      <c r="P7" s="54">
        <v>0</v>
      </c>
      <c r="Q7" s="54">
        <f>IF(O7&gt;M7*I7,O7*(1-P7),M7*I7)</f>
        <v>20124153.424657535</v>
      </c>
    </row>
    <row r="8" spans="1:17" x14ac:dyDescent="0.25">
      <c r="C8" s="7">
        <v>5</v>
      </c>
      <c r="D8" s="15" t="s">
        <v>18</v>
      </c>
      <c r="E8" s="8">
        <v>43780</v>
      </c>
      <c r="F8" s="8">
        <v>44599</v>
      </c>
      <c r="G8" s="9">
        <f t="shared" si="0"/>
        <v>2.2438356164383562</v>
      </c>
      <c r="H8" s="7">
        <v>25</v>
      </c>
      <c r="I8" s="10">
        <v>0.05</v>
      </c>
      <c r="J8" s="11">
        <f>(1-I8)/H8</f>
        <v>3.7999999999999999E-2</v>
      </c>
      <c r="K8" s="53">
        <v>13776000</v>
      </c>
      <c r="L8" s="63">
        <v>0</v>
      </c>
      <c r="M8" s="54">
        <f>K8*(1+L8)</f>
        <v>13776000</v>
      </c>
      <c r="N8" s="54">
        <f>M8*J8*G8</f>
        <v>1174621.0191780822</v>
      </c>
      <c r="O8" s="54">
        <f t="shared" si="1"/>
        <v>12601378.980821919</v>
      </c>
      <c r="P8" s="54">
        <v>0</v>
      </c>
      <c r="Q8" s="54">
        <f>IF(O8&gt;M8*I8,O8*(1-P8),M8*I8)</f>
        <v>12601378.980821919</v>
      </c>
    </row>
    <row r="9" spans="1:17" x14ac:dyDescent="0.25">
      <c r="C9" s="7">
        <v>6</v>
      </c>
      <c r="D9" s="15" t="s">
        <v>19</v>
      </c>
      <c r="E9" s="8">
        <v>43780</v>
      </c>
      <c r="F9" s="8">
        <v>44599</v>
      </c>
      <c r="G9" s="9">
        <f t="shared" si="0"/>
        <v>2.2438356164383562</v>
      </c>
      <c r="H9" s="7">
        <v>25</v>
      </c>
      <c r="I9" s="10">
        <v>0.05</v>
      </c>
      <c r="J9" s="11">
        <f>(1-I9)/H9</f>
        <v>3.7999999999999999E-2</v>
      </c>
      <c r="K9" s="53">
        <v>9704000</v>
      </c>
      <c r="L9" s="63">
        <v>0</v>
      </c>
      <c r="M9" s="54">
        <f>K9*(1+L9)</f>
        <v>9704000</v>
      </c>
      <c r="N9" s="54">
        <f>M9*J9*G9</f>
        <v>827418.87123287667</v>
      </c>
      <c r="O9" s="54">
        <f t="shared" si="1"/>
        <v>8876581.1287671234</v>
      </c>
      <c r="P9" s="54">
        <v>0</v>
      </c>
      <c r="Q9" s="54">
        <f>IF(O9&gt;M9*I9,O9*(1-P9),M9*I9)</f>
        <v>8876581.1287671234</v>
      </c>
    </row>
    <row r="10" spans="1:17" x14ac:dyDescent="0.25">
      <c r="A10" s="12" t="s">
        <v>240</v>
      </c>
      <c r="C10" s="7">
        <v>7</v>
      </c>
      <c r="D10" s="15" t="s">
        <v>20</v>
      </c>
      <c r="E10" s="8">
        <v>43780</v>
      </c>
      <c r="F10" s="8">
        <v>44599</v>
      </c>
      <c r="G10" s="9">
        <f t="shared" si="0"/>
        <v>2.2438356164383562</v>
      </c>
      <c r="H10" s="7">
        <v>25</v>
      </c>
      <c r="I10" s="10">
        <v>0.05</v>
      </c>
      <c r="J10" s="11">
        <f>(1-I10)/H10</f>
        <v>3.7999999999999999E-2</v>
      </c>
      <c r="K10" s="53">
        <v>6720000</v>
      </c>
      <c r="L10" s="63">
        <v>0</v>
      </c>
      <c r="M10" s="54">
        <f>K10*(1+L10)</f>
        <v>6720000</v>
      </c>
      <c r="N10" s="54">
        <f>M10*J10*G10</f>
        <v>572985.8630136986</v>
      </c>
      <c r="O10" s="54">
        <f t="shared" si="1"/>
        <v>6147014.1369863013</v>
      </c>
      <c r="P10" s="54">
        <v>0</v>
      </c>
      <c r="Q10" s="54">
        <f>IF(O10&gt;M10*I10,O10*(1-P10),M10*I10)</f>
        <v>6147014.1369863013</v>
      </c>
    </row>
    <row r="11" spans="1:17" x14ac:dyDescent="0.25">
      <c r="A11" s="12" t="s">
        <v>240</v>
      </c>
      <c r="C11" s="7">
        <v>8</v>
      </c>
      <c r="D11" s="15" t="s">
        <v>21</v>
      </c>
      <c r="E11" s="8">
        <v>43780</v>
      </c>
      <c r="F11" s="8">
        <v>44599</v>
      </c>
      <c r="G11" s="9">
        <f t="shared" si="0"/>
        <v>2.2438356164383562</v>
      </c>
      <c r="H11" s="7">
        <v>25</v>
      </c>
      <c r="I11" s="10">
        <v>0.05</v>
      </c>
      <c r="J11" s="11">
        <f>(1-I11)/H11</f>
        <v>3.7999999999999999E-2</v>
      </c>
      <c r="K11" s="53">
        <v>5355000</v>
      </c>
      <c r="L11" s="63">
        <v>0</v>
      </c>
      <c r="M11" s="54">
        <f>K11*(1+L11)</f>
        <v>5355000</v>
      </c>
      <c r="N11" s="54">
        <f>M11*J11*G11</f>
        <v>456598.10958904109</v>
      </c>
      <c r="O11" s="54">
        <f t="shared" si="1"/>
        <v>4898401.8904109588</v>
      </c>
      <c r="P11" s="54">
        <v>0</v>
      </c>
      <c r="Q11" s="54">
        <f>IF(O11&gt;M11*I11,O11*(1-P11),M11*I11)</f>
        <v>4898401.8904109588</v>
      </c>
    </row>
    <row r="12" spans="1:17" x14ac:dyDescent="0.25">
      <c r="C12" s="7">
        <v>9</v>
      </c>
      <c r="D12" s="15" t="s">
        <v>22</v>
      </c>
      <c r="E12" s="8">
        <v>43780</v>
      </c>
      <c r="F12" s="8">
        <v>44599</v>
      </c>
      <c r="G12" s="9">
        <f t="shared" si="0"/>
        <v>2.2438356164383562</v>
      </c>
      <c r="H12" s="7">
        <v>25</v>
      </c>
      <c r="I12" s="10">
        <v>0.05</v>
      </c>
      <c r="J12" s="11">
        <f>(1-I12)/H12</f>
        <v>3.7999999999999999E-2</v>
      </c>
      <c r="K12" s="53">
        <v>1593000</v>
      </c>
      <c r="L12" s="63">
        <v>0.01</v>
      </c>
      <c r="M12" s="54">
        <f>K12*(1+L12)</f>
        <v>1608930</v>
      </c>
      <c r="N12" s="54">
        <f>M12*J12*G12</f>
        <v>137186.62865753425</v>
      </c>
      <c r="O12" s="54">
        <f t="shared" si="1"/>
        <v>1471743.3713424657</v>
      </c>
      <c r="P12" s="54">
        <v>0</v>
      </c>
      <c r="Q12" s="54">
        <f>IF(O12&gt;M12*I12,O12*(1-P12),M12*I12)</f>
        <v>1471743.3713424657</v>
      </c>
    </row>
    <row r="13" spans="1:17" x14ac:dyDescent="0.25">
      <c r="C13" s="7">
        <v>10</v>
      </c>
      <c r="D13" s="15" t="s">
        <v>23</v>
      </c>
      <c r="E13" s="8">
        <v>43780</v>
      </c>
      <c r="F13" s="8">
        <v>44599</v>
      </c>
      <c r="G13" s="9">
        <f t="shared" si="0"/>
        <v>2.2438356164383562</v>
      </c>
      <c r="H13" s="7">
        <v>10</v>
      </c>
      <c r="I13" s="10">
        <v>0.05</v>
      </c>
      <c r="J13" s="11">
        <f>(1-I13)/H13</f>
        <v>9.5000000000000001E-2</v>
      </c>
      <c r="K13" s="53">
        <v>140000</v>
      </c>
      <c r="L13" s="63">
        <v>1.11E-2</v>
      </c>
      <c r="M13" s="54">
        <f>K13*(1+L13)</f>
        <v>141554.00000000003</v>
      </c>
      <c r="N13" s="54">
        <f>M13*J13*G13</f>
        <v>30174.271150684937</v>
      </c>
      <c r="O13" s="54">
        <f t="shared" si="1"/>
        <v>111379.72884931508</v>
      </c>
      <c r="P13" s="54">
        <v>0</v>
      </c>
      <c r="Q13" s="54">
        <f>IF(O13&gt;M13*I13,O13*(1-P13),M13*I13)</f>
        <v>111379.72884931508</v>
      </c>
    </row>
    <row r="14" spans="1:17" x14ac:dyDescent="0.25">
      <c r="C14" s="7">
        <v>11</v>
      </c>
      <c r="D14" s="15" t="s">
        <v>24</v>
      </c>
      <c r="E14" s="8">
        <v>43780</v>
      </c>
      <c r="F14" s="8">
        <v>44599</v>
      </c>
      <c r="G14" s="9">
        <f t="shared" si="0"/>
        <v>2.2438356164383562</v>
      </c>
      <c r="H14" s="7">
        <v>3</v>
      </c>
      <c r="I14" s="10">
        <v>0.05</v>
      </c>
      <c r="J14" s="11">
        <f>(1-I14)/H14</f>
        <v>0.31666666666666665</v>
      </c>
      <c r="K14" s="53">
        <v>49000</v>
      </c>
      <c r="L14" s="63">
        <v>0.01</v>
      </c>
      <c r="M14" s="54">
        <f>K14*(1+L14)</f>
        <v>49490</v>
      </c>
      <c r="N14" s="54">
        <f>M14*J14*G14</f>
        <v>35165.017808219178</v>
      </c>
      <c r="O14" s="54">
        <f t="shared" si="1"/>
        <v>14324.982191780822</v>
      </c>
      <c r="P14" s="54">
        <v>0</v>
      </c>
      <c r="Q14" s="54">
        <f>IF(O14&gt;M14*I14,O14*(1-P14),M14*I14)</f>
        <v>14324.982191780822</v>
      </c>
    </row>
    <row r="15" spans="1:17" x14ac:dyDescent="0.25">
      <c r="C15" s="7">
        <v>12</v>
      </c>
      <c r="D15" s="15" t="s">
        <v>25</v>
      </c>
      <c r="E15" s="8">
        <v>43780</v>
      </c>
      <c r="F15" s="8">
        <v>44599</v>
      </c>
      <c r="G15" s="9">
        <f t="shared" si="0"/>
        <v>2.2438356164383562</v>
      </c>
      <c r="H15" s="7">
        <v>5</v>
      </c>
      <c r="I15" s="10">
        <v>0.05</v>
      </c>
      <c r="J15" s="11">
        <f>(1-I15)/H15</f>
        <v>0.19</v>
      </c>
      <c r="K15" s="53">
        <v>45600</v>
      </c>
      <c r="L15" s="63">
        <v>0</v>
      </c>
      <c r="M15" s="54">
        <f>K15*(1+L15)</f>
        <v>45600</v>
      </c>
      <c r="N15" s="54">
        <f>M15*J15*G15</f>
        <v>19440.591780821916</v>
      </c>
      <c r="O15" s="54">
        <f t="shared" si="1"/>
        <v>26159.408219178084</v>
      </c>
      <c r="P15" s="54">
        <v>0</v>
      </c>
      <c r="Q15" s="54">
        <f>IF(O15&gt;M15*I15,O15*(1-P15),M15*I15)</f>
        <v>26159.408219178084</v>
      </c>
    </row>
    <row r="16" spans="1:17" x14ac:dyDescent="0.25">
      <c r="C16" s="7">
        <v>13</v>
      </c>
      <c r="D16" s="15" t="s">
        <v>26</v>
      </c>
      <c r="E16" s="8">
        <v>43780</v>
      </c>
      <c r="F16" s="8">
        <v>44599</v>
      </c>
      <c r="G16" s="9">
        <f t="shared" si="0"/>
        <v>2.2438356164383562</v>
      </c>
      <c r="H16" s="7">
        <v>25</v>
      </c>
      <c r="I16" s="10">
        <v>0.05</v>
      </c>
      <c r="J16" s="11">
        <f>(1-I16)/H16</f>
        <v>3.7999999999999999E-2</v>
      </c>
      <c r="K16" s="53">
        <v>75000000</v>
      </c>
      <c r="L16" s="63">
        <v>0.01</v>
      </c>
      <c r="M16" s="54">
        <f>K16*(1+L16)</f>
        <v>75750000</v>
      </c>
      <c r="N16" s="54">
        <f>M16*J16*G16</f>
        <v>6458880.8219178086</v>
      </c>
      <c r="O16" s="54">
        <f t="shared" si="1"/>
        <v>69291119.178082198</v>
      </c>
      <c r="P16" s="54">
        <v>0</v>
      </c>
      <c r="Q16" s="54">
        <f>IF(O16&gt;M16*I16,O16*(1-P16),M16*I16)</f>
        <v>69291119.178082198</v>
      </c>
    </row>
    <row r="17" spans="3:17" x14ac:dyDescent="0.25">
      <c r="C17" s="7">
        <v>14</v>
      </c>
      <c r="D17" s="15" t="s">
        <v>27</v>
      </c>
      <c r="E17" s="8">
        <v>43780</v>
      </c>
      <c r="F17" s="8">
        <v>44599</v>
      </c>
      <c r="G17" s="9">
        <f t="shared" si="0"/>
        <v>2.2438356164383562</v>
      </c>
      <c r="H17" s="7">
        <v>25</v>
      </c>
      <c r="I17" s="10">
        <v>0.05</v>
      </c>
      <c r="J17" s="11">
        <f>(1-I17)/H17</f>
        <v>3.7999999999999999E-2</v>
      </c>
      <c r="K17" s="53">
        <v>54700000</v>
      </c>
      <c r="L17" s="63">
        <v>0.01</v>
      </c>
      <c r="M17" s="54">
        <f>K17*(1+L17)</f>
        <v>55247000</v>
      </c>
      <c r="N17" s="54">
        <f>M17*J17*G17</f>
        <v>4710677.0794520546</v>
      </c>
      <c r="O17" s="54">
        <f t="shared" si="1"/>
        <v>50536322.920547947</v>
      </c>
      <c r="P17" s="54">
        <v>0</v>
      </c>
      <c r="Q17" s="54">
        <f>IF(O17&gt;M17*I17,O17*(1-P17),M17*I17)</f>
        <v>50536322.920547947</v>
      </c>
    </row>
    <row r="18" spans="3:17" x14ac:dyDescent="0.25">
      <c r="C18" s="7">
        <v>15</v>
      </c>
      <c r="D18" s="15" t="s">
        <v>28</v>
      </c>
      <c r="E18" s="8">
        <v>43780</v>
      </c>
      <c r="F18" s="8">
        <v>44599</v>
      </c>
      <c r="G18" s="9">
        <f t="shared" si="0"/>
        <v>2.2438356164383562</v>
      </c>
      <c r="H18" s="7">
        <v>25</v>
      </c>
      <c r="I18" s="10">
        <v>0.05</v>
      </c>
      <c r="J18" s="11">
        <f>(1-I18)/H18</f>
        <v>3.7999999999999999E-2</v>
      </c>
      <c r="K18" s="53">
        <v>26880000</v>
      </c>
      <c r="L18" s="63">
        <v>0.01</v>
      </c>
      <c r="M18" s="54">
        <f>K18*(1+L18)</f>
        <v>27148800</v>
      </c>
      <c r="N18" s="54">
        <f>M18*J18*G18</f>
        <v>2314862.8865753426</v>
      </c>
      <c r="O18" s="54">
        <f t="shared" si="1"/>
        <v>24833937.113424659</v>
      </c>
      <c r="P18" s="54">
        <v>0</v>
      </c>
      <c r="Q18" s="54">
        <f>IF(O18&gt;M18*I18,O18*(1-P18),M18*I18)</f>
        <v>24833937.113424659</v>
      </c>
    </row>
    <row r="19" spans="3:17" x14ac:dyDescent="0.25">
      <c r="C19" s="7">
        <v>16</v>
      </c>
      <c r="D19" s="15" t="s">
        <v>29</v>
      </c>
      <c r="E19" s="8">
        <v>43780</v>
      </c>
      <c r="F19" s="8">
        <v>44599</v>
      </c>
      <c r="G19" s="9">
        <f t="shared" si="0"/>
        <v>2.2438356164383562</v>
      </c>
      <c r="H19" s="7">
        <v>25</v>
      </c>
      <c r="I19" s="10">
        <v>0.05</v>
      </c>
      <c r="J19" s="11">
        <f>(1-I19)/H19</f>
        <v>3.7999999999999999E-2</v>
      </c>
      <c r="K19" s="53">
        <v>18900000</v>
      </c>
      <c r="L19" s="63">
        <v>3.1600000000000003E-2</v>
      </c>
      <c r="M19" s="54">
        <f>K19*(1+L19)</f>
        <v>19497240</v>
      </c>
      <c r="N19" s="54">
        <f>M19*J19*G19</f>
        <v>1662446.8583013699</v>
      </c>
      <c r="O19" s="54">
        <f t="shared" si="1"/>
        <v>17834793.141698629</v>
      </c>
      <c r="P19" s="54">
        <v>0</v>
      </c>
      <c r="Q19" s="54">
        <f>IF(O19&gt;M19*I19,O19*(1-P19),M19*I19)</f>
        <v>17834793.141698629</v>
      </c>
    </row>
    <row r="20" spans="3:17" x14ac:dyDescent="0.25">
      <c r="C20" s="7">
        <v>17</v>
      </c>
      <c r="D20" s="15" t="s">
        <v>30</v>
      </c>
      <c r="E20" s="8">
        <v>43780</v>
      </c>
      <c r="F20" s="8">
        <v>44599</v>
      </c>
      <c r="G20" s="9">
        <f t="shared" si="0"/>
        <v>2.2438356164383562</v>
      </c>
      <c r="H20" s="7">
        <v>25</v>
      </c>
      <c r="I20" s="10">
        <v>0.05</v>
      </c>
      <c r="J20" s="11">
        <f>(1-I20)/H20</f>
        <v>3.7999999999999999E-2</v>
      </c>
      <c r="K20" s="53">
        <v>17305000</v>
      </c>
      <c r="L20" s="63">
        <v>0.01</v>
      </c>
      <c r="M20" s="54">
        <f>K20*(1+L20)</f>
        <v>17478050</v>
      </c>
      <c r="N20" s="54">
        <f>M20*J20*G20</f>
        <v>1490279.1016438357</v>
      </c>
      <c r="O20" s="54">
        <f t="shared" si="1"/>
        <v>15987770.898356164</v>
      </c>
      <c r="P20" s="54">
        <v>0</v>
      </c>
      <c r="Q20" s="54">
        <f>IF(O20&gt;M20*I20,O20*(1-P20),M20*I20)</f>
        <v>15987770.898356164</v>
      </c>
    </row>
    <row r="21" spans="3:17" x14ac:dyDescent="0.25">
      <c r="C21" s="7">
        <v>18</v>
      </c>
      <c r="D21" s="15" t="s">
        <v>31</v>
      </c>
      <c r="E21" s="8">
        <v>43780</v>
      </c>
      <c r="F21" s="8">
        <v>44599</v>
      </c>
      <c r="G21" s="9">
        <f t="shared" si="0"/>
        <v>2.2438356164383562</v>
      </c>
      <c r="H21" s="7">
        <v>25</v>
      </c>
      <c r="I21" s="10">
        <v>0.05</v>
      </c>
      <c r="J21" s="11">
        <f>(1-I21)/H21</f>
        <v>3.7999999999999999E-2</v>
      </c>
      <c r="K21" s="53">
        <v>11874000</v>
      </c>
      <c r="L21" s="63">
        <v>0</v>
      </c>
      <c r="M21" s="54">
        <f>K21*(1+L21)</f>
        <v>11874000</v>
      </c>
      <c r="N21" s="54">
        <f>M21*J21*G21</f>
        <v>1012445.5561643835</v>
      </c>
      <c r="O21" s="54">
        <f t="shared" si="1"/>
        <v>10861554.443835616</v>
      </c>
      <c r="P21" s="54">
        <v>0</v>
      </c>
      <c r="Q21" s="54">
        <f>IF(O21&gt;M21*I21,O21*(1-P21),M21*I21)</f>
        <v>10861554.443835616</v>
      </c>
    </row>
    <row r="22" spans="3:17" ht="30" x14ac:dyDescent="0.25">
      <c r="C22" s="7">
        <v>19</v>
      </c>
      <c r="D22" s="15" t="s">
        <v>32</v>
      </c>
      <c r="E22" s="8">
        <v>43780</v>
      </c>
      <c r="F22" s="8">
        <v>44599</v>
      </c>
      <c r="G22" s="9">
        <f t="shared" si="0"/>
        <v>2.2438356164383562</v>
      </c>
      <c r="H22" s="7">
        <v>15</v>
      </c>
      <c r="I22" s="10">
        <v>0.05</v>
      </c>
      <c r="J22" s="11">
        <f>(1-I22)/H22</f>
        <v>6.3333333333333325E-2</v>
      </c>
      <c r="K22" s="53">
        <v>4500000</v>
      </c>
      <c r="L22" s="63">
        <v>0</v>
      </c>
      <c r="M22" s="54">
        <f>K22*(1+L22)</f>
        <v>4500000</v>
      </c>
      <c r="N22" s="54">
        <f>M22*J22*G22</f>
        <v>639493.15068493143</v>
      </c>
      <c r="O22" s="54">
        <f t="shared" si="1"/>
        <v>3860506.8493150687</v>
      </c>
      <c r="P22" s="54">
        <v>0</v>
      </c>
      <c r="Q22" s="54">
        <f>IF(O22&gt;M22*I22,O22*(1-P22),M22*I22)</f>
        <v>3860506.8493150687</v>
      </c>
    </row>
    <row r="23" spans="3:17" ht="30" x14ac:dyDescent="0.25">
      <c r="C23" s="7">
        <v>20</v>
      </c>
      <c r="D23" s="15" t="s">
        <v>33</v>
      </c>
      <c r="E23" s="8">
        <v>43780</v>
      </c>
      <c r="F23" s="8">
        <v>44599</v>
      </c>
      <c r="G23" s="9">
        <f t="shared" si="0"/>
        <v>2.2438356164383562</v>
      </c>
      <c r="H23" s="7">
        <v>25</v>
      </c>
      <c r="I23" s="10">
        <v>0.05</v>
      </c>
      <c r="J23" s="11">
        <f>(1-I23)/H23</f>
        <v>3.7999999999999999E-2</v>
      </c>
      <c r="K23" s="53">
        <v>4225000</v>
      </c>
      <c r="L23" s="63">
        <v>0.01</v>
      </c>
      <c r="M23" s="54">
        <f>K23*(1+L23)</f>
        <v>4267250</v>
      </c>
      <c r="N23" s="54">
        <f>M23*J23*G23</f>
        <v>363850.28630136984</v>
      </c>
      <c r="O23" s="54">
        <f t="shared" si="1"/>
        <v>3903399.7136986302</v>
      </c>
      <c r="P23" s="54">
        <v>0</v>
      </c>
      <c r="Q23" s="54">
        <f>IF(O23&gt;M23*I23,O23*(1-P23),M23*I23)</f>
        <v>3903399.7136986302</v>
      </c>
    </row>
    <row r="24" spans="3:17" x14ac:dyDescent="0.25">
      <c r="C24" s="7">
        <v>21</v>
      </c>
      <c r="D24" s="15" t="s">
        <v>34</v>
      </c>
      <c r="E24" s="8">
        <v>43780</v>
      </c>
      <c r="F24" s="8">
        <v>44599</v>
      </c>
      <c r="G24" s="9">
        <f t="shared" si="0"/>
        <v>2.2438356164383562</v>
      </c>
      <c r="H24" s="7">
        <v>12</v>
      </c>
      <c r="I24" s="10">
        <v>0.05</v>
      </c>
      <c r="J24" s="11">
        <f>(1-I24)/H24</f>
        <v>7.9166666666666663E-2</v>
      </c>
      <c r="K24" s="53">
        <v>2570000</v>
      </c>
      <c r="L24" s="63">
        <v>4.4999999999999997E-3</v>
      </c>
      <c r="M24" s="54">
        <f>K24*(1+L24)</f>
        <v>2581565</v>
      </c>
      <c r="N24" s="54">
        <f>M24*J24*G24</f>
        <v>458581.42654109583</v>
      </c>
      <c r="O24" s="54">
        <f t="shared" si="1"/>
        <v>2122983.5734589044</v>
      </c>
      <c r="P24" s="54">
        <v>0</v>
      </c>
      <c r="Q24" s="54">
        <f>IF(O24&gt;M24*I24,O24*(1-P24),M24*I24)</f>
        <v>2122983.5734589044</v>
      </c>
    </row>
    <row r="25" spans="3:17" x14ac:dyDescent="0.25">
      <c r="C25" s="7">
        <v>22</v>
      </c>
      <c r="D25" s="15" t="s">
        <v>35</v>
      </c>
      <c r="E25" s="8">
        <v>43780</v>
      </c>
      <c r="F25" s="8">
        <v>44599</v>
      </c>
      <c r="G25" s="9">
        <f t="shared" si="0"/>
        <v>2.2438356164383562</v>
      </c>
      <c r="H25" s="7">
        <v>15</v>
      </c>
      <c r="I25" s="10">
        <v>0.05</v>
      </c>
      <c r="J25" s="11">
        <f>(1-I25)/H25</f>
        <v>6.3333333333333325E-2</v>
      </c>
      <c r="K25" s="53">
        <v>2148100</v>
      </c>
      <c r="L25" s="63">
        <v>0.01</v>
      </c>
      <c r="M25" s="54">
        <f>K25*(1+L25)</f>
        <v>2169581</v>
      </c>
      <c r="N25" s="54">
        <f>M25*J25*G25</f>
        <v>308318.26430136984</v>
      </c>
      <c r="O25" s="54">
        <f t="shared" si="1"/>
        <v>1861262.7356986301</v>
      </c>
      <c r="P25" s="54">
        <v>0</v>
      </c>
      <c r="Q25" s="54">
        <f>IF(O25&gt;M25*I25,O25*(1-P25),M25*I25)</f>
        <v>1861262.7356986301</v>
      </c>
    </row>
    <row r="26" spans="3:17" ht="30" x14ac:dyDescent="0.25">
      <c r="C26" s="7">
        <v>23</v>
      </c>
      <c r="D26" s="15" t="s">
        <v>36</v>
      </c>
      <c r="E26" s="8">
        <v>43780</v>
      </c>
      <c r="F26" s="8">
        <v>44599</v>
      </c>
      <c r="G26" s="9">
        <f t="shared" si="0"/>
        <v>2.2438356164383562</v>
      </c>
      <c r="H26" s="7">
        <v>25</v>
      </c>
      <c r="I26" s="10">
        <v>0.05</v>
      </c>
      <c r="J26" s="11">
        <f>(1-I26)/H26</f>
        <v>3.7999999999999999E-2</v>
      </c>
      <c r="K26" s="53">
        <v>2045000</v>
      </c>
      <c r="L26" s="63">
        <v>0</v>
      </c>
      <c r="M26" s="54">
        <f>K26*(1+L26)</f>
        <v>2045000</v>
      </c>
      <c r="N26" s="54">
        <f>M26*J26*G26</f>
        <v>174368.46575342465</v>
      </c>
      <c r="O26" s="54">
        <f t="shared" si="1"/>
        <v>1870631.5342465753</v>
      </c>
      <c r="P26" s="54">
        <v>0</v>
      </c>
      <c r="Q26" s="54">
        <f>IF(O26&gt;M26*I26,O26*(1-P26),M26*I26)</f>
        <v>1870631.5342465753</v>
      </c>
    </row>
    <row r="27" spans="3:17" ht="30" x14ac:dyDescent="0.25">
      <c r="C27" s="7">
        <v>24</v>
      </c>
      <c r="D27" s="15" t="s">
        <v>37</v>
      </c>
      <c r="E27" s="8">
        <v>43780</v>
      </c>
      <c r="F27" s="8">
        <v>44599</v>
      </c>
      <c r="G27" s="9">
        <f t="shared" si="0"/>
        <v>2.2438356164383562</v>
      </c>
      <c r="H27" s="7">
        <v>15</v>
      </c>
      <c r="I27" s="10">
        <v>0.05</v>
      </c>
      <c r="J27" s="11">
        <f>(1-I27)/H27</f>
        <v>6.3333333333333325E-2</v>
      </c>
      <c r="K27" s="53">
        <v>1908000</v>
      </c>
      <c r="L27" s="63">
        <v>0.01</v>
      </c>
      <c r="M27" s="54">
        <f>K27*(1+L27)</f>
        <v>1927080</v>
      </c>
      <c r="N27" s="54">
        <f>M27*J27*G27</f>
        <v>273856.546849315</v>
      </c>
      <c r="O27" s="54">
        <f t="shared" si="1"/>
        <v>1653223.4531506849</v>
      </c>
      <c r="P27" s="54">
        <v>0</v>
      </c>
      <c r="Q27" s="54">
        <f>IF(O27&gt;M27*I27,O27*(1-P27),M27*I27)</f>
        <v>1653223.4531506849</v>
      </c>
    </row>
    <row r="28" spans="3:17" ht="30" x14ac:dyDescent="0.25">
      <c r="C28" s="7">
        <v>25</v>
      </c>
      <c r="D28" s="15" t="s">
        <v>38</v>
      </c>
      <c r="E28" s="8">
        <v>43780</v>
      </c>
      <c r="F28" s="8">
        <v>44599</v>
      </c>
      <c r="G28" s="9">
        <f t="shared" si="0"/>
        <v>2.2438356164383562</v>
      </c>
      <c r="H28" s="7">
        <v>25</v>
      </c>
      <c r="I28" s="10">
        <v>0.05</v>
      </c>
      <c r="J28" s="11">
        <f>(1-I28)/H28</f>
        <v>3.7999999999999999E-2</v>
      </c>
      <c r="K28" s="53">
        <v>1066162</v>
      </c>
      <c r="L28" s="63">
        <v>0.01</v>
      </c>
      <c r="M28" s="54">
        <f>K28*(1+L28)</f>
        <v>1076823.6200000001</v>
      </c>
      <c r="N28" s="54">
        <f>M28*J28*G28</f>
        <v>91816.177264767131</v>
      </c>
      <c r="O28" s="54">
        <f t="shared" si="1"/>
        <v>985007.44273523299</v>
      </c>
      <c r="P28" s="54">
        <v>0</v>
      </c>
      <c r="Q28" s="54">
        <f>IF(O28&gt;M28*I28,O28*(1-P28),M28*I28)</f>
        <v>985007.44273523299</v>
      </c>
    </row>
    <row r="29" spans="3:17" ht="30" x14ac:dyDescent="0.25">
      <c r="C29" s="7">
        <v>26</v>
      </c>
      <c r="D29" s="15" t="s">
        <v>39</v>
      </c>
      <c r="E29" s="8">
        <v>43780</v>
      </c>
      <c r="F29" s="8">
        <v>44599</v>
      </c>
      <c r="G29" s="9">
        <f t="shared" si="0"/>
        <v>2.2438356164383562</v>
      </c>
      <c r="H29" s="7">
        <v>25</v>
      </c>
      <c r="I29" s="10">
        <v>0.05</v>
      </c>
      <c r="J29" s="11">
        <f>(1-I29)/H29</f>
        <v>3.7999999999999999E-2</v>
      </c>
      <c r="K29" s="53">
        <v>975000</v>
      </c>
      <c r="L29" s="63">
        <v>0.01</v>
      </c>
      <c r="M29" s="54">
        <f>K29*(1+L29)</f>
        <v>984750</v>
      </c>
      <c r="N29" s="54">
        <f>M29*J29*G29</f>
        <v>83965.450684931508</v>
      </c>
      <c r="O29" s="54">
        <f t="shared" si="1"/>
        <v>900784.54931506852</v>
      </c>
      <c r="P29" s="54">
        <v>0</v>
      </c>
      <c r="Q29" s="54">
        <f>IF(O29&gt;M29*I29,O29*(1-P29),M29*I29)</f>
        <v>900784.54931506852</v>
      </c>
    </row>
    <row r="30" spans="3:17" ht="30" x14ac:dyDescent="0.25">
      <c r="C30" s="7">
        <v>27</v>
      </c>
      <c r="D30" s="15" t="s">
        <v>40</v>
      </c>
      <c r="E30" s="8">
        <v>43780</v>
      </c>
      <c r="F30" s="8">
        <v>44599</v>
      </c>
      <c r="G30" s="9">
        <f t="shared" si="0"/>
        <v>2.2438356164383562</v>
      </c>
      <c r="H30" s="7">
        <v>25</v>
      </c>
      <c r="I30" s="10">
        <v>0.05</v>
      </c>
      <c r="J30" s="11">
        <f>(1-I30)/H30</f>
        <v>3.7999999999999999E-2</v>
      </c>
      <c r="K30" s="53">
        <v>975000</v>
      </c>
      <c r="L30" s="63">
        <v>0.01</v>
      </c>
      <c r="M30" s="54">
        <f>K30*(1+L30)</f>
        <v>984750</v>
      </c>
      <c r="N30" s="54">
        <f>M30*J30*G30</f>
        <v>83965.450684931508</v>
      </c>
      <c r="O30" s="54">
        <f t="shared" si="1"/>
        <v>900784.54931506852</v>
      </c>
      <c r="P30" s="54">
        <v>0</v>
      </c>
      <c r="Q30" s="54">
        <f>IF(O30&gt;M30*I30,O30*(1-P30),M30*I30)</f>
        <v>900784.54931506852</v>
      </c>
    </row>
    <row r="31" spans="3:17" ht="30" x14ac:dyDescent="0.25">
      <c r="C31" s="7">
        <v>28</v>
      </c>
      <c r="D31" s="15" t="s">
        <v>41</v>
      </c>
      <c r="E31" s="8">
        <v>43780</v>
      </c>
      <c r="F31" s="8">
        <v>44599</v>
      </c>
      <c r="G31" s="9">
        <f t="shared" si="0"/>
        <v>2.2438356164383562</v>
      </c>
      <c r="H31" s="7">
        <v>25</v>
      </c>
      <c r="I31" s="10">
        <v>0.05</v>
      </c>
      <c r="J31" s="11">
        <f>(1-I31)/H31</f>
        <v>3.7999999999999999E-2</v>
      </c>
      <c r="K31" s="53">
        <v>750000.25</v>
      </c>
      <c r="L31" s="63">
        <v>0.01</v>
      </c>
      <c r="M31" s="54">
        <f>K31*(1+L31)</f>
        <v>757500.25250000006</v>
      </c>
      <c r="N31" s="54">
        <f>M31*J31*G31</f>
        <v>64588.82974878083</v>
      </c>
      <c r="O31" s="54">
        <f t="shared" si="1"/>
        <v>692911.42275121924</v>
      </c>
      <c r="P31" s="54">
        <v>0</v>
      </c>
      <c r="Q31" s="54">
        <f>IF(O31&gt;M31*I31,O31*(1-P31),M31*I31)</f>
        <v>692911.42275121924</v>
      </c>
    </row>
    <row r="32" spans="3:17" x14ac:dyDescent="0.25">
      <c r="C32" s="7">
        <v>29</v>
      </c>
      <c r="D32" s="15" t="s">
        <v>42</v>
      </c>
      <c r="E32" s="8">
        <v>43780</v>
      </c>
      <c r="F32" s="8">
        <v>44599</v>
      </c>
      <c r="G32" s="9">
        <f t="shared" si="0"/>
        <v>2.2438356164383562</v>
      </c>
      <c r="H32" s="7">
        <v>25</v>
      </c>
      <c r="I32" s="10">
        <v>0.05</v>
      </c>
      <c r="J32" s="11">
        <f>(1-I32)/H32</f>
        <v>3.7999999999999999E-2</v>
      </c>
      <c r="K32" s="53">
        <v>629994.04</v>
      </c>
      <c r="L32" s="63">
        <v>0.01</v>
      </c>
      <c r="M32" s="54">
        <f>K32*(1+L32)</f>
        <v>636293.9804</v>
      </c>
      <c r="N32" s="54">
        <f>M32*J32*G32</f>
        <v>54254.085638380275</v>
      </c>
      <c r="O32" s="54">
        <f t="shared" si="1"/>
        <v>582039.89476161974</v>
      </c>
      <c r="P32" s="54">
        <v>0</v>
      </c>
      <c r="Q32" s="54">
        <f>IF(O32&gt;M32*I32,O32*(1-P32),M32*I32)</f>
        <v>582039.89476161974</v>
      </c>
    </row>
    <row r="33" spans="3:17" ht="30" x14ac:dyDescent="0.25">
      <c r="C33" s="7">
        <v>30</v>
      </c>
      <c r="D33" s="15" t="s">
        <v>43</v>
      </c>
      <c r="E33" s="8">
        <v>43780</v>
      </c>
      <c r="F33" s="8">
        <v>44599</v>
      </c>
      <c r="G33" s="9">
        <f t="shared" si="0"/>
        <v>2.2438356164383562</v>
      </c>
      <c r="H33" s="7">
        <v>15</v>
      </c>
      <c r="I33" s="10">
        <v>0.05</v>
      </c>
      <c r="J33" s="11">
        <f>(1-I33)/H33</f>
        <v>6.3333333333333325E-2</v>
      </c>
      <c r="K33" s="53">
        <v>560000</v>
      </c>
      <c r="L33" s="63">
        <v>0</v>
      </c>
      <c r="M33" s="54">
        <f>K33*(1+L33)</f>
        <v>560000</v>
      </c>
      <c r="N33" s="54">
        <f>M33*J33*G33</f>
        <v>79581.369863013693</v>
      </c>
      <c r="O33" s="54">
        <f t="shared" si="1"/>
        <v>480418.63013698632</v>
      </c>
      <c r="P33" s="54">
        <v>0</v>
      </c>
      <c r="Q33" s="54">
        <f>IF(O33&gt;M33*I33,O33*(1-P33),M33*I33)</f>
        <v>480418.63013698632</v>
      </c>
    </row>
    <row r="34" spans="3:17" ht="30" x14ac:dyDescent="0.25">
      <c r="C34" s="7">
        <v>31</v>
      </c>
      <c r="D34" s="15" t="s">
        <v>44</v>
      </c>
      <c r="E34" s="8">
        <v>43780</v>
      </c>
      <c r="F34" s="8">
        <v>44599</v>
      </c>
      <c r="G34" s="9">
        <f t="shared" si="0"/>
        <v>2.2438356164383562</v>
      </c>
      <c r="H34" s="7">
        <v>10</v>
      </c>
      <c r="I34" s="10">
        <v>0.05</v>
      </c>
      <c r="J34" s="11">
        <f>(1-I34)/H34</f>
        <v>9.5000000000000001E-2</v>
      </c>
      <c r="K34" s="53">
        <v>550000</v>
      </c>
      <c r="L34" s="63">
        <v>0.01</v>
      </c>
      <c r="M34" s="54">
        <f>K34*(1+L34)</f>
        <v>555500</v>
      </c>
      <c r="N34" s="54">
        <f>M34*J34*G34</f>
        <v>118412.81506849315</v>
      </c>
      <c r="O34" s="54">
        <f t="shared" si="1"/>
        <v>437087.18493150687</v>
      </c>
      <c r="P34" s="54">
        <v>0</v>
      </c>
      <c r="Q34" s="54">
        <f>IF(O34&gt;M34*I34,O34*(1-P34),M34*I34)</f>
        <v>437087.18493150687</v>
      </c>
    </row>
    <row r="35" spans="3:17" x14ac:dyDescent="0.25">
      <c r="C35" s="7">
        <v>32</v>
      </c>
      <c r="D35" s="15" t="s">
        <v>45</v>
      </c>
      <c r="E35" s="8">
        <v>43780</v>
      </c>
      <c r="F35" s="8">
        <v>44599</v>
      </c>
      <c r="G35" s="9">
        <f t="shared" si="0"/>
        <v>2.2438356164383562</v>
      </c>
      <c r="H35" s="7">
        <v>10</v>
      </c>
      <c r="I35" s="10">
        <v>0.05</v>
      </c>
      <c r="J35" s="11">
        <f>(1-I35)/H35</f>
        <v>9.5000000000000001E-2</v>
      </c>
      <c r="K35" s="53">
        <v>400000</v>
      </c>
      <c r="L35" s="63">
        <v>0</v>
      </c>
      <c r="M35" s="54">
        <f>K35*(1+L35)</f>
        <v>400000</v>
      </c>
      <c r="N35" s="54">
        <f>M35*J35*G35</f>
        <v>85265.753424657538</v>
      </c>
      <c r="O35" s="54">
        <f t="shared" si="1"/>
        <v>314734.24657534249</v>
      </c>
      <c r="P35" s="54">
        <v>0</v>
      </c>
      <c r="Q35" s="54">
        <f>IF(O35&gt;M35*I35,O35*(1-P35),M35*I35)</f>
        <v>314734.24657534249</v>
      </c>
    </row>
    <row r="36" spans="3:17" ht="30" x14ac:dyDescent="0.25">
      <c r="C36" s="7">
        <v>33</v>
      </c>
      <c r="D36" s="15" t="s">
        <v>46</v>
      </c>
      <c r="E36" s="8">
        <v>43780</v>
      </c>
      <c r="F36" s="8">
        <v>44599</v>
      </c>
      <c r="G36" s="9">
        <f t="shared" si="0"/>
        <v>2.2438356164383562</v>
      </c>
      <c r="H36" s="7">
        <v>10</v>
      </c>
      <c r="I36" s="10">
        <v>0.05</v>
      </c>
      <c r="J36" s="11">
        <f>(1-I36)/H36</f>
        <v>9.5000000000000001E-2</v>
      </c>
      <c r="K36" s="53">
        <v>381600</v>
      </c>
      <c r="L36" s="63">
        <v>0</v>
      </c>
      <c r="M36" s="54">
        <f>K36*(1+L36)</f>
        <v>381600</v>
      </c>
      <c r="N36" s="54">
        <f>M36*J36*G36</f>
        <v>81343.528767123295</v>
      </c>
      <c r="O36" s="54">
        <f t="shared" si="1"/>
        <v>300256.47123287671</v>
      </c>
      <c r="P36" s="54">
        <v>0</v>
      </c>
      <c r="Q36" s="54">
        <f>IF(O36&gt;M36*I36,O36*(1-P36),M36*I36)</f>
        <v>300256.47123287671</v>
      </c>
    </row>
    <row r="37" spans="3:17" x14ac:dyDescent="0.25">
      <c r="C37" s="7">
        <v>34</v>
      </c>
      <c r="D37" s="15" t="s">
        <v>47</v>
      </c>
      <c r="E37" s="8">
        <v>43780</v>
      </c>
      <c r="F37" s="8">
        <v>44599</v>
      </c>
      <c r="G37" s="9">
        <f t="shared" si="0"/>
        <v>2.2438356164383562</v>
      </c>
      <c r="H37" s="7">
        <v>12</v>
      </c>
      <c r="I37" s="10">
        <v>0.05</v>
      </c>
      <c r="J37" s="11">
        <f>(1-I37)/H37</f>
        <v>7.9166666666666663E-2</v>
      </c>
      <c r="K37" s="53">
        <v>342972.04000000004</v>
      </c>
      <c r="L37" s="63">
        <v>0</v>
      </c>
      <c r="M37" s="54">
        <f>K37*(1+L37)</f>
        <v>342972.04000000004</v>
      </c>
      <c r="N37" s="54">
        <f>M37*J37*G37</f>
        <v>60924.519571232886</v>
      </c>
      <c r="O37" s="54">
        <f t="shared" si="1"/>
        <v>282047.52042876714</v>
      </c>
      <c r="P37" s="54">
        <v>0</v>
      </c>
      <c r="Q37" s="54">
        <f>IF(O37&gt;M37*I37,O37*(1-P37),M37*I37)</f>
        <v>282047.52042876714</v>
      </c>
    </row>
    <row r="38" spans="3:17" x14ac:dyDescent="0.25">
      <c r="C38" s="7">
        <v>35</v>
      </c>
      <c r="D38" s="15" t="s">
        <v>48</v>
      </c>
      <c r="E38" s="8">
        <v>43780</v>
      </c>
      <c r="F38" s="8">
        <v>44599</v>
      </c>
      <c r="G38" s="9">
        <f t="shared" si="0"/>
        <v>2.2438356164383562</v>
      </c>
      <c r="H38" s="7">
        <v>5</v>
      </c>
      <c r="I38" s="10">
        <v>0.05</v>
      </c>
      <c r="J38" s="11">
        <f>(1-I38)/H38</f>
        <v>0.19</v>
      </c>
      <c r="K38" s="53">
        <v>304035.59999999998</v>
      </c>
      <c r="L38" s="63">
        <v>0</v>
      </c>
      <c r="M38" s="54">
        <f>K38*(1+L38)</f>
        <v>304035.59999999998</v>
      </c>
      <c r="N38" s="54">
        <f>M38*J38*G38</f>
        <v>129619.12250958903</v>
      </c>
      <c r="O38" s="54">
        <f t="shared" si="1"/>
        <v>174416.47749041097</v>
      </c>
      <c r="P38" s="54">
        <v>0</v>
      </c>
      <c r="Q38" s="54">
        <f>IF(O38&gt;M38*I38,O38*(1-P38),M38*I38)</f>
        <v>174416.47749041097</v>
      </c>
    </row>
    <row r="39" spans="3:17" x14ac:dyDescent="0.25">
      <c r="C39" s="7">
        <v>36</v>
      </c>
      <c r="D39" s="15" t="s">
        <v>49</v>
      </c>
      <c r="E39" s="8">
        <v>43780</v>
      </c>
      <c r="F39" s="8">
        <v>44599</v>
      </c>
      <c r="G39" s="9">
        <f t="shared" si="0"/>
        <v>2.2438356164383562</v>
      </c>
      <c r="H39" s="7">
        <v>25</v>
      </c>
      <c r="I39" s="10">
        <v>0.05</v>
      </c>
      <c r="J39" s="11">
        <f>(1-I39)/H39</f>
        <v>3.7999999999999999E-2</v>
      </c>
      <c r="K39" s="53">
        <v>232750</v>
      </c>
      <c r="L39" s="63">
        <v>0.01</v>
      </c>
      <c r="M39" s="54">
        <f>K39*(1+L39)</f>
        <v>235077.5</v>
      </c>
      <c r="N39" s="54">
        <f>M39*J39*G39</f>
        <v>20044.060150684931</v>
      </c>
      <c r="O39" s="54">
        <f t="shared" si="1"/>
        <v>215033.43984931507</v>
      </c>
      <c r="P39" s="54">
        <v>0</v>
      </c>
      <c r="Q39" s="54">
        <f>IF(O39&gt;M39*I39,O39*(1-P39),M39*I39)</f>
        <v>215033.43984931507</v>
      </c>
    </row>
    <row r="40" spans="3:17" ht="30" x14ac:dyDescent="0.25">
      <c r="C40" s="7">
        <v>37</v>
      </c>
      <c r="D40" s="15" t="s">
        <v>50</v>
      </c>
      <c r="E40" s="8">
        <v>43780</v>
      </c>
      <c r="F40" s="8">
        <v>44599</v>
      </c>
      <c r="G40" s="9">
        <f t="shared" si="0"/>
        <v>2.2438356164383562</v>
      </c>
      <c r="H40" s="7">
        <v>25</v>
      </c>
      <c r="I40" s="10">
        <v>0.05</v>
      </c>
      <c r="J40" s="11">
        <f>(1-I40)/H40</f>
        <v>3.7999999999999999E-2</v>
      </c>
      <c r="K40" s="53">
        <v>218500</v>
      </c>
      <c r="L40" s="63">
        <v>0.01</v>
      </c>
      <c r="M40" s="54">
        <f>K40*(1+L40)</f>
        <v>220685</v>
      </c>
      <c r="N40" s="54">
        <f>M40*J40*G40</f>
        <v>18816.87279452055</v>
      </c>
      <c r="O40" s="54">
        <f t="shared" si="1"/>
        <v>201868.12720547945</v>
      </c>
      <c r="P40" s="54">
        <v>0</v>
      </c>
      <c r="Q40" s="54">
        <f>IF(O40&gt;M40*I40,O40*(1-P40),M40*I40)</f>
        <v>201868.12720547945</v>
      </c>
    </row>
    <row r="41" spans="3:17" ht="15" customHeight="1" x14ac:dyDescent="0.25">
      <c r="C41" s="7">
        <v>38</v>
      </c>
      <c r="D41" s="15" t="s">
        <v>51</v>
      </c>
      <c r="E41" s="8">
        <v>43780</v>
      </c>
      <c r="F41" s="8">
        <v>44599</v>
      </c>
      <c r="G41" s="9">
        <f t="shared" si="0"/>
        <v>2.2438356164383562</v>
      </c>
      <c r="H41" s="7">
        <v>25</v>
      </c>
      <c r="I41" s="10">
        <v>0.05</v>
      </c>
      <c r="J41" s="11">
        <f>(1-I41)/H41</f>
        <v>3.7999999999999999E-2</v>
      </c>
      <c r="K41" s="53">
        <v>207526.32</v>
      </c>
      <c r="L41" s="63">
        <v>0.01</v>
      </c>
      <c r="M41" s="54">
        <f>K41*(1+L41)</f>
        <v>209601.58320000002</v>
      </c>
      <c r="N41" s="54">
        <f>M41*J41*G41</f>
        <v>17871.836910549042</v>
      </c>
      <c r="O41" s="54">
        <f t="shared" si="1"/>
        <v>191729.74628945097</v>
      </c>
      <c r="P41" s="54">
        <v>0</v>
      </c>
      <c r="Q41" s="54">
        <f>IF(O41&gt;M41*I41,O41*(1-P41),M41*I41)</f>
        <v>191729.74628945097</v>
      </c>
    </row>
    <row r="42" spans="3:17" ht="30" x14ac:dyDescent="0.25">
      <c r="C42" s="7">
        <v>39</v>
      </c>
      <c r="D42" s="15" t="s">
        <v>52</v>
      </c>
      <c r="E42" s="8">
        <v>43780</v>
      </c>
      <c r="F42" s="8">
        <v>44599</v>
      </c>
      <c r="G42" s="9">
        <f t="shared" si="0"/>
        <v>2.2438356164383562</v>
      </c>
      <c r="H42" s="7">
        <v>8</v>
      </c>
      <c r="I42" s="10">
        <v>0.05</v>
      </c>
      <c r="J42" s="11">
        <f>(1-I42)/H42</f>
        <v>0.11874999999999999</v>
      </c>
      <c r="K42" s="53">
        <v>101552</v>
      </c>
      <c r="L42" s="63">
        <v>0.01</v>
      </c>
      <c r="M42" s="54">
        <f>K42*(1+L42)</f>
        <v>102567.52</v>
      </c>
      <c r="N42" s="54">
        <f>M42*J42*G42</f>
        <v>27329.677717808219</v>
      </c>
      <c r="O42" s="54">
        <f t="shared" si="1"/>
        <v>75237.842282191792</v>
      </c>
      <c r="P42" s="54">
        <v>0</v>
      </c>
      <c r="Q42" s="54">
        <f>IF(O42&gt;M42*I42,O42*(1-P42),M42*I42)</f>
        <v>75237.842282191792</v>
      </c>
    </row>
    <row r="43" spans="3:17" ht="15" customHeight="1" x14ac:dyDescent="0.25">
      <c r="C43" s="7">
        <v>40</v>
      </c>
      <c r="D43" s="15" t="s">
        <v>53</v>
      </c>
      <c r="E43" s="8">
        <v>43780</v>
      </c>
      <c r="F43" s="8">
        <v>44599</v>
      </c>
      <c r="G43" s="9">
        <f t="shared" si="0"/>
        <v>2.2438356164383562</v>
      </c>
      <c r="H43" s="7">
        <v>5</v>
      </c>
      <c r="I43" s="10">
        <v>0.05</v>
      </c>
      <c r="J43" s="11">
        <f>(1-I43)/H43</f>
        <v>0.19</v>
      </c>
      <c r="K43" s="53">
        <v>93311.84</v>
      </c>
      <c r="L43" s="63">
        <v>0</v>
      </c>
      <c r="M43" s="54">
        <f>K43*(1+L43)</f>
        <v>93311.84</v>
      </c>
      <c r="N43" s="54">
        <f>M43*J43*G43</f>
        <v>39781.52170520548</v>
      </c>
      <c r="O43" s="54">
        <f t="shared" si="1"/>
        <v>53530.318294794517</v>
      </c>
      <c r="P43" s="54">
        <v>0</v>
      </c>
      <c r="Q43" s="54">
        <f>IF(O43&gt;M43*I43,O43*(1-P43),M43*I43)</f>
        <v>53530.318294794517</v>
      </c>
    </row>
    <row r="44" spans="3:17" ht="15" customHeight="1" x14ac:dyDescent="0.25">
      <c r="C44" s="7">
        <v>41</v>
      </c>
      <c r="D44" s="15" t="s">
        <v>54</v>
      </c>
      <c r="E44" s="8">
        <v>43780</v>
      </c>
      <c r="F44" s="8">
        <v>44599</v>
      </c>
      <c r="G44" s="9">
        <f t="shared" si="0"/>
        <v>2.2438356164383562</v>
      </c>
      <c r="H44" s="7">
        <v>5</v>
      </c>
      <c r="I44" s="10">
        <v>0.05</v>
      </c>
      <c r="J44" s="11">
        <f>(1-I44)/H44</f>
        <v>0.19</v>
      </c>
      <c r="K44" s="53">
        <v>91688</v>
      </c>
      <c r="L44" s="63">
        <v>0</v>
      </c>
      <c r="M44" s="54">
        <f>K44*(1+L44)</f>
        <v>91688</v>
      </c>
      <c r="N44" s="54">
        <f>M44*J44*G44</f>
        <v>39089.232000000004</v>
      </c>
      <c r="O44" s="54">
        <f t="shared" si="1"/>
        <v>52598.767999999996</v>
      </c>
      <c r="P44" s="54">
        <v>0</v>
      </c>
      <c r="Q44" s="54">
        <f>IF(O44&gt;M44*I44,O44*(1-P44),M44*I44)</f>
        <v>52598.767999999996</v>
      </c>
    </row>
    <row r="45" spans="3:17" ht="15" customHeight="1" x14ac:dyDescent="0.25">
      <c r="C45" s="7">
        <v>42</v>
      </c>
      <c r="D45" s="15" t="s">
        <v>55</v>
      </c>
      <c r="E45" s="8">
        <v>43780</v>
      </c>
      <c r="F45" s="8">
        <v>44599</v>
      </c>
      <c r="G45" s="9">
        <f t="shared" si="0"/>
        <v>2.2438356164383562</v>
      </c>
      <c r="H45" s="7">
        <v>8</v>
      </c>
      <c r="I45" s="10">
        <v>0.05</v>
      </c>
      <c r="J45" s="11">
        <f>(1-I45)/H45</f>
        <v>0.11874999999999999</v>
      </c>
      <c r="K45" s="53">
        <v>90000</v>
      </c>
      <c r="L45" s="63">
        <v>0</v>
      </c>
      <c r="M45" s="54">
        <f>K45*(1+L45)</f>
        <v>90000</v>
      </c>
      <c r="N45" s="54">
        <f>M45*J45*G45</f>
        <v>23980.993150684932</v>
      </c>
      <c r="O45" s="54">
        <f t="shared" si="1"/>
        <v>66019.006849315076</v>
      </c>
      <c r="P45" s="54">
        <v>0</v>
      </c>
      <c r="Q45" s="54">
        <f>IF(O45&gt;M45*I45,O45*(1-P45),M45*I45)</f>
        <v>66019.006849315076</v>
      </c>
    </row>
    <row r="46" spans="3:17" ht="15" customHeight="1" x14ac:dyDescent="0.25">
      <c r="C46" s="7">
        <v>43</v>
      </c>
      <c r="D46" s="15" t="s">
        <v>56</v>
      </c>
      <c r="E46" s="8">
        <v>43780</v>
      </c>
      <c r="F46" s="8">
        <v>44599</v>
      </c>
      <c r="G46" s="9">
        <f t="shared" si="0"/>
        <v>2.2438356164383562</v>
      </c>
      <c r="H46" s="7">
        <v>5</v>
      </c>
      <c r="I46" s="10">
        <v>0.05</v>
      </c>
      <c r="J46" s="11">
        <f>(1-I46)/H46</f>
        <v>0.19</v>
      </c>
      <c r="K46" s="53">
        <v>72330</v>
      </c>
      <c r="L46" s="63">
        <v>0</v>
      </c>
      <c r="M46" s="54">
        <f>K46*(1+L46)</f>
        <v>72330</v>
      </c>
      <c r="N46" s="54">
        <f>M46*J46*G46</f>
        <v>30836.3597260274</v>
      </c>
      <c r="O46" s="54">
        <f t="shared" si="1"/>
        <v>41493.640273972604</v>
      </c>
      <c r="P46" s="54">
        <v>0</v>
      </c>
      <c r="Q46" s="54">
        <f>IF(O46&gt;M46*I46,O46*(1-P46),M46*I46)</f>
        <v>41493.640273972604</v>
      </c>
    </row>
    <row r="47" spans="3:17" ht="30" customHeight="1" x14ac:dyDescent="0.25">
      <c r="C47" s="7">
        <v>44</v>
      </c>
      <c r="D47" s="15" t="s">
        <v>57</v>
      </c>
      <c r="E47" s="8">
        <v>43780</v>
      </c>
      <c r="F47" s="8">
        <v>44599</v>
      </c>
      <c r="G47" s="9">
        <f t="shared" si="0"/>
        <v>2.2438356164383562</v>
      </c>
      <c r="H47" s="7">
        <v>25</v>
      </c>
      <c r="I47" s="10">
        <v>0.05</v>
      </c>
      <c r="J47" s="11">
        <f>(1-I47)/H47</f>
        <v>3.7999999999999999E-2</v>
      </c>
      <c r="K47" s="53">
        <v>63750</v>
      </c>
      <c r="L47" s="63">
        <v>0.01</v>
      </c>
      <c r="M47" s="54">
        <f>K47*(1+L47)</f>
        <v>64387.5</v>
      </c>
      <c r="N47" s="54">
        <f>M47*J47*G47</f>
        <v>5490.0486986301366</v>
      </c>
      <c r="O47" s="54">
        <f t="shared" si="1"/>
        <v>58897.45130136986</v>
      </c>
      <c r="P47" s="54">
        <v>0</v>
      </c>
      <c r="Q47" s="54">
        <f>IF(O47&gt;M47*I47,O47*(1-P47),M47*I47)</f>
        <v>58897.45130136986</v>
      </c>
    </row>
    <row r="48" spans="3:17" ht="30" x14ac:dyDescent="0.25">
      <c r="C48" s="7">
        <v>45</v>
      </c>
      <c r="D48" s="15" t="s">
        <v>58</v>
      </c>
      <c r="E48" s="8">
        <v>43780</v>
      </c>
      <c r="F48" s="8">
        <v>44599</v>
      </c>
      <c r="G48" s="9">
        <f t="shared" si="0"/>
        <v>2.2438356164383562</v>
      </c>
      <c r="H48" s="7">
        <v>25</v>
      </c>
      <c r="I48" s="10">
        <v>0.05</v>
      </c>
      <c r="J48" s="11">
        <f>(1-I48)/H48</f>
        <v>3.7999999999999999E-2</v>
      </c>
      <c r="K48" s="53">
        <v>62810</v>
      </c>
      <c r="L48" s="63">
        <v>0.01</v>
      </c>
      <c r="M48" s="54">
        <f>K48*(1+L48)</f>
        <v>63438.1</v>
      </c>
      <c r="N48" s="54">
        <f>M48*J48*G48</f>
        <v>5409.0973923287665</v>
      </c>
      <c r="O48" s="54">
        <f t="shared" si="1"/>
        <v>58029.002607671231</v>
      </c>
      <c r="P48" s="54">
        <v>0</v>
      </c>
      <c r="Q48" s="54">
        <f>IF(O48&gt;M48*I48,O48*(1-P48),M48*I48)</f>
        <v>58029.002607671231</v>
      </c>
    </row>
    <row r="49" spans="1:17" x14ac:dyDescent="0.25">
      <c r="C49" s="7">
        <v>46</v>
      </c>
      <c r="D49" s="15" t="s">
        <v>59</v>
      </c>
      <c r="E49" s="8">
        <v>43780</v>
      </c>
      <c r="F49" s="8">
        <v>44599</v>
      </c>
      <c r="G49" s="9">
        <f t="shared" si="0"/>
        <v>2.2438356164383562</v>
      </c>
      <c r="H49" s="7">
        <v>25</v>
      </c>
      <c r="I49" s="10">
        <v>0.05</v>
      </c>
      <c r="J49" s="11">
        <f>(1-I49)/H49</f>
        <v>3.7999999999999999E-2</v>
      </c>
      <c r="K49" s="53">
        <v>61600</v>
      </c>
      <c r="L49" s="63">
        <v>0.02</v>
      </c>
      <c r="M49" s="54">
        <f>K49*(1+L49)</f>
        <v>62832</v>
      </c>
      <c r="N49" s="54">
        <f>M49*J49*G49</f>
        <v>5357.417819178082</v>
      </c>
      <c r="O49" s="54">
        <f t="shared" si="1"/>
        <v>57474.582180821919</v>
      </c>
      <c r="P49" s="54">
        <v>0</v>
      </c>
      <c r="Q49" s="54">
        <f>IF(O49&gt;M49*I49,O49*(1-P49),M49*I49)</f>
        <v>57474.582180821919</v>
      </c>
    </row>
    <row r="50" spans="1:17" ht="15" customHeight="1" x14ac:dyDescent="0.25">
      <c r="C50" s="7">
        <v>47</v>
      </c>
      <c r="D50" s="15" t="s">
        <v>60</v>
      </c>
      <c r="E50" s="8">
        <v>43780</v>
      </c>
      <c r="F50" s="8">
        <v>44599</v>
      </c>
      <c r="G50" s="9">
        <f t="shared" si="0"/>
        <v>2.2438356164383562</v>
      </c>
      <c r="H50" s="7">
        <v>25</v>
      </c>
      <c r="I50" s="10">
        <v>0.05</v>
      </c>
      <c r="J50" s="11">
        <f>(1-I50)/H50</f>
        <v>3.7999999999999999E-2</v>
      </c>
      <c r="K50" s="53">
        <v>25498</v>
      </c>
      <c r="L50" s="63">
        <v>0.01</v>
      </c>
      <c r="M50" s="54">
        <f>K50*(1+L50)</f>
        <v>25752.98</v>
      </c>
      <c r="N50" s="54">
        <f>M50*J50*G50</f>
        <v>2195.8472426301369</v>
      </c>
      <c r="O50" s="54">
        <f t="shared" si="1"/>
        <v>23557.132757369862</v>
      </c>
      <c r="P50" s="54">
        <v>0</v>
      </c>
      <c r="Q50" s="54">
        <f>IF(O50&gt;M50*I50,O50*(1-P50),M50*I50)</f>
        <v>23557.132757369862</v>
      </c>
    </row>
    <row r="51" spans="1:17" x14ac:dyDescent="0.25">
      <c r="C51" s="7">
        <v>48</v>
      </c>
      <c r="D51" s="15" t="s">
        <v>61</v>
      </c>
      <c r="E51" s="8">
        <v>43780</v>
      </c>
      <c r="F51" s="8">
        <v>44599</v>
      </c>
      <c r="G51" s="9">
        <f t="shared" si="0"/>
        <v>2.2438356164383562</v>
      </c>
      <c r="H51" s="7">
        <v>3</v>
      </c>
      <c r="I51" s="10">
        <v>0.05</v>
      </c>
      <c r="J51" s="11">
        <f>(1-I51)/H51</f>
        <v>0.31666666666666665</v>
      </c>
      <c r="K51" s="53">
        <v>25000</v>
      </c>
      <c r="L51" s="63">
        <v>0</v>
      </c>
      <c r="M51" s="54">
        <f>K51*(1+L51)</f>
        <v>25000</v>
      </c>
      <c r="N51" s="54">
        <f>M51*J51*G51</f>
        <v>17763.698630136983</v>
      </c>
      <c r="O51" s="54">
        <f t="shared" si="1"/>
        <v>7236.3013698630166</v>
      </c>
      <c r="P51" s="54">
        <v>0</v>
      </c>
      <c r="Q51" s="54">
        <f>IF(O51&gt;M51*I51,O51*(1-P51),M51*I51)</f>
        <v>7236.3013698630166</v>
      </c>
    </row>
    <row r="52" spans="1:17" x14ac:dyDescent="0.25">
      <c r="C52" s="7">
        <v>49</v>
      </c>
      <c r="D52" s="16" t="s">
        <v>62</v>
      </c>
      <c r="E52" s="8">
        <v>43780</v>
      </c>
      <c r="F52" s="8">
        <v>44599</v>
      </c>
      <c r="G52" s="9">
        <f t="shared" si="0"/>
        <v>2.2438356164383562</v>
      </c>
      <c r="H52" s="7">
        <v>5</v>
      </c>
      <c r="I52" s="10">
        <v>0.05</v>
      </c>
      <c r="J52" s="11">
        <f>(1-I52)/H52</f>
        <v>0.19</v>
      </c>
      <c r="K52" s="53">
        <v>-17314.400000000001</v>
      </c>
      <c r="L52" s="63">
        <v>0.02</v>
      </c>
      <c r="M52" s="54">
        <f>K52*(1+L52)</f>
        <v>-17660.688000000002</v>
      </c>
      <c r="N52" s="54">
        <f>M52*J52*G52</f>
        <v>-7529.2593415890415</v>
      </c>
      <c r="O52" s="54">
        <f>MIN(M52-N52,0)</f>
        <v>-10131.428658410961</v>
      </c>
      <c r="P52" s="54">
        <v>0</v>
      </c>
      <c r="Q52" s="54">
        <f>O52</f>
        <v>-10131.428658410961</v>
      </c>
    </row>
    <row r="53" spans="1:17" x14ac:dyDescent="0.25">
      <c r="C53" s="7">
        <v>50</v>
      </c>
      <c r="D53" s="15" t="s">
        <v>63</v>
      </c>
      <c r="E53" s="8">
        <v>43780</v>
      </c>
      <c r="F53" s="8">
        <v>44599</v>
      </c>
      <c r="G53" s="9">
        <f t="shared" si="0"/>
        <v>2.2438356164383562</v>
      </c>
      <c r="H53" s="7">
        <v>10</v>
      </c>
      <c r="I53" s="10">
        <v>0.05</v>
      </c>
      <c r="J53" s="11">
        <f>(1-I53)/H53</f>
        <v>9.5000000000000001E-2</v>
      </c>
      <c r="K53" s="53">
        <v>463875.95569909195</v>
      </c>
      <c r="L53" s="63">
        <v>0</v>
      </c>
      <c r="M53" s="54">
        <f>K53*(1+L53)</f>
        <v>463875.95569909195</v>
      </c>
      <c r="N53" s="54">
        <f>M53*J53*G53</f>
        <v>98881.832145665336</v>
      </c>
      <c r="O53" s="54">
        <f t="shared" si="1"/>
        <v>364994.12355342659</v>
      </c>
      <c r="P53" s="54">
        <v>0</v>
      </c>
      <c r="Q53" s="54">
        <f>IF(O53&gt;M53*I53,O53*(1-P53),M53*I53)</f>
        <v>364994.12355342659</v>
      </c>
    </row>
    <row r="54" spans="1:17" x14ac:dyDescent="0.25">
      <c r="C54" s="7">
        <v>51</v>
      </c>
      <c r="D54" s="15" t="s">
        <v>64</v>
      </c>
      <c r="E54" s="8">
        <v>43780</v>
      </c>
      <c r="F54" s="8">
        <v>44599</v>
      </c>
      <c r="G54" s="9">
        <f t="shared" si="0"/>
        <v>2.2438356164383562</v>
      </c>
      <c r="H54" s="7">
        <v>25</v>
      </c>
      <c r="I54" s="10">
        <v>0.05</v>
      </c>
      <c r="J54" s="11">
        <f>(1-I54)/H54</f>
        <v>3.7999999999999999E-2</v>
      </c>
      <c r="K54" s="53">
        <v>13200000</v>
      </c>
      <c r="L54" s="63">
        <v>0.01</v>
      </c>
      <c r="M54" s="54">
        <f>K54*(1+L54)</f>
        <v>13332000</v>
      </c>
      <c r="N54" s="54">
        <f>M54*J54*G54</f>
        <v>1136763.0246575342</v>
      </c>
      <c r="O54" s="54">
        <f t="shared" si="1"/>
        <v>12195236.975342466</v>
      </c>
      <c r="P54" s="54">
        <v>0</v>
      </c>
      <c r="Q54" s="54">
        <f>IF(O54&gt;M54*I54,O54*(1-P54),M54*I54)</f>
        <v>12195236.975342466</v>
      </c>
    </row>
    <row r="55" spans="1:17" x14ac:dyDescent="0.25">
      <c r="C55" s="7">
        <v>52</v>
      </c>
      <c r="D55" s="15" t="s">
        <v>65</v>
      </c>
      <c r="E55" s="8">
        <v>43780</v>
      </c>
      <c r="F55" s="8">
        <v>44599</v>
      </c>
      <c r="G55" s="9">
        <f t="shared" si="0"/>
        <v>2.2438356164383562</v>
      </c>
      <c r="H55" s="7">
        <v>25</v>
      </c>
      <c r="I55" s="10">
        <v>0.05</v>
      </c>
      <c r="J55" s="11">
        <f>(1-I55)/H55</f>
        <v>3.7999999999999999E-2</v>
      </c>
      <c r="K55" s="53">
        <v>3696000</v>
      </c>
      <c r="L55" s="63">
        <v>0.01</v>
      </c>
      <c r="M55" s="54">
        <f>K55*(1+L55)</f>
        <v>3732960</v>
      </c>
      <c r="N55" s="54">
        <f>M55*J55*G55</f>
        <v>318293.64690410963</v>
      </c>
      <c r="O55" s="54">
        <f t="shared" si="1"/>
        <v>3414666.3530958905</v>
      </c>
      <c r="P55" s="54">
        <v>0</v>
      </c>
      <c r="Q55" s="54">
        <f>IF(O55&gt;M55*I55,O55*(1-P55),M55*I55)</f>
        <v>3414666.3530958905</v>
      </c>
    </row>
    <row r="56" spans="1:17" x14ac:dyDescent="0.25">
      <c r="C56" s="7">
        <v>53</v>
      </c>
      <c r="D56" s="15" t="s">
        <v>66</v>
      </c>
      <c r="E56" s="8">
        <v>43780</v>
      </c>
      <c r="F56" s="8">
        <v>44599</v>
      </c>
      <c r="G56" s="9">
        <f t="shared" si="0"/>
        <v>2.2438356164383562</v>
      </c>
      <c r="H56" s="7">
        <v>15</v>
      </c>
      <c r="I56" s="10">
        <v>0.05</v>
      </c>
      <c r="J56" s="11">
        <f>(1-I56)/H56</f>
        <v>6.3333333333333325E-2</v>
      </c>
      <c r="K56" s="53">
        <v>2219999.5699999998</v>
      </c>
      <c r="L56" s="63">
        <v>0.01</v>
      </c>
      <c r="M56" s="54">
        <f>K56*(1+L56)</f>
        <v>2242199.5656999997</v>
      </c>
      <c r="N56" s="54">
        <f>M56*J56*G56</f>
        <v>318638.05882975057</v>
      </c>
      <c r="O56" s="54">
        <f t="shared" si="1"/>
        <v>1923561.5068702491</v>
      </c>
      <c r="P56" s="54">
        <v>0</v>
      </c>
      <c r="Q56" s="54">
        <f>IF(O56&gt;M56*I56,O56*(1-P56),M56*I56)</f>
        <v>1923561.5068702491</v>
      </c>
    </row>
    <row r="57" spans="1:17" x14ac:dyDescent="0.25">
      <c r="C57" s="7">
        <v>54</v>
      </c>
      <c r="D57" s="15" t="s">
        <v>67</v>
      </c>
      <c r="E57" s="8">
        <v>43780</v>
      </c>
      <c r="F57" s="8">
        <v>44599</v>
      </c>
      <c r="G57" s="9">
        <f t="shared" si="0"/>
        <v>2.2438356164383562</v>
      </c>
      <c r="H57" s="7">
        <v>5</v>
      </c>
      <c r="I57" s="10">
        <v>0.05</v>
      </c>
      <c r="J57" s="11">
        <f>(1-I57)/H57</f>
        <v>0.19</v>
      </c>
      <c r="K57" s="53">
        <v>300000</v>
      </c>
      <c r="L57" s="63">
        <v>0</v>
      </c>
      <c r="M57" s="54">
        <f>K57*(1+L57)</f>
        <v>300000</v>
      </c>
      <c r="N57" s="54">
        <f>M57*J57*G57</f>
        <v>127898.63013698631</v>
      </c>
      <c r="O57" s="54">
        <f t="shared" si="1"/>
        <v>172101.36986301368</v>
      </c>
      <c r="P57" s="54">
        <v>0</v>
      </c>
      <c r="Q57" s="54">
        <f>IF(O57&gt;M57*I57,O57*(1-P57),M57*I57)</f>
        <v>172101.36986301368</v>
      </c>
    </row>
    <row r="58" spans="1:17" x14ac:dyDescent="0.25">
      <c r="C58" s="7">
        <v>55</v>
      </c>
      <c r="D58" s="15" t="s">
        <v>68</v>
      </c>
      <c r="E58" s="8">
        <v>43780</v>
      </c>
      <c r="F58" s="8">
        <v>44599</v>
      </c>
      <c r="G58" s="9">
        <f t="shared" si="0"/>
        <v>2.2438356164383562</v>
      </c>
      <c r="H58" s="7">
        <v>12</v>
      </c>
      <c r="I58" s="10">
        <v>0.05</v>
      </c>
      <c r="J58" s="11">
        <f>(1-I58)/H58</f>
        <v>7.9166666666666663E-2</v>
      </c>
      <c r="K58" s="53">
        <v>283479.59999999998</v>
      </c>
      <c r="L58" s="63">
        <v>0</v>
      </c>
      <c r="M58" s="54">
        <f>K58*(1+L58)</f>
        <v>283479.59999999998</v>
      </c>
      <c r="N58" s="54">
        <f>M58*J58*G58</f>
        <v>50356.461821917801</v>
      </c>
      <c r="O58" s="54">
        <f t="shared" si="1"/>
        <v>233123.13817808218</v>
      </c>
      <c r="P58" s="54">
        <v>0</v>
      </c>
      <c r="Q58" s="54">
        <f>IF(O58&gt;M58*I58,O58*(1-P58),M58*I58)</f>
        <v>233123.13817808218</v>
      </c>
    </row>
    <row r="59" spans="1:17" x14ac:dyDescent="0.25">
      <c r="C59" s="7">
        <v>56</v>
      </c>
      <c r="D59" s="15" t="s">
        <v>69</v>
      </c>
      <c r="E59" s="8">
        <v>44593</v>
      </c>
      <c r="F59" s="8">
        <v>44599</v>
      </c>
      <c r="G59" s="9">
        <f t="shared" si="0"/>
        <v>1.643835616438356E-2</v>
      </c>
      <c r="H59" s="7">
        <v>25</v>
      </c>
      <c r="I59" s="10">
        <v>0.05</v>
      </c>
      <c r="J59" s="11">
        <f>(1-I59)/H59</f>
        <v>3.7999999999999999E-2</v>
      </c>
      <c r="K59" s="64">
        <v>10120000</v>
      </c>
      <c r="L59" s="63">
        <v>0</v>
      </c>
      <c r="M59" s="54">
        <f>K59*(1+L59)</f>
        <v>10120000</v>
      </c>
      <c r="N59" s="54">
        <f>M59*J59*G59</f>
        <v>6321.534246575342</v>
      </c>
      <c r="O59" s="54">
        <f t="shared" si="1"/>
        <v>10113678.465753425</v>
      </c>
      <c r="P59" s="54">
        <v>0</v>
      </c>
      <c r="Q59" s="54">
        <f>IF(O59&gt;M59*I59,O59*(1-P59),M59*I59)</f>
        <v>10113678.465753425</v>
      </c>
    </row>
    <row r="60" spans="1:17" x14ac:dyDescent="0.25">
      <c r="C60" s="7">
        <v>57</v>
      </c>
      <c r="D60" s="15" t="s">
        <v>70</v>
      </c>
      <c r="E60" s="8">
        <v>43780</v>
      </c>
      <c r="F60" s="8">
        <v>44599</v>
      </c>
      <c r="G60" s="9">
        <f t="shared" si="0"/>
        <v>2.2438356164383562</v>
      </c>
      <c r="H60" s="7">
        <v>25</v>
      </c>
      <c r="I60" s="10">
        <v>0.05</v>
      </c>
      <c r="J60" s="11">
        <f>(1-I60)/H60</f>
        <v>3.7999999999999999E-2</v>
      </c>
      <c r="K60" s="53">
        <v>39820000</v>
      </c>
      <c r="L60" s="63">
        <v>0</v>
      </c>
      <c r="M60" s="54">
        <f>K60*(1+L60)</f>
        <v>39820000</v>
      </c>
      <c r="N60" s="54">
        <f>M60*J60*G60</f>
        <v>3395282.3013698631</v>
      </c>
      <c r="O60" s="54">
        <f t="shared" si="1"/>
        <v>36424717.698630139</v>
      </c>
      <c r="P60" s="54">
        <v>0</v>
      </c>
      <c r="Q60" s="54">
        <f>IF(O60&gt;M60*I60,O60*(1-P60),M60*I60)</f>
        <v>36424717.698630139</v>
      </c>
    </row>
    <row r="61" spans="1:17" x14ac:dyDescent="0.25">
      <c r="C61" s="7">
        <v>58</v>
      </c>
      <c r="D61" s="15" t="s">
        <v>71</v>
      </c>
      <c r="E61" s="8">
        <v>43780</v>
      </c>
      <c r="F61" s="8">
        <v>44599</v>
      </c>
      <c r="G61" s="9">
        <f t="shared" si="0"/>
        <v>2.2438356164383562</v>
      </c>
      <c r="H61" s="7">
        <v>15</v>
      </c>
      <c r="I61" s="10">
        <v>0.05</v>
      </c>
      <c r="J61" s="11">
        <f>(1-I61)/H61</f>
        <v>6.3333333333333325E-2</v>
      </c>
      <c r="K61" s="53">
        <v>9625000</v>
      </c>
      <c r="L61" s="63">
        <v>0</v>
      </c>
      <c r="M61" s="54">
        <f>K61*(1+L61)</f>
        <v>9625000</v>
      </c>
      <c r="N61" s="54">
        <f>M61*J61*G61</f>
        <v>1367804.7945205478</v>
      </c>
      <c r="O61" s="54">
        <f t="shared" si="1"/>
        <v>8257195.2054794524</v>
      </c>
      <c r="P61" s="54">
        <v>0</v>
      </c>
      <c r="Q61" s="54">
        <f>IF(O61&gt;M61*I61,O61*(1-P61),M61*I61)</f>
        <v>8257195.2054794524</v>
      </c>
    </row>
    <row r="62" spans="1:17" ht="30" x14ac:dyDescent="0.25">
      <c r="C62" s="7">
        <v>59</v>
      </c>
      <c r="D62" s="15" t="s">
        <v>72</v>
      </c>
      <c r="E62" s="8">
        <v>43780</v>
      </c>
      <c r="F62" s="8">
        <v>44599</v>
      </c>
      <c r="G62" s="9">
        <f t="shared" si="0"/>
        <v>2.2438356164383562</v>
      </c>
      <c r="H62" s="7">
        <v>25</v>
      </c>
      <c r="I62" s="10">
        <v>0.05</v>
      </c>
      <c r="J62" s="11">
        <f>(1-I62)/H62</f>
        <v>3.7999999999999999E-2</v>
      </c>
      <c r="K62" s="53">
        <v>887895.72</v>
      </c>
      <c r="L62" s="63">
        <v>0.01</v>
      </c>
      <c r="M62" s="54">
        <f>K62*(1+L62)</f>
        <v>896774.67720000003</v>
      </c>
      <c r="N62" s="54">
        <f>M62*J62*G62</f>
        <v>76464.168503612062</v>
      </c>
      <c r="O62" s="54">
        <f t="shared" si="1"/>
        <v>820310.50869638799</v>
      </c>
      <c r="P62" s="54">
        <v>0</v>
      </c>
      <c r="Q62" s="54">
        <f>IF(O62&gt;M62*I62,O62*(1-P62),M62*I62)</f>
        <v>820310.50869638799</v>
      </c>
    </row>
    <row r="63" spans="1:17" ht="30" x14ac:dyDescent="0.25">
      <c r="A63" s="37" t="s">
        <v>241</v>
      </c>
      <c r="C63" s="7">
        <v>60</v>
      </c>
      <c r="D63" s="15" t="s">
        <v>73</v>
      </c>
      <c r="E63" s="8">
        <v>43780</v>
      </c>
      <c r="F63" s="8">
        <v>44599</v>
      </c>
      <c r="G63" s="9">
        <f t="shared" ref="G63:G117" si="2">(F63-E63)/(EDATE(F63,12)-F63)</f>
        <v>2.2438356164383562</v>
      </c>
      <c r="H63" s="7">
        <v>10</v>
      </c>
      <c r="I63" s="10">
        <v>0.05</v>
      </c>
      <c r="J63" s="11">
        <f>(1-I63)/H63</f>
        <v>9.5000000000000001E-2</v>
      </c>
      <c r="K63" s="53">
        <v>650000</v>
      </c>
      <c r="L63" s="63">
        <v>0.01</v>
      </c>
      <c r="M63" s="54">
        <f>K63*(1+L63)</f>
        <v>656500</v>
      </c>
      <c r="N63" s="54">
        <f>M63*J63*G63</f>
        <v>139942.41780821918</v>
      </c>
      <c r="O63" s="54">
        <f t="shared" ref="O63:O117" si="3">MAX(M63-N63,0)</f>
        <v>516557.58219178079</v>
      </c>
      <c r="P63" s="54">
        <v>0</v>
      </c>
      <c r="Q63" s="54">
        <f>IF(O63&gt;M63*I63,O63*(1-P63),M63*I63)</f>
        <v>516557.58219178079</v>
      </c>
    </row>
    <row r="64" spans="1:17" ht="30" x14ac:dyDescent="0.25">
      <c r="C64" s="7">
        <v>61</v>
      </c>
      <c r="D64" s="15" t="s">
        <v>74</v>
      </c>
      <c r="E64" s="8">
        <v>43780</v>
      </c>
      <c r="F64" s="8">
        <v>44599</v>
      </c>
      <c r="G64" s="9">
        <f t="shared" si="2"/>
        <v>2.2438356164383562</v>
      </c>
      <c r="H64" s="7">
        <v>25</v>
      </c>
      <c r="I64" s="10">
        <v>0.05</v>
      </c>
      <c r="J64" s="11">
        <f>(1-I64)/H64</f>
        <v>3.7999999999999999E-2</v>
      </c>
      <c r="K64" s="53">
        <v>539477.04</v>
      </c>
      <c r="L64" s="63">
        <v>0.01</v>
      </c>
      <c r="M64" s="54">
        <f>K64*(1+L64)</f>
        <v>544871.81040000007</v>
      </c>
      <c r="N64" s="54">
        <f>M64*J64*G64</f>
        <v>46458.905433613152</v>
      </c>
      <c r="O64" s="54">
        <f t="shared" si="3"/>
        <v>498412.90496638691</v>
      </c>
      <c r="P64" s="54">
        <v>0</v>
      </c>
      <c r="Q64" s="54">
        <f>IF(O64&gt;M64*I64,O64*(1-P64),M64*I64)</f>
        <v>498412.90496638691</v>
      </c>
    </row>
    <row r="65" spans="3:17" x14ac:dyDescent="0.25">
      <c r="C65" s="7">
        <v>62</v>
      </c>
      <c r="D65" s="15" t="s">
        <v>75</v>
      </c>
      <c r="E65" s="8">
        <v>43780</v>
      </c>
      <c r="F65" s="8">
        <v>44599</v>
      </c>
      <c r="G65" s="9">
        <f t="shared" si="2"/>
        <v>2.2438356164383562</v>
      </c>
      <c r="H65" s="7">
        <v>25</v>
      </c>
      <c r="I65" s="10">
        <v>0.05</v>
      </c>
      <c r="J65" s="11">
        <f>(1-I65)/H65</f>
        <v>3.7999999999999999E-2</v>
      </c>
      <c r="K65" s="53">
        <v>447365</v>
      </c>
      <c r="L65" s="63">
        <v>0</v>
      </c>
      <c r="M65" s="54">
        <f>K65*(1+L65)</f>
        <v>447365</v>
      </c>
      <c r="N65" s="54">
        <f>M65*J65*G65</f>
        <v>38144.913780821917</v>
      </c>
      <c r="O65" s="54">
        <f t="shared" si="3"/>
        <v>409220.08621917811</v>
      </c>
      <c r="P65" s="54">
        <v>0</v>
      </c>
      <c r="Q65" s="54">
        <f>IF(O65&gt;M65*I65,O65*(1-P65),M65*I65)</f>
        <v>409220.08621917811</v>
      </c>
    </row>
    <row r="66" spans="3:17" ht="30" x14ac:dyDescent="0.25">
      <c r="C66" s="7">
        <v>63</v>
      </c>
      <c r="D66" s="15" t="s">
        <v>76</v>
      </c>
      <c r="E66" s="8">
        <v>43780</v>
      </c>
      <c r="F66" s="8">
        <v>44599</v>
      </c>
      <c r="G66" s="9">
        <f t="shared" si="2"/>
        <v>2.2438356164383562</v>
      </c>
      <c r="H66" s="7">
        <v>25</v>
      </c>
      <c r="I66" s="10">
        <v>0.05</v>
      </c>
      <c r="J66" s="11">
        <f>(1-I66)/H66</f>
        <v>3.7999999999999999E-2</v>
      </c>
      <c r="K66" s="53">
        <v>217743.4</v>
      </c>
      <c r="L66" s="63">
        <v>0.01</v>
      </c>
      <c r="M66" s="54">
        <f>K66*(1+L66)</f>
        <v>219920.834</v>
      </c>
      <c r="N66" s="54">
        <f>M66*J66*G66</f>
        <v>18751.715604789038</v>
      </c>
      <c r="O66" s="54">
        <f t="shared" si="3"/>
        <v>201169.11839521097</v>
      </c>
      <c r="P66" s="54">
        <v>0</v>
      </c>
      <c r="Q66" s="54">
        <f>IF(O66&gt;M66*I66,O66*(1-P66),M66*I66)</f>
        <v>201169.11839521097</v>
      </c>
    </row>
    <row r="67" spans="3:17" x14ac:dyDescent="0.25">
      <c r="C67" s="7">
        <v>64</v>
      </c>
      <c r="D67" s="15" t="s">
        <v>77</v>
      </c>
      <c r="E67" s="8">
        <v>43780</v>
      </c>
      <c r="F67" s="8">
        <v>44599</v>
      </c>
      <c r="G67" s="9">
        <f t="shared" si="2"/>
        <v>2.2438356164383562</v>
      </c>
      <c r="H67" s="7">
        <v>25</v>
      </c>
      <c r="I67" s="10">
        <v>0.05</v>
      </c>
      <c r="J67" s="11">
        <f>(1-I67)/H67</f>
        <v>3.7999999999999999E-2</v>
      </c>
      <c r="K67" s="53">
        <v>168094.32</v>
      </c>
      <c r="L67" s="63">
        <v>0.01</v>
      </c>
      <c r="M67" s="54">
        <f>K67*(1+L67)</f>
        <v>169775.26320000002</v>
      </c>
      <c r="N67" s="54">
        <f>M67*J67*G67</f>
        <v>14476.015729617535</v>
      </c>
      <c r="O67" s="54">
        <f t="shared" si="3"/>
        <v>155299.24747038248</v>
      </c>
      <c r="P67" s="54">
        <v>0</v>
      </c>
      <c r="Q67" s="54">
        <f>IF(O67&gt;M67*I67,O67*(1-P67),M67*I67)</f>
        <v>155299.24747038248</v>
      </c>
    </row>
    <row r="68" spans="3:17" x14ac:dyDescent="0.25">
      <c r="C68" s="7">
        <v>65</v>
      </c>
      <c r="D68" s="15" t="s">
        <v>78</v>
      </c>
      <c r="E68" s="8">
        <v>43780</v>
      </c>
      <c r="F68" s="8">
        <v>44599</v>
      </c>
      <c r="G68" s="9">
        <f t="shared" si="2"/>
        <v>2.2438356164383562</v>
      </c>
      <c r="H68" s="7">
        <v>5</v>
      </c>
      <c r="I68" s="10">
        <v>0.05</v>
      </c>
      <c r="J68" s="11">
        <f>(1-I68)/H68</f>
        <v>0.19</v>
      </c>
      <c r="K68" s="53">
        <v>90260.2</v>
      </c>
      <c r="L68" s="63">
        <v>0.01</v>
      </c>
      <c r="M68" s="54">
        <f>K68*(1+L68)</f>
        <v>91162.801999999996</v>
      </c>
      <c r="N68" s="54">
        <f>M68*J68*G68</f>
        <v>38865.324984164377</v>
      </c>
      <c r="O68" s="54">
        <f t="shared" si="3"/>
        <v>52297.477015835619</v>
      </c>
      <c r="P68" s="54">
        <v>0</v>
      </c>
      <c r="Q68" s="54">
        <f>IF(O68&gt;M68*I68,O68*(1-P68),M68*I68)</f>
        <v>52297.477015835619</v>
      </c>
    </row>
    <row r="69" spans="3:17" ht="30" x14ac:dyDescent="0.25">
      <c r="C69" s="7">
        <v>66</v>
      </c>
      <c r="D69" s="15" t="s">
        <v>80</v>
      </c>
      <c r="E69" s="8">
        <v>43780</v>
      </c>
      <c r="F69" s="8">
        <v>44599</v>
      </c>
      <c r="G69" s="9">
        <f t="shared" si="2"/>
        <v>2.2438356164383562</v>
      </c>
      <c r="H69" s="7">
        <v>25</v>
      </c>
      <c r="I69" s="10">
        <v>0.05</v>
      </c>
      <c r="J69" s="11">
        <f>(1-I69)/H69</f>
        <v>3.7999999999999999E-2</v>
      </c>
      <c r="K69" s="53">
        <v>67944000</v>
      </c>
      <c r="L69" s="63">
        <v>0</v>
      </c>
      <c r="M69" s="54">
        <f>K69*(1+L69)</f>
        <v>67944000</v>
      </c>
      <c r="N69" s="54">
        <f>M69*J69*G69</f>
        <v>5793296.3506849315</v>
      </c>
      <c r="O69" s="54">
        <f t="shared" si="3"/>
        <v>62150703.649315067</v>
      </c>
      <c r="P69" s="54">
        <v>0</v>
      </c>
      <c r="Q69" s="54">
        <f>IF(O69&gt;M69*I69,O69*(1-P69),M69*I69)</f>
        <v>62150703.649315067</v>
      </c>
    </row>
    <row r="70" spans="3:17" x14ac:dyDescent="0.25">
      <c r="C70" s="7">
        <v>67</v>
      </c>
      <c r="D70" s="15" t="s">
        <v>81</v>
      </c>
      <c r="E70" s="8">
        <v>43780</v>
      </c>
      <c r="F70" s="8">
        <v>44599</v>
      </c>
      <c r="G70" s="9">
        <f t="shared" si="2"/>
        <v>2.2438356164383562</v>
      </c>
      <c r="H70" s="7">
        <v>25</v>
      </c>
      <c r="I70" s="10">
        <v>0.05</v>
      </c>
      <c r="J70" s="11">
        <f>(1-I70)/H70</f>
        <v>3.7999999999999999E-2</v>
      </c>
      <c r="K70" s="53">
        <v>27258000</v>
      </c>
      <c r="L70" s="63">
        <v>0.01</v>
      </c>
      <c r="M70" s="54">
        <f>K70*(1+L70)</f>
        <v>27530580</v>
      </c>
      <c r="N70" s="54">
        <f>M70*J70*G70</f>
        <v>2347415.6459178082</v>
      </c>
      <c r="O70" s="54">
        <f t="shared" si="3"/>
        <v>25183164.354082193</v>
      </c>
      <c r="P70" s="54">
        <v>0</v>
      </c>
      <c r="Q70" s="54">
        <f>IF(O70&gt;M70*I70,O70*(1-P70),M70*I70)</f>
        <v>25183164.354082193</v>
      </c>
    </row>
    <row r="71" spans="3:17" x14ac:dyDescent="0.25">
      <c r="C71" s="7">
        <v>68</v>
      </c>
      <c r="D71" s="15" t="s">
        <v>82</v>
      </c>
      <c r="E71" s="8">
        <v>43780</v>
      </c>
      <c r="F71" s="8">
        <v>44599</v>
      </c>
      <c r="G71" s="9">
        <f t="shared" si="2"/>
        <v>2.2438356164383562</v>
      </c>
      <c r="H71" s="7">
        <v>20</v>
      </c>
      <c r="I71" s="10">
        <v>0.05</v>
      </c>
      <c r="J71" s="11">
        <f>(1-I71)/H71</f>
        <v>4.7500000000000001E-2</v>
      </c>
      <c r="K71" s="53">
        <v>18480000</v>
      </c>
      <c r="L71" s="63">
        <v>0.01</v>
      </c>
      <c r="M71" s="54">
        <f>K71*(1+L71)</f>
        <v>18664800</v>
      </c>
      <c r="N71" s="54">
        <f>M71*J71*G71</f>
        <v>1989335.293150685</v>
      </c>
      <c r="O71" s="54">
        <f t="shared" si="3"/>
        <v>16675464.706849314</v>
      </c>
      <c r="P71" s="54">
        <v>0</v>
      </c>
      <c r="Q71" s="54">
        <f>IF(O71&gt;M71*I71,O71*(1-P71),M71*I71)</f>
        <v>16675464.706849314</v>
      </c>
    </row>
    <row r="72" spans="3:17" x14ac:dyDescent="0.25">
      <c r="C72" s="7">
        <v>69</v>
      </c>
      <c r="D72" s="15" t="s">
        <v>83</v>
      </c>
      <c r="E72" s="8">
        <v>43780</v>
      </c>
      <c r="F72" s="8">
        <v>44599</v>
      </c>
      <c r="G72" s="9">
        <f t="shared" si="2"/>
        <v>2.2438356164383562</v>
      </c>
      <c r="H72" s="7">
        <v>25</v>
      </c>
      <c r="I72" s="10">
        <v>0.05</v>
      </c>
      <c r="J72" s="11">
        <f>(1-I72)/H72</f>
        <v>3.7999999999999999E-2</v>
      </c>
      <c r="K72" s="53">
        <v>12000000</v>
      </c>
      <c r="L72" s="63">
        <v>0</v>
      </c>
      <c r="M72" s="54">
        <f>K72*(1+L72)</f>
        <v>12000000</v>
      </c>
      <c r="N72" s="54">
        <f>M72*J72*G72</f>
        <v>1023189.0410958905</v>
      </c>
      <c r="O72" s="54">
        <f t="shared" si="3"/>
        <v>10976810.95890411</v>
      </c>
      <c r="P72" s="54">
        <v>0</v>
      </c>
      <c r="Q72" s="54">
        <f>IF(O72&gt;M72*I72,O72*(1-P72),M72*I72)</f>
        <v>10976810.95890411</v>
      </c>
    </row>
    <row r="73" spans="3:17" x14ac:dyDescent="0.25">
      <c r="C73" s="7">
        <v>70</v>
      </c>
      <c r="D73" s="15" t="s">
        <v>84</v>
      </c>
      <c r="E73" s="8">
        <v>43780</v>
      </c>
      <c r="F73" s="8">
        <v>44599</v>
      </c>
      <c r="G73" s="9">
        <f t="shared" si="2"/>
        <v>2.2438356164383562</v>
      </c>
      <c r="H73" s="7">
        <v>25</v>
      </c>
      <c r="I73" s="10">
        <v>0.05</v>
      </c>
      <c r="J73" s="11">
        <f>(1-I73)/H73</f>
        <v>3.7999999999999999E-2</v>
      </c>
      <c r="K73" s="53">
        <v>5460000</v>
      </c>
      <c r="L73" s="63">
        <v>0.01</v>
      </c>
      <c r="M73" s="54">
        <f>K73*(1+L73)</f>
        <v>5514600</v>
      </c>
      <c r="N73" s="54">
        <f>M73*J73*G73</f>
        <v>470206.52383561642</v>
      </c>
      <c r="O73" s="54">
        <f t="shared" si="3"/>
        <v>5044393.4761643838</v>
      </c>
      <c r="P73" s="54">
        <v>0</v>
      </c>
      <c r="Q73" s="54">
        <f>IF(O73&gt;M73*I73,O73*(1-P73),M73*I73)</f>
        <v>5044393.4761643838</v>
      </c>
    </row>
    <row r="74" spans="3:17" x14ac:dyDescent="0.25">
      <c r="C74" s="7">
        <v>71</v>
      </c>
      <c r="D74" s="15" t="s">
        <v>85</v>
      </c>
      <c r="E74" s="8">
        <v>43780</v>
      </c>
      <c r="F74" s="8">
        <v>44599</v>
      </c>
      <c r="G74" s="9">
        <f t="shared" si="2"/>
        <v>2.2438356164383562</v>
      </c>
      <c r="H74" s="7">
        <v>25</v>
      </c>
      <c r="I74" s="10">
        <v>0.05</v>
      </c>
      <c r="J74" s="11">
        <f>(1-I74)/H74</f>
        <v>3.7999999999999999E-2</v>
      </c>
      <c r="K74" s="53">
        <v>4532000</v>
      </c>
      <c r="L74" s="63">
        <v>0</v>
      </c>
      <c r="M74" s="54">
        <f>K74*(1+L74)</f>
        <v>4532000</v>
      </c>
      <c r="N74" s="54">
        <f>M74*J74*G74</f>
        <v>386424.39452054794</v>
      </c>
      <c r="O74" s="54">
        <f t="shared" si="3"/>
        <v>4145575.6054794518</v>
      </c>
      <c r="P74" s="54">
        <v>0</v>
      </c>
      <c r="Q74" s="54">
        <f>IF(O74&gt;M74*I74,O74*(1-P74),M74*I74)</f>
        <v>4145575.6054794518</v>
      </c>
    </row>
    <row r="75" spans="3:17" x14ac:dyDescent="0.25">
      <c r="C75" s="7">
        <v>72</v>
      </c>
      <c r="D75" s="15" t="s">
        <v>86</v>
      </c>
      <c r="E75" s="8">
        <v>43780</v>
      </c>
      <c r="F75" s="8">
        <v>44599</v>
      </c>
      <c r="G75" s="9">
        <f t="shared" si="2"/>
        <v>2.2438356164383562</v>
      </c>
      <c r="H75" s="7">
        <v>15</v>
      </c>
      <c r="I75" s="10">
        <v>0.05</v>
      </c>
      <c r="J75" s="11">
        <f>(1-I75)/H75</f>
        <v>6.3333333333333325E-2</v>
      </c>
      <c r="K75" s="53">
        <v>3150000</v>
      </c>
      <c r="L75" s="63">
        <v>0</v>
      </c>
      <c r="M75" s="54">
        <f>K75*(1+L75)</f>
        <v>3150000</v>
      </c>
      <c r="N75" s="54">
        <f>M75*J75*G75</f>
        <v>447645.20547945198</v>
      </c>
      <c r="O75" s="54">
        <f t="shared" si="3"/>
        <v>2702354.7945205481</v>
      </c>
      <c r="P75" s="54">
        <v>0</v>
      </c>
      <c r="Q75" s="54">
        <f>IF(O75&gt;M75*I75,O75*(1-P75),M75*I75)</f>
        <v>2702354.7945205481</v>
      </c>
    </row>
    <row r="76" spans="3:17" x14ac:dyDescent="0.25">
      <c r="C76" s="7">
        <v>73</v>
      </c>
      <c r="D76" s="15" t="s">
        <v>87</v>
      </c>
      <c r="E76" s="8">
        <v>43780</v>
      </c>
      <c r="F76" s="8">
        <v>44599</v>
      </c>
      <c r="G76" s="9">
        <f t="shared" si="2"/>
        <v>2.2438356164383562</v>
      </c>
      <c r="H76" s="7">
        <v>25</v>
      </c>
      <c r="I76" s="10">
        <v>0.05</v>
      </c>
      <c r="J76" s="11">
        <f>(1-I76)/H76</f>
        <v>3.7999999999999999E-2</v>
      </c>
      <c r="K76" s="53">
        <v>2375000</v>
      </c>
      <c r="L76" s="63">
        <v>0.01</v>
      </c>
      <c r="M76" s="54">
        <f>K76*(1+L76)</f>
        <v>2398750</v>
      </c>
      <c r="N76" s="54">
        <f>M76*J76*G76</f>
        <v>204531.22602739726</v>
      </c>
      <c r="O76" s="54">
        <f t="shared" si="3"/>
        <v>2194218.7739726026</v>
      </c>
      <c r="P76" s="54">
        <v>0</v>
      </c>
      <c r="Q76" s="54">
        <f>IF(O76&gt;M76*I76,O76*(1-P76),M76*I76)</f>
        <v>2194218.7739726026</v>
      </c>
    </row>
    <row r="77" spans="3:17" x14ac:dyDescent="0.25">
      <c r="C77" s="7">
        <v>74</v>
      </c>
      <c r="D77" s="15" t="s">
        <v>88</v>
      </c>
      <c r="E77" s="8">
        <v>43780</v>
      </c>
      <c r="F77" s="8">
        <v>44599</v>
      </c>
      <c r="G77" s="9">
        <f t="shared" si="2"/>
        <v>2.2438356164383562</v>
      </c>
      <c r="H77" s="7">
        <v>5</v>
      </c>
      <c r="I77" s="10">
        <v>0.05</v>
      </c>
      <c r="J77" s="11">
        <f>(1-I77)/H77</f>
        <v>0.19</v>
      </c>
      <c r="K77" s="53">
        <v>400000</v>
      </c>
      <c r="L77" s="63">
        <v>0.01</v>
      </c>
      <c r="M77" s="54">
        <f>K77*(1+L77)</f>
        <v>404000</v>
      </c>
      <c r="N77" s="54">
        <f>M77*J77*G77</f>
        <v>172236.82191780821</v>
      </c>
      <c r="O77" s="54">
        <f t="shared" si="3"/>
        <v>231763.17808219179</v>
      </c>
      <c r="P77" s="54">
        <v>0</v>
      </c>
      <c r="Q77" s="54">
        <f>IF(O77&gt;M77*I77,O77*(1-P77),M77*I77)</f>
        <v>231763.17808219179</v>
      </c>
    </row>
    <row r="78" spans="3:17" ht="30" x14ac:dyDescent="0.25">
      <c r="C78" s="7">
        <v>75</v>
      </c>
      <c r="D78" s="15" t="s">
        <v>89</v>
      </c>
      <c r="E78" s="8">
        <v>43780</v>
      </c>
      <c r="F78" s="8">
        <v>44599</v>
      </c>
      <c r="G78" s="9">
        <f t="shared" si="2"/>
        <v>2.2438356164383562</v>
      </c>
      <c r="H78" s="7">
        <v>5</v>
      </c>
      <c r="I78" s="10">
        <v>0.05</v>
      </c>
      <c r="J78" s="11">
        <f>(1-I78)/H78</f>
        <v>0.19</v>
      </c>
      <c r="K78" s="53">
        <v>190000</v>
      </c>
      <c r="L78" s="63">
        <v>0.01</v>
      </c>
      <c r="M78" s="54">
        <f>K78*(1+L78)</f>
        <v>191900</v>
      </c>
      <c r="N78" s="54">
        <f>M78*J78*G78</f>
        <v>81812.490410958897</v>
      </c>
      <c r="O78" s="54">
        <f t="shared" si="3"/>
        <v>110087.5095890411</v>
      </c>
      <c r="P78" s="54">
        <v>0</v>
      </c>
      <c r="Q78" s="54">
        <f>IF(O78&gt;M78*I78,O78*(1-P78),M78*I78)</f>
        <v>110087.5095890411</v>
      </c>
    </row>
    <row r="79" spans="3:17" x14ac:dyDescent="0.25">
      <c r="C79" s="7">
        <v>76</v>
      </c>
      <c r="D79" s="15" t="s">
        <v>90</v>
      </c>
      <c r="E79" s="8">
        <v>43780</v>
      </c>
      <c r="F79" s="8">
        <v>44599</v>
      </c>
      <c r="G79" s="9">
        <f t="shared" si="2"/>
        <v>2.2438356164383562</v>
      </c>
      <c r="H79" s="7">
        <v>5</v>
      </c>
      <c r="I79" s="10">
        <v>0.05</v>
      </c>
      <c r="J79" s="11">
        <f>(1-I79)/H79</f>
        <v>0.19</v>
      </c>
      <c r="K79" s="53">
        <v>96000</v>
      </c>
      <c r="L79" s="63">
        <v>0</v>
      </c>
      <c r="M79" s="54">
        <f>K79*(1+L79)</f>
        <v>96000</v>
      </c>
      <c r="N79" s="54">
        <f>M79*J79*G79</f>
        <v>40927.561643835616</v>
      </c>
      <c r="O79" s="54">
        <f t="shared" si="3"/>
        <v>55072.438356164384</v>
      </c>
      <c r="P79" s="54">
        <v>0</v>
      </c>
      <c r="Q79" s="54">
        <f>IF(O79&gt;M79*I79,O79*(1-P79),M79*I79)</f>
        <v>55072.438356164384</v>
      </c>
    </row>
    <row r="80" spans="3:17" x14ac:dyDescent="0.25">
      <c r="C80" s="7">
        <v>77</v>
      </c>
      <c r="D80" s="15" t="s">
        <v>91</v>
      </c>
      <c r="E80" s="8">
        <v>43780</v>
      </c>
      <c r="F80" s="8">
        <v>44599</v>
      </c>
      <c r="G80" s="9">
        <f t="shared" si="2"/>
        <v>2.2438356164383562</v>
      </c>
      <c r="H80" s="7">
        <v>3</v>
      </c>
      <c r="I80" s="10">
        <v>0.05</v>
      </c>
      <c r="J80" s="11">
        <f>(1-I80)/H80</f>
        <v>0.31666666666666665</v>
      </c>
      <c r="K80" s="53">
        <v>33250</v>
      </c>
      <c r="L80" s="63">
        <v>0</v>
      </c>
      <c r="M80" s="54">
        <f>K80*(1+L80)</f>
        <v>33250</v>
      </c>
      <c r="N80" s="54">
        <f>M80*J80*G80</f>
        <v>23625.719178082189</v>
      </c>
      <c r="O80" s="54">
        <f t="shared" si="3"/>
        <v>9624.2808219178114</v>
      </c>
      <c r="P80" s="54">
        <v>0</v>
      </c>
      <c r="Q80" s="54">
        <f>IF(O80&gt;M80*I80,O80*(1-P80),M80*I80)</f>
        <v>9624.2808219178114</v>
      </c>
    </row>
    <row r="81" spans="1:17" x14ac:dyDescent="0.25">
      <c r="C81" s="7">
        <v>78</v>
      </c>
      <c r="D81" s="15" t="s">
        <v>92</v>
      </c>
      <c r="E81" s="8">
        <v>43780</v>
      </c>
      <c r="F81" s="8">
        <v>44599</v>
      </c>
      <c r="G81" s="9">
        <f t="shared" si="2"/>
        <v>2.2438356164383562</v>
      </c>
      <c r="H81" s="7">
        <v>5</v>
      </c>
      <c r="I81" s="10">
        <v>0.05</v>
      </c>
      <c r="J81" s="11">
        <f>(1-I81)/H81</f>
        <v>0.19</v>
      </c>
      <c r="K81" s="53">
        <v>1491982.9393200292</v>
      </c>
      <c r="L81" s="63">
        <v>0.02</v>
      </c>
      <c r="M81" s="54">
        <f>K81*(1+L81)</f>
        <v>1521822.5981064299</v>
      </c>
      <c r="N81" s="54">
        <f>M81*J81*G81</f>
        <v>648796.75203107286</v>
      </c>
      <c r="O81" s="54">
        <f t="shared" si="3"/>
        <v>873025.84607535705</v>
      </c>
      <c r="P81" s="54">
        <v>0</v>
      </c>
      <c r="Q81" s="54">
        <f>IF(O81&gt;M81*I81,O81*(1-P81),M81*I81)</f>
        <v>873025.84607535705</v>
      </c>
    </row>
    <row r="82" spans="1:17" x14ac:dyDescent="0.25">
      <c r="C82" s="7">
        <v>79</v>
      </c>
      <c r="D82" s="15" t="s">
        <v>93</v>
      </c>
      <c r="E82" s="8">
        <v>43780</v>
      </c>
      <c r="F82" s="8">
        <v>44599</v>
      </c>
      <c r="G82" s="9">
        <f t="shared" si="2"/>
        <v>2.2438356164383562</v>
      </c>
      <c r="H82" s="7">
        <v>15</v>
      </c>
      <c r="I82" s="10">
        <v>0.05</v>
      </c>
      <c r="J82" s="11">
        <f>(1-I82)/H82</f>
        <v>6.3333333333333325E-2</v>
      </c>
      <c r="K82" s="53">
        <v>1430000</v>
      </c>
      <c r="L82" s="63">
        <v>0.02</v>
      </c>
      <c r="M82" s="54">
        <f>K82*(1+L82)</f>
        <v>1458600</v>
      </c>
      <c r="N82" s="54">
        <f>M82*J82*G82</f>
        <v>207281.04657534242</v>
      </c>
      <c r="O82" s="54">
        <f t="shared" si="3"/>
        <v>1251318.9534246577</v>
      </c>
      <c r="P82" s="54">
        <v>0</v>
      </c>
      <c r="Q82" s="54">
        <f>IF(O82&gt;M82*I82,O82*(1-P82),M82*I82)</f>
        <v>1251318.9534246577</v>
      </c>
    </row>
    <row r="83" spans="1:17" x14ac:dyDescent="0.25">
      <c r="C83" s="7">
        <v>80</v>
      </c>
      <c r="D83" s="15" t="s">
        <v>94</v>
      </c>
      <c r="E83" s="8">
        <v>43780</v>
      </c>
      <c r="F83" s="8">
        <v>44599</v>
      </c>
      <c r="G83" s="9">
        <f t="shared" si="2"/>
        <v>2.2438356164383562</v>
      </c>
      <c r="H83" s="7">
        <v>8</v>
      </c>
      <c r="I83" s="10">
        <v>0.05</v>
      </c>
      <c r="J83" s="11">
        <f>(1-I83)/H83</f>
        <v>0.11874999999999999</v>
      </c>
      <c r="K83" s="53">
        <v>420000</v>
      </c>
      <c r="L83" s="63">
        <v>0</v>
      </c>
      <c r="M83" s="54">
        <f>K83*(1+L83)</f>
        <v>420000</v>
      </c>
      <c r="N83" s="54">
        <f>M83*J83*G83</f>
        <v>111911.30136986301</v>
      </c>
      <c r="O83" s="54">
        <f t="shared" si="3"/>
        <v>308088.69863013702</v>
      </c>
      <c r="P83" s="54">
        <v>0</v>
      </c>
      <c r="Q83" s="54">
        <f>IF(O83&gt;M83*I83,O83*(1-P83),M83*I83)</f>
        <v>308088.69863013702</v>
      </c>
    </row>
    <row r="84" spans="1:17" x14ac:dyDescent="0.25">
      <c r="C84" s="7">
        <v>81</v>
      </c>
      <c r="D84" s="15" t="s">
        <v>95</v>
      </c>
      <c r="E84" s="8">
        <v>43780</v>
      </c>
      <c r="F84" s="8">
        <v>44599</v>
      </c>
      <c r="G84" s="9">
        <f t="shared" si="2"/>
        <v>2.2438356164383562</v>
      </c>
      <c r="H84" s="7">
        <v>25</v>
      </c>
      <c r="I84" s="10">
        <v>0.05</v>
      </c>
      <c r="J84" s="11">
        <f>(1-I84)/H84</f>
        <v>3.7999999999999999E-2</v>
      </c>
      <c r="K84" s="53">
        <v>189640000</v>
      </c>
      <c r="L84" s="63">
        <v>0</v>
      </c>
      <c r="M84" s="54">
        <f>K84*(1+L84)</f>
        <v>189640000</v>
      </c>
      <c r="N84" s="54">
        <f>M84*J84*G84</f>
        <v>16169797.479452055</v>
      </c>
      <c r="O84" s="54">
        <f t="shared" si="3"/>
        <v>173470202.52054796</v>
      </c>
      <c r="P84" s="54">
        <v>0</v>
      </c>
      <c r="Q84" s="54">
        <f>IF(O84&gt;M84*I84,O84*(1-P84),M84*I84)</f>
        <v>173470202.52054796</v>
      </c>
    </row>
    <row r="85" spans="1:17" x14ac:dyDescent="0.25">
      <c r="C85" s="7">
        <v>82</v>
      </c>
      <c r="D85" s="15" t="s">
        <v>96</v>
      </c>
      <c r="E85" s="8">
        <v>43780</v>
      </c>
      <c r="F85" s="8">
        <v>44599</v>
      </c>
      <c r="G85" s="9">
        <f t="shared" si="2"/>
        <v>2.2438356164383562</v>
      </c>
      <c r="H85" s="7">
        <v>25</v>
      </c>
      <c r="I85" s="10">
        <v>0.05</v>
      </c>
      <c r="J85" s="11">
        <f>(1-I85)/H85</f>
        <v>3.7999999999999999E-2</v>
      </c>
      <c r="K85" s="53">
        <v>15700000</v>
      </c>
      <c r="L85" s="63">
        <v>0</v>
      </c>
      <c r="M85" s="54">
        <f>K85*(1+L85)</f>
        <v>15700000</v>
      </c>
      <c r="N85" s="54">
        <f>M85*J85*G85</f>
        <v>1338672.3287671234</v>
      </c>
      <c r="O85" s="54">
        <f t="shared" si="3"/>
        <v>14361327.671232877</v>
      </c>
      <c r="P85" s="54">
        <v>0</v>
      </c>
      <c r="Q85" s="54">
        <f>IF(O85&gt;M85*I85,O85*(1-P85),M85*I85)</f>
        <v>14361327.671232877</v>
      </c>
    </row>
    <row r="86" spans="1:17" x14ac:dyDescent="0.25">
      <c r="C86" s="7">
        <v>83</v>
      </c>
      <c r="D86" s="15" t="s">
        <v>97</v>
      </c>
      <c r="E86" s="8">
        <v>43780</v>
      </c>
      <c r="F86" s="8">
        <v>44599</v>
      </c>
      <c r="G86" s="9">
        <f t="shared" si="2"/>
        <v>2.2438356164383562</v>
      </c>
      <c r="H86" s="7">
        <v>25</v>
      </c>
      <c r="I86" s="10">
        <v>0.05</v>
      </c>
      <c r="J86" s="11">
        <f>(1-I86)/H86</f>
        <v>3.7999999999999999E-2</v>
      </c>
      <c r="K86" s="53">
        <v>15600000</v>
      </c>
      <c r="L86" s="63">
        <v>0</v>
      </c>
      <c r="M86" s="54">
        <f>K86*(1+L86)</f>
        <v>15600000</v>
      </c>
      <c r="N86" s="54">
        <f>M86*J86*G86</f>
        <v>1330145.7534246575</v>
      </c>
      <c r="O86" s="54">
        <f t="shared" si="3"/>
        <v>14269854.246575342</v>
      </c>
      <c r="P86" s="54">
        <v>0</v>
      </c>
      <c r="Q86" s="54">
        <f>IF(O86&gt;M86*I86,O86*(1-P86),M86*I86)</f>
        <v>14269854.246575342</v>
      </c>
    </row>
    <row r="87" spans="1:17" x14ac:dyDescent="0.25">
      <c r="C87" s="7">
        <v>84</v>
      </c>
      <c r="D87" s="15" t="s">
        <v>98</v>
      </c>
      <c r="E87" s="8">
        <v>43780</v>
      </c>
      <c r="F87" s="8">
        <v>44599</v>
      </c>
      <c r="G87" s="9">
        <f t="shared" si="2"/>
        <v>2.2438356164383562</v>
      </c>
      <c r="H87" s="7">
        <v>25</v>
      </c>
      <c r="I87" s="10">
        <v>0.05</v>
      </c>
      <c r="J87" s="11">
        <f>(1-I87)/H87</f>
        <v>3.7999999999999999E-2</v>
      </c>
      <c r="K87" s="53">
        <v>13000000</v>
      </c>
      <c r="L87" s="63">
        <v>0</v>
      </c>
      <c r="M87" s="54">
        <f>K87*(1+L87)</f>
        <v>13000000</v>
      </c>
      <c r="N87" s="54">
        <f>M87*J87*G87</f>
        <v>1108454.7945205478</v>
      </c>
      <c r="O87" s="54">
        <f t="shared" si="3"/>
        <v>11891545.205479452</v>
      </c>
      <c r="P87" s="54">
        <v>0</v>
      </c>
      <c r="Q87" s="54">
        <f>IF(O87&gt;M87*I87,O87*(1-P87),M87*I87)</f>
        <v>11891545.205479452</v>
      </c>
    </row>
    <row r="88" spans="1:17" x14ac:dyDescent="0.25">
      <c r="C88" s="7">
        <v>85</v>
      </c>
      <c r="D88" s="15" t="s">
        <v>99</v>
      </c>
      <c r="E88" s="8">
        <v>43780</v>
      </c>
      <c r="F88" s="8">
        <v>44599</v>
      </c>
      <c r="G88" s="9">
        <f t="shared" si="2"/>
        <v>2.2438356164383562</v>
      </c>
      <c r="H88" s="7">
        <v>25</v>
      </c>
      <c r="I88" s="10">
        <v>0.05</v>
      </c>
      <c r="J88" s="11">
        <f>(1-I88)/H88</f>
        <v>3.7999999999999999E-2</v>
      </c>
      <c r="K88" s="53">
        <v>12600000</v>
      </c>
      <c r="L88" s="63">
        <v>0</v>
      </c>
      <c r="M88" s="54">
        <f>K88*(1+L88)</f>
        <v>12600000</v>
      </c>
      <c r="N88" s="54">
        <f>M88*J88*G88</f>
        <v>1074348.493150685</v>
      </c>
      <c r="O88" s="54">
        <f t="shared" si="3"/>
        <v>11525651.506849315</v>
      </c>
      <c r="P88" s="54">
        <v>0</v>
      </c>
      <c r="Q88" s="54">
        <f>IF(O88&gt;M88*I88,O88*(1-P88),M88*I88)</f>
        <v>11525651.506849315</v>
      </c>
    </row>
    <row r="89" spans="1:17" ht="30" x14ac:dyDescent="0.25">
      <c r="A89" s="37" t="s">
        <v>242</v>
      </c>
      <c r="C89" s="7">
        <v>86</v>
      </c>
      <c r="D89" s="15" t="s">
        <v>100</v>
      </c>
      <c r="E89" s="8">
        <v>43780</v>
      </c>
      <c r="F89" s="8">
        <v>44599</v>
      </c>
      <c r="G89" s="9">
        <f t="shared" si="2"/>
        <v>2.2438356164383562</v>
      </c>
      <c r="H89" s="7">
        <v>25</v>
      </c>
      <c r="I89" s="10">
        <v>0.05</v>
      </c>
      <c r="J89" s="11">
        <f>(1-I89)/H89</f>
        <v>3.7999999999999999E-2</v>
      </c>
      <c r="K89" s="53">
        <v>12192000</v>
      </c>
      <c r="L89" s="63">
        <v>0</v>
      </c>
      <c r="M89" s="54">
        <f>K89*(1+L89)</f>
        <v>12192000</v>
      </c>
      <c r="N89" s="54">
        <f>M89*J89*G89</f>
        <v>1039560.0657534247</v>
      </c>
      <c r="O89" s="54">
        <f t="shared" si="3"/>
        <v>11152439.934246575</v>
      </c>
      <c r="P89" s="54">
        <v>0</v>
      </c>
      <c r="Q89" s="54">
        <f>IF(O89&gt;M89*I89,O89*(1-P89),M89*I89)</f>
        <v>11152439.934246575</v>
      </c>
    </row>
    <row r="90" spans="1:17" x14ac:dyDescent="0.25">
      <c r="C90" s="7">
        <v>87</v>
      </c>
      <c r="D90" s="15" t="s">
        <v>101</v>
      </c>
      <c r="E90" s="8">
        <v>43780</v>
      </c>
      <c r="F90" s="8">
        <v>44599</v>
      </c>
      <c r="G90" s="9">
        <f t="shared" si="2"/>
        <v>2.2438356164383562</v>
      </c>
      <c r="H90" s="7">
        <v>25</v>
      </c>
      <c r="I90" s="10">
        <v>0.05</v>
      </c>
      <c r="J90" s="11">
        <f>(1-I90)/H90</f>
        <v>3.7999999999999999E-2</v>
      </c>
      <c r="K90" s="53">
        <v>11000000</v>
      </c>
      <c r="L90" s="63">
        <v>0</v>
      </c>
      <c r="M90" s="54">
        <f>K90*(1+L90)</f>
        <v>11000000</v>
      </c>
      <c r="N90" s="54">
        <f>M90*J90*G90</f>
        <v>937923.28767123283</v>
      </c>
      <c r="O90" s="54">
        <f t="shared" si="3"/>
        <v>10062076.712328767</v>
      </c>
      <c r="P90" s="54">
        <v>0</v>
      </c>
      <c r="Q90" s="54">
        <f>IF(O90&gt;M90*I90,O90*(1-P90),M90*I90)</f>
        <v>10062076.712328767</v>
      </c>
    </row>
    <row r="91" spans="1:17" x14ac:dyDescent="0.25">
      <c r="A91" s="37" t="s">
        <v>243</v>
      </c>
      <c r="C91" s="7">
        <v>88</v>
      </c>
      <c r="D91" s="15" t="s">
        <v>102</v>
      </c>
      <c r="E91" s="8">
        <v>43780</v>
      </c>
      <c r="F91" s="8">
        <v>44599</v>
      </c>
      <c r="G91" s="9">
        <f t="shared" si="2"/>
        <v>2.2438356164383562</v>
      </c>
      <c r="H91" s="7">
        <v>20</v>
      </c>
      <c r="I91" s="10">
        <v>0.05</v>
      </c>
      <c r="J91" s="11">
        <f>(1-I91)/H91</f>
        <v>4.7500000000000001E-2</v>
      </c>
      <c r="K91" s="53">
        <v>7020000</v>
      </c>
      <c r="L91" s="63">
        <v>0</v>
      </c>
      <c r="M91" s="54">
        <f>K91*(1+L91)</f>
        <v>7020000</v>
      </c>
      <c r="N91" s="54">
        <f>M91*J91*G91</f>
        <v>748206.98630136985</v>
      </c>
      <c r="O91" s="54">
        <f t="shared" si="3"/>
        <v>6271793.01369863</v>
      </c>
      <c r="P91" s="54">
        <v>0</v>
      </c>
      <c r="Q91" s="54">
        <f>IF(O91&gt;M91*I91,O91*(1-P91),M91*I91)</f>
        <v>6271793.01369863</v>
      </c>
    </row>
    <row r="92" spans="1:17" x14ac:dyDescent="0.25">
      <c r="C92" s="7">
        <v>89</v>
      </c>
      <c r="D92" s="15" t="s">
        <v>103</v>
      </c>
      <c r="E92" s="8">
        <v>43780</v>
      </c>
      <c r="F92" s="8">
        <v>44599</v>
      </c>
      <c r="G92" s="9">
        <f t="shared" si="2"/>
        <v>2.2438356164383562</v>
      </c>
      <c r="H92" s="7">
        <v>20</v>
      </c>
      <c r="I92" s="10">
        <v>0.05</v>
      </c>
      <c r="J92" s="11">
        <f>(1-I92)/H92</f>
        <v>4.7500000000000001E-2</v>
      </c>
      <c r="K92" s="53">
        <v>4560000</v>
      </c>
      <c r="L92" s="63">
        <v>0.01</v>
      </c>
      <c r="M92" s="54">
        <f>K92*(1+L92)</f>
        <v>4605600</v>
      </c>
      <c r="N92" s="54">
        <f>M92*J92*G92</f>
        <v>490874.94246575341</v>
      </c>
      <c r="O92" s="54">
        <f t="shared" si="3"/>
        <v>4114725.0575342467</v>
      </c>
      <c r="P92" s="54">
        <v>0</v>
      </c>
      <c r="Q92" s="54">
        <f>IF(O92&gt;M92*I92,O92*(1-P92),M92*I92)</f>
        <v>4114725.0575342467</v>
      </c>
    </row>
    <row r="93" spans="1:17" ht="30" x14ac:dyDescent="0.25">
      <c r="A93" s="37" t="s">
        <v>244</v>
      </c>
      <c r="C93" s="7">
        <v>90</v>
      </c>
      <c r="D93" s="15" t="s">
        <v>104</v>
      </c>
      <c r="E93" s="8">
        <v>43780</v>
      </c>
      <c r="F93" s="8">
        <v>44599</v>
      </c>
      <c r="G93" s="9">
        <f t="shared" si="2"/>
        <v>2.2438356164383562</v>
      </c>
      <c r="H93" s="7">
        <v>8</v>
      </c>
      <c r="I93" s="10">
        <v>0.05</v>
      </c>
      <c r="J93" s="11">
        <f>(1-I93)/H93</f>
        <v>0.11874999999999999</v>
      </c>
      <c r="K93" s="53">
        <v>3937000</v>
      </c>
      <c r="L93" s="63">
        <v>0.01</v>
      </c>
      <c r="M93" s="54">
        <f>K93*(1+L93)</f>
        <v>3976370</v>
      </c>
      <c r="N93" s="54">
        <f>M93*J93*G93</f>
        <v>1059525.5748287672</v>
      </c>
      <c r="O93" s="54">
        <f t="shared" si="3"/>
        <v>2916844.4251712328</v>
      </c>
      <c r="P93" s="54">
        <v>0</v>
      </c>
      <c r="Q93" s="54">
        <f>IF(O93&gt;M93*I93,O93*(1-P93),M93*I93)</f>
        <v>2916844.4251712328</v>
      </c>
    </row>
    <row r="94" spans="1:17" x14ac:dyDescent="0.25">
      <c r="C94" s="7">
        <v>91</v>
      </c>
      <c r="D94" s="15" t="s">
        <v>105</v>
      </c>
      <c r="E94" s="8">
        <v>43780</v>
      </c>
      <c r="F94" s="8">
        <v>44599</v>
      </c>
      <c r="G94" s="9">
        <f t="shared" si="2"/>
        <v>2.2438356164383562</v>
      </c>
      <c r="H94" s="7">
        <v>15</v>
      </c>
      <c r="I94" s="10">
        <v>0.05</v>
      </c>
      <c r="J94" s="11">
        <f>(1-I94)/H94</f>
        <v>6.3333333333333325E-2</v>
      </c>
      <c r="K94" s="53">
        <v>1400000</v>
      </c>
      <c r="L94" s="63">
        <v>0</v>
      </c>
      <c r="M94" s="54">
        <f>K94*(1+L94)</f>
        <v>1400000</v>
      </c>
      <c r="N94" s="54">
        <f>M94*J94*G94</f>
        <v>198953.42465753423</v>
      </c>
      <c r="O94" s="54">
        <f t="shared" si="3"/>
        <v>1201046.5753424657</v>
      </c>
      <c r="P94" s="54">
        <v>0</v>
      </c>
      <c r="Q94" s="54">
        <f>IF(O94&gt;M94*I94,O94*(1-P94),M94*I94)</f>
        <v>1201046.5753424657</v>
      </c>
    </row>
    <row r="95" spans="1:17" x14ac:dyDescent="0.25">
      <c r="C95" s="7">
        <v>92</v>
      </c>
      <c r="D95" s="15" t="s">
        <v>106</v>
      </c>
      <c r="E95" s="8">
        <v>43780</v>
      </c>
      <c r="F95" s="8">
        <v>44599</v>
      </c>
      <c r="G95" s="9">
        <f t="shared" si="2"/>
        <v>2.2438356164383562</v>
      </c>
      <c r="H95" s="7">
        <v>3</v>
      </c>
      <c r="I95" s="10">
        <v>0.05</v>
      </c>
      <c r="J95" s="11">
        <f>(1-I95)/H95</f>
        <v>0.31666666666666665</v>
      </c>
      <c r="K95" s="53">
        <v>77382.240000000005</v>
      </c>
      <c r="L95" s="63">
        <v>0</v>
      </c>
      <c r="M95" s="54">
        <f>K95*(1+L95)</f>
        <v>77382.240000000005</v>
      </c>
      <c r="N95" s="54">
        <f>M95*J95*G95</f>
        <v>54983.791627397259</v>
      </c>
      <c r="O95" s="54">
        <f t="shared" si="3"/>
        <v>22398.448372602747</v>
      </c>
      <c r="P95" s="54">
        <v>0</v>
      </c>
      <c r="Q95" s="54">
        <f>IF(O95&gt;M95*I95,O95*(1-P95),M95*I95)</f>
        <v>22398.448372602747</v>
      </c>
    </row>
    <row r="96" spans="1:17" x14ac:dyDescent="0.25">
      <c r="C96" s="7">
        <v>93</v>
      </c>
      <c r="D96" s="15" t="s">
        <v>107</v>
      </c>
      <c r="E96" s="8">
        <v>43780</v>
      </c>
      <c r="F96" s="8">
        <v>44599</v>
      </c>
      <c r="G96" s="9">
        <f t="shared" si="2"/>
        <v>2.2438356164383562</v>
      </c>
      <c r="H96" s="7">
        <v>8</v>
      </c>
      <c r="I96" s="10">
        <v>0.05</v>
      </c>
      <c r="J96" s="11">
        <f>(1-I96)/H96</f>
        <v>0.11874999999999999</v>
      </c>
      <c r="K96" s="53">
        <v>9000</v>
      </c>
      <c r="L96" s="63">
        <v>0</v>
      </c>
      <c r="M96" s="54">
        <f>K96*(1+L96)</f>
        <v>9000</v>
      </c>
      <c r="N96" s="54">
        <f>M96*J96*G96</f>
        <v>2398.0993150684931</v>
      </c>
      <c r="O96" s="54">
        <f t="shared" si="3"/>
        <v>6601.9006849315065</v>
      </c>
      <c r="P96" s="54">
        <v>0</v>
      </c>
      <c r="Q96" s="54">
        <f>IF(O96&gt;M96*I96,O96*(1-P96),M96*I96)</f>
        <v>6601.9006849315065</v>
      </c>
    </row>
    <row r="97" spans="3:17" x14ac:dyDescent="0.25">
      <c r="C97" s="7">
        <v>94</v>
      </c>
      <c r="D97" s="15" t="s">
        <v>108</v>
      </c>
      <c r="E97" s="8">
        <v>43780</v>
      </c>
      <c r="F97" s="8">
        <v>44599</v>
      </c>
      <c r="G97" s="9">
        <f t="shared" si="2"/>
        <v>2.2438356164383562</v>
      </c>
      <c r="H97" s="7">
        <v>12</v>
      </c>
      <c r="I97" s="10">
        <v>0.05</v>
      </c>
      <c r="J97" s="11">
        <f>(1-I97)/H97</f>
        <v>7.9166666666666663E-2</v>
      </c>
      <c r="K97" s="53">
        <v>4620000</v>
      </c>
      <c r="L97" s="63">
        <v>0</v>
      </c>
      <c r="M97" s="54">
        <f>K97*(1+L97)</f>
        <v>4620000</v>
      </c>
      <c r="N97" s="54">
        <f>M97*J97*G97</f>
        <v>820682.87671232875</v>
      </c>
      <c r="O97" s="54">
        <f t="shared" si="3"/>
        <v>3799317.1232876712</v>
      </c>
      <c r="P97" s="54">
        <v>0</v>
      </c>
      <c r="Q97" s="54">
        <f>IF(O97&gt;M97*I97,O97*(1-P97),M97*I97)</f>
        <v>3799317.1232876712</v>
      </c>
    </row>
    <row r="98" spans="3:17" ht="30" x14ac:dyDescent="0.25">
      <c r="C98" s="7">
        <v>95</v>
      </c>
      <c r="D98" s="15" t="s">
        <v>109</v>
      </c>
      <c r="E98" s="8">
        <v>43780</v>
      </c>
      <c r="F98" s="8">
        <v>44599</v>
      </c>
      <c r="G98" s="9">
        <f t="shared" si="2"/>
        <v>2.2438356164383562</v>
      </c>
      <c r="H98" s="7">
        <v>15</v>
      </c>
      <c r="I98" s="10">
        <v>0.05</v>
      </c>
      <c r="J98" s="11">
        <f>(1-I98)/H98</f>
        <v>6.3333333333333325E-2</v>
      </c>
      <c r="K98" s="53">
        <v>3099999.5</v>
      </c>
      <c r="L98" s="63">
        <v>0</v>
      </c>
      <c r="M98" s="54">
        <f>K98*(1+L98)</f>
        <v>3099999.5</v>
      </c>
      <c r="N98" s="54">
        <f>M98*J98*G98</f>
        <v>440539.65497260267</v>
      </c>
      <c r="O98" s="54">
        <f t="shared" si="3"/>
        <v>2659459.8450273974</v>
      </c>
      <c r="P98" s="54">
        <v>0</v>
      </c>
      <c r="Q98" s="54">
        <f>IF(O98&gt;M98*I98,O98*(1-P98),M98*I98)</f>
        <v>2659459.8450273974</v>
      </c>
    </row>
    <row r="99" spans="3:17" x14ac:dyDescent="0.25">
      <c r="C99" s="7">
        <v>96</v>
      </c>
      <c r="D99" s="15" t="s">
        <v>110</v>
      </c>
      <c r="E99" s="8">
        <v>43780</v>
      </c>
      <c r="F99" s="8">
        <v>44599</v>
      </c>
      <c r="G99" s="9">
        <f t="shared" si="2"/>
        <v>2.2438356164383562</v>
      </c>
      <c r="H99" s="7">
        <v>12</v>
      </c>
      <c r="I99" s="10">
        <v>0.05</v>
      </c>
      <c r="J99" s="11">
        <f>(1-I99)/H99</f>
        <v>7.9166666666666663E-2</v>
      </c>
      <c r="K99" s="53">
        <v>1270000</v>
      </c>
      <c r="L99" s="63">
        <v>0</v>
      </c>
      <c r="M99" s="54">
        <f>K99*(1+L99)</f>
        <v>1270000</v>
      </c>
      <c r="N99" s="54">
        <f>M99*J99*G99</f>
        <v>225598.9726027397</v>
      </c>
      <c r="O99" s="54">
        <f t="shared" si="3"/>
        <v>1044401.0273972603</v>
      </c>
      <c r="P99" s="54">
        <v>0</v>
      </c>
      <c r="Q99" s="54">
        <f>IF(O99&gt;M99*I99,O99*(1-P99),M99*I99)</f>
        <v>1044401.0273972603</v>
      </c>
    </row>
    <row r="100" spans="3:17" x14ac:dyDescent="0.25">
      <c r="C100" s="7">
        <v>97</v>
      </c>
      <c r="D100" s="15" t="s">
        <v>111</v>
      </c>
      <c r="E100" s="8">
        <v>43780</v>
      </c>
      <c r="F100" s="8">
        <v>44599</v>
      </c>
      <c r="G100" s="9">
        <f t="shared" si="2"/>
        <v>2.2438356164383562</v>
      </c>
      <c r="H100" s="7">
        <v>10</v>
      </c>
      <c r="I100" s="10">
        <v>0.05</v>
      </c>
      <c r="J100" s="11">
        <f>(1-I100)/H100</f>
        <v>9.5000000000000001E-2</v>
      </c>
      <c r="K100" s="53">
        <v>716666</v>
      </c>
      <c r="L100" s="63">
        <v>0.02</v>
      </c>
      <c r="M100" s="54">
        <f>K100*(1+L100)</f>
        <v>730999.32000000007</v>
      </c>
      <c r="N100" s="54">
        <f>M100*J100*G100</f>
        <v>155823.01943178082</v>
      </c>
      <c r="O100" s="54">
        <f t="shared" si="3"/>
        <v>575176.30056821927</v>
      </c>
      <c r="P100" s="54">
        <v>0</v>
      </c>
      <c r="Q100" s="54">
        <f>IF(O100&gt;M100*I100,O100*(1-P100),M100*I100)</f>
        <v>575176.30056821927</v>
      </c>
    </row>
    <row r="101" spans="3:17" ht="30" x14ac:dyDescent="0.25">
      <c r="C101" s="7">
        <v>98</v>
      </c>
      <c r="D101" s="15" t="s">
        <v>112</v>
      </c>
      <c r="E101" s="8">
        <v>43780</v>
      </c>
      <c r="F101" s="8">
        <v>44599</v>
      </c>
      <c r="G101" s="9">
        <f t="shared" si="2"/>
        <v>2.2438356164383562</v>
      </c>
      <c r="H101" s="7">
        <v>5</v>
      </c>
      <c r="I101" s="10">
        <v>0.05</v>
      </c>
      <c r="J101" s="11">
        <f>(1-I101)/H101</f>
        <v>0.19</v>
      </c>
      <c r="K101" s="53">
        <v>472000</v>
      </c>
      <c r="L101" s="63">
        <v>0</v>
      </c>
      <c r="M101" s="54">
        <f>K101*(1+L101)</f>
        <v>472000</v>
      </c>
      <c r="N101" s="54">
        <f>M101*J101*G101</f>
        <v>201227.17808219179</v>
      </c>
      <c r="O101" s="54">
        <f t="shared" si="3"/>
        <v>270772.82191780821</v>
      </c>
      <c r="P101" s="54">
        <v>0</v>
      </c>
      <c r="Q101" s="54">
        <f>IF(O101&gt;M101*I101,O101*(1-P101),M101*I101)</f>
        <v>270772.82191780821</v>
      </c>
    </row>
    <row r="102" spans="3:17" x14ac:dyDescent="0.25">
      <c r="C102" s="7">
        <v>99</v>
      </c>
      <c r="D102" s="15" t="s">
        <v>113</v>
      </c>
      <c r="E102" s="8">
        <v>43780</v>
      </c>
      <c r="F102" s="8">
        <v>44599</v>
      </c>
      <c r="G102" s="9">
        <f t="shared" si="2"/>
        <v>2.2438356164383562</v>
      </c>
      <c r="H102" s="7">
        <v>25</v>
      </c>
      <c r="I102" s="10">
        <v>0.05</v>
      </c>
      <c r="J102" s="11">
        <f>(1-I102)/H102</f>
        <v>3.7999999999999999E-2</v>
      </c>
      <c r="K102" s="53">
        <v>124911.84</v>
      </c>
      <c r="L102" s="63">
        <v>0.01</v>
      </c>
      <c r="M102" s="54">
        <f>K102*(1+L102)</f>
        <v>126160.9584</v>
      </c>
      <c r="N102" s="54">
        <f>M102*J102*G102</f>
        <v>10757.209170752876</v>
      </c>
      <c r="O102" s="54">
        <f t="shared" si="3"/>
        <v>115403.74922924713</v>
      </c>
      <c r="P102" s="54">
        <v>0</v>
      </c>
      <c r="Q102" s="54">
        <f>IF(O102&gt;M102*I102,O102*(1-P102),M102*I102)</f>
        <v>115403.74922924713</v>
      </c>
    </row>
    <row r="103" spans="3:17" x14ac:dyDescent="0.25">
      <c r="C103" s="7">
        <v>100</v>
      </c>
      <c r="D103" s="15" t="s">
        <v>114</v>
      </c>
      <c r="E103" s="8">
        <v>43780</v>
      </c>
      <c r="F103" s="8">
        <v>44599</v>
      </c>
      <c r="G103" s="9">
        <f t="shared" si="2"/>
        <v>2.2438356164383562</v>
      </c>
      <c r="H103" s="7">
        <v>25</v>
      </c>
      <c r="I103" s="10">
        <v>0.05</v>
      </c>
      <c r="J103" s="11">
        <f>(1-I103)/H103</f>
        <v>3.7999999999999999E-2</v>
      </c>
      <c r="K103" s="53">
        <v>42000000</v>
      </c>
      <c r="L103" s="63">
        <v>0.01</v>
      </c>
      <c r="M103" s="54">
        <f>K103*(1+L103)</f>
        <v>42420000</v>
      </c>
      <c r="N103" s="54">
        <f>M103*J103*G103</f>
        <v>3616973.2602739725</v>
      </c>
      <c r="O103" s="54">
        <f t="shared" si="3"/>
        <v>38803026.739726029</v>
      </c>
      <c r="P103" s="54">
        <v>0</v>
      </c>
      <c r="Q103" s="54">
        <f>IF(O103&gt;M103*I103,O103*(1-P103),M103*I103)</f>
        <v>38803026.739726029</v>
      </c>
    </row>
    <row r="104" spans="3:17" x14ac:dyDescent="0.25">
      <c r="C104" s="7">
        <v>101</v>
      </c>
      <c r="D104" s="15" t="s">
        <v>115</v>
      </c>
      <c r="E104" s="8">
        <v>43780</v>
      </c>
      <c r="F104" s="8">
        <v>44599</v>
      </c>
      <c r="G104" s="9">
        <f t="shared" si="2"/>
        <v>2.2438356164383562</v>
      </c>
      <c r="H104" s="7">
        <v>25</v>
      </c>
      <c r="I104" s="10">
        <v>0.05</v>
      </c>
      <c r="J104" s="11">
        <f>(1-I104)/H104</f>
        <v>3.7999999999999999E-2</v>
      </c>
      <c r="K104" s="53">
        <v>19000000</v>
      </c>
      <c r="L104" s="63">
        <v>0.02</v>
      </c>
      <c r="M104" s="54">
        <f>K104*(1+L104)</f>
        <v>19380000</v>
      </c>
      <c r="N104" s="54">
        <f>M104*J104*G104</f>
        <v>1652450.3013698631</v>
      </c>
      <c r="O104" s="54">
        <f t="shared" si="3"/>
        <v>17727549.698630136</v>
      </c>
      <c r="P104" s="54">
        <v>0</v>
      </c>
      <c r="Q104" s="54">
        <f>IF(O104&gt;M104*I104,O104*(1-P104),M104*I104)</f>
        <v>17727549.698630136</v>
      </c>
    </row>
    <row r="105" spans="3:17" x14ac:dyDescent="0.25">
      <c r="C105" s="7">
        <v>102</v>
      </c>
      <c r="D105" s="15" t="s">
        <v>116</v>
      </c>
      <c r="E105" s="8">
        <v>43780</v>
      </c>
      <c r="F105" s="8">
        <v>44599</v>
      </c>
      <c r="G105" s="9">
        <f t="shared" si="2"/>
        <v>2.2438356164383562</v>
      </c>
      <c r="H105" s="7">
        <v>25</v>
      </c>
      <c r="I105" s="10">
        <v>0.05</v>
      </c>
      <c r="J105" s="11">
        <f>(1-I105)/H105</f>
        <v>3.7999999999999999E-2</v>
      </c>
      <c r="K105" s="53">
        <v>4356000</v>
      </c>
      <c r="L105" s="63">
        <v>0.01</v>
      </c>
      <c r="M105" s="54">
        <f>K105*(1+L105)</f>
        <v>4399560</v>
      </c>
      <c r="N105" s="54">
        <f>M105*J105*G105</f>
        <v>375131.79813698633</v>
      </c>
      <c r="O105" s="54">
        <f t="shared" si="3"/>
        <v>4024428.2018630137</v>
      </c>
      <c r="P105" s="54">
        <v>0</v>
      </c>
      <c r="Q105" s="54">
        <f>IF(O105&gt;M105*I105,O105*(1-P105),M105*I105)</f>
        <v>4024428.2018630137</v>
      </c>
    </row>
    <row r="106" spans="3:17" x14ac:dyDescent="0.25">
      <c r="C106" s="7">
        <v>103</v>
      </c>
      <c r="D106" s="15" t="s">
        <v>117</v>
      </c>
      <c r="E106" s="8">
        <v>43780</v>
      </c>
      <c r="F106" s="8">
        <v>44599</v>
      </c>
      <c r="G106" s="9">
        <f t="shared" si="2"/>
        <v>2.2438356164383562</v>
      </c>
      <c r="H106" s="7">
        <v>25</v>
      </c>
      <c r="I106" s="10">
        <v>0.05</v>
      </c>
      <c r="J106" s="11">
        <f>(1-I106)/H106</f>
        <v>3.7999999999999999E-2</v>
      </c>
      <c r="K106" s="53">
        <v>595771.22</v>
      </c>
      <c r="L106" s="63">
        <v>0.01</v>
      </c>
      <c r="M106" s="54">
        <f>K106*(1+L106)</f>
        <v>601728.93219999992</v>
      </c>
      <c r="N106" s="54">
        <f>M106*J106*G106</f>
        <v>51306.870761447659</v>
      </c>
      <c r="O106" s="54">
        <f t="shared" si="3"/>
        <v>550422.06143855222</v>
      </c>
      <c r="P106" s="54">
        <v>0</v>
      </c>
      <c r="Q106" s="54">
        <f>IF(O106&gt;M106*I106,O106*(1-P106),M106*I106)</f>
        <v>550422.06143855222</v>
      </c>
    </row>
    <row r="107" spans="3:17" x14ac:dyDescent="0.25">
      <c r="C107" s="7">
        <v>104</v>
      </c>
      <c r="D107" s="15" t="s">
        <v>118</v>
      </c>
      <c r="E107" s="8">
        <v>43780</v>
      </c>
      <c r="F107" s="8">
        <v>44599</v>
      </c>
      <c r="G107" s="9">
        <f t="shared" si="2"/>
        <v>2.2438356164383562</v>
      </c>
      <c r="H107" s="7">
        <v>10</v>
      </c>
      <c r="I107" s="10">
        <v>0.05</v>
      </c>
      <c r="J107" s="11">
        <f>(1-I107)/H107</f>
        <v>9.5000000000000001E-2</v>
      </c>
      <c r="K107" s="53">
        <v>425000</v>
      </c>
      <c r="L107" s="63">
        <v>0</v>
      </c>
      <c r="M107" s="54">
        <f>K107*(1+L107)</f>
        <v>425000</v>
      </c>
      <c r="N107" s="54">
        <f>M107*J107*G107</f>
        <v>90594.863013698632</v>
      </c>
      <c r="O107" s="54">
        <f t="shared" si="3"/>
        <v>334405.1369863014</v>
      </c>
      <c r="P107" s="54">
        <v>0</v>
      </c>
      <c r="Q107" s="54">
        <f>IF(O107&gt;M107*I107,O107*(1-P107),M107*I107)</f>
        <v>334405.1369863014</v>
      </c>
    </row>
    <row r="108" spans="3:17" x14ac:dyDescent="0.25">
      <c r="C108" s="7">
        <v>105</v>
      </c>
      <c r="D108" s="15" t="s">
        <v>119</v>
      </c>
      <c r="E108" s="8">
        <v>43780</v>
      </c>
      <c r="F108" s="8">
        <v>44599</v>
      </c>
      <c r="G108" s="9">
        <f t="shared" si="2"/>
        <v>2.2438356164383562</v>
      </c>
      <c r="H108" s="7">
        <v>25</v>
      </c>
      <c r="I108" s="10">
        <v>0.05</v>
      </c>
      <c r="J108" s="11">
        <f>(1-I108)/H108</f>
        <v>3.7999999999999999E-2</v>
      </c>
      <c r="K108" s="53">
        <v>222395.72</v>
      </c>
      <c r="L108" s="63">
        <v>0.01</v>
      </c>
      <c r="M108" s="54">
        <f>K108*(1+L108)</f>
        <v>224619.67720000001</v>
      </c>
      <c r="N108" s="54">
        <f>M108*J108*G108</f>
        <v>19152.36601046137</v>
      </c>
      <c r="O108" s="54">
        <f t="shared" si="3"/>
        <v>205467.31118953862</v>
      </c>
      <c r="P108" s="54">
        <v>0</v>
      </c>
      <c r="Q108" s="54">
        <f>IF(O108&gt;M108*I108,O108*(1-P108),M108*I108)</f>
        <v>205467.31118953862</v>
      </c>
    </row>
    <row r="109" spans="3:17" x14ac:dyDescent="0.25">
      <c r="C109" s="7">
        <v>106</v>
      </c>
      <c r="D109" s="15" t="s">
        <v>120</v>
      </c>
      <c r="E109" s="8">
        <v>43780</v>
      </c>
      <c r="F109" s="8">
        <v>44599</v>
      </c>
      <c r="G109" s="9">
        <f t="shared" si="2"/>
        <v>2.2438356164383562</v>
      </c>
      <c r="H109" s="7">
        <v>5</v>
      </c>
      <c r="I109" s="10">
        <v>0.05</v>
      </c>
      <c r="J109" s="11">
        <f>(1-I109)/H109</f>
        <v>0.19</v>
      </c>
      <c r="K109" s="53">
        <v>150000</v>
      </c>
      <c r="L109" s="63">
        <v>0</v>
      </c>
      <c r="M109" s="54">
        <f>K109*(1+L109)</f>
        <v>150000</v>
      </c>
      <c r="N109" s="54">
        <f>M109*J109*G109</f>
        <v>63949.315068493153</v>
      </c>
      <c r="O109" s="54">
        <f t="shared" si="3"/>
        <v>86050.684931506839</v>
      </c>
      <c r="P109" s="54">
        <v>0</v>
      </c>
      <c r="Q109" s="54">
        <f>IF(O109&gt;M109*I109,O109*(1-P109),M109*I109)</f>
        <v>86050.684931506839</v>
      </c>
    </row>
    <row r="110" spans="3:17" x14ac:dyDescent="0.25">
      <c r="C110" s="7">
        <v>107</v>
      </c>
      <c r="D110" s="15" t="s">
        <v>121</v>
      </c>
      <c r="E110" s="8">
        <v>43780</v>
      </c>
      <c r="F110" s="8">
        <v>44599</v>
      </c>
      <c r="G110" s="9">
        <f t="shared" si="2"/>
        <v>2.2438356164383562</v>
      </c>
      <c r="H110" s="7">
        <v>5</v>
      </c>
      <c r="I110" s="10">
        <v>0.05</v>
      </c>
      <c r="J110" s="11">
        <f>(1-I110)/H110</f>
        <v>0.19</v>
      </c>
      <c r="K110" s="53">
        <v>117000</v>
      </c>
      <c r="L110" s="63">
        <v>0</v>
      </c>
      <c r="M110" s="54">
        <f>K110*(1+L110)</f>
        <v>117000</v>
      </c>
      <c r="N110" s="54">
        <f>M110*J110*G110</f>
        <v>49880.465753424658</v>
      </c>
      <c r="O110" s="54">
        <f t="shared" si="3"/>
        <v>67119.534246575349</v>
      </c>
      <c r="P110" s="54">
        <v>0</v>
      </c>
      <c r="Q110" s="54">
        <f>IF(O110&gt;M110*I110,O110*(1-P110),M110*I110)</f>
        <v>67119.534246575349</v>
      </c>
    </row>
    <row r="111" spans="3:17" x14ac:dyDescent="0.25">
      <c r="C111" s="7">
        <v>108</v>
      </c>
      <c r="D111" s="15" t="s">
        <v>122</v>
      </c>
      <c r="E111" s="8">
        <v>43780</v>
      </c>
      <c r="F111" s="8">
        <v>44599</v>
      </c>
      <c r="G111" s="9">
        <f t="shared" si="2"/>
        <v>2.2438356164383562</v>
      </c>
      <c r="H111" s="7">
        <v>5</v>
      </c>
      <c r="I111" s="10">
        <v>0.05</v>
      </c>
      <c r="J111" s="11">
        <f>(1-I111)/H111</f>
        <v>0.19</v>
      </c>
      <c r="K111" s="53">
        <v>85000</v>
      </c>
      <c r="L111" s="63">
        <v>0</v>
      </c>
      <c r="M111" s="54">
        <f>K111*(1+L111)</f>
        <v>85000</v>
      </c>
      <c r="N111" s="54">
        <f>M111*J111*G111</f>
        <v>36237.945205479453</v>
      </c>
      <c r="O111" s="54">
        <f t="shared" si="3"/>
        <v>48762.054794520547</v>
      </c>
      <c r="P111" s="54">
        <v>0</v>
      </c>
      <c r="Q111" s="54">
        <f>IF(O111&gt;M111*I111,O111*(1-P111),M111*I111)</f>
        <v>48762.054794520547</v>
      </c>
    </row>
    <row r="112" spans="3:17" x14ac:dyDescent="0.25">
      <c r="C112" s="7">
        <v>109</v>
      </c>
      <c r="D112" s="15" t="s">
        <v>123</v>
      </c>
      <c r="E112" s="8">
        <v>43780</v>
      </c>
      <c r="F112" s="8">
        <v>44599</v>
      </c>
      <c r="G112" s="9">
        <f t="shared" si="2"/>
        <v>2.2438356164383562</v>
      </c>
      <c r="H112" s="7">
        <v>3</v>
      </c>
      <c r="I112" s="10">
        <v>0.05</v>
      </c>
      <c r="J112" s="11">
        <f>(1-I112)/H112</f>
        <v>0.31666666666666665</v>
      </c>
      <c r="K112" s="53">
        <v>34917.760000000002</v>
      </c>
      <c r="L112" s="63">
        <v>0.01</v>
      </c>
      <c r="M112" s="54">
        <f>K112*(1+L112)</f>
        <v>35266.937600000005</v>
      </c>
      <c r="N112" s="54">
        <f>M112*J112*G112</f>
        <v>25058.850045369865</v>
      </c>
      <c r="O112" s="54">
        <f t="shared" si="3"/>
        <v>10208.087554630139</v>
      </c>
      <c r="P112" s="54">
        <v>0</v>
      </c>
      <c r="Q112" s="54">
        <f>IF(O112&gt;M112*I112,O112*(1-P112),M112*I112)</f>
        <v>10208.087554630139</v>
      </c>
    </row>
    <row r="113" spans="1:17" x14ac:dyDescent="0.25">
      <c r="C113" s="7">
        <v>110</v>
      </c>
      <c r="D113" s="15" t="s">
        <v>124</v>
      </c>
      <c r="E113" s="8">
        <v>43780</v>
      </c>
      <c r="F113" s="8">
        <v>44599</v>
      </c>
      <c r="G113" s="9">
        <f t="shared" si="2"/>
        <v>2.2438356164383562</v>
      </c>
      <c r="H113" s="7">
        <v>12</v>
      </c>
      <c r="I113" s="10">
        <v>0.05</v>
      </c>
      <c r="J113" s="11">
        <f>(1-I113)/H113</f>
        <v>7.9166666666666663E-2</v>
      </c>
      <c r="K113" s="53">
        <v>12779.6</v>
      </c>
      <c r="L113" s="63">
        <v>0</v>
      </c>
      <c r="M113" s="54">
        <f>K113*(1+L113)</f>
        <v>12779.6</v>
      </c>
      <c r="N113" s="54">
        <f>M113*J113*G113</f>
        <v>2270.1296301369862</v>
      </c>
      <c r="O113" s="54">
        <f t="shared" si="3"/>
        <v>10509.470369863015</v>
      </c>
      <c r="P113" s="54">
        <v>0</v>
      </c>
      <c r="Q113" s="54">
        <f>IF(O113&gt;M113*I113,O113*(1-P113),M113*I113)</f>
        <v>10509.470369863015</v>
      </c>
    </row>
    <row r="114" spans="1:17" x14ac:dyDescent="0.25">
      <c r="C114" s="7">
        <v>111</v>
      </c>
      <c r="D114" s="16" t="s">
        <v>125</v>
      </c>
      <c r="E114" s="8">
        <v>43780</v>
      </c>
      <c r="F114" s="8">
        <v>44599</v>
      </c>
      <c r="G114" s="9">
        <f t="shared" si="2"/>
        <v>2.2438356164383562</v>
      </c>
      <c r="H114" s="7">
        <v>5</v>
      </c>
      <c r="I114" s="10">
        <v>0.05</v>
      </c>
      <c r="J114" s="11">
        <f>(1-I114)/H114</f>
        <v>0.19</v>
      </c>
      <c r="K114" s="53">
        <v>-345000</v>
      </c>
      <c r="L114" s="63">
        <v>0</v>
      </c>
      <c r="M114" s="54">
        <f>K114*(1+L114)</f>
        <v>-345000</v>
      </c>
      <c r="N114" s="54">
        <f>M114*J114*G114</f>
        <v>-147083.42465753425</v>
      </c>
      <c r="O114" s="54">
        <f>MIN(M114-N114,0)</f>
        <v>-197916.57534246575</v>
      </c>
      <c r="P114" s="54">
        <v>0</v>
      </c>
      <c r="Q114" s="54">
        <f>O114</f>
        <v>-197916.57534246575</v>
      </c>
    </row>
    <row r="115" spans="1:17" x14ac:dyDescent="0.25">
      <c r="C115" s="7">
        <v>112</v>
      </c>
      <c r="D115" s="15" t="s">
        <v>126</v>
      </c>
      <c r="E115" s="8">
        <v>43780</v>
      </c>
      <c r="F115" s="8">
        <v>44599</v>
      </c>
      <c r="G115" s="9">
        <f t="shared" si="2"/>
        <v>2.2438356164383562</v>
      </c>
      <c r="H115" s="7">
        <v>25</v>
      </c>
      <c r="I115" s="10">
        <v>0.05</v>
      </c>
      <c r="J115" s="11">
        <f>(1-I115)/H115</f>
        <v>3.7999999999999999E-2</v>
      </c>
      <c r="K115" s="53">
        <v>24058000</v>
      </c>
      <c r="L115" s="63">
        <v>1.11E-2</v>
      </c>
      <c r="M115" s="54">
        <f>K115*(1+L115)</f>
        <v>24325043.800000004</v>
      </c>
      <c r="N115" s="54">
        <f>M115*J115*G115</f>
        <v>2074093.1866947948</v>
      </c>
      <c r="O115" s="54">
        <f t="shared" si="3"/>
        <v>22250950.613305211</v>
      </c>
      <c r="P115" s="54">
        <v>0</v>
      </c>
      <c r="Q115" s="54">
        <f>IF(O115&gt;M115*I115,O115*(1-P115),M115*I115)</f>
        <v>22250950.613305211</v>
      </c>
    </row>
    <row r="116" spans="1:17" x14ac:dyDescent="0.25">
      <c r="C116" s="7">
        <v>113</v>
      </c>
      <c r="D116" s="15" t="s">
        <v>127</v>
      </c>
      <c r="E116" s="8">
        <v>43780</v>
      </c>
      <c r="F116" s="8">
        <v>44599</v>
      </c>
      <c r="G116" s="9">
        <f t="shared" si="2"/>
        <v>2.2438356164383562</v>
      </c>
      <c r="H116" s="7">
        <v>25</v>
      </c>
      <c r="I116" s="10">
        <v>0.05</v>
      </c>
      <c r="J116" s="11">
        <f>(1-I116)/H116</f>
        <v>3.7999999999999999E-2</v>
      </c>
      <c r="K116" s="53">
        <v>18500000</v>
      </c>
      <c r="L116" s="63">
        <v>1.11E-2</v>
      </c>
      <c r="M116" s="54">
        <f>K116*(1+L116)</f>
        <v>18705350.000000004</v>
      </c>
      <c r="N116" s="54">
        <f>M116*J116*G116</f>
        <v>1594925.7608219183</v>
      </c>
      <c r="O116" s="54">
        <f t="shared" si="3"/>
        <v>17110424.239178084</v>
      </c>
      <c r="P116" s="54">
        <v>0</v>
      </c>
      <c r="Q116" s="54">
        <f>IF(O116&gt;M116*I116,O116*(1-P116),M116*I116)</f>
        <v>17110424.239178084</v>
      </c>
    </row>
    <row r="117" spans="1:17" x14ac:dyDescent="0.25">
      <c r="C117" s="7">
        <v>114</v>
      </c>
      <c r="D117" s="15" t="s">
        <v>128</v>
      </c>
      <c r="E117" s="8">
        <v>43780</v>
      </c>
      <c r="F117" s="8">
        <v>44599</v>
      </c>
      <c r="G117" s="9">
        <f t="shared" si="2"/>
        <v>2.2438356164383562</v>
      </c>
      <c r="H117" s="7">
        <v>25</v>
      </c>
      <c r="I117" s="10">
        <v>0.05</v>
      </c>
      <c r="J117" s="11">
        <f>(1-I117)/H117</f>
        <v>3.7999999999999999E-2</v>
      </c>
      <c r="K117" s="53">
        <v>7200000</v>
      </c>
      <c r="L117" s="63">
        <v>1.11E-2</v>
      </c>
      <c r="M117" s="54">
        <f>K117*(1+L117)</f>
        <v>7279920.0000000009</v>
      </c>
      <c r="N117" s="54">
        <f>M117*J117*G117</f>
        <v>620727.86367123295</v>
      </c>
      <c r="O117" s="54">
        <f t="shared" si="3"/>
        <v>6659192.136328768</v>
      </c>
      <c r="P117" s="54">
        <v>0</v>
      </c>
      <c r="Q117" s="54">
        <f>IF(O117&gt;M117*I117,O117*(1-P117),M117*I117)</f>
        <v>6659192.136328768</v>
      </c>
    </row>
    <row r="118" spans="1:17" x14ac:dyDescent="0.25">
      <c r="C118" s="7">
        <v>115</v>
      </c>
      <c r="D118" s="15" t="s">
        <v>129</v>
      </c>
      <c r="E118" s="8">
        <v>43780</v>
      </c>
      <c r="F118" s="8">
        <v>44599</v>
      </c>
      <c r="G118" s="9">
        <f t="shared" ref="G118:G157" si="4">(F118-E118)/(EDATE(F118,12)-F118)</f>
        <v>2.2438356164383562</v>
      </c>
      <c r="H118" s="7">
        <v>25</v>
      </c>
      <c r="I118" s="10">
        <v>0.05</v>
      </c>
      <c r="J118" s="11">
        <f>(1-I118)/H118</f>
        <v>3.7999999999999999E-2</v>
      </c>
      <c r="K118" s="53">
        <v>3335000</v>
      </c>
      <c r="L118" s="63">
        <v>0</v>
      </c>
      <c r="M118" s="54">
        <f>K118*(1+L118)</f>
        <v>3335000</v>
      </c>
      <c r="N118" s="54">
        <f>M118*J118*G118</f>
        <v>284361.28767123289</v>
      </c>
      <c r="O118" s="54">
        <f t="shared" ref="O118:O157" si="5">MAX(M118-N118,0)</f>
        <v>3050638.7123287669</v>
      </c>
      <c r="P118" s="54">
        <v>0</v>
      </c>
      <c r="Q118" s="54">
        <f>IF(O118&gt;M118*I118,O118*(1-P118),M118*I118)</f>
        <v>3050638.7123287669</v>
      </c>
    </row>
    <row r="119" spans="1:17" x14ac:dyDescent="0.25">
      <c r="C119" s="7">
        <v>116</v>
      </c>
      <c r="D119" s="15" t="s">
        <v>130</v>
      </c>
      <c r="E119" s="8">
        <v>43780</v>
      </c>
      <c r="F119" s="8">
        <v>44599</v>
      </c>
      <c r="G119" s="9">
        <f t="shared" si="4"/>
        <v>2.2438356164383562</v>
      </c>
      <c r="H119" s="7">
        <v>10</v>
      </c>
      <c r="I119" s="10">
        <v>0.05</v>
      </c>
      <c r="J119" s="11">
        <f>(1-I119)/H119</f>
        <v>9.5000000000000001E-2</v>
      </c>
      <c r="K119" s="53">
        <v>2830000</v>
      </c>
      <c r="L119" s="63">
        <v>0.01</v>
      </c>
      <c r="M119" s="54">
        <f>K119*(1+L119)</f>
        <v>2858300</v>
      </c>
      <c r="N119" s="54">
        <f>M119*J119*G119</f>
        <v>609287.75753424654</v>
      </c>
      <c r="O119" s="54">
        <f t="shared" si="5"/>
        <v>2249012.2424657536</v>
      </c>
      <c r="P119" s="54">
        <v>0</v>
      </c>
      <c r="Q119" s="54">
        <f>IF(O119&gt;M119*I119,O119*(1-P119),M119*I119)</f>
        <v>2249012.2424657536</v>
      </c>
    </row>
    <row r="120" spans="1:17" ht="30" x14ac:dyDescent="0.25">
      <c r="A120" s="12" t="s">
        <v>245</v>
      </c>
      <c r="C120" s="7">
        <v>117</v>
      </c>
      <c r="D120" s="15" t="s">
        <v>131</v>
      </c>
      <c r="E120" s="8">
        <v>43780</v>
      </c>
      <c r="F120" s="8">
        <v>44599</v>
      </c>
      <c r="G120" s="9">
        <f t="shared" si="4"/>
        <v>2.2438356164383562</v>
      </c>
      <c r="H120" s="7">
        <v>25</v>
      </c>
      <c r="I120" s="10">
        <v>0.05</v>
      </c>
      <c r="J120" s="11">
        <f>(1-I120)/H120</f>
        <v>3.7999999999999999E-2</v>
      </c>
      <c r="K120" s="53">
        <v>1225000</v>
      </c>
      <c r="L120" s="63">
        <v>1.11E-2</v>
      </c>
      <c r="M120" s="54">
        <f>K120*(1+L120)</f>
        <v>1238597.5000000002</v>
      </c>
      <c r="N120" s="54">
        <f>M120*J120*G120</f>
        <v>105609.94902739728</v>
      </c>
      <c r="O120" s="54">
        <f t="shared" si="5"/>
        <v>1132987.550972603</v>
      </c>
      <c r="P120" s="54">
        <v>0</v>
      </c>
      <c r="Q120" s="54">
        <f>IF(O120&gt;M120*I120,O120*(1-P120),M120*I120)</f>
        <v>1132987.550972603</v>
      </c>
    </row>
    <row r="121" spans="1:17" x14ac:dyDescent="0.25">
      <c r="C121" s="7">
        <v>118</v>
      </c>
      <c r="D121" s="15" t="s">
        <v>132</v>
      </c>
      <c r="E121" s="8">
        <v>43780</v>
      </c>
      <c r="F121" s="8">
        <v>44599</v>
      </c>
      <c r="G121" s="9">
        <f t="shared" si="4"/>
        <v>2.2438356164383562</v>
      </c>
      <c r="H121" s="7">
        <v>25</v>
      </c>
      <c r="I121" s="10">
        <v>0.05</v>
      </c>
      <c r="J121" s="11">
        <f>(1-I121)/H121</f>
        <v>3.7999999999999999E-2</v>
      </c>
      <c r="K121" s="53">
        <v>1133100</v>
      </c>
      <c r="L121" s="63">
        <v>1.11E-2</v>
      </c>
      <c r="M121" s="54">
        <f>K121*(1+L121)</f>
        <v>1145677.4100000001</v>
      </c>
      <c r="N121" s="54">
        <f>M121*J121*G121</f>
        <v>97687.047545260284</v>
      </c>
      <c r="O121" s="54">
        <f t="shared" si="5"/>
        <v>1047990.3624547399</v>
      </c>
      <c r="P121" s="54">
        <v>0</v>
      </c>
      <c r="Q121" s="54">
        <f>IF(O121&gt;M121*I121,O121*(1-P121),M121*I121)</f>
        <v>1047990.3624547399</v>
      </c>
    </row>
    <row r="122" spans="1:17" ht="30" x14ac:dyDescent="0.25">
      <c r="C122" s="7">
        <v>119</v>
      </c>
      <c r="D122" s="15" t="s">
        <v>133</v>
      </c>
      <c r="E122" s="8">
        <v>43780</v>
      </c>
      <c r="F122" s="8">
        <v>44599</v>
      </c>
      <c r="G122" s="9">
        <f t="shared" si="4"/>
        <v>2.2438356164383562</v>
      </c>
      <c r="H122" s="7">
        <v>25</v>
      </c>
      <c r="I122" s="10">
        <v>0.05</v>
      </c>
      <c r="J122" s="11">
        <f>(1-I122)/H122</f>
        <v>3.7999999999999999E-2</v>
      </c>
      <c r="K122" s="53">
        <v>1050000</v>
      </c>
      <c r="L122" s="63">
        <v>0.02</v>
      </c>
      <c r="M122" s="54">
        <f>K122*(1+L122)</f>
        <v>1071000</v>
      </c>
      <c r="N122" s="54">
        <f>M122*J122*G122</f>
        <v>91319.621917808225</v>
      </c>
      <c r="O122" s="54">
        <f t="shared" si="5"/>
        <v>979680.3780821918</v>
      </c>
      <c r="P122" s="54">
        <v>0</v>
      </c>
      <c r="Q122" s="54">
        <f>IF(O122&gt;M122*I122,O122*(1-P122),M122*I122)</f>
        <v>979680.3780821918</v>
      </c>
    </row>
    <row r="123" spans="1:17" x14ac:dyDescent="0.25">
      <c r="C123" s="7">
        <v>120</v>
      </c>
      <c r="D123" s="15" t="s">
        <v>134</v>
      </c>
      <c r="E123" s="8">
        <v>43780</v>
      </c>
      <c r="F123" s="8">
        <v>44599</v>
      </c>
      <c r="G123" s="9">
        <f t="shared" si="4"/>
        <v>2.2438356164383562</v>
      </c>
      <c r="H123" s="7">
        <v>15</v>
      </c>
      <c r="I123" s="10">
        <v>0.05</v>
      </c>
      <c r="J123" s="11">
        <f>(1-I123)/H123</f>
        <v>6.3333333333333325E-2</v>
      </c>
      <c r="K123" s="53">
        <v>448800</v>
      </c>
      <c r="L123" s="63">
        <v>0</v>
      </c>
      <c r="M123" s="54">
        <f>K123*(1+L123)</f>
        <v>448800</v>
      </c>
      <c r="N123" s="54">
        <f>M123*J123*G123</f>
        <v>63778.783561643824</v>
      </c>
      <c r="O123" s="54">
        <f t="shared" si="5"/>
        <v>385021.2164383562</v>
      </c>
      <c r="P123" s="54">
        <v>0</v>
      </c>
      <c r="Q123" s="54">
        <f>IF(O123&gt;M123*I123,O123*(1-P123),M123*I123)</f>
        <v>385021.2164383562</v>
      </c>
    </row>
    <row r="124" spans="1:17" ht="30" x14ac:dyDescent="0.25">
      <c r="C124" s="7">
        <v>121</v>
      </c>
      <c r="D124" s="15" t="s">
        <v>135</v>
      </c>
      <c r="E124" s="8">
        <v>43780</v>
      </c>
      <c r="F124" s="8">
        <v>44599</v>
      </c>
      <c r="G124" s="9">
        <f t="shared" si="4"/>
        <v>2.2438356164383562</v>
      </c>
      <c r="H124" s="7">
        <v>5</v>
      </c>
      <c r="I124" s="10">
        <v>0.05</v>
      </c>
      <c r="J124" s="11">
        <f>(1-I124)/H124</f>
        <v>0.19</v>
      </c>
      <c r="K124" s="53">
        <v>338999.98</v>
      </c>
      <c r="L124" s="63">
        <v>0</v>
      </c>
      <c r="M124" s="54">
        <f>K124*(1+L124)</f>
        <v>338999.98</v>
      </c>
      <c r="N124" s="54">
        <f>M124*J124*G124</f>
        <v>144525.44352821916</v>
      </c>
      <c r="O124" s="54">
        <f t="shared" si="5"/>
        <v>194474.53647178083</v>
      </c>
      <c r="P124" s="54">
        <v>0</v>
      </c>
      <c r="Q124" s="54">
        <f>IF(O124&gt;M124*I124,O124*(1-P124),M124*I124)</f>
        <v>194474.53647178083</v>
      </c>
    </row>
    <row r="125" spans="1:17" x14ac:dyDescent="0.25">
      <c r="C125" s="7">
        <v>122</v>
      </c>
      <c r="D125" s="15" t="s">
        <v>136</v>
      </c>
      <c r="E125" s="8">
        <v>43780</v>
      </c>
      <c r="F125" s="8">
        <v>44599</v>
      </c>
      <c r="G125" s="9">
        <f t="shared" si="4"/>
        <v>2.2438356164383562</v>
      </c>
      <c r="H125" s="7">
        <v>5</v>
      </c>
      <c r="I125" s="10">
        <v>0.05</v>
      </c>
      <c r="J125" s="11">
        <f>(1-I125)/H125</f>
        <v>0.19</v>
      </c>
      <c r="K125" s="53">
        <v>335000</v>
      </c>
      <c r="L125" s="63">
        <v>1.11E-2</v>
      </c>
      <c r="M125" s="54">
        <f>K125*(1+L125)</f>
        <v>338718.50000000006</v>
      </c>
      <c r="N125" s="54">
        <f>M125*J125*G125</f>
        <v>144405.44050684935</v>
      </c>
      <c r="O125" s="54">
        <f t="shared" si="5"/>
        <v>194313.05949315071</v>
      </c>
      <c r="P125" s="54">
        <v>0</v>
      </c>
      <c r="Q125" s="54">
        <f>IF(O125&gt;M125*I125,O125*(1-P125),M125*I125)</f>
        <v>194313.05949315071</v>
      </c>
    </row>
    <row r="126" spans="1:17" x14ac:dyDescent="0.25">
      <c r="C126" s="7">
        <v>123</v>
      </c>
      <c r="D126" s="15" t="s">
        <v>137</v>
      </c>
      <c r="E126" s="8">
        <v>43780</v>
      </c>
      <c r="F126" s="8">
        <v>44599</v>
      </c>
      <c r="G126" s="9">
        <f t="shared" si="4"/>
        <v>2.2438356164383562</v>
      </c>
      <c r="H126" s="7">
        <v>25</v>
      </c>
      <c r="I126" s="10">
        <v>0.05</v>
      </c>
      <c r="J126" s="11">
        <f>(1-I126)/H126</f>
        <v>3.7999999999999999E-2</v>
      </c>
      <c r="K126" s="53">
        <v>224070</v>
      </c>
      <c r="L126" s="63">
        <v>0</v>
      </c>
      <c r="M126" s="54">
        <f>K126*(1+L126)</f>
        <v>224070</v>
      </c>
      <c r="N126" s="54">
        <f>M126*J126*G126</f>
        <v>19105.497369863013</v>
      </c>
      <c r="O126" s="54">
        <f t="shared" si="5"/>
        <v>204964.50263013699</v>
      </c>
      <c r="P126" s="54">
        <v>0</v>
      </c>
      <c r="Q126" s="54">
        <f>IF(O126&gt;M126*I126,O126*(1-P126),M126*I126)</f>
        <v>204964.50263013699</v>
      </c>
    </row>
    <row r="127" spans="1:17" x14ac:dyDescent="0.25">
      <c r="C127" s="7">
        <v>124</v>
      </c>
      <c r="D127" s="15" t="s">
        <v>138</v>
      </c>
      <c r="E127" s="8">
        <v>43780</v>
      </c>
      <c r="F127" s="8">
        <v>44599</v>
      </c>
      <c r="G127" s="9">
        <f t="shared" si="4"/>
        <v>2.2438356164383562</v>
      </c>
      <c r="H127" s="7">
        <v>5</v>
      </c>
      <c r="I127" s="10">
        <v>0.05</v>
      </c>
      <c r="J127" s="11">
        <f>(1-I127)/H127</f>
        <v>0.19</v>
      </c>
      <c r="K127" s="53">
        <v>216000</v>
      </c>
      <c r="L127" s="63">
        <v>1.11E-2</v>
      </c>
      <c r="M127" s="54">
        <f>K127*(1+L127)</f>
        <v>218397.60000000003</v>
      </c>
      <c r="N127" s="54">
        <f>M127*J127*G127</f>
        <v>93109.179550684945</v>
      </c>
      <c r="O127" s="54">
        <f t="shared" si="5"/>
        <v>125288.42044931509</v>
      </c>
      <c r="P127" s="54">
        <v>0</v>
      </c>
      <c r="Q127" s="54">
        <f>IF(O127&gt;M127*I127,O127*(1-P127),M127*I127)</f>
        <v>125288.42044931509</v>
      </c>
    </row>
    <row r="128" spans="1:17" ht="30" x14ac:dyDescent="0.25">
      <c r="C128" s="7">
        <v>125</v>
      </c>
      <c r="D128" s="15" t="s">
        <v>139</v>
      </c>
      <c r="E128" s="8">
        <v>43780</v>
      </c>
      <c r="F128" s="8">
        <v>44599</v>
      </c>
      <c r="G128" s="9">
        <f t="shared" si="4"/>
        <v>2.2438356164383562</v>
      </c>
      <c r="H128" s="7">
        <v>25</v>
      </c>
      <c r="I128" s="10">
        <v>0.05</v>
      </c>
      <c r="J128" s="11">
        <f>(1-I128)/H128</f>
        <v>3.7999999999999999E-2</v>
      </c>
      <c r="K128" s="53">
        <v>200000</v>
      </c>
      <c r="L128" s="63">
        <v>0.01</v>
      </c>
      <c r="M128" s="54">
        <f>K128*(1+L128)</f>
        <v>202000</v>
      </c>
      <c r="N128" s="54">
        <f>M128*J128*G128</f>
        <v>17223.682191780823</v>
      </c>
      <c r="O128" s="54">
        <f t="shared" si="5"/>
        <v>184776.31780821917</v>
      </c>
      <c r="P128" s="54">
        <v>0</v>
      </c>
      <c r="Q128" s="54">
        <f>IF(O128&gt;M128*I128,O128*(1-P128),M128*I128)</f>
        <v>184776.31780821917</v>
      </c>
    </row>
    <row r="129" spans="3:17" x14ac:dyDescent="0.25">
      <c r="C129" s="7">
        <v>126</v>
      </c>
      <c r="D129" s="15" t="s">
        <v>140</v>
      </c>
      <c r="E129" s="8">
        <v>43780</v>
      </c>
      <c r="F129" s="8">
        <v>44599</v>
      </c>
      <c r="G129" s="9">
        <f t="shared" si="4"/>
        <v>2.2438356164383562</v>
      </c>
      <c r="H129" s="7">
        <v>5</v>
      </c>
      <c r="I129" s="10">
        <v>0.05</v>
      </c>
      <c r="J129" s="11">
        <f>(1-I129)/H129</f>
        <v>0.19</v>
      </c>
      <c r="K129" s="53">
        <v>160000.4</v>
      </c>
      <c r="L129" s="63">
        <v>0</v>
      </c>
      <c r="M129" s="54">
        <f>K129*(1+L129)</f>
        <v>160000.4</v>
      </c>
      <c r="N129" s="54">
        <f>M129*J129*G129</f>
        <v>68212.773271232873</v>
      </c>
      <c r="O129" s="54">
        <f t="shared" si="5"/>
        <v>91787.626728767122</v>
      </c>
      <c r="P129" s="54">
        <v>0</v>
      </c>
      <c r="Q129" s="54">
        <f>IF(O129&gt;M129*I129,O129*(1-P129),M129*I129)</f>
        <v>91787.626728767122</v>
      </c>
    </row>
    <row r="130" spans="3:17" ht="30" x14ac:dyDescent="0.25">
      <c r="C130" s="7">
        <v>127</v>
      </c>
      <c r="D130" s="15" t="s">
        <v>141</v>
      </c>
      <c r="E130" s="8">
        <v>43780</v>
      </c>
      <c r="F130" s="8">
        <v>44599</v>
      </c>
      <c r="G130" s="9">
        <f t="shared" si="4"/>
        <v>2.2438356164383562</v>
      </c>
      <c r="H130" s="7">
        <v>25</v>
      </c>
      <c r="I130" s="10">
        <v>0.05</v>
      </c>
      <c r="J130" s="11">
        <f>(1-I130)/H130</f>
        <v>3.7999999999999999E-2</v>
      </c>
      <c r="K130" s="53">
        <v>130000</v>
      </c>
      <c r="L130" s="63">
        <v>0.02</v>
      </c>
      <c r="M130" s="54">
        <f>K130*(1+L130)</f>
        <v>132600</v>
      </c>
      <c r="N130" s="54">
        <f>M130*J130*G130</f>
        <v>11306.23890410959</v>
      </c>
      <c r="O130" s="54">
        <f t="shared" si="5"/>
        <v>121293.76109589041</v>
      </c>
      <c r="P130" s="54">
        <v>0</v>
      </c>
      <c r="Q130" s="54">
        <f>IF(O130&gt;M130*I130,O130*(1-P130),M130*I130)</f>
        <v>121293.76109589041</v>
      </c>
    </row>
    <row r="131" spans="3:17" x14ac:dyDescent="0.25">
      <c r="C131" s="7">
        <v>128</v>
      </c>
      <c r="D131" s="15" t="s">
        <v>142</v>
      </c>
      <c r="E131" s="8">
        <v>43780</v>
      </c>
      <c r="F131" s="8">
        <v>44599</v>
      </c>
      <c r="G131" s="9">
        <f t="shared" si="4"/>
        <v>2.2438356164383562</v>
      </c>
      <c r="H131" s="7">
        <v>3</v>
      </c>
      <c r="I131" s="10">
        <v>0.05</v>
      </c>
      <c r="J131" s="11">
        <f>(1-I131)/H131</f>
        <v>0.31666666666666665</v>
      </c>
      <c r="K131" s="53">
        <v>98627.06</v>
      </c>
      <c r="L131" s="63">
        <v>0</v>
      </c>
      <c r="M131" s="54">
        <f>K131*(1+L131)</f>
        <v>98627.06</v>
      </c>
      <c r="N131" s="54">
        <f>M131*J131*G131</f>
        <v>70079.254824657532</v>
      </c>
      <c r="O131" s="54">
        <f t="shared" si="5"/>
        <v>28547.805175342466</v>
      </c>
      <c r="P131" s="54">
        <v>0</v>
      </c>
      <c r="Q131" s="54">
        <f>IF(O131&gt;M131*I131,O131*(1-P131),M131*I131)</f>
        <v>28547.805175342466</v>
      </c>
    </row>
    <row r="132" spans="3:17" x14ac:dyDescent="0.25">
      <c r="C132" s="7">
        <v>129</v>
      </c>
      <c r="D132" s="15" t="s">
        <v>143</v>
      </c>
      <c r="E132" s="8">
        <v>43780</v>
      </c>
      <c r="F132" s="8">
        <v>44599</v>
      </c>
      <c r="G132" s="9">
        <f t="shared" si="4"/>
        <v>2.2438356164383562</v>
      </c>
      <c r="H132" s="7">
        <v>5</v>
      </c>
      <c r="I132" s="10">
        <v>0.05</v>
      </c>
      <c r="J132" s="11">
        <f>(1-I132)/H132</f>
        <v>0.19</v>
      </c>
      <c r="K132" s="53">
        <v>94999.92</v>
      </c>
      <c r="L132" s="63">
        <v>0</v>
      </c>
      <c r="M132" s="54">
        <f>K132*(1+L132)</f>
        <v>94999.92</v>
      </c>
      <c r="N132" s="54">
        <f>M132*J132*G132</f>
        <v>40501.198770410956</v>
      </c>
      <c r="O132" s="54">
        <f t="shared" si="5"/>
        <v>54498.721229589042</v>
      </c>
      <c r="P132" s="54">
        <v>0</v>
      </c>
      <c r="Q132" s="54">
        <f>IF(O132&gt;M132*I132,O132*(1-P132),M132*I132)</f>
        <v>54498.721229589042</v>
      </c>
    </row>
    <row r="133" spans="3:17" x14ac:dyDescent="0.25">
      <c r="C133" s="7">
        <v>130</v>
      </c>
      <c r="D133" s="15" t="s">
        <v>144</v>
      </c>
      <c r="E133" s="8">
        <v>43780</v>
      </c>
      <c r="F133" s="8">
        <v>44599</v>
      </c>
      <c r="G133" s="9">
        <f t="shared" si="4"/>
        <v>2.2438356164383562</v>
      </c>
      <c r="H133" s="7">
        <v>3</v>
      </c>
      <c r="I133" s="10">
        <v>0.05</v>
      </c>
      <c r="J133" s="11">
        <f>(1-I133)/H133</f>
        <v>0.31666666666666665</v>
      </c>
      <c r="K133" s="53">
        <v>91000.459999999992</v>
      </c>
      <c r="L133" s="63">
        <v>0</v>
      </c>
      <c r="M133" s="54">
        <f>K133*(1+L133)</f>
        <v>91000.459999999992</v>
      </c>
      <c r="N133" s="54">
        <f>M133*J133*G133</f>
        <v>64660.189865753411</v>
      </c>
      <c r="O133" s="54">
        <f t="shared" si="5"/>
        <v>26340.270134246581</v>
      </c>
      <c r="P133" s="54">
        <v>0</v>
      </c>
      <c r="Q133" s="54">
        <f>IF(O133&gt;M133*I133,O133*(1-P133),M133*I133)</f>
        <v>26340.270134246581</v>
      </c>
    </row>
    <row r="134" spans="3:17" ht="30" x14ac:dyDescent="0.25">
      <c r="C134" s="7">
        <v>131</v>
      </c>
      <c r="D134" s="15" t="s">
        <v>145</v>
      </c>
      <c r="E134" s="8">
        <v>43780</v>
      </c>
      <c r="F134" s="8">
        <v>44599</v>
      </c>
      <c r="G134" s="9">
        <f t="shared" si="4"/>
        <v>2.2438356164383562</v>
      </c>
      <c r="H134" s="7">
        <v>3</v>
      </c>
      <c r="I134" s="10">
        <v>0.05</v>
      </c>
      <c r="J134" s="11">
        <f>(1-I134)/H134</f>
        <v>0.31666666666666665</v>
      </c>
      <c r="K134" s="53">
        <v>72300</v>
      </c>
      <c r="L134" s="63">
        <v>0</v>
      </c>
      <c r="M134" s="54">
        <f>K134*(1+L134)</f>
        <v>72300</v>
      </c>
      <c r="N134" s="54">
        <f>M134*J134*G134</f>
        <v>51372.616438356163</v>
      </c>
      <c r="O134" s="54">
        <f t="shared" si="5"/>
        <v>20927.383561643837</v>
      </c>
      <c r="P134" s="54">
        <v>0</v>
      </c>
      <c r="Q134" s="54">
        <f>IF(O134&gt;M134*I134,O134*(1-P134),M134*I134)</f>
        <v>20927.383561643837</v>
      </c>
    </row>
    <row r="135" spans="3:17" ht="30" x14ac:dyDescent="0.25">
      <c r="C135" s="7">
        <v>132</v>
      </c>
      <c r="D135" s="15" t="s">
        <v>146</v>
      </c>
      <c r="E135" s="8">
        <v>43780</v>
      </c>
      <c r="F135" s="8">
        <v>44599</v>
      </c>
      <c r="G135" s="9">
        <f t="shared" si="4"/>
        <v>2.2438356164383562</v>
      </c>
      <c r="H135" s="7">
        <v>25</v>
      </c>
      <c r="I135" s="10">
        <v>0.05</v>
      </c>
      <c r="J135" s="11">
        <f>(1-I135)/H135</f>
        <v>3.7999999999999999E-2</v>
      </c>
      <c r="K135" s="53">
        <v>36000</v>
      </c>
      <c r="L135" s="63">
        <v>1.11E-2</v>
      </c>
      <c r="M135" s="54">
        <f>K135*(1+L135)</f>
        <v>36399.600000000006</v>
      </c>
      <c r="N135" s="54">
        <f>M135*J135*G135</f>
        <v>3103.6393183561649</v>
      </c>
      <c r="O135" s="54">
        <f t="shared" si="5"/>
        <v>33295.960681643839</v>
      </c>
      <c r="P135" s="54">
        <v>0</v>
      </c>
      <c r="Q135" s="54">
        <f>IF(O135&gt;M135*I135,O135*(1-P135),M135*I135)</f>
        <v>33295.960681643839</v>
      </c>
    </row>
    <row r="136" spans="3:17" x14ac:dyDescent="0.25">
      <c r="C136" s="7">
        <v>133</v>
      </c>
      <c r="D136" s="15" t="s">
        <v>147</v>
      </c>
      <c r="E136" s="8">
        <v>43780</v>
      </c>
      <c r="F136" s="8">
        <v>44599</v>
      </c>
      <c r="G136" s="9">
        <f t="shared" si="4"/>
        <v>2.2438356164383562</v>
      </c>
      <c r="H136" s="7">
        <v>3</v>
      </c>
      <c r="I136" s="10">
        <v>0.05</v>
      </c>
      <c r="J136" s="11">
        <f>(1-I136)/H136</f>
        <v>0.31666666666666665</v>
      </c>
      <c r="K136" s="53">
        <v>35000.019999999997</v>
      </c>
      <c r="L136" s="63">
        <v>0.01</v>
      </c>
      <c r="M136" s="54">
        <f>K136*(1+L136)</f>
        <v>35350.020199999999</v>
      </c>
      <c r="N136" s="54">
        <f>M136*J136*G136</f>
        <v>25117.884216082188</v>
      </c>
      <c r="O136" s="54">
        <f t="shared" si="5"/>
        <v>10232.135983917811</v>
      </c>
      <c r="P136" s="54">
        <v>0</v>
      </c>
      <c r="Q136" s="54">
        <f>IF(O136&gt;M136*I136,O136*(1-P136),M136*I136)</f>
        <v>10232.135983917811</v>
      </c>
    </row>
    <row r="137" spans="3:17" x14ac:dyDescent="0.25">
      <c r="C137" s="7">
        <v>134</v>
      </c>
      <c r="D137" s="15" t="s">
        <v>148</v>
      </c>
      <c r="E137" s="8">
        <v>43780</v>
      </c>
      <c r="F137" s="8">
        <v>44599</v>
      </c>
      <c r="G137" s="9">
        <f t="shared" si="4"/>
        <v>2.2438356164383562</v>
      </c>
      <c r="H137" s="7">
        <v>5</v>
      </c>
      <c r="I137" s="10">
        <v>0.05</v>
      </c>
      <c r="J137" s="11">
        <f>(1-I137)/H137</f>
        <v>0.19</v>
      </c>
      <c r="K137" s="53">
        <v>30000</v>
      </c>
      <c r="L137" s="63">
        <v>0.01</v>
      </c>
      <c r="M137" s="54">
        <f>K137*(1+L137)</f>
        <v>30300</v>
      </c>
      <c r="N137" s="54">
        <f>M137*J137*G137</f>
        <v>12917.761643835616</v>
      </c>
      <c r="O137" s="54">
        <f t="shared" si="5"/>
        <v>17382.238356164384</v>
      </c>
      <c r="P137" s="54">
        <v>0</v>
      </c>
      <c r="Q137" s="54">
        <f>IF(O137&gt;M137*I137,O137*(1-P137),M137*I137)</f>
        <v>17382.238356164384</v>
      </c>
    </row>
    <row r="138" spans="3:17" x14ac:dyDescent="0.25">
      <c r="C138" s="7">
        <v>135</v>
      </c>
      <c r="D138" s="15" t="s">
        <v>149</v>
      </c>
      <c r="E138" s="8">
        <v>43780</v>
      </c>
      <c r="F138" s="8">
        <v>44599</v>
      </c>
      <c r="G138" s="9">
        <f t="shared" si="4"/>
        <v>2.2438356164383562</v>
      </c>
      <c r="H138" s="7">
        <v>3</v>
      </c>
      <c r="I138" s="10">
        <v>0.05</v>
      </c>
      <c r="J138" s="11">
        <f>(1-I138)/H138</f>
        <v>0.31666666666666665</v>
      </c>
      <c r="K138" s="53">
        <v>27500</v>
      </c>
      <c r="L138" s="63">
        <v>0.01</v>
      </c>
      <c r="M138" s="54">
        <f>K138*(1+L138)</f>
        <v>27775</v>
      </c>
      <c r="N138" s="54">
        <f>M138*J138*G138</f>
        <v>19735.469178082189</v>
      </c>
      <c r="O138" s="54">
        <f t="shared" si="5"/>
        <v>8039.5308219178114</v>
      </c>
      <c r="P138" s="54">
        <v>0</v>
      </c>
      <c r="Q138" s="54">
        <f>IF(O138&gt;M138*I138,O138*(1-P138),M138*I138)</f>
        <v>8039.5308219178114</v>
      </c>
    </row>
    <row r="139" spans="3:17" x14ac:dyDescent="0.25">
      <c r="C139" s="7">
        <v>136</v>
      </c>
      <c r="D139" s="15" t="s">
        <v>150</v>
      </c>
      <c r="E139" s="8">
        <v>43780</v>
      </c>
      <c r="F139" s="8">
        <v>44599</v>
      </c>
      <c r="G139" s="9">
        <f t="shared" si="4"/>
        <v>2.2438356164383562</v>
      </c>
      <c r="H139" s="7">
        <v>3</v>
      </c>
      <c r="I139" s="10">
        <v>0.05</v>
      </c>
      <c r="J139" s="11">
        <f>(1-I139)/H139</f>
        <v>0.31666666666666665</v>
      </c>
      <c r="K139" s="53">
        <v>19850</v>
      </c>
      <c r="L139" s="63">
        <v>1.11E-2</v>
      </c>
      <c r="M139" s="54">
        <f>K139*(1+L139)</f>
        <v>20070.335000000003</v>
      </c>
      <c r="N139" s="54">
        <f>M139*J139*G139</f>
        <v>14260.935293835619</v>
      </c>
      <c r="O139" s="54">
        <f t="shared" si="5"/>
        <v>5809.399706164384</v>
      </c>
      <c r="P139" s="54">
        <v>0</v>
      </c>
      <c r="Q139" s="54">
        <f>IF(O139&gt;M139*I139,O139*(1-P139),M139*I139)</f>
        <v>5809.399706164384</v>
      </c>
    </row>
    <row r="140" spans="3:17" x14ac:dyDescent="0.25">
      <c r="C140" s="7">
        <v>137</v>
      </c>
      <c r="D140" s="15" t="s">
        <v>151</v>
      </c>
      <c r="E140" s="8">
        <v>43780</v>
      </c>
      <c r="F140" s="8">
        <v>44599</v>
      </c>
      <c r="G140" s="9">
        <f t="shared" si="4"/>
        <v>2.2438356164383562</v>
      </c>
      <c r="H140" s="7">
        <v>3</v>
      </c>
      <c r="I140" s="10">
        <v>0.05</v>
      </c>
      <c r="J140" s="11">
        <f>(1-I140)/H140</f>
        <v>0.31666666666666665</v>
      </c>
      <c r="K140" s="53">
        <v>16999.95</v>
      </c>
      <c r="L140" s="63">
        <v>0.01</v>
      </c>
      <c r="M140" s="54">
        <f>K140*(1+L140)</f>
        <v>17169.949500000002</v>
      </c>
      <c r="N140" s="54">
        <f>M140*J140*G140</f>
        <v>12200.072336506852</v>
      </c>
      <c r="O140" s="54">
        <f t="shared" si="5"/>
        <v>4969.8771634931509</v>
      </c>
      <c r="P140" s="54">
        <v>0</v>
      </c>
      <c r="Q140" s="54">
        <f>IF(O140&gt;M140*I140,O140*(1-P140),M140*I140)</f>
        <v>4969.8771634931509</v>
      </c>
    </row>
    <row r="141" spans="3:17" x14ac:dyDescent="0.25">
      <c r="C141" s="7">
        <v>138</v>
      </c>
      <c r="D141" s="15" t="s">
        <v>152</v>
      </c>
      <c r="E141" s="8">
        <v>43780</v>
      </c>
      <c r="F141" s="8">
        <v>44599</v>
      </c>
      <c r="G141" s="9">
        <f t="shared" si="4"/>
        <v>2.2438356164383562</v>
      </c>
      <c r="H141" s="7">
        <v>3</v>
      </c>
      <c r="I141" s="10">
        <v>0.05</v>
      </c>
      <c r="J141" s="11">
        <f>(1-I141)/H141</f>
        <v>0.31666666666666665</v>
      </c>
      <c r="K141" s="53">
        <v>7875.5</v>
      </c>
      <c r="L141" s="63">
        <v>0</v>
      </c>
      <c r="M141" s="54">
        <f>K141*(1+L141)</f>
        <v>7875.5</v>
      </c>
      <c r="N141" s="54">
        <f>M141*J141*G141</f>
        <v>5595.9203424657535</v>
      </c>
      <c r="O141" s="54">
        <f t="shared" si="5"/>
        <v>2279.5796575342465</v>
      </c>
      <c r="P141" s="54">
        <v>0</v>
      </c>
      <c r="Q141" s="54">
        <f>IF(O141&gt;M141*I141,O141*(1-P141),M141*I141)</f>
        <v>2279.5796575342465</v>
      </c>
    </row>
    <row r="142" spans="3:17" x14ac:dyDescent="0.25">
      <c r="C142" s="7">
        <v>139</v>
      </c>
      <c r="D142" s="16" t="s">
        <v>153</v>
      </c>
      <c r="E142" s="8">
        <v>43780</v>
      </c>
      <c r="F142" s="8">
        <v>44599</v>
      </c>
      <c r="G142" s="9">
        <f t="shared" si="4"/>
        <v>2.2438356164383562</v>
      </c>
      <c r="H142" s="7">
        <v>5</v>
      </c>
      <c r="I142" s="10">
        <v>0.05</v>
      </c>
      <c r="J142" s="11">
        <f>(1-I142)/H142</f>
        <v>0.19</v>
      </c>
      <c r="K142" s="53">
        <v>-61400</v>
      </c>
      <c r="L142" s="63">
        <v>1.11E-2</v>
      </c>
      <c r="M142" s="54">
        <f>K142*(1+L142)</f>
        <v>-62081.540000000008</v>
      </c>
      <c r="N142" s="54">
        <f>M142*J142*G142</f>
        <v>-26467.146409315072</v>
      </c>
      <c r="O142" s="54">
        <f>MIN(M142-N142,0)</f>
        <v>-35614.393590684936</v>
      </c>
      <c r="P142" s="54">
        <v>0</v>
      </c>
      <c r="Q142" s="54">
        <f>O142</f>
        <v>-35614.393590684936</v>
      </c>
    </row>
    <row r="143" spans="3:17" x14ac:dyDescent="0.25">
      <c r="C143" s="7">
        <v>140</v>
      </c>
      <c r="D143" s="15" t="s">
        <v>154</v>
      </c>
      <c r="E143" s="8">
        <v>43780</v>
      </c>
      <c r="F143" s="8">
        <v>44599</v>
      </c>
      <c r="G143" s="9">
        <f t="shared" si="4"/>
        <v>2.2438356164383562</v>
      </c>
      <c r="H143" s="7">
        <v>25</v>
      </c>
      <c r="I143" s="10">
        <v>0.05</v>
      </c>
      <c r="J143" s="11">
        <f>(1-I143)/H143</f>
        <v>3.7999999999999999E-2</v>
      </c>
      <c r="K143" s="53">
        <v>29000000</v>
      </c>
      <c r="L143" s="63">
        <v>1.11E-2</v>
      </c>
      <c r="M143" s="54">
        <f>K143*(1+L143)</f>
        <v>29321900.000000004</v>
      </c>
      <c r="N143" s="54">
        <f>M143*J143*G143</f>
        <v>2500153.895342466</v>
      </c>
      <c r="O143" s="54">
        <f t="shared" si="5"/>
        <v>26821746.104657538</v>
      </c>
      <c r="P143" s="54">
        <v>0</v>
      </c>
      <c r="Q143" s="54">
        <f>IF(O143&gt;M143*I143,O143*(1-P143),M143*I143)</f>
        <v>26821746.104657538</v>
      </c>
    </row>
    <row r="144" spans="3:17" x14ac:dyDescent="0.25">
      <c r="C144" s="7">
        <v>141</v>
      </c>
      <c r="D144" s="15" t="s">
        <v>155</v>
      </c>
      <c r="E144" s="8">
        <v>43780</v>
      </c>
      <c r="F144" s="8">
        <v>44599</v>
      </c>
      <c r="G144" s="9">
        <f t="shared" si="4"/>
        <v>2.2438356164383562</v>
      </c>
      <c r="H144" s="7">
        <v>25</v>
      </c>
      <c r="I144" s="10">
        <v>0.05</v>
      </c>
      <c r="J144" s="11">
        <f>(1-I144)/H144</f>
        <v>3.7999999999999999E-2</v>
      </c>
      <c r="K144" s="53">
        <v>23600000</v>
      </c>
      <c r="L144" s="63">
        <v>0.01</v>
      </c>
      <c r="M144" s="54">
        <f>K144*(1+L144)</f>
        <v>23836000</v>
      </c>
      <c r="N144" s="54">
        <f>M144*J144*G144</f>
        <v>2032394.4986301369</v>
      </c>
      <c r="O144" s="54">
        <f t="shared" si="5"/>
        <v>21803605.501369864</v>
      </c>
      <c r="P144" s="54">
        <v>0</v>
      </c>
      <c r="Q144" s="54">
        <f>IF(O144&gt;M144*I144,O144*(1-P144),M144*I144)</f>
        <v>21803605.501369864</v>
      </c>
    </row>
    <row r="145" spans="1:17" x14ac:dyDescent="0.25">
      <c r="C145" s="7">
        <v>142</v>
      </c>
      <c r="D145" s="15" t="s">
        <v>156</v>
      </c>
      <c r="E145" s="8">
        <v>43780</v>
      </c>
      <c r="F145" s="8">
        <v>44599</v>
      </c>
      <c r="G145" s="9">
        <f t="shared" si="4"/>
        <v>2.2438356164383562</v>
      </c>
      <c r="H145" s="7">
        <v>25</v>
      </c>
      <c r="I145" s="10">
        <v>0.05</v>
      </c>
      <c r="J145" s="11">
        <f>(1-I145)/H145</f>
        <v>3.7999999999999999E-2</v>
      </c>
      <c r="K145" s="53">
        <v>15375000</v>
      </c>
      <c r="L145" s="63">
        <v>0.01</v>
      </c>
      <c r="M145" s="54">
        <f>K145*(1+L145)</f>
        <v>15528750</v>
      </c>
      <c r="N145" s="54">
        <f>M145*J145*G145</f>
        <v>1324070.5684931506</v>
      </c>
      <c r="O145" s="54">
        <f t="shared" si="5"/>
        <v>14204679.43150685</v>
      </c>
      <c r="P145" s="54">
        <v>0</v>
      </c>
      <c r="Q145" s="54">
        <f>IF(O145&gt;M145*I145,O145*(1-P145),M145*I145)</f>
        <v>14204679.43150685</v>
      </c>
    </row>
    <row r="146" spans="1:17" x14ac:dyDescent="0.25">
      <c r="C146" s="7">
        <v>143</v>
      </c>
      <c r="D146" s="15" t="s">
        <v>157</v>
      </c>
      <c r="E146" s="8">
        <v>43780</v>
      </c>
      <c r="F146" s="8">
        <v>44599</v>
      </c>
      <c r="G146" s="9">
        <f t="shared" si="4"/>
        <v>2.2438356164383562</v>
      </c>
      <c r="H146" s="7">
        <v>15</v>
      </c>
      <c r="I146" s="10">
        <v>0.05</v>
      </c>
      <c r="J146" s="11">
        <f>(1-I146)/H146</f>
        <v>6.3333333333333325E-2</v>
      </c>
      <c r="K146" s="53">
        <v>2158000</v>
      </c>
      <c r="L146" s="63">
        <v>0.01</v>
      </c>
      <c r="M146" s="54">
        <f>K146*(1+L146)</f>
        <v>2179580</v>
      </c>
      <c r="N146" s="54">
        <f>M146*J146*G146</f>
        <v>309739.21808219177</v>
      </c>
      <c r="O146" s="54">
        <f t="shared" si="5"/>
        <v>1869840.7819178081</v>
      </c>
      <c r="P146" s="54">
        <v>0</v>
      </c>
      <c r="Q146" s="54">
        <f>IF(O146&gt;M146*I146,O146*(1-P146),M146*I146)</f>
        <v>1869840.7819178081</v>
      </c>
    </row>
    <row r="147" spans="1:17" x14ac:dyDescent="0.25">
      <c r="C147" s="7">
        <v>144</v>
      </c>
      <c r="D147" s="15" t="s">
        <v>158</v>
      </c>
      <c r="E147" s="8">
        <v>43780</v>
      </c>
      <c r="F147" s="8">
        <v>44599</v>
      </c>
      <c r="G147" s="9">
        <f t="shared" si="4"/>
        <v>2.2438356164383562</v>
      </c>
      <c r="H147" s="7">
        <v>15</v>
      </c>
      <c r="I147" s="10">
        <v>0.05</v>
      </c>
      <c r="J147" s="11">
        <f>(1-I147)/H147</f>
        <v>6.3333333333333325E-2</v>
      </c>
      <c r="K147" s="53">
        <v>1750000</v>
      </c>
      <c r="L147" s="63">
        <v>0.01</v>
      </c>
      <c r="M147" s="54">
        <f>K147*(1+L147)</f>
        <v>1767500</v>
      </c>
      <c r="N147" s="54">
        <f>M147*J147*G147</f>
        <v>251178.69863013696</v>
      </c>
      <c r="O147" s="54">
        <f t="shared" si="5"/>
        <v>1516321.3013698631</v>
      </c>
      <c r="P147" s="54">
        <v>0</v>
      </c>
      <c r="Q147" s="54">
        <f>IF(O147&gt;M147*I147,O147*(1-P147),M147*I147)</f>
        <v>1516321.3013698631</v>
      </c>
    </row>
    <row r="148" spans="1:17" x14ac:dyDescent="0.25">
      <c r="C148" s="7">
        <v>145</v>
      </c>
      <c r="D148" s="15" t="s">
        <v>159</v>
      </c>
      <c r="E148" s="8">
        <v>43780</v>
      </c>
      <c r="F148" s="8">
        <v>44599</v>
      </c>
      <c r="G148" s="9">
        <f t="shared" si="4"/>
        <v>2.2438356164383562</v>
      </c>
      <c r="H148" s="7">
        <v>5</v>
      </c>
      <c r="I148" s="10">
        <v>0.05</v>
      </c>
      <c r="J148" s="11">
        <f>(1-I148)/H148</f>
        <v>0.19</v>
      </c>
      <c r="K148" s="53">
        <v>93000</v>
      </c>
      <c r="L148" s="63">
        <v>0</v>
      </c>
      <c r="M148" s="54">
        <f>K148*(1+L148)</f>
        <v>93000</v>
      </c>
      <c r="N148" s="54">
        <f>M148*J148*G148</f>
        <v>39648.575342465752</v>
      </c>
      <c r="O148" s="54">
        <f t="shared" si="5"/>
        <v>53351.424657534248</v>
      </c>
      <c r="P148" s="54">
        <v>0</v>
      </c>
      <c r="Q148" s="54">
        <f>IF(O148&gt;M148*I148,O148*(1-P148),M148*I148)</f>
        <v>53351.424657534248</v>
      </c>
    </row>
    <row r="149" spans="1:17" x14ac:dyDescent="0.25">
      <c r="C149" s="7">
        <v>146</v>
      </c>
      <c r="D149" s="15" t="s">
        <v>160</v>
      </c>
      <c r="E149" s="8">
        <v>43780</v>
      </c>
      <c r="F149" s="8">
        <v>44599</v>
      </c>
      <c r="G149" s="9">
        <f t="shared" si="4"/>
        <v>2.2438356164383562</v>
      </c>
      <c r="H149" s="7">
        <v>5</v>
      </c>
      <c r="I149" s="10">
        <v>0.05</v>
      </c>
      <c r="J149" s="11">
        <f>(1-I149)/H149</f>
        <v>0.19</v>
      </c>
      <c r="K149" s="53">
        <v>32000</v>
      </c>
      <c r="L149" s="63">
        <v>0</v>
      </c>
      <c r="M149" s="54">
        <f>K149*(1+L149)</f>
        <v>32000</v>
      </c>
      <c r="N149" s="54">
        <f>M149*J149*G149</f>
        <v>13642.520547945205</v>
      </c>
      <c r="O149" s="54">
        <f t="shared" si="5"/>
        <v>18357.479452054795</v>
      </c>
      <c r="P149" s="54">
        <v>0</v>
      </c>
      <c r="Q149" s="54">
        <f>IF(O149&gt;M149*I149,O149*(1-P149),M149*I149)</f>
        <v>18357.479452054795</v>
      </c>
    </row>
    <row r="150" spans="1:17" x14ac:dyDescent="0.25">
      <c r="C150" s="7">
        <v>147</v>
      </c>
      <c r="D150" s="15" t="s">
        <v>161</v>
      </c>
      <c r="E150" s="8">
        <v>43780</v>
      </c>
      <c r="F150" s="8">
        <v>44599</v>
      </c>
      <c r="G150" s="9">
        <f t="shared" si="4"/>
        <v>2.2438356164383562</v>
      </c>
      <c r="H150" s="7">
        <v>8</v>
      </c>
      <c r="I150" s="10">
        <v>0.05</v>
      </c>
      <c r="J150" s="11">
        <f>(1-I150)/H150</f>
        <v>0.11874999999999999</v>
      </c>
      <c r="K150" s="53">
        <v>1503.3006801264269</v>
      </c>
      <c r="L150" s="63">
        <v>0</v>
      </c>
      <c r="M150" s="54">
        <f>K150*(1+L150)</f>
        <v>1503.3006801264269</v>
      </c>
      <c r="N150" s="54">
        <f>M150*J150*G150</f>
        <v>400.56270348368713</v>
      </c>
      <c r="O150" s="54">
        <f t="shared" si="5"/>
        <v>1102.7379766427398</v>
      </c>
      <c r="P150" s="54">
        <v>0</v>
      </c>
      <c r="Q150" s="54">
        <f>IF(O150&gt;M150*I150,O150*(1-P150),M150*I150)</f>
        <v>1102.7379766427398</v>
      </c>
    </row>
    <row r="151" spans="1:17" x14ac:dyDescent="0.25">
      <c r="C151" s="7">
        <v>148</v>
      </c>
      <c r="D151" s="15" t="s">
        <v>162</v>
      </c>
      <c r="E151" s="8">
        <v>43780</v>
      </c>
      <c r="F151" s="8">
        <v>44599</v>
      </c>
      <c r="G151" s="9">
        <f t="shared" si="4"/>
        <v>2.2438356164383562</v>
      </c>
      <c r="H151" s="7">
        <v>25</v>
      </c>
      <c r="I151" s="10">
        <v>0.05</v>
      </c>
      <c r="J151" s="11">
        <f>(1-I151)/H151</f>
        <v>3.7999999999999999E-2</v>
      </c>
      <c r="K151" s="53">
        <v>14025000</v>
      </c>
      <c r="L151" s="63">
        <v>0</v>
      </c>
      <c r="M151" s="54">
        <f>K151*(1+L151)</f>
        <v>14025000</v>
      </c>
      <c r="N151" s="54">
        <f>M151*J151*G151</f>
        <v>1195852.1917808219</v>
      </c>
      <c r="O151" s="54">
        <f t="shared" si="5"/>
        <v>12829147.808219178</v>
      </c>
      <c r="P151" s="54">
        <v>0</v>
      </c>
      <c r="Q151" s="54">
        <f>IF(O151&gt;M151*I151,O151*(1-P151),M151*I151)</f>
        <v>12829147.808219178</v>
      </c>
    </row>
    <row r="152" spans="1:17" x14ac:dyDescent="0.25">
      <c r="C152" s="7">
        <v>149</v>
      </c>
      <c r="D152" s="15" t="s">
        <v>175</v>
      </c>
      <c r="E152" s="8">
        <v>43780</v>
      </c>
      <c r="F152" s="8">
        <v>44599</v>
      </c>
      <c r="G152" s="9">
        <f t="shared" si="4"/>
        <v>2.2438356164383562</v>
      </c>
      <c r="H152" s="7">
        <v>15</v>
      </c>
      <c r="I152" s="10">
        <v>0.05</v>
      </c>
      <c r="J152" s="11">
        <f>(1-I152)/H152</f>
        <v>6.3333333333333325E-2</v>
      </c>
      <c r="K152" s="53">
        <v>87600</v>
      </c>
      <c r="L152" s="63">
        <v>0</v>
      </c>
      <c r="M152" s="54">
        <f>K152*(1+L152)</f>
        <v>87600</v>
      </c>
      <c r="N152" s="54">
        <f>M152*J152*G152</f>
        <v>12448.799999999997</v>
      </c>
      <c r="O152" s="54">
        <f t="shared" si="5"/>
        <v>75151.199999999997</v>
      </c>
      <c r="P152" s="54">
        <v>0</v>
      </c>
      <c r="Q152" s="54">
        <f>IF(O152&gt;M152*I152,O152*(1-P152),M152*I152)</f>
        <v>75151.199999999997</v>
      </c>
    </row>
    <row r="153" spans="1:17" x14ac:dyDescent="0.25">
      <c r="C153" s="7">
        <v>150</v>
      </c>
      <c r="D153" s="15" t="s">
        <v>176</v>
      </c>
      <c r="E153" s="8">
        <v>43780</v>
      </c>
      <c r="F153" s="8">
        <v>44599</v>
      </c>
      <c r="G153" s="9">
        <f t="shared" si="4"/>
        <v>2.2438356164383562</v>
      </c>
      <c r="H153" s="7">
        <v>15</v>
      </c>
      <c r="I153" s="10">
        <v>0.05</v>
      </c>
      <c r="J153" s="11">
        <f>(1-I153)/H153</f>
        <v>6.3333333333333325E-2</v>
      </c>
      <c r="K153" s="53">
        <v>220632.28</v>
      </c>
      <c r="L153" s="63">
        <v>0</v>
      </c>
      <c r="M153" s="54">
        <f>K153*(1+L153)</f>
        <v>220632.28</v>
      </c>
      <c r="N153" s="54">
        <f>M153*J153*G153</f>
        <v>31353.962639999994</v>
      </c>
      <c r="O153" s="54">
        <f t="shared" si="5"/>
        <v>189278.31736000002</v>
      </c>
      <c r="P153" s="54">
        <v>0</v>
      </c>
      <c r="Q153" s="54">
        <f>IF(O153&gt;M153*I153,O153*(1-P153),M153*I153)</f>
        <v>189278.31736000002</v>
      </c>
    </row>
    <row r="154" spans="1:17" x14ac:dyDescent="0.25">
      <c r="C154" s="7">
        <v>151</v>
      </c>
      <c r="D154" s="15" t="s">
        <v>177</v>
      </c>
      <c r="E154" s="8">
        <v>43780</v>
      </c>
      <c r="F154" s="8">
        <v>44599</v>
      </c>
      <c r="G154" s="9">
        <f t="shared" si="4"/>
        <v>2.2438356164383562</v>
      </c>
      <c r="H154" s="7">
        <v>25</v>
      </c>
      <c r="I154" s="10">
        <v>0.05</v>
      </c>
      <c r="J154" s="11">
        <f>(1-I154)/H154</f>
        <v>3.7999999999999999E-2</v>
      </c>
      <c r="K154" s="53">
        <v>11000000</v>
      </c>
      <c r="L154" s="63">
        <v>0</v>
      </c>
      <c r="M154" s="54">
        <f>K154*(1+L154)</f>
        <v>11000000</v>
      </c>
      <c r="N154" s="54">
        <f>M154*J154*G154</f>
        <v>937923.28767123283</v>
      </c>
      <c r="O154" s="54">
        <f>MAX(M154-N154,0)</f>
        <v>10062076.712328767</v>
      </c>
      <c r="P154" s="54">
        <v>0</v>
      </c>
      <c r="Q154" s="54">
        <f>IF(O154&gt;M154*I154,O154*(1-P154),M154*I154)</f>
        <v>10062076.712328767</v>
      </c>
    </row>
    <row r="155" spans="1:17" x14ac:dyDescent="0.25">
      <c r="A155" s="12" t="s">
        <v>246</v>
      </c>
      <c r="C155" s="7">
        <v>152</v>
      </c>
      <c r="D155" s="15" t="s">
        <v>178</v>
      </c>
      <c r="E155" s="8">
        <v>43780</v>
      </c>
      <c r="F155" s="8">
        <v>44599</v>
      </c>
      <c r="G155" s="9">
        <f t="shared" si="4"/>
        <v>2.2438356164383562</v>
      </c>
      <c r="H155" s="7">
        <v>25</v>
      </c>
      <c r="I155" s="10">
        <v>0.05</v>
      </c>
      <c r="J155" s="11">
        <f>(1-I155)/H155</f>
        <v>3.7999999999999999E-2</v>
      </c>
      <c r="K155" s="62">
        <v>9820000</v>
      </c>
      <c r="L155" s="63">
        <v>0</v>
      </c>
      <c r="M155" s="54">
        <f>K155*(1+L155)</f>
        <v>9820000</v>
      </c>
      <c r="N155" s="54">
        <f>M155*J155*G155</f>
        <v>837309.69863013702</v>
      </c>
      <c r="O155" s="54">
        <f>MAX(M155-N155,0)</f>
        <v>8982690.3013698626</v>
      </c>
      <c r="P155" s="54">
        <v>0</v>
      </c>
      <c r="Q155" s="54">
        <f>IF(O155&gt;M155*I155,O155*(1-P155),M155*I155)</f>
        <v>8982690.3013698626</v>
      </c>
    </row>
    <row r="156" spans="1:17" x14ac:dyDescent="0.25">
      <c r="A156" s="12" t="s">
        <v>246</v>
      </c>
      <c r="C156" s="7">
        <v>153</v>
      </c>
      <c r="D156" s="15" t="s">
        <v>179</v>
      </c>
      <c r="E156" s="8">
        <v>43780</v>
      </c>
      <c r="F156" s="8">
        <v>44599</v>
      </c>
      <c r="G156" s="9">
        <f t="shared" si="4"/>
        <v>2.2438356164383562</v>
      </c>
      <c r="H156" s="7">
        <v>15</v>
      </c>
      <c r="I156" s="10">
        <v>0.05</v>
      </c>
      <c r="J156" s="11">
        <f>(1-I156)/H156</f>
        <v>6.3333333333333325E-2</v>
      </c>
      <c r="K156" s="62">
        <v>685000.04</v>
      </c>
      <c r="L156" s="63">
        <v>0</v>
      </c>
      <c r="M156" s="54">
        <f>K156*(1+L156)</f>
        <v>685000.04</v>
      </c>
      <c r="N156" s="54">
        <f>M156*J156*G156</f>
        <v>97345.074177534232</v>
      </c>
      <c r="O156" s="54">
        <f t="shared" si="5"/>
        <v>587654.96582246583</v>
      </c>
      <c r="P156" s="54">
        <v>0</v>
      </c>
      <c r="Q156" s="54">
        <f>IF(O156&gt;M156*I156,O156*(1-P156),M156*I156)</f>
        <v>587654.96582246583</v>
      </c>
    </row>
    <row r="157" spans="1:17" x14ac:dyDescent="0.25">
      <c r="A157" s="12" t="s">
        <v>246</v>
      </c>
      <c r="C157" s="7">
        <v>154</v>
      </c>
      <c r="D157" s="38" t="s">
        <v>247</v>
      </c>
      <c r="E157" s="8">
        <v>43780</v>
      </c>
      <c r="F157" s="8">
        <v>44599</v>
      </c>
      <c r="G157" s="9">
        <f t="shared" si="4"/>
        <v>2.2438356164383562</v>
      </c>
      <c r="H157" s="7">
        <v>25</v>
      </c>
      <c r="I157" s="10">
        <v>0.05</v>
      </c>
      <c r="J157" s="11">
        <f>(1-I157)/H157</f>
        <v>3.7999999999999999E-2</v>
      </c>
      <c r="K157" s="62">
        <v>420000</v>
      </c>
      <c r="L157" s="63">
        <v>0</v>
      </c>
      <c r="M157" s="54">
        <f>K157*(1+L157)</f>
        <v>420000</v>
      </c>
      <c r="N157" s="54">
        <f>M157*J157*G157</f>
        <v>35811.616438356163</v>
      </c>
      <c r="O157" s="54">
        <f t="shared" si="5"/>
        <v>384188.38356164383</v>
      </c>
      <c r="P157" s="54">
        <v>0</v>
      </c>
      <c r="Q157" s="54">
        <f>IF(O157&gt;M157*I157,O157*(1-P157),M157*I157)</f>
        <v>384188.38356164383</v>
      </c>
    </row>
    <row r="158" spans="1:17" x14ac:dyDescent="0.25">
      <c r="A158" s="12" t="s">
        <v>246</v>
      </c>
      <c r="C158" s="7">
        <v>155</v>
      </c>
      <c r="D158" s="15" t="s">
        <v>184</v>
      </c>
      <c r="E158" s="8">
        <v>43780</v>
      </c>
      <c r="F158" s="8">
        <v>44599</v>
      </c>
      <c r="G158" s="9">
        <f t="shared" ref="G158:G163" si="6">(F158-E158)/(EDATE(F158,12)-F158)</f>
        <v>2.2438356164383562</v>
      </c>
      <c r="H158" s="7">
        <v>6</v>
      </c>
      <c r="I158" s="10">
        <v>0.05</v>
      </c>
      <c r="J158" s="11">
        <f>(1-I158)/H158</f>
        <v>0.15833333333333333</v>
      </c>
      <c r="K158" s="62">
        <v>78361.06</v>
      </c>
      <c r="L158" s="63">
        <v>0</v>
      </c>
      <c r="M158" s="54">
        <f>K158*(1+L158)</f>
        <v>78361.06</v>
      </c>
      <c r="N158" s="54">
        <f>M158*J158*G158</f>
        <v>27839.645083561642</v>
      </c>
      <c r="O158" s="54">
        <f t="shared" ref="O158:O163" si="7">MAX(M158-N158,0)</f>
        <v>50521.414916438356</v>
      </c>
      <c r="P158" s="54">
        <v>0</v>
      </c>
      <c r="Q158" s="54">
        <f>IF(O158&gt;M158*I158,O158*(1-P158),M158*I158)</f>
        <v>50521.414916438356</v>
      </c>
    </row>
    <row r="159" spans="1:17" x14ac:dyDescent="0.25">
      <c r="C159" s="7">
        <v>156</v>
      </c>
      <c r="D159" s="15" t="s">
        <v>186</v>
      </c>
      <c r="E159" s="8">
        <v>43780</v>
      </c>
      <c r="F159" s="8">
        <v>44599</v>
      </c>
      <c r="G159" s="9">
        <f t="shared" si="6"/>
        <v>2.2438356164383562</v>
      </c>
      <c r="H159" s="7">
        <v>15</v>
      </c>
      <c r="I159" s="10">
        <v>0.05</v>
      </c>
      <c r="J159" s="11">
        <f>(1-I159)/H159</f>
        <v>6.3333333333333325E-2</v>
      </c>
      <c r="K159" s="62">
        <v>75200</v>
      </c>
      <c r="L159" s="63">
        <v>0</v>
      </c>
      <c r="M159" s="54">
        <f>K159*(1+L159)</f>
        <v>75200</v>
      </c>
      <c r="N159" s="54">
        <f>M159*J159*G159</f>
        <v>10686.641095890409</v>
      </c>
      <c r="O159" s="54">
        <f t="shared" si="7"/>
        <v>64513.358904109591</v>
      </c>
      <c r="P159" s="54">
        <v>0</v>
      </c>
      <c r="Q159" s="54">
        <f>IF(O159&gt;M159*I159,O159*(1-P159),M159*I159)</f>
        <v>64513.358904109591</v>
      </c>
    </row>
    <row r="160" spans="1:17" x14ac:dyDescent="0.25">
      <c r="C160" s="7">
        <v>157</v>
      </c>
      <c r="D160" s="15" t="s">
        <v>187</v>
      </c>
      <c r="E160" s="8">
        <v>43780</v>
      </c>
      <c r="F160" s="8">
        <v>44599</v>
      </c>
      <c r="G160" s="9">
        <f t="shared" si="6"/>
        <v>2.2438356164383562</v>
      </c>
      <c r="H160" s="7">
        <v>8</v>
      </c>
      <c r="I160" s="10">
        <v>0.05</v>
      </c>
      <c r="J160" s="11">
        <f>(1-I160)/H160</f>
        <v>0.11874999999999999</v>
      </c>
      <c r="K160" s="62">
        <v>61000</v>
      </c>
      <c r="L160" s="63">
        <v>0</v>
      </c>
      <c r="M160" s="54">
        <f>K160*(1+L160)</f>
        <v>61000</v>
      </c>
      <c r="N160" s="54">
        <f>M160*J160*G160</f>
        <v>16253.784246575342</v>
      </c>
      <c r="O160" s="54">
        <f t="shared" si="7"/>
        <v>44746.215753424658</v>
      </c>
      <c r="P160" s="54">
        <v>0</v>
      </c>
      <c r="Q160" s="54">
        <f>IF(O160&gt;M160*I160,O160*(1-P160),M160*I160)</f>
        <v>44746.215753424658</v>
      </c>
    </row>
    <row r="161" spans="3:18" x14ac:dyDescent="0.25">
      <c r="C161" s="7">
        <v>158</v>
      </c>
      <c r="D161" s="15" t="s">
        <v>193</v>
      </c>
      <c r="E161" s="8">
        <v>43780</v>
      </c>
      <c r="F161" s="8">
        <v>44599</v>
      </c>
      <c r="G161" s="9">
        <f t="shared" si="6"/>
        <v>2.2438356164383562</v>
      </c>
      <c r="H161" s="7">
        <v>5</v>
      </c>
      <c r="I161" s="10">
        <v>0.05</v>
      </c>
      <c r="J161" s="11">
        <f>(1-I161)/H161</f>
        <v>0.19</v>
      </c>
      <c r="K161" s="62">
        <v>23582.210666520827</v>
      </c>
      <c r="L161" s="63">
        <v>0</v>
      </c>
      <c r="M161" s="54">
        <f>K161*(1+L161)</f>
        <v>23582.210666520827</v>
      </c>
      <c r="N161" s="54">
        <f>M161*J161*G161</f>
        <v>10053.774799499468</v>
      </c>
      <c r="O161" s="54">
        <f t="shared" si="7"/>
        <v>13528.435867021359</v>
      </c>
      <c r="P161" s="54">
        <v>0</v>
      </c>
      <c r="Q161" s="54">
        <f>IF(O161&gt;M161*I161,O161*(1-P161),M161*I161)</f>
        <v>13528.435867021359</v>
      </c>
    </row>
    <row r="162" spans="3:18" x14ac:dyDescent="0.25">
      <c r="C162" s="7">
        <v>159</v>
      </c>
      <c r="D162" s="15" t="s">
        <v>194</v>
      </c>
      <c r="E162" s="8">
        <v>43780</v>
      </c>
      <c r="F162" s="8">
        <v>44599</v>
      </c>
      <c r="G162" s="9">
        <f t="shared" si="6"/>
        <v>2.2438356164383562</v>
      </c>
      <c r="H162" s="7">
        <v>3</v>
      </c>
      <c r="I162" s="10">
        <v>0.05</v>
      </c>
      <c r="J162" s="11">
        <f>(1-I162)/H162</f>
        <v>0.31666666666666665</v>
      </c>
      <c r="K162" s="62">
        <v>12762.137537175975</v>
      </c>
      <c r="L162" s="63">
        <v>0</v>
      </c>
      <c r="M162" s="54">
        <f>K162*(1+L162)</f>
        <v>12762.137537175975</v>
      </c>
      <c r="N162" s="54">
        <f>M162*J162*G162</f>
        <v>9068.1106034701079</v>
      </c>
      <c r="O162" s="54">
        <f t="shared" si="7"/>
        <v>3694.0269337058671</v>
      </c>
      <c r="P162" s="54">
        <v>0</v>
      </c>
      <c r="Q162" s="54">
        <f>IF(O162&gt;M162*I162,O162*(1-P162),M162*I162)</f>
        <v>3694.0269337058671</v>
      </c>
    </row>
    <row r="163" spans="3:18" x14ac:dyDescent="0.25">
      <c r="C163" s="7">
        <v>160</v>
      </c>
      <c r="D163" s="15" t="s">
        <v>195</v>
      </c>
      <c r="E163" s="8">
        <v>43780</v>
      </c>
      <c r="F163" s="8">
        <v>44599</v>
      </c>
      <c r="G163" s="9">
        <f t="shared" si="6"/>
        <v>2.2438356164383562</v>
      </c>
      <c r="H163" s="7">
        <v>6</v>
      </c>
      <c r="I163" s="10">
        <v>0.05</v>
      </c>
      <c r="J163" s="11">
        <f>(1-I163)/H163</f>
        <v>0.15833333333333333</v>
      </c>
      <c r="K163" s="62">
        <v>10600</v>
      </c>
      <c r="L163" s="63">
        <v>0</v>
      </c>
      <c r="M163" s="54">
        <f>K163*(1+L163)</f>
        <v>10600</v>
      </c>
      <c r="N163" s="54">
        <f>M163*J163*G163</f>
        <v>3765.9041095890411</v>
      </c>
      <c r="O163" s="54">
        <f t="shared" si="7"/>
        <v>6834.0958904109593</v>
      </c>
      <c r="P163" s="54">
        <v>0</v>
      </c>
      <c r="Q163" s="54">
        <f>IF(O163&gt;M163*I163,O163*(1-P163),M163*I163)</f>
        <v>6834.0958904109593</v>
      </c>
    </row>
    <row r="164" spans="3:18" ht="75" x14ac:dyDescent="0.25">
      <c r="C164" s="7">
        <v>161</v>
      </c>
      <c r="D164" s="15" t="s">
        <v>197</v>
      </c>
      <c r="E164" s="8">
        <v>44593</v>
      </c>
      <c r="F164" s="8">
        <v>44599</v>
      </c>
      <c r="G164" s="9">
        <f t="shared" ref="G164:G167" si="8">(F164-E165)/(EDATE(F164,12)-F164)</f>
        <v>1.643835616438356E-2</v>
      </c>
      <c r="H164" s="7">
        <v>25</v>
      </c>
      <c r="I164" s="10">
        <v>0.05</v>
      </c>
      <c r="J164" s="11">
        <f>(1-I164)/H164</f>
        <v>3.7999999999999999E-2</v>
      </c>
      <c r="K164" s="65">
        <v>32614724.4138983</v>
      </c>
      <c r="L164" s="63">
        <v>0</v>
      </c>
      <c r="M164" s="54">
        <f>K164*(1+L164)</f>
        <v>32614724.4138983</v>
      </c>
      <c r="N164" s="54">
        <f>M164*J164*G164</f>
        <v>20373.033332517294</v>
      </c>
      <c r="O164" s="54">
        <f>MAX(M164-N164,0)</f>
        <v>32594351.380565785</v>
      </c>
      <c r="P164" s="54">
        <v>0</v>
      </c>
      <c r="Q164" s="54">
        <f>IF(O164&gt;M164*I164,O164*(1-P164),M164*I164)</f>
        <v>32594351.380565785</v>
      </c>
      <c r="R164" s="12" t="s">
        <v>248</v>
      </c>
    </row>
    <row r="165" spans="3:18" x14ac:dyDescent="0.25">
      <c r="C165" s="7">
        <v>162</v>
      </c>
      <c r="D165" s="15" t="s">
        <v>198</v>
      </c>
      <c r="E165" s="8">
        <v>44593</v>
      </c>
      <c r="F165" s="8">
        <v>44599</v>
      </c>
      <c r="G165" s="9">
        <f t="shared" si="8"/>
        <v>1.643835616438356E-2</v>
      </c>
      <c r="H165" s="7">
        <v>25</v>
      </c>
      <c r="I165" s="10">
        <v>0.05</v>
      </c>
      <c r="J165" s="11">
        <f>(1-I165)/H165</f>
        <v>3.7999999999999999E-2</v>
      </c>
      <c r="K165" s="65">
        <v>121401324.16949153</v>
      </c>
      <c r="L165" s="63">
        <v>0</v>
      </c>
      <c r="M165" s="54">
        <f>K165*(1+L165)</f>
        <v>121401324.16949153</v>
      </c>
      <c r="N165" s="54">
        <f>M165*J165*G165</f>
        <v>75834.251809983733</v>
      </c>
      <c r="O165" s="54">
        <f>MAX(M165-N165,0)</f>
        <v>121325489.91768155</v>
      </c>
      <c r="P165" s="54">
        <v>0</v>
      </c>
      <c r="Q165" s="54">
        <f>IF(O165&gt;M165*I165,O165*(1-P165),M165*I165)</f>
        <v>121325489.91768155</v>
      </c>
    </row>
    <row r="166" spans="3:18" x14ac:dyDescent="0.25">
      <c r="C166" s="7">
        <v>163</v>
      </c>
      <c r="D166" s="15" t="s">
        <v>199</v>
      </c>
      <c r="E166" s="8">
        <v>44593</v>
      </c>
      <c r="F166" s="8">
        <v>44599</v>
      </c>
      <c r="G166" s="9">
        <f t="shared" si="8"/>
        <v>1.643835616438356E-2</v>
      </c>
      <c r="H166" s="7">
        <v>25</v>
      </c>
      <c r="I166" s="10">
        <v>0.05</v>
      </c>
      <c r="J166" s="11">
        <f>(1-I166)/H166</f>
        <v>3.7999999999999999E-2</v>
      </c>
      <c r="K166" s="65">
        <v>86173000</v>
      </c>
      <c r="L166" s="63">
        <v>0</v>
      </c>
      <c r="M166" s="54">
        <f>K166*(1+L166)</f>
        <v>86173000</v>
      </c>
      <c r="N166" s="54">
        <f>M166*J166*G166</f>
        <v>53828.613698630135</v>
      </c>
      <c r="O166" s="54">
        <f>MAX(M166-N166,0)</f>
        <v>86119171.386301368</v>
      </c>
      <c r="P166" s="54">
        <v>0</v>
      </c>
      <c r="Q166" s="54">
        <f>IF(O166&gt;M166*I166,O166*(1-P166),M166*I166)</f>
        <v>86119171.386301368</v>
      </c>
    </row>
    <row r="167" spans="3:18" ht="30" x14ac:dyDescent="0.25">
      <c r="C167" s="7">
        <v>164</v>
      </c>
      <c r="D167" s="15" t="s">
        <v>200</v>
      </c>
      <c r="E167" s="8">
        <v>44593</v>
      </c>
      <c r="F167" s="8">
        <v>44599</v>
      </c>
      <c r="G167" s="9">
        <f t="shared" si="8"/>
        <v>1.643835616438356E-2</v>
      </c>
      <c r="H167" s="7">
        <v>25</v>
      </c>
      <c r="I167" s="10">
        <v>0.05</v>
      </c>
      <c r="J167" s="11">
        <f>(1-I167)/H167</f>
        <v>3.7999999999999999E-2</v>
      </c>
      <c r="K167" s="65">
        <v>4300821.1864406783</v>
      </c>
      <c r="L167" s="63">
        <v>0</v>
      </c>
      <c r="M167" s="54">
        <f>K167*(1+L167)</f>
        <v>4300821.1864406783</v>
      </c>
      <c r="N167" s="54">
        <f>M167*J167*G167</f>
        <v>2686.5403575574646</v>
      </c>
      <c r="O167" s="54">
        <f>MAX(M167-N167,0)</f>
        <v>4298134.6460831212</v>
      </c>
      <c r="P167" s="54">
        <v>0</v>
      </c>
      <c r="Q167" s="54">
        <f>IF(O167&gt;M167*I167,O167*(1-P167),M167*I167)</f>
        <v>4298134.6460831212</v>
      </c>
    </row>
    <row r="168" spans="3:18" ht="30" x14ac:dyDescent="0.25">
      <c r="C168" s="7">
        <v>165</v>
      </c>
      <c r="D168" s="15" t="s">
        <v>201</v>
      </c>
      <c r="E168" s="8">
        <v>44593</v>
      </c>
      <c r="F168" s="8">
        <v>44599</v>
      </c>
      <c r="G168" s="9">
        <v>0.02</v>
      </c>
      <c r="H168" s="7">
        <v>25</v>
      </c>
      <c r="I168" s="10">
        <v>0.05</v>
      </c>
      <c r="J168" s="11">
        <f>(1-I168)/H168</f>
        <v>3.7999999999999999E-2</v>
      </c>
      <c r="K168" s="65">
        <v>15247206</v>
      </c>
      <c r="L168" s="63">
        <v>0</v>
      </c>
      <c r="M168" s="54">
        <f>K168*(1+L168)</f>
        <v>15247206</v>
      </c>
      <c r="N168" s="54">
        <f>M168*J168*G168</f>
        <v>11587.876560000001</v>
      </c>
      <c r="O168" s="54">
        <f>MAX(M168-N168,0)</f>
        <v>15235618.123439999</v>
      </c>
      <c r="P168" s="54">
        <v>0</v>
      </c>
      <c r="Q168" s="54">
        <f>IF(O168&gt;M168*I168,O168*(1-P168),M168*I168)</f>
        <v>15235618.123439999</v>
      </c>
    </row>
    <row r="169" spans="3:18" s="73" customFormat="1" x14ac:dyDescent="0.25">
      <c r="C169" s="74" t="s">
        <v>257</v>
      </c>
      <c r="D169" s="74"/>
      <c r="E169" s="74"/>
      <c r="F169" s="74"/>
      <c r="G169" s="74"/>
      <c r="H169" s="74"/>
      <c r="I169" s="74"/>
      <c r="J169" s="74"/>
      <c r="K169" s="75">
        <f>SUM(K4:K168)</f>
        <v>1394277953.4037335</v>
      </c>
      <c r="L169" s="76"/>
      <c r="M169" s="77">
        <f>SUM(M4:M168)</f>
        <v>1400856850.3932197</v>
      </c>
      <c r="N169" s="78"/>
      <c r="O169" s="78"/>
      <c r="P169" s="78"/>
      <c r="Q169" s="77">
        <f>SUM(Q4:Q168)</f>
        <v>1296924819.7604876</v>
      </c>
    </row>
  </sheetData>
  <autoFilter ref="C3:Q168"/>
  <mergeCells count="3">
    <mergeCell ref="C169:J169"/>
    <mergeCell ref="C2:O2"/>
    <mergeCell ref="P2:Q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16"/>
  <sheetViews>
    <sheetView workbookViewId="0">
      <selection activeCell="C2" sqref="C2:O2"/>
    </sheetView>
  </sheetViews>
  <sheetFormatPr defaultRowHeight="15" x14ac:dyDescent="0.25"/>
  <cols>
    <col min="3" max="3" width="6" bestFit="1" customWidth="1"/>
    <col min="4" max="4" width="43.5703125" customWidth="1"/>
    <col min="5" max="5" width="14.28515625" customWidth="1"/>
    <col min="6" max="6" width="10.42578125" bestFit="1" customWidth="1"/>
    <col min="7" max="7" width="14.5703125" customWidth="1"/>
    <col min="8" max="8" width="14.7109375" customWidth="1"/>
    <col min="9" max="9" width="7.7109375" bestFit="1" customWidth="1"/>
    <col min="10" max="10" width="12.140625" customWidth="1"/>
    <col min="11" max="11" width="14.28515625" bestFit="1" customWidth="1"/>
    <col min="12" max="12" width="16.140625" customWidth="1"/>
    <col min="13" max="13" width="12.28515625" customWidth="1"/>
    <col min="14" max="14" width="13.28515625" bestFit="1" customWidth="1"/>
    <col min="15" max="15" width="14.140625" customWidth="1"/>
  </cols>
  <sheetData>
    <row r="2" spans="3:15" ht="15.75" customHeight="1" x14ac:dyDescent="0.25">
      <c r="C2" s="83" t="s">
        <v>264</v>
      </c>
      <c r="D2" s="83"/>
      <c r="E2" s="83"/>
      <c r="F2" s="83"/>
      <c r="G2" s="83"/>
      <c r="H2" s="83"/>
      <c r="I2" s="83"/>
      <c r="J2" s="84"/>
      <c r="K2" s="83"/>
      <c r="L2" s="83"/>
      <c r="M2" s="83"/>
      <c r="N2" s="83"/>
      <c r="O2" s="83"/>
    </row>
    <row r="3" spans="3:15" ht="60" x14ac:dyDescent="0.25">
      <c r="C3" s="1" t="s">
        <v>258</v>
      </c>
      <c r="D3" s="14" t="s">
        <v>255</v>
      </c>
      <c r="E3" s="1" t="s">
        <v>2</v>
      </c>
      <c r="F3" s="1" t="s">
        <v>3</v>
      </c>
      <c r="G3" s="2" t="s">
        <v>4</v>
      </c>
      <c r="H3" s="1" t="s">
        <v>5</v>
      </c>
      <c r="I3" s="1" t="s">
        <v>6</v>
      </c>
      <c r="J3" s="3" t="s">
        <v>7</v>
      </c>
      <c r="K3" s="33" t="s">
        <v>8</v>
      </c>
      <c r="L3" s="4" t="s">
        <v>254</v>
      </c>
      <c r="M3" s="5" t="s">
        <v>10</v>
      </c>
      <c r="N3" s="5" t="s">
        <v>11</v>
      </c>
      <c r="O3" s="5" t="s">
        <v>13</v>
      </c>
    </row>
    <row r="4" spans="3:15" x14ac:dyDescent="0.25">
      <c r="C4" s="7">
        <v>1</v>
      </c>
      <c r="D4" s="15" t="s">
        <v>79</v>
      </c>
      <c r="E4" s="8">
        <v>43780</v>
      </c>
      <c r="F4" s="8">
        <v>44599</v>
      </c>
      <c r="G4" s="9">
        <v>2.2438356164383562</v>
      </c>
      <c r="H4" s="7">
        <v>3</v>
      </c>
      <c r="I4" s="10">
        <v>0.05</v>
      </c>
      <c r="J4" s="11">
        <v>0.31666666666666665</v>
      </c>
      <c r="K4" s="53">
        <v>41738.156557377049</v>
      </c>
      <c r="L4" s="54">
        <v>41738.156557377049</v>
      </c>
      <c r="M4" s="54">
        <v>29656.96137850887</v>
      </c>
      <c r="N4" s="54">
        <v>12081.19517886818</v>
      </c>
      <c r="O4" s="54">
        <v>12081.19517886818</v>
      </c>
    </row>
    <row r="5" spans="3:15" x14ac:dyDescent="0.25">
      <c r="C5" s="7">
        <v>2</v>
      </c>
      <c r="D5" s="15" t="s">
        <v>180</v>
      </c>
      <c r="E5" s="8">
        <v>43780</v>
      </c>
      <c r="F5" s="8">
        <v>44599</v>
      </c>
      <c r="G5" s="9">
        <v>2.2438356164383562</v>
      </c>
      <c r="H5" s="7">
        <v>15</v>
      </c>
      <c r="I5" s="10">
        <v>0.05</v>
      </c>
      <c r="J5" s="11">
        <v>6.3333333333333325E-2</v>
      </c>
      <c r="K5" s="62">
        <v>396843.71500000003</v>
      </c>
      <c r="L5" s="54">
        <v>396843.71500000003</v>
      </c>
      <c r="M5" s="54">
        <v>56395.297252191776</v>
      </c>
      <c r="N5" s="54">
        <v>340448.41774780827</v>
      </c>
      <c r="O5" s="54">
        <v>340448.41774780827</v>
      </c>
    </row>
    <row r="6" spans="3:15" x14ac:dyDescent="0.25">
      <c r="C6" s="7">
        <v>3</v>
      </c>
      <c r="D6" s="15" t="s">
        <v>181</v>
      </c>
      <c r="E6" s="8">
        <v>43780</v>
      </c>
      <c r="F6" s="8">
        <v>44599</v>
      </c>
      <c r="G6" s="9">
        <v>2.2438356164383562</v>
      </c>
      <c r="H6" s="7">
        <v>15</v>
      </c>
      <c r="I6" s="10">
        <v>0.05</v>
      </c>
      <c r="J6" s="11">
        <v>6.3333333333333325E-2</v>
      </c>
      <c r="K6" s="62">
        <v>242396.62</v>
      </c>
      <c r="L6" s="54">
        <v>244820.58619999999</v>
      </c>
      <c r="M6" s="54">
        <v>34791.352893682182</v>
      </c>
      <c r="N6" s="54">
        <v>210029.23330631782</v>
      </c>
      <c r="O6" s="54">
        <v>210029.23330631782</v>
      </c>
    </row>
    <row r="7" spans="3:15" x14ac:dyDescent="0.25">
      <c r="C7" s="7">
        <v>4</v>
      </c>
      <c r="D7" s="15" t="s">
        <v>182</v>
      </c>
      <c r="E7" s="8">
        <v>43780</v>
      </c>
      <c r="F7" s="8">
        <v>44599</v>
      </c>
      <c r="G7" s="9">
        <v>2.2438356164383562</v>
      </c>
      <c r="H7" s="7">
        <v>6</v>
      </c>
      <c r="I7" s="10">
        <v>0.05</v>
      </c>
      <c r="J7" s="11">
        <v>0.15833333333333333</v>
      </c>
      <c r="K7" s="62">
        <v>188860.2</v>
      </c>
      <c r="L7" s="54">
        <v>188860.2</v>
      </c>
      <c r="M7" s="54">
        <v>67097.113520547951</v>
      </c>
      <c r="N7" s="54">
        <v>121763.08647945206</v>
      </c>
      <c r="O7" s="54">
        <v>121763.08647945206</v>
      </c>
    </row>
    <row r="8" spans="3:15" x14ac:dyDescent="0.25">
      <c r="C8" s="7">
        <v>5</v>
      </c>
      <c r="D8" s="15" t="s">
        <v>183</v>
      </c>
      <c r="E8" s="8">
        <v>43780</v>
      </c>
      <c r="F8" s="8">
        <v>44599</v>
      </c>
      <c r="G8" s="9">
        <v>2.2438356164383562</v>
      </c>
      <c r="H8" s="7">
        <v>15</v>
      </c>
      <c r="I8" s="10">
        <v>0.05</v>
      </c>
      <c r="J8" s="11">
        <v>6.3333333333333325E-2</v>
      </c>
      <c r="K8" s="62">
        <v>100800</v>
      </c>
      <c r="L8" s="54">
        <v>100800</v>
      </c>
      <c r="M8" s="54">
        <v>14324.646575342464</v>
      </c>
      <c r="N8" s="54">
        <v>86475.353424657544</v>
      </c>
      <c r="O8" s="54">
        <v>86475.353424657544</v>
      </c>
    </row>
    <row r="9" spans="3:15" x14ac:dyDescent="0.25">
      <c r="C9" s="7">
        <v>6</v>
      </c>
      <c r="D9" s="15" t="s">
        <v>185</v>
      </c>
      <c r="E9" s="8">
        <v>43780</v>
      </c>
      <c r="F9" s="8">
        <v>44599</v>
      </c>
      <c r="G9" s="9">
        <v>2.2438356164383562</v>
      </c>
      <c r="H9" s="7">
        <v>6</v>
      </c>
      <c r="I9" s="10">
        <v>0.05</v>
      </c>
      <c r="J9" s="11">
        <v>0.15833333333333333</v>
      </c>
      <c r="K9" s="62">
        <v>77000</v>
      </c>
      <c r="L9" s="54">
        <v>77000</v>
      </c>
      <c r="M9" s="54">
        <v>27356.095890410958</v>
      </c>
      <c r="N9" s="54">
        <v>49643.904109589042</v>
      </c>
      <c r="O9" s="54">
        <v>49643.904109589042</v>
      </c>
    </row>
    <row r="10" spans="3:15" x14ac:dyDescent="0.25">
      <c r="C10" s="7">
        <v>7</v>
      </c>
      <c r="D10" s="15" t="s">
        <v>188</v>
      </c>
      <c r="E10" s="8">
        <v>43780</v>
      </c>
      <c r="F10" s="8">
        <v>44599</v>
      </c>
      <c r="G10" s="9">
        <v>2.2438356164383562</v>
      </c>
      <c r="H10" s="7">
        <v>5</v>
      </c>
      <c r="I10" s="10">
        <v>0.05</v>
      </c>
      <c r="J10" s="11">
        <v>0.19</v>
      </c>
      <c r="K10" s="62">
        <v>60800</v>
      </c>
      <c r="L10" s="54">
        <v>61408</v>
      </c>
      <c r="M10" s="54">
        <v>26179.996931506852</v>
      </c>
      <c r="N10" s="54">
        <v>35228.003068493148</v>
      </c>
      <c r="O10" s="54">
        <v>35228.003068493148</v>
      </c>
    </row>
    <row r="11" spans="3:15" x14ac:dyDescent="0.25">
      <c r="C11" s="7">
        <v>8</v>
      </c>
      <c r="D11" s="15" t="s">
        <v>189</v>
      </c>
      <c r="E11" s="8">
        <v>43780</v>
      </c>
      <c r="F11" s="8">
        <v>44599</v>
      </c>
      <c r="G11" s="9">
        <v>2.2438356164383562</v>
      </c>
      <c r="H11" s="7">
        <v>25</v>
      </c>
      <c r="I11" s="10">
        <v>0.05</v>
      </c>
      <c r="J11" s="11">
        <v>3.7999999999999999E-2</v>
      </c>
      <c r="K11" s="62">
        <v>49500</v>
      </c>
      <c r="L11" s="54">
        <v>49500</v>
      </c>
      <c r="M11" s="54">
        <v>4220.6547945205475</v>
      </c>
      <c r="N11" s="54">
        <v>45279.345205479454</v>
      </c>
      <c r="O11" s="54">
        <v>45279.345205479454</v>
      </c>
    </row>
    <row r="12" spans="3:15" x14ac:dyDescent="0.25">
      <c r="C12" s="7">
        <v>9</v>
      </c>
      <c r="D12" s="15" t="s">
        <v>190</v>
      </c>
      <c r="E12" s="8">
        <v>43780</v>
      </c>
      <c r="F12" s="8">
        <v>44599</v>
      </c>
      <c r="G12" s="9">
        <v>2.2438356164383562</v>
      </c>
      <c r="H12" s="7">
        <v>6</v>
      </c>
      <c r="I12" s="10">
        <v>0.05</v>
      </c>
      <c r="J12" s="11">
        <v>0.15833333333333333</v>
      </c>
      <c r="K12" s="62">
        <v>42967.96</v>
      </c>
      <c r="L12" s="54">
        <v>42967.96</v>
      </c>
      <c r="M12" s="54">
        <v>15265.397843835615</v>
      </c>
      <c r="N12" s="54">
        <v>27702.562156164386</v>
      </c>
      <c r="O12" s="54">
        <v>27702.562156164386</v>
      </c>
    </row>
    <row r="13" spans="3:15" x14ac:dyDescent="0.25">
      <c r="C13" s="7">
        <v>10</v>
      </c>
      <c r="D13" s="15" t="s">
        <v>191</v>
      </c>
      <c r="E13" s="8">
        <v>43780</v>
      </c>
      <c r="F13" s="8">
        <v>44599</v>
      </c>
      <c r="G13" s="9">
        <v>2.2438356164383562</v>
      </c>
      <c r="H13" s="7">
        <v>8</v>
      </c>
      <c r="I13" s="10">
        <v>0.05</v>
      </c>
      <c r="J13" s="11">
        <v>0.11874999999999999</v>
      </c>
      <c r="K13" s="62">
        <v>32000</v>
      </c>
      <c r="L13" s="54">
        <v>32000</v>
      </c>
      <c r="M13" s="54">
        <v>8526.5753424657541</v>
      </c>
      <c r="N13" s="54">
        <v>23473.424657534248</v>
      </c>
      <c r="O13" s="54">
        <v>23473.424657534248</v>
      </c>
    </row>
    <row r="14" spans="3:15" ht="45" x14ac:dyDescent="0.25">
      <c r="C14" s="7">
        <v>11</v>
      </c>
      <c r="D14" s="15" t="s">
        <v>192</v>
      </c>
      <c r="E14" s="8">
        <v>43780</v>
      </c>
      <c r="F14" s="8">
        <v>44599</v>
      </c>
      <c r="G14" s="9">
        <v>2.2438356164383562</v>
      </c>
      <c r="H14" s="7">
        <v>3</v>
      </c>
      <c r="I14" s="10">
        <v>0.05</v>
      </c>
      <c r="J14" s="11">
        <v>0.31666666666666665</v>
      </c>
      <c r="K14" s="62">
        <v>23940</v>
      </c>
      <c r="L14" s="54">
        <v>24205.734000000004</v>
      </c>
      <c r="M14" s="54">
        <v>17199.334555890411</v>
      </c>
      <c r="N14" s="54">
        <v>7006.3994441095929</v>
      </c>
      <c r="O14" s="54">
        <v>7006.3994441095929</v>
      </c>
    </row>
    <row r="15" spans="3:15" x14ac:dyDescent="0.25">
      <c r="C15" s="7">
        <v>12</v>
      </c>
      <c r="D15" s="15" t="s">
        <v>196</v>
      </c>
      <c r="E15" s="8">
        <v>43780</v>
      </c>
      <c r="F15" s="8">
        <v>44599</v>
      </c>
      <c r="G15" s="9">
        <v>1.643835616438356E-2</v>
      </c>
      <c r="H15" s="7">
        <v>6</v>
      </c>
      <c r="I15" s="10">
        <v>0.05</v>
      </c>
      <c r="J15" s="11">
        <v>0.15833333333333333</v>
      </c>
      <c r="K15" s="62">
        <v>8250</v>
      </c>
      <c r="L15" s="54">
        <v>8250</v>
      </c>
      <c r="M15" s="54">
        <v>21.472602739726025</v>
      </c>
      <c r="N15" s="54">
        <v>8228.5273972602736</v>
      </c>
      <c r="O15" s="54">
        <v>8228.5273972602736</v>
      </c>
    </row>
    <row r="16" spans="3:15" s="60" customFormat="1" x14ac:dyDescent="0.25">
      <c r="C16" s="61" t="s">
        <v>257</v>
      </c>
      <c r="D16" s="61"/>
      <c r="E16" s="61"/>
      <c r="F16" s="61"/>
      <c r="G16" s="61"/>
      <c r="H16" s="61"/>
      <c r="I16" s="61"/>
      <c r="J16" s="61"/>
      <c r="K16" s="59">
        <f>SUM(K4:K15)</f>
        <v>1265096.6515573771</v>
      </c>
      <c r="L16" s="59">
        <f>SUM(L4:L15)</f>
        <v>1268394.3517573769</v>
      </c>
      <c r="M16" s="59"/>
      <c r="N16" s="59"/>
      <c r="O16" s="59">
        <f>SUM(O4:O15)</f>
        <v>967359.45217573398</v>
      </c>
    </row>
  </sheetData>
  <mergeCells count="2">
    <mergeCell ref="C2:O2"/>
    <mergeCell ref="C16:J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P18"/>
  <sheetViews>
    <sheetView workbookViewId="0">
      <selection activeCell="D3" sqref="D3:P3"/>
    </sheetView>
  </sheetViews>
  <sheetFormatPr defaultRowHeight="15" x14ac:dyDescent="0.25"/>
  <cols>
    <col min="5" max="5" width="29.28515625" bestFit="1" customWidth="1"/>
    <col min="6" max="6" width="14.5703125" customWidth="1"/>
    <col min="7" max="7" width="10.5703125" customWidth="1"/>
    <col min="8" max="8" width="16.28515625" customWidth="1"/>
    <col min="9" max="9" width="14.7109375" customWidth="1"/>
    <col min="11" max="11" width="12.85546875" customWidth="1"/>
    <col min="12" max="12" width="15.85546875" bestFit="1" customWidth="1"/>
    <col min="13" max="13" width="16" bestFit="1" customWidth="1"/>
    <col min="14" max="14" width="14.28515625" bestFit="1" customWidth="1"/>
    <col min="15" max="15" width="14.140625" customWidth="1"/>
    <col min="16" max="16" width="15.85546875" customWidth="1"/>
  </cols>
  <sheetData>
    <row r="3" spans="4:16" ht="15.75" x14ac:dyDescent="0.25">
      <c r="D3" s="81" t="s">
        <v>263</v>
      </c>
      <c r="E3" s="81"/>
      <c r="F3" s="81"/>
      <c r="G3" s="81"/>
      <c r="H3" s="81"/>
      <c r="I3" s="81"/>
      <c r="J3" s="81"/>
      <c r="K3" s="82"/>
      <c r="L3" s="81"/>
      <c r="M3" s="81"/>
      <c r="N3" s="81"/>
      <c r="O3" s="81"/>
      <c r="P3" s="81"/>
    </row>
    <row r="4" spans="4:16" ht="60" x14ac:dyDescent="0.25">
      <c r="D4" s="1" t="s">
        <v>258</v>
      </c>
      <c r="E4" s="14" t="s">
        <v>255</v>
      </c>
      <c r="F4" s="1" t="s">
        <v>2</v>
      </c>
      <c r="G4" s="1" t="s">
        <v>3</v>
      </c>
      <c r="H4" s="2" t="s">
        <v>4</v>
      </c>
      <c r="I4" s="1" t="s">
        <v>5</v>
      </c>
      <c r="J4" s="1" t="s">
        <v>6</v>
      </c>
      <c r="K4" s="3" t="s">
        <v>7</v>
      </c>
      <c r="L4" s="33" t="s">
        <v>8</v>
      </c>
      <c r="M4" s="4" t="s">
        <v>256</v>
      </c>
      <c r="N4" s="5" t="s">
        <v>10</v>
      </c>
      <c r="O4" s="5" t="s">
        <v>11</v>
      </c>
      <c r="P4" s="5" t="s">
        <v>13</v>
      </c>
    </row>
    <row r="5" spans="4:16" x14ac:dyDescent="0.25">
      <c r="D5" s="7">
        <v>1</v>
      </c>
      <c r="E5" s="52" t="s">
        <v>163</v>
      </c>
      <c r="F5" s="8">
        <v>43780</v>
      </c>
      <c r="G5" s="8">
        <v>44599</v>
      </c>
      <c r="H5" s="9">
        <v>2.2438356164383562</v>
      </c>
      <c r="I5" s="7">
        <v>8</v>
      </c>
      <c r="J5" s="10">
        <v>0.05</v>
      </c>
      <c r="K5" s="11">
        <v>0.11874999999999999</v>
      </c>
      <c r="L5" s="53">
        <v>3878562.9454607181</v>
      </c>
      <c r="M5" s="54">
        <f>L5</f>
        <v>3878562.9454607181</v>
      </c>
      <c r="N5" s="54">
        <v>1034394.4671320053</v>
      </c>
      <c r="O5" s="54">
        <v>2847659.1849796269</v>
      </c>
      <c r="P5" s="54">
        <v>2847659.1849796269</v>
      </c>
    </row>
    <row r="6" spans="4:16" x14ac:dyDescent="0.25">
      <c r="D6" s="7">
        <v>2</v>
      </c>
      <c r="E6" s="52" t="s">
        <v>164</v>
      </c>
      <c r="F6" s="8">
        <v>43780</v>
      </c>
      <c r="G6" s="8">
        <v>44599</v>
      </c>
      <c r="H6" s="9">
        <v>2.2438356164383562</v>
      </c>
      <c r="I6" s="7">
        <v>8</v>
      </c>
      <c r="J6" s="10">
        <v>0.05</v>
      </c>
      <c r="K6" s="11">
        <v>0.11874999999999999</v>
      </c>
      <c r="L6" s="53">
        <v>2445800</v>
      </c>
      <c r="M6" s="54">
        <f t="shared" ref="M6:M17" si="0">L6</f>
        <v>2445800</v>
      </c>
      <c r="N6" s="54">
        <v>652283.33877431497</v>
      </c>
      <c r="O6" s="54">
        <v>1795717.8812256847</v>
      </c>
      <c r="P6" s="54">
        <v>1795717.8812256847</v>
      </c>
    </row>
    <row r="7" spans="4:16" x14ac:dyDescent="0.25">
      <c r="D7" s="7">
        <v>3</v>
      </c>
      <c r="E7" s="52" t="s">
        <v>165</v>
      </c>
      <c r="F7" s="8">
        <v>43780</v>
      </c>
      <c r="G7" s="8">
        <v>44599</v>
      </c>
      <c r="H7" s="9">
        <v>2.2438356164383562</v>
      </c>
      <c r="I7" s="7">
        <v>8</v>
      </c>
      <c r="J7" s="10">
        <v>0.05</v>
      </c>
      <c r="K7" s="11">
        <v>0.11874999999999999</v>
      </c>
      <c r="L7" s="53">
        <v>2435126.4500000002</v>
      </c>
      <c r="M7" s="54">
        <f t="shared" si="0"/>
        <v>2435126.4500000002</v>
      </c>
      <c r="N7" s="54">
        <v>649436.75326831511</v>
      </c>
      <c r="O7" s="54">
        <v>1787881.3105366849</v>
      </c>
      <c r="P7" s="54">
        <v>1787881.3105366849</v>
      </c>
    </row>
    <row r="8" spans="4:16" x14ac:dyDescent="0.25">
      <c r="D8" s="7">
        <v>4</v>
      </c>
      <c r="E8" s="55"/>
      <c r="F8" s="8">
        <v>43780</v>
      </c>
      <c r="G8" s="8">
        <v>44599</v>
      </c>
      <c r="H8" s="9">
        <v>2.2438356164383562</v>
      </c>
      <c r="I8" s="7">
        <v>8</v>
      </c>
      <c r="J8" s="10">
        <v>0.05</v>
      </c>
      <c r="K8" s="11">
        <v>0.11874999999999999</v>
      </c>
      <c r="L8" s="53">
        <v>1050000</v>
      </c>
      <c r="M8" s="54">
        <f t="shared" si="0"/>
        <v>1050000</v>
      </c>
      <c r="N8" s="54">
        <v>280030.05385273974</v>
      </c>
      <c r="O8" s="54">
        <v>770914.94614726026</v>
      </c>
      <c r="P8" s="54">
        <v>770914.94614726026</v>
      </c>
    </row>
    <row r="9" spans="4:16" x14ac:dyDescent="0.25">
      <c r="D9" s="7">
        <v>5</v>
      </c>
      <c r="E9" s="52" t="s">
        <v>166</v>
      </c>
      <c r="F9" s="8">
        <v>43780</v>
      </c>
      <c r="G9" s="8">
        <v>44599</v>
      </c>
      <c r="H9" s="9">
        <v>2.2438356164383562</v>
      </c>
      <c r="I9" s="7">
        <v>8</v>
      </c>
      <c r="J9" s="10">
        <v>0.05</v>
      </c>
      <c r="K9" s="11">
        <v>0.11874999999999999</v>
      </c>
      <c r="L9" s="53">
        <v>770000</v>
      </c>
      <c r="M9" s="54">
        <f t="shared" si="0"/>
        <v>770000</v>
      </c>
      <c r="N9" s="54">
        <v>205355.37282534243</v>
      </c>
      <c r="O9" s="54">
        <v>565337.62717465742</v>
      </c>
      <c r="P9" s="54">
        <v>565337.62717465742</v>
      </c>
    </row>
    <row r="10" spans="4:16" x14ac:dyDescent="0.25">
      <c r="D10" s="7">
        <v>6</v>
      </c>
      <c r="E10" s="52" t="s">
        <v>167</v>
      </c>
      <c r="F10" s="8">
        <v>43780</v>
      </c>
      <c r="G10" s="8">
        <v>44599</v>
      </c>
      <c r="H10" s="9">
        <v>2.2438356164383562</v>
      </c>
      <c r="I10" s="7">
        <v>8</v>
      </c>
      <c r="J10" s="10">
        <v>0.05</v>
      </c>
      <c r="K10" s="11">
        <v>0.11874999999999999</v>
      </c>
      <c r="L10" s="53">
        <v>735854.06</v>
      </c>
      <c r="M10" s="54">
        <f t="shared" si="0"/>
        <v>735854.06</v>
      </c>
      <c r="N10" s="54">
        <v>196248.81147576871</v>
      </c>
      <c r="O10" s="54">
        <v>540267.51717823127</v>
      </c>
      <c r="P10" s="54">
        <v>540267.51717823127</v>
      </c>
    </row>
    <row r="11" spans="4:16" x14ac:dyDescent="0.25">
      <c r="D11" s="7">
        <v>7</v>
      </c>
      <c r="E11" s="52" t="s">
        <v>168</v>
      </c>
      <c r="F11" s="8">
        <v>43780</v>
      </c>
      <c r="G11" s="8">
        <v>44599</v>
      </c>
      <c r="H11" s="9">
        <v>2.2438356164383562</v>
      </c>
      <c r="I11" s="7">
        <v>8</v>
      </c>
      <c r="J11" s="10">
        <v>0.05</v>
      </c>
      <c r="K11" s="11">
        <v>0.11874999999999999</v>
      </c>
      <c r="L11" s="53">
        <v>700000</v>
      </c>
      <c r="M11" s="54">
        <f t="shared" si="0"/>
        <v>700000</v>
      </c>
      <c r="N11" s="54">
        <v>186686.70256849311</v>
      </c>
      <c r="O11" s="54">
        <v>513943.2974315068</v>
      </c>
      <c r="P11" s="54">
        <v>513943.2974315068</v>
      </c>
    </row>
    <row r="12" spans="4:16" x14ac:dyDescent="0.25">
      <c r="D12" s="7">
        <v>8</v>
      </c>
      <c r="E12" s="52" t="s">
        <v>169</v>
      </c>
      <c r="F12" s="8">
        <v>43780</v>
      </c>
      <c r="G12" s="8">
        <v>44599</v>
      </c>
      <c r="H12" s="9">
        <v>2.2438356164383562</v>
      </c>
      <c r="I12" s="7">
        <v>8</v>
      </c>
      <c r="J12" s="10">
        <v>0.05</v>
      </c>
      <c r="K12" s="11">
        <v>0.11874999999999999</v>
      </c>
      <c r="L12" s="53">
        <v>452350</v>
      </c>
      <c r="M12" s="54">
        <f t="shared" si="0"/>
        <v>452350</v>
      </c>
      <c r="N12" s="54">
        <v>120639.61415265409</v>
      </c>
      <c r="O12" s="54">
        <v>332117.50084734586</v>
      </c>
      <c r="P12" s="54">
        <v>332117.50084734586</v>
      </c>
    </row>
    <row r="13" spans="4:16" x14ac:dyDescent="0.25">
      <c r="D13" s="7">
        <v>9</v>
      </c>
      <c r="E13" s="52" t="s">
        <v>170</v>
      </c>
      <c r="F13" s="8">
        <v>43780</v>
      </c>
      <c r="G13" s="8">
        <v>44599</v>
      </c>
      <c r="H13" s="9">
        <v>2.2438356164383562</v>
      </c>
      <c r="I13" s="7">
        <v>8</v>
      </c>
      <c r="J13" s="10">
        <v>0.05</v>
      </c>
      <c r="K13" s="11">
        <v>0.11874999999999999</v>
      </c>
      <c r="L13" s="53">
        <v>452000</v>
      </c>
      <c r="M13" s="54">
        <f t="shared" si="0"/>
        <v>452000</v>
      </c>
      <c r="N13" s="54">
        <v>120546.27080136984</v>
      </c>
      <c r="O13" s="54">
        <v>331860.52919863007</v>
      </c>
      <c r="P13" s="54">
        <v>331860.52919863007</v>
      </c>
    </row>
    <row r="14" spans="4:16" x14ac:dyDescent="0.25">
      <c r="D14" s="7">
        <v>10</v>
      </c>
      <c r="E14" s="52" t="s">
        <v>171</v>
      </c>
      <c r="F14" s="8">
        <v>43780</v>
      </c>
      <c r="G14" s="8">
        <v>44599</v>
      </c>
      <c r="H14" s="9">
        <v>2.2438356164383562</v>
      </c>
      <c r="I14" s="7">
        <v>8</v>
      </c>
      <c r="J14" s="10">
        <v>0.05</v>
      </c>
      <c r="K14" s="11">
        <v>0.11874999999999999</v>
      </c>
      <c r="L14" s="53">
        <v>325020</v>
      </c>
      <c r="M14" s="54">
        <f t="shared" si="0"/>
        <v>325020</v>
      </c>
      <c r="N14" s="54">
        <v>86603.359931506842</v>
      </c>
      <c r="O14" s="54">
        <v>238416.64006849314</v>
      </c>
      <c r="P14" s="54">
        <v>238416.64006849314</v>
      </c>
    </row>
    <row r="15" spans="4:16" x14ac:dyDescent="0.25">
      <c r="D15" s="7">
        <v>11</v>
      </c>
      <c r="E15" s="52" t="s">
        <v>172</v>
      </c>
      <c r="F15" s="8">
        <v>43780</v>
      </c>
      <c r="G15" s="8">
        <v>44599</v>
      </c>
      <c r="H15" s="9">
        <v>2.2438356164383562</v>
      </c>
      <c r="I15" s="7">
        <v>10</v>
      </c>
      <c r="J15" s="10">
        <v>0.05</v>
      </c>
      <c r="K15" s="11">
        <v>9.5000000000000001E-2</v>
      </c>
      <c r="L15" s="53">
        <v>147414.91806602397</v>
      </c>
      <c r="M15" s="54">
        <f t="shared" si="0"/>
        <v>147414.91806602397</v>
      </c>
      <c r="N15" s="54">
        <v>31423.610137334232</v>
      </c>
      <c r="O15" s="54">
        <v>115991.30792868973</v>
      </c>
      <c r="P15" s="54">
        <v>115991.30792868973</v>
      </c>
    </row>
    <row r="16" spans="4:16" x14ac:dyDescent="0.25">
      <c r="D16" s="7">
        <v>12</v>
      </c>
      <c r="E16" s="52" t="s">
        <v>173</v>
      </c>
      <c r="F16" s="8">
        <v>43780</v>
      </c>
      <c r="G16" s="8">
        <v>44599</v>
      </c>
      <c r="H16" s="9">
        <v>2.2438356164383562</v>
      </c>
      <c r="I16" s="7">
        <v>10</v>
      </c>
      <c r="J16" s="10">
        <v>0.05</v>
      </c>
      <c r="K16" s="11">
        <v>9.5000000000000001E-2</v>
      </c>
      <c r="L16" s="53">
        <v>125306</v>
      </c>
      <c r="M16" s="54">
        <f t="shared" si="0"/>
        <v>125306</v>
      </c>
      <c r="N16" s="54">
        <v>26710.77624657534</v>
      </c>
      <c r="O16" s="54">
        <v>98595.223753424652</v>
      </c>
      <c r="P16" s="54">
        <v>98595.223753424652</v>
      </c>
    </row>
    <row r="17" spans="4:16" x14ac:dyDescent="0.25">
      <c r="D17" s="7">
        <v>13</v>
      </c>
      <c r="E17" s="52" t="s">
        <v>174</v>
      </c>
      <c r="F17" s="8">
        <v>43780</v>
      </c>
      <c r="G17" s="8">
        <v>44599</v>
      </c>
      <c r="H17" s="9">
        <v>2.2438356164383562</v>
      </c>
      <c r="I17" s="7">
        <v>5</v>
      </c>
      <c r="J17" s="10">
        <v>0.05</v>
      </c>
      <c r="K17" s="11">
        <v>0.19</v>
      </c>
      <c r="L17" s="53">
        <v>116323.97</v>
      </c>
      <c r="M17" s="54">
        <f t="shared" si="0"/>
        <v>116323.97</v>
      </c>
      <c r="N17" s="54">
        <v>50142.728744344859</v>
      </c>
      <c r="O17" s="54">
        <v>67472.437322655154</v>
      </c>
      <c r="P17" s="54">
        <v>67472.437322655154</v>
      </c>
    </row>
    <row r="18" spans="4:16" s="60" customFormat="1" x14ac:dyDescent="0.25">
      <c r="D18" s="56" t="s">
        <v>257</v>
      </c>
      <c r="E18" s="57"/>
      <c r="F18" s="57"/>
      <c r="G18" s="57"/>
      <c r="H18" s="57"/>
      <c r="I18" s="57"/>
      <c r="J18" s="57"/>
      <c r="K18" s="58"/>
      <c r="L18" s="59">
        <f>SUM(L5:L17)</f>
        <v>13633758.343526743</v>
      </c>
      <c r="M18" s="59">
        <f>SUM(M5:M17)</f>
        <v>13633758.343526743</v>
      </c>
      <c r="N18" s="59"/>
      <c r="O18" s="59"/>
      <c r="P18" s="59">
        <f>SUM(P5:P17)</f>
        <v>10006175.40379289</v>
      </c>
    </row>
  </sheetData>
  <mergeCells count="2">
    <mergeCell ref="D3:P3"/>
    <mergeCell ref="D18:K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4"/>
  <sheetViews>
    <sheetView topLeftCell="A5" workbookViewId="0">
      <selection activeCell="L11" sqref="L11"/>
    </sheetView>
  </sheetViews>
  <sheetFormatPr defaultRowHeight="15" x14ac:dyDescent="0.25"/>
  <cols>
    <col min="1" max="1" width="9.140625" style="35"/>
    <col min="2" max="2" width="6.85546875" style="35" bestFit="1" customWidth="1"/>
    <col min="3" max="3" width="18.28515625" style="35" bestFit="1" customWidth="1"/>
    <col min="4" max="4" width="9.7109375" style="35" customWidth="1"/>
    <col min="5" max="7" width="15.85546875" style="35" bestFit="1" customWidth="1"/>
    <col min="8" max="9" width="9.140625" style="35"/>
    <col min="10" max="10" width="11" style="35" bestFit="1" customWidth="1"/>
    <col min="11" max="11" width="9.140625" style="35"/>
    <col min="12" max="12" width="11" style="35" bestFit="1" customWidth="1"/>
    <col min="13" max="16384" width="9.140625" style="35"/>
  </cols>
  <sheetData>
    <row r="1" spans="2:12" x14ac:dyDescent="0.25">
      <c r="E1" s="72"/>
    </row>
    <row r="2" spans="2:12" x14ac:dyDescent="0.25">
      <c r="E2" s="71"/>
    </row>
    <row r="3" spans="2:12" ht="33" customHeight="1" x14ac:dyDescent="0.25">
      <c r="B3" s="39" t="s">
        <v>262</v>
      </c>
      <c r="C3" s="40"/>
      <c r="D3" s="40"/>
      <c r="E3" s="40"/>
      <c r="F3" s="40"/>
      <c r="G3" s="41"/>
    </row>
    <row r="4" spans="2:12" ht="45" x14ac:dyDescent="0.25">
      <c r="B4" s="29" t="s">
        <v>227</v>
      </c>
      <c r="C4" s="29" t="s">
        <v>228</v>
      </c>
      <c r="D4" s="29" t="s">
        <v>229</v>
      </c>
      <c r="E4" s="28" t="s">
        <v>230</v>
      </c>
      <c r="F4" s="28" t="s">
        <v>231</v>
      </c>
      <c r="G4" s="29" t="s">
        <v>232</v>
      </c>
    </row>
    <row r="5" spans="2:12" x14ac:dyDescent="0.25">
      <c r="B5" s="30">
        <v>1</v>
      </c>
      <c r="C5" s="70" t="s">
        <v>233</v>
      </c>
      <c r="D5" s="31" t="s">
        <v>249</v>
      </c>
      <c r="E5" s="32">
        <f>'Plant &amp; Machinery'!K169</f>
        <v>1394277953.4037335</v>
      </c>
      <c r="F5" s="32">
        <f>'Plant &amp; Machinery'!M169</f>
        <v>1400856850.3932197</v>
      </c>
      <c r="G5" s="32">
        <f>'Plant &amp; Machinery'!Q169</f>
        <v>1296924819.7604876</v>
      </c>
    </row>
    <row r="6" spans="2:12" ht="45" x14ac:dyDescent="0.25">
      <c r="B6" s="30">
        <v>2</v>
      </c>
      <c r="C6" s="69" t="s">
        <v>259</v>
      </c>
      <c r="D6" s="31" t="s">
        <v>234</v>
      </c>
      <c r="E6" s="32">
        <f>'Electrical Installation &amp; Equip'!K16</f>
        <v>1265096.6515573771</v>
      </c>
      <c r="F6" s="32">
        <f>'Electrical Installation &amp; Equip'!L16</f>
        <v>1268394.3517573769</v>
      </c>
      <c r="G6" s="32">
        <f>'Electrical Installation &amp; Equip'!O16</f>
        <v>967359.45217573398</v>
      </c>
    </row>
    <row r="7" spans="2:12" x14ac:dyDescent="0.25">
      <c r="B7" s="30">
        <v>3</v>
      </c>
      <c r="C7" s="70" t="s">
        <v>251</v>
      </c>
      <c r="D7" s="31" t="s">
        <v>260</v>
      </c>
      <c r="E7" s="32">
        <f>Vehicles!L18</f>
        <v>13633758.343526743</v>
      </c>
      <c r="F7" s="32">
        <f>Vehicles!M18</f>
        <v>13633758.343526743</v>
      </c>
      <c r="G7" s="32">
        <f>Vehicles!P18</f>
        <v>10006175.40379289</v>
      </c>
    </row>
    <row r="8" spans="2:12" s="80" customFormat="1" x14ac:dyDescent="0.25">
      <c r="B8" s="66" t="s">
        <v>257</v>
      </c>
      <c r="C8" s="67"/>
      <c r="D8" s="68"/>
      <c r="E8" s="79">
        <f>SUM(E5:E7)</f>
        <v>1409176808.3988178</v>
      </c>
      <c r="F8" s="79">
        <f t="shared" ref="F8:G8" si="0">SUM(F5:F7)</f>
        <v>1415759003.0885038</v>
      </c>
      <c r="G8" s="79">
        <f t="shared" si="0"/>
        <v>1307898354.616456</v>
      </c>
      <c r="J8" s="80">
        <v>1307900000</v>
      </c>
      <c r="L8" s="80">
        <f>J8*0.75</f>
        <v>980925000</v>
      </c>
    </row>
    <row r="9" spans="2:12" ht="15" customHeight="1" x14ac:dyDescent="0.25">
      <c r="B9" s="42" t="s">
        <v>235</v>
      </c>
      <c r="C9" s="42"/>
      <c r="D9" s="42"/>
      <c r="E9" s="42"/>
      <c r="F9" s="42"/>
      <c r="G9" s="42"/>
    </row>
    <row r="10" spans="2:12" s="36" customFormat="1" ht="27" customHeight="1" x14ac:dyDescent="0.25">
      <c r="B10" s="43" t="s">
        <v>236</v>
      </c>
      <c r="C10" s="44"/>
      <c r="D10" s="44"/>
      <c r="E10" s="44"/>
      <c r="F10" s="44"/>
      <c r="G10" s="45"/>
    </row>
    <row r="11" spans="2:12" s="36" customFormat="1" ht="45" customHeight="1" x14ac:dyDescent="0.25">
      <c r="B11" s="43" t="s">
        <v>261</v>
      </c>
      <c r="C11" s="44"/>
      <c r="D11" s="44"/>
      <c r="E11" s="44"/>
      <c r="F11" s="44"/>
      <c r="G11" s="45"/>
    </row>
    <row r="12" spans="2:12" s="36" customFormat="1" ht="29.25" customHeight="1" x14ac:dyDescent="0.25">
      <c r="B12" s="46" t="s">
        <v>237</v>
      </c>
      <c r="C12" s="47"/>
      <c r="D12" s="47"/>
      <c r="E12" s="47"/>
      <c r="F12" s="47"/>
      <c r="G12" s="48"/>
    </row>
    <row r="13" spans="2:12" s="36" customFormat="1" ht="60" customHeight="1" x14ac:dyDescent="0.25">
      <c r="B13" s="43" t="s">
        <v>238</v>
      </c>
      <c r="C13" s="44"/>
      <c r="D13" s="44"/>
      <c r="E13" s="44"/>
      <c r="F13" s="44"/>
      <c r="G13" s="45"/>
    </row>
    <row r="14" spans="2:12" s="36" customFormat="1" ht="28.5" customHeight="1" x14ac:dyDescent="0.25">
      <c r="B14" s="43" t="s">
        <v>239</v>
      </c>
      <c r="C14" s="44"/>
      <c r="D14" s="44"/>
      <c r="E14" s="44"/>
      <c r="F14" s="44"/>
      <c r="G14" s="45"/>
    </row>
  </sheetData>
  <mergeCells count="8">
    <mergeCell ref="B3:G3"/>
    <mergeCell ref="B9:G9"/>
    <mergeCell ref="B10:G10"/>
    <mergeCell ref="B14:G14"/>
    <mergeCell ref="B11:G11"/>
    <mergeCell ref="B12:G12"/>
    <mergeCell ref="B13:G13"/>
    <mergeCell ref="B8:D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1"/>
  <sheetViews>
    <sheetView workbookViewId="0">
      <selection activeCell="H5" sqref="H5"/>
    </sheetView>
  </sheetViews>
  <sheetFormatPr defaultRowHeight="15" x14ac:dyDescent="0.25"/>
  <cols>
    <col min="4" max="4" width="9.140625" style="26"/>
    <col min="8" max="8" width="9.140625" style="23"/>
    <col min="12" max="12" width="9.140625" style="21"/>
    <col min="16" max="16" width="9.140625" style="26"/>
    <col min="20" max="20" width="9.140625" style="26"/>
  </cols>
  <sheetData>
    <row r="2" spans="2:20" ht="30.75" customHeight="1" thickBot="1" x14ac:dyDescent="0.3">
      <c r="B2" s="50" t="s">
        <v>206</v>
      </c>
      <c r="C2" s="50"/>
      <c r="D2" s="50"/>
      <c r="F2" s="49" t="s">
        <v>209</v>
      </c>
      <c r="G2" s="49"/>
      <c r="J2" s="17" t="s">
        <v>204</v>
      </c>
      <c r="K2" s="17"/>
      <c r="N2" s="17" t="s">
        <v>205</v>
      </c>
      <c r="O2" s="17"/>
      <c r="R2" t="s">
        <v>207</v>
      </c>
    </row>
    <row r="3" spans="2:20" ht="26.25" thickBot="1" x14ac:dyDescent="0.3">
      <c r="B3" s="18" t="s">
        <v>202</v>
      </c>
      <c r="C3" s="18" t="s">
        <v>203</v>
      </c>
      <c r="F3" s="18" t="s">
        <v>202</v>
      </c>
      <c r="G3" s="18" t="s">
        <v>203</v>
      </c>
      <c r="J3" s="18" t="s">
        <v>202</v>
      </c>
      <c r="K3" s="18" t="s">
        <v>203</v>
      </c>
      <c r="N3" s="18" t="s">
        <v>202</v>
      </c>
      <c r="O3" s="18" t="s">
        <v>203</v>
      </c>
      <c r="R3" s="18" t="s">
        <v>202</v>
      </c>
      <c r="S3" s="18" t="s">
        <v>203</v>
      </c>
    </row>
    <row r="4" spans="2:20" ht="15.75" thickBot="1" x14ac:dyDescent="0.3">
      <c r="B4" s="19">
        <v>2020</v>
      </c>
      <c r="C4" s="20">
        <v>128.30000000000001</v>
      </c>
      <c r="D4" s="26">
        <f>($C$4-C4)/C4</f>
        <v>0</v>
      </c>
      <c r="F4" s="19">
        <v>2020</v>
      </c>
      <c r="G4" s="20">
        <v>129.6</v>
      </c>
      <c r="H4" s="23">
        <f t="shared" ref="H4:H11" si="0">($G$4-G4)/G4</f>
        <v>0</v>
      </c>
      <c r="J4" s="19">
        <v>2020</v>
      </c>
      <c r="K4" s="20">
        <v>111.3</v>
      </c>
      <c r="L4" s="21">
        <f>($K$4-K4)/K4</f>
        <v>0</v>
      </c>
      <c r="N4" s="19">
        <v>2020</v>
      </c>
      <c r="O4" s="20">
        <v>114.2</v>
      </c>
      <c r="P4" s="26">
        <f>($O$4-O4)/O4</f>
        <v>0</v>
      </c>
      <c r="R4" s="19">
        <v>2020</v>
      </c>
      <c r="S4" s="20">
        <v>116.9</v>
      </c>
      <c r="T4" s="26">
        <f>($S$4-S4)/S4</f>
        <v>0</v>
      </c>
    </row>
    <row r="5" spans="2:20" ht="15.75" thickBot="1" x14ac:dyDescent="0.3">
      <c r="B5" s="19">
        <v>2019</v>
      </c>
      <c r="C5" s="20">
        <v>131</v>
      </c>
      <c r="D5" s="26">
        <f t="shared" ref="D5:D11" si="1">($C$4-C5)/C5</f>
        <v>-2.0610687022900677E-2</v>
      </c>
      <c r="F5" s="19">
        <v>2019</v>
      </c>
      <c r="G5" s="20">
        <v>128.1</v>
      </c>
      <c r="H5" s="23">
        <f t="shared" si="0"/>
        <v>1.1709601873536301E-2</v>
      </c>
      <c r="J5" s="19">
        <v>2019</v>
      </c>
      <c r="K5" s="20">
        <v>110.8</v>
      </c>
      <c r="L5" s="21">
        <f t="shared" ref="L5:L11" si="2">($K$4-K5)/K5</f>
        <v>4.5126353790613718E-3</v>
      </c>
      <c r="N5" s="19">
        <v>2019</v>
      </c>
      <c r="O5" s="20">
        <v>114.1</v>
      </c>
      <c r="P5" s="26">
        <f t="shared" ref="P5:P11" si="3">($O$4-O5)/O5</f>
        <v>8.7642418930769961E-4</v>
      </c>
      <c r="R5" s="19">
        <v>2019</v>
      </c>
      <c r="S5" s="20">
        <v>117.8</v>
      </c>
      <c r="T5" s="26">
        <f t="shared" ref="T5:T11" si="4">($S$4-S5)/S5</f>
        <v>-7.6400679117146989E-3</v>
      </c>
    </row>
    <row r="6" spans="2:20" ht="15.75" thickBot="1" x14ac:dyDescent="0.3">
      <c r="B6" s="19">
        <v>2018</v>
      </c>
      <c r="C6" s="20">
        <v>129.6</v>
      </c>
      <c r="D6" s="26">
        <f t="shared" si="1"/>
        <v>-1.0030864197530734E-2</v>
      </c>
      <c r="F6" s="19">
        <v>2018</v>
      </c>
      <c r="G6" s="20">
        <v>131</v>
      </c>
      <c r="H6" s="23">
        <f t="shared" si="0"/>
        <v>-1.0687022900763402E-2</v>
      </c>
      <c r="J6" s="19">
        <v>2018</v>
      </c>
      <c r="K6" s="20">
        <v>109</v>
      </c>
      <c r="L6" s="21">
        <f t="shared" si="2"/>
        <v>2.1100917431192634E-2</v>
      </c>
      <c r="N6" s="19">
        <v>2018</v>
      </c>
      <c r="O6" s="20">
        <v>114</v>
      </c>
      <c r="P6" s="26">
        <f t="shared" si="3"/>
        <v>1.7543859649123057E-3</v>
      </c>
      <c r="R6" s="19">
        <v>2018</v>
      </c>
      <c r="S6" s="20">
        <v>116</v>
      </c>
      <c r="T6" s="26">
        <f t="shared" si="4"/>
        <v>7.7586206896552217E-3</v>
      </c>
    </row>
    <row r="7" spans="2:20" ht="15.75" thickBot="1" x14ac:dyDescent="0.3">
      <c r="B7" s="19">
        <v>2017</v>
      </c>
      <c r="C7" s="20">
        <v>126.6</v>
      </c>
      <c r="D7" s="26">
        <f t="shared" si="1"/>
        <v>1.3428120063191289E-2</v>
      </c>
      <c r="F7" s="19">
        <v>2017</v>
      </c>
      <c r="G7" s="20">
        <v>131.69999999999999</v>
      </c>
      <c r="H7" s="23">
        <f t="shared" si="0"/>
        <v>-1.5945330296127522E-2</v>
      </c>
      <c r="J7" s="19">
        <v>2017</v>
      </c>
      <c r="K7" s="20">
        <v>107.9</v>
      </c>
      <c r="L7" s="21">
        <f t="shared" si="2"/>
        <v>3.1510658016682035E-2</v>
      </c>
      <c r="N7" s="19">
        <v>2017</v>
      </c>
      <c r="O7" s="20">
        <v>114.2</v>
      </c>
      <c r="P7" s="26">
        <f t="shared" si="3"/>
        <v>0</v>
      </c>
      <c r="R7" s="19">
        <v>2017</v>
      </c>
      <c r="S7" s="20">
        <v>112.9</v>
      </c>
      <c r="T7" s="26">
        <f t="shared" si="4"/>
        <v>3.5429583702391493E-2</v>
      </c>
    </row>
    <row r="8" spans="2:20" ht="15.75" thickBot="1" x14ac:dyDescent="0.3">
      <c r="B8" s="19">
        <v>2016</v>
      </c>
      <c r="C8" s="20">
        <v>124.4</v>
      </c>
      <c r="D8" s="26">
        <f t="shared" si="1"/>
        <v>3.1350482315112588E-2</v>
      </c>
      <c r="F8" s="19">
        <v>2016</v>
      </c>
      <c r="G8" s="20">
        <v>125.9</v>
      </c>
      <c r="H8" s="23">
        <f t="shared" si="0"/>
        <v>2.9388403494837081E-2</v>
      </c>
      <c r="J8" s="19">
        <v>2016</v>
      </c>
      <c r="K8" s="20">
        <v>106.4</v>
      </c>
      <c r="L8" s="21">
        <f t="shared" si="2"/>
        <v>4.6052631578947283E-2</v>
      </c>
      <c r="N8" s="19">
        <v>2016</v>
      </c>
      <c r="O8" s="20">
        <v>113.4</v>
      </c>
      <c r="P8" s="26">
        <f t="shared" si="3"/>
        <v>7.0546737213403625E-3</v>
      </c>
      <c r="R8" s="19">
        <v>2016</v>
      </c>
      <c r="S8" s="20">
        <v>110.2</v>
      </c>
      <c r="T8" s="26">
        <f t="shared" si="4"/>
        <v>6.0798548094373892E-2</v>
      </c>
    </row>
    <row r="9" spans="2:20" ht="15.75" thickBot="1" x14ac:dyDescent="0.3">
      <c r="B9" s="19">
        <v>2015</v>
      </c>
      <c r="C9" s="20">
        <v>129</v>
      </c>
      <c r="D9" s="26">
        <f t="shared" si="1"/>
        <v>-5.4263565891471983E-3</v>
      </c>
      <c r="F9" s="19">
        <v>2015</v>
      </c>
      <c r="G9" s="20">
        <v>137.1</v>
      </c>
      <c r="H9" s="23">
        <f t="shared" si="0"/>
        <v>-5.4704595185995623E-2</v>
      </c>
      <c r="J9" s="19">
        <v>2015</v>
      </c>
      <c r="K9" s="20">
        <v>107.8</v>
      </c>
      <c r="L9" s="21">
        <f t="shared" si="2"/>
        <v>3.2467532467532471E-2</v>
      </c>
      <c r="N9" s="19">
        <v>2015</v>
      </c>
      <c r="O9" s="20">
        <v>114</v>
      </c>
      <c r="P9" s="26">
        <f t="shared" si="3"/>
        <v>1.7543859649123057E-3</v>
      </c>
      <c r="R9" s="19">
        <v>2015</v>
      </c>
      <c r="S9" s="20">
        <v>109.3</v>
      </c>
      <c r="T9" s="26">
        <f t="shared" si="4"/>
        <v>6.9533394327538967E-2</v>
      </c>
    </row>
    <row r="10" spans="2:20" ht="15.75" thickBot="1" x14ac:dyDescent="0.3">
      <c r="B10" s="19">
        <v>2014</v>
      </c>
      <c r="C10" s="20">
        <v>128.6</v>
      </c>
      <c r="D10" s="26">
        <f t="shared" si="1"/>
        <v>-2.3328149300154196E-3</v>
      </c>
      <c r="F10" s="19">
        <v>2014</v>
      </c>
      <c r="G10" s="20">
        <v>128.69999999999999</v>
      </c>
      <c r="H10" s="23">
        <f t="shared" si="0"/>
        <v>6.9930069930070381E-3</v>
      </c>
      <c r="J10" s="19">
        <v>2014</v>
      </c>
      <c r="K10" s="20">
        <v>109.6</v>
      </c>
      <c r="L10" s="21">
        <f t="shared" si="2"/>
        <v>1.5510948905109515E-2</v>
      </c>
      <c r="N10" s="19">
        <v>2014</v>
      </c>
      <c r="O10" s="20">
        <v>113.7</v>
      </c>
      <c r="P10" s="26">
        <f t="shared" si="3"/>
        <v>4.3975373790677216E-3</v>
      </c>
      <c r="R10" s="19">
        <v>2014</v>
      </c>
      <c r="S10" s="20">
        <v>107.5</v>
      </c>
      <c r="T10" s="26">
        <f t="shared" si="4"/>
        <v>8.7441860465116331E-2</v>
      </c>
    </row>
    <row r="11" spans="2:20" ht="15.75" thickBot="1" x14ac:dyDescent="0.3">
      <c r="B11" s="19">
        <v>2013</v>
      </c>
      <c r="C11" s="20">
        <v>117.9</v>
      </c>
      <c r="D11" s="26">
        <f t="shared" si="1"/>
        <v>8.8210347752332524E-2</v>
      </c>
      <c r="F11" s="19">
        <v>2013</v>
      </c>
      <c r="G11" s="20">
        <v>106.5</v>
      </c>
      <c r="H11" s="23">
        <f t="shared" si="0"/>
        <v>0.21690140845070416</v>
      </c>
      <c r="J11" s="19">
        <v>2013</v>
      </c>
      <c r="K11" s="20">
        <v>105.8</v>
      </c>
      <c r="L11" s="21">
        <f t="shared" si="2"/>
        <v>5.1984877126654068E-2</v>
      </c>
      <c r="N11" s="19">
        <v>2013</v>
      </c>
      <c r="O11" s="20">
        <v>112.5</v>
      </c>
      <c r="P11" s="26">
        <f t="shared" si="3"/>
        <v>1.5111111111111136E-2</v>
      </c>
      <c r="R11" s="19">
        <v>2013</v>
      </c>
      <c r="S11" s="20">
        <v>104.8</v>
      </c>
      <c r="T11" s="26">
        <f t="shared" si="4"/>
        <v>0.11545801526717565</v>
      </c>
    </row>
    <row r="12" spans="2:20" ht="15.75" thickBot="1" x14ac:dyDescent="0.3">
      <c r="B12" s="19">
        <v>2012</v>
      </c>
      <c r="C12" s="17"/>
      <c r="F12" s="19">
        <v>2012</v>
      </c>
      <c r="G12" s="17"/>
      <c r="J12" s="19">
        <v>2012</v>
      </c>
      <c r="K12" s="17"/>
      <c r="N12" s="19">
        <v>2012</v>
      </c>
      <c r="O12" s="17"/>
      <c r="R12" s="19">
        <v>2012</v>
      </c>
      <c r="S12" s="17"/>
    </row>
    <row r="15" spans="2:20" ht="15.75" thickBot="1" x14ac:dyDescent="0.3">
      <c r="B15" t="s">
        <v>208</v>
      </c>
      <c r="F15" t="s">
        <v>210</v>
      </c>
      <c r="J15" s="21" t="s">
        <v>211</v>
      </c>
      <c r="K15" t="s">
        <v>217</v>
      </c>
      <c r="L15"/>
      <c r="N15" s="17" t="s">
        <v>212</v>
      </c>
      <c r="O15" s="17"/>
      <c r="R15" s="51" t="s">
        <v>213</v>
      </c>
      <c r="S15" s="51"/>
    </row>
    <row r="16" spans="2:20" ht="26.25" thickBot="1" x14ac:dyDescent="0.3">
      <c r="B16" s="18" t="s">
        <v>202</v>
      </c>
      <c r="C16" s="18" t="s">
        <v>203</v>
      </c>
      <c r="F16" s="18" t="s">
        <v>202</v>
      </c>
      <c r="G16" s="18" t="s">
        <v>203</v>
      </c>
      <c r="J16" s="18" t="s">
        <v>202</v>
      </c>
      <c r="K16" s="18" t="s">
        <v>203</v>
      </c>
      <c r="L16"/>
      <c r="N16" s="18" t="s">
        <v>202</v>
      </c>
      <c r="O16" s="18" t="s">
        <v>203</v>
      </c>
      <c r="R16" s="18" t="s">
        <v>202</v>
      </c>
      <c r="S16" s="18" t="s">
        <v>203</v>
      </c>
    </row>
    <row r="17" spans="2:20" ht="15.75" thickBot="1" x14ac:dyDescent="0.3">
      <c r="B17" s="19">
        <v>2020</v>
      </c>
      <c r="C17" s="20">
        <v>127.4</v>
      </c>
      <c r="D17" s="26">
        <f>($C$17-C17)/C17</f>
        <v>0</v>
      </c>
      <c r="F17" s="19">
        <v>2020</v>
      </c>
      <c r="G17" s="20">
        <v>81.7</v>
      </c>
      <c r="H17" s="23">
        <f>($G$17-G17)/G17</f>
        <v>0</v>
      </c>
      <c r="J17" s="19">
        <v>2020</v>
      </c>
      <c r="K17" s="20">
        <v>108.9</v>
      </c>
      <c r="L17" s="23">
        <f t="shared" ref="L17:L23" si="5">($K$17-K17)/K17</f>
        <v>0</v>
      </c>
      <c r="N17" s="19">
        <v>2020</v>
      </c>
      <c r="O17" s="20">
        <v>112.6</v>
      </c>
      <c r="R17" s="19">
        <v>2020</v>
      </c>
      <c r="S17" s="20">
        <v>131.19999999999999</v>
      </c>
    </row>
    <row r="18" spans="2:20" ht="15.75" thickBot="1" x14ac:dyDescent="0.3">
      <c r="B18" s="19">
        <v>2019</v>
      </c>
      <c r="C18" s="20">
        <v>126</v>
      </c>
      <c r="D18" s="26">
        <f t="shared" ref="D18:D24" si="6">($C$17-C18)/C18</f>
        <v>1.1111111111111157E-2</v>
      </c>
      <c r="F18" s="19">
        <v>2019</v>
      </c>
      <c r="G18" s="20">
        <v>79.2</v>
      </c>
      <c r="H18" s="23">
        <f t="shared" ref="H18:H24" si="7">($G$17-G18)/G18</f>
        <v>3.1565656565656568E-2</v>
      </c>
      <c r="J18" s="19">
        <v>2019</v>
      </c>
      <c r="K18" s="20">
        <v>108.6</v>
      </c>
      <c r="L18" s="23">
        <f t="shared" si="5"/>
        <v>2.7624309392266242E-3</v>
      </c>
      <c r="N18" s="19">
        <v>2019</v>
      </c>
      <c r="O18" s="20">
        <v>112.6</v>
      </c>
      <c r="R18" s="19">
        <v>2019</v>
      </c>
      <c r="S18" s="20">
        <v>132.80000000000001</v>
      </c>
    </row>
    <row r="19" spans="2:20" ht="15.75" thickBot="1" x14ac:dyDescent="0.3">
      <c r="B19" s="19">
        <v>2018</v>
      </c>
      <c r="C19" s="20">
        <v>122.9</v>
      </c>
      <c r="D19" s="26">
        <f t="shared" si="6"/>
        <v>3.6615134255492267E-2</v>
      </c>
      <c r="F19" s="19">
        <v>2018</v>
      </c>
      <c r="G19" s="20">
        <v>78.5</v>
      </c>
      <c r="H19" s="23">
        <f t="shared" si="7"/>
        <v>4.0764331210191122E-2</v>
      </c>
      <c r="J19" s="19">
        <v>2018</v>
      </c>
      <c r="K19" s="20">
        <v>106.5</v>
      </c>
      <c r="L19" s="23">
        <f t="shared" si="5"/>
        <v>2.2535211267605687E-2</v>
      </c>
      <c r="N19" s="19">
        <v>2018</v>
      </c>
      <c r="O19" s="20">
        <v>112</v>
      </c>
      <c r="R19" s="19">
        <v>2018</v>
      </c>
      <c r="S19" s="20">
        <v>134.5</v>
      </c>
    </row>
    <row r="20" spans="2:20" ht="15.75" thickBot="1" x14ac:dyDescent="0.3">
      <c r="B20" s="19">
        <v>2017</v>
      </c>
      <c r="C20" s="20">
        <v>118.3</v>
      </c>
      <c r="D20" s="26">
        <f t="shared" si="6"/>
        <v>7.6923076923076997E-2</v>
      </c>
      <c r="F20" s="19">
        <v>2017</v>
      </c>
      <c r="G20" s="20">
        <v>77.5</v>
      </c>
      <c r="H20" s="23">
        <f t="shared" si="7"/>
        <v>5.4193548387096814E-2</v>
      </c>
      <c r="J20" s="19">
        <v>2017</v>
      </c>
      <c r="K20" s="20">
        <v>103.7</v>
      </c>
      <c r="L20" s="23">
        <f t="shared" si="5"/>
        <v>5.0144648023143709E-2</v>
      </c>
      <c r="N20" s="19">
        <v>2017</v>
      </c>
      <c r="O20" s="20">
        <v>109.6</v>
      </c>
      <c r="R20" s="19">
        <v>2017</v>
      </c>
      <c r="S20" s="20">
        <v>129.5</v>
      </c>
    </row>
    <row r="21" spans="2:20" ht="15.75" thickBot="1" x14ac:dyDescent="0.3">
      <c r="B21" s="19">
        <v>2016</v>
      </c>
      <c r="C21" s="20">
        <v>115.2</v>
      </c>
      <c r="D21" s="26">
        <f t="shared" si="6"/>
        <v>0.1059027777777778</v>
      </c>
      <c r="F21" s="19">
        <v>2016</v>
      </c>
      <c r="G21" s="20">
        <v>79.900000000000006</v>
      </c>
      <c r="H21" s="23">
        <f t="shared" si="7"/>
        <v>2.2528160200250277E-2</v>
      </c>
      <c r="J21" s="19">
        <v>2016</v>
      </c>
      <c r="K21" s="20">
        <v>101.7</v>
      </c>
      <c r="L21" s="23">
        <f t="shared" si="5"/>
        <v>7.0796460176991177E-2</v>
      </c>
      <c r="N21" s="19">
        <v>2016</v>
      </c>
      <c r="O21" s="20">
        <v>107.6</v>
      </c>
      <c r="R21" s="19">
        <v>2016</v>
      </c>
      <c r="S21" s="20">
        <v>126.3</v>
      </c>
    </row>
    <row r="22" spans="2:20" ht="15.75" thickBot="1" x14ac:dyDescent="0.3">
      <c r="B22" s="19">
        <v>2015</v>
      </c>
      <c r="C22" s="20">
        <v>111.7</v>
      </c>
      <c r="D22" s="26">
        <f t="shared" si="6"/>
        <v>0.14055505819158462</v>
      </c>
      <c r="F22" s="19">
        <v>2015</v>
      </c>
      <c r="G22" s="20">
        <v>86.6</v>
      </c>
      <c r="H22" s="23">
        <f t="shared" si="7"/>
        <v>-5.658198614318697E-2</v>
      </c>
      <c r="J22" s="19">
        <v>2015</v>
      </c>
      <c r="K22" s="20">
        <v>101.5</v>
      </c>
      <c r="L22" s="23">
        <f t="shared" si="5"/>
        <v>7.2906403940886752E-2</v>
      </c>
      <c r="N22" s="19">
        <v>2015</v>
      </c>
      <c r="O22" s="20">
        <v>107.1</v>
      </c>
      <c r="R22" s="19">
        <v>2015</v>
      </c>
      <c r="S22" s="20">
        <v>120.5</v>
      </c>
    </row>
    <row r="23" spans="2:20" ht="15.75" thickBot="1" x14ac:dyDescent="0.3">
      <c r="B23" s="19">
        <v>2014</v>
      </c>
      <c r="C23" s="20">
        <v>107.5</v>
      </c>
      <c r="D23" s="26">
        <f t="shared" si="6"/>
        <v>0.18511627906976749</v>
      </c>
      <c r="F23" s="19">
        <v>2014</v>
      </c>
      <c r="G23" s="20">
        <v>100.3</v>
      </c>
      <c r="H23" s="23">
        <f t="shared" si="7"/>
        <v>-0.18544366899302089</v>
      </c>
      <c r="J23" s="19">
        <v>2014</v>
      </c>
      <c r="K23" s="20">
        <v>102.4</v>
      </c>
      <c r="L23" s="23">
        <f t="shared" si="5"/>
        <v>6.34765625E-2</v>
      </c>
      <c r="N23" s="19">
        <v>2014</v>
      </c>
      <c r="O23" s="20">
        <v>103</v>
      </c>
      <c r="R23" s="19">
        <v>2014</v>
      </c>
      <c r="S23" s="20">
        <v>115.9</v>
      </c>
    </row>
    <row r="24" spans="2:20" ht="15.75" thickBot="1" x14ac:dyDescent="0.3">
      <c r="B24" s="19">
        <v>2013</v>
      </c>
      <c r="C24" s="20">
        <v>106.6</v>
      </c>
      <c r="D24" s="26">
        <f t="shared" si="6"/>
        <v>0.19512195121951231</v>
      </c>
      <c r="F24" s="19">
        <v>2013</v>
      </c>
      <c r="G24" s="20">
        <v>111</v>
      </c>
      <c r="H24" s="23">
        <f t="shared" si="7"/>
        <v>-0.26396396396396393</v>
      </c>
      <c r="J24" s="19">
        <v>2013</v>
      </c>
      <c r="K24" s="17"/>
      <c r="L24" s="23"/>
      <c r="N24" s="19">
        <v>2013</v>
      </c>
      <c r="O24" s="20">
        <v>100.8</v>
      </c>
      <c r="R24" s="19">
        <v>2013</v>
      </c>
      <c r="S24" s="20">
        <v>110</v>
      </c>
    </row>
    <row r="25" spans="2:20" ht="15.75" thickBot="1" x14ac:dyDescent="0.3">
      <c r="B25" s="19">
        <v>2012</v>
      </c>
      <c r="C25" s="17"/>
      <c r="F25" s="19">
        <v>2012</v>
      </c>
      <c r="G25" s="17"/>
      <c r="N25" s="19">
        <v>2012</v>
      </c>
      <c r="O25" s="17"/>
      <c r="R25" s="19">
        <v>2012</v>
      </c>
      <c r="S25" s="17"/>
    </row>
    <row r="27" spans="2:20" ht="15.75" thickBot="1" x14ac:dyDescent="0.3">
      <c r="B27" t="s">
        <v>214</v>
      </c>
      <c r="F27" s="17" t="s">
        <v>215</v>
      </c>
      <c r="G27" s="17"/>
      <c r="J27" s="17" t="s">
        <v>216</v>
      </c>
      <c r="K27" s="17"/>
      <c r="N27" s="21" t="s">
        <v>218</v>
      </c>
      <c r="P27" s="22"/>
      <c r="R27" t="s">
        <v>219</v>
      </c>
    </row>
    <row r="28" spans="2:20" ht="26.25" thickBot="1" x14ac:dyDescent="0.3">
      <c r="B28" s="18" t="s">
        <v>202</v>
      </c>
      <c r="C28" s="18" t="s">
        <v>203</v>
      </c>
      <c r="F28" s="18" t="s">
        <v>202</v>
      </c>
      <c r="G28" s="18" t="s">
        <v>203</v>
      </c>
      <c r="J28" s="18" t="s">
        <v>202</v>
      </c>
      <c r="K28" s="18" t="s">
        <v>203</v>
      </c>
      <c r="N28" s="18" t="s">
        <v>202</v>
      </c>
      <c r="O28" s="18" t="s">
        <v>203</v>
      </c>
      <c r="P28" s="22"/>
      <c r="R28" s="18" t="s">
        <v>202</v>
      </c>
      <c r="S28" s="18" t="s">
        <v>203</v>
      </c>
    </row>
    <row r="29" spans="2:20" ht="15.75" thickBot="1" x14ac:dyDescent="0.3">
      <c r="B29" s="19">
        <v>2020</v>
      </c>
      <c r="C29" s="20">
        <v>118.7</v>
      </c>
      <c r="F29" s="19">
        <v>2020</v>
      </c>
      <c r="G29" s="20">
        <v>116.9</v>
      </c>
      <c r="J29" s="19">
        <v>2020</v>
      </c>
      <c r="K29" s="20">
        <v>125</v>
      </c>
      <c r="L29" s="21">
        <f>($K$29-K29)/K29</f>
        <v>0</v>
      </c>
      <c r="N29" s="19">
        <v>2020</v>
      </c>
      <c r="O29" s="20">
        <v>118.8</v>
      </c>
      <c r="P29" s="26">
        <f t="shared" ref="P29:P36" si="8">($O$29-O29)/O29</f>
        <v>0</v>
      </c>
      <c r="R29" s="19">
        <v>2020</v>
      </c>
      <c r="S29" s="20">
        <v>112.1</v>
      </c>
      <c r="T29" s="26">
        <f>($S$29-S29)/S29</f>
        <v>0</v>
      </c>
    </row>
    <row r="30" spans="2:20" ht="15.75" thickBot="1" x14ac:dyDescent="0.3">
      <c r="B30" s="19">
        <v>2019</v>
      </c>
      <c r="C30" s="20">
        <v>117.5</v>
      </c>
      <c r="D30" s="26">
        <f>(C29-C30)/C30</f>
        <v>1.0212765957446832E-2</v>
      </c>
      <c r="F30" s="19">
        <v>2019</v>
      </c>
      <c r="G30" s="20">
        <v>117.8</v>
      </c>
      <c r="J30" s="19">
        <v>2019</v>
      </c>
      <c r="K30" s="20">
        <v>126.6</v>
      </c>
      <c r="L30" s="21">
        <f t="shared" ref="L30:L36" si="9">($K$29-K30)/K30</f>
        <v>-1.2638230647709277E-2</v>
      </c>
      <c r="N30" s="19">
        <v>2019</v>
      </c>
      <c r="O30" s="20">
        <v>120</v>
      </c>
      <c r="P30" s="26">
        <f t="shared" si="8"/>
        <v>-1.0000000000000024E-2</v>
      </c>
      <c r="R30" s="19">
        <v>2019</v>
      </c>
      <c r="S30" s="20">
        <v>112.4</v>
      </c>
      <c r="T30" s="26">
        <f t="shared" ref="T30:T36" si="10">($S$29-S30)/S30</f>
        <v>-2.6690391459075744E-3</v>
      </c>
    </row>
    <row r="31" spans="2:20" ht="15.75" thickBot="1" x14ac:dyDescent="0.3">
      <c r="B31" s="19">
        <v>2018</v>
      </c>
      <c r="C31" s="20">
        <v>116.7</v>
      </c>
      <c r="F31" s="19">
        <v>2018</v>
      </c>
      <c r="G31" s="20">
        <v>116</v>
      </c>
      <c r="J31" s="19">
        <v>2018</v>
      </c>
      <c r="K31" s="20">
        <v>125.4</v>
      </c>
      <c r="L31" s="21">
        <f t="shared" si="9"/>
        <v>-3.1897926634769191E-3</v>
      </c>
      <c r="N31" s="19">
        <v>2018</v>
      </c>
      <c r="O31" s="20">
        <v>116.8</v>
      </c>
      <c r="P31" s="26">
        <f t="shared" si="8"/>
        <v>1.7123287671232876E-2</v>
      </c>
      <c r="R31" s="19">
        <v>2018</v>
      </c>
      <c r="S31" s="20">
        <v>112.3</v>
      </c>
      <c r="T31" s="26">
        <f t="shared" si="10"/>
        <v>-1.7809439002671669E-3</v>
      </c>
    </row>
    <row r="32" spans="2:20" ht="15.75" thickBot="1" x14ac:dyDescent="0.3">
      <c r="B32" s="19">
        <v>2017</v>
      </c>
      <c r="C32" s="20">
        <v>113.7</v>
      </c>
      <c r="F32" s="19">
        <v>2017</v>
      </c>
      <c r="G32" s="20">
        <v>112.9</v>
      </c>
      <c r="J32" s="19">
        <v>2017</v>
      </c>
      <c r="K32" s="20">
        <v>113</v>
      </c>
      <c r="L32" s="21">
        <f t="shared" si="9"/>
        <v>0.10619469026548672</v>
      </c>
      <c r="N32" s="19">
        <v>2017</v>
      </c>
      <c r="O32" s="20">
        <v>105.1</v>
      </c>
      <c r="P32" s="26">
        <f t="shared" si="8"/>
        <v>0.13035204567078976</v>
      </c>
      <c r="R32" s="19">
        <v>2017</v>
      </c>
      <c r="S32" s="20">
        <v>104.7</v>
      </c>
      <c r="T32" s="26">
        <f t="shared" si="10"/>
        <v>7.0678127984718161E-2</v>
      </c>
    </row>
    <row r="33" spans="2:20" ht="15.75" thickBot="1" x14ac:dyDescent="0.3">
      <c r="B33" s="19">
        <v>2016</v>
      </c>
      <c r="C33" s="20">
        <v>109.5</v>
      </c>
      <c r="F33" s="19">
        <v>2016</v>
      </c>
      <c r="G33" s="20">
        <v>110.2</v>
      </c>
      <c r="J33" s="19">
        <v>2016</v>
      </c>
      <c r="K33" s="20">
        <v>106</v>
      </c>
      <c r="L33" s="21">
        <f t="shared" si="9"/>
        <v>0.17924528301886791</v>
      </c>
      <c r="N33" s="19">
        <v>2016</v>
      </c>
      <c r="O33" s="20">
        <v>100.1</v>
      </c>
      <c r="P33" s="26">
        <f t="shared" si="8"/>
        <v>0.18681318681318684</v>
      </c>
      <c r="R33" s="19">
        <v>2016</v>
      </c>
      <c r="S33" s="20">
        <v>99.7</v>
      </c>
      <c r="T33" s="26">
        <f t="shared" si="10"/>
        <v>0.12437311935807413</v>
      </c>
    </row>
    <row r="34" spans="2:20" ht="15.75" thickBot="1" x14ac:dyDescent="0.3">
      <c r="B34" s="19">
        <v>2015</v>
      </c>
      <c r="C34" s="20">
        <v>104.6</v>
      </c>
      <c r="F34" s="19">
        <v>2015</v>
      </c>
      <c r="G34" s="20">
        <v>109.3</v>
      </c>
      <c r="J34" s="19">
        <v>2015</v>
      </c>
      <c r="K34" s="20">
        <v>105.4</v>
      </c>
      <c r="L34" s="21">
        <f t="shared" si="9"/>
        <v>0.18595825426944965</v>
      </c>
      <c r="N34" s="19">
        <v>2015</v>
      </c>
      <c r="O34" s="20">
        <v>99.4</v>
      </c>
      <c r="P34" s="26">
        <f t="shared" si="8"/>
        <v>0.19517102615694154</v>
      </c>
      <c r="R34" s="19">
        <v>2015</v>
      </c>
      <c r="S34" s="20">
        <v>108.5</v>
      </c>
      <c r="T34" s="26">
        <f t="shared" si="10"/>
        <v>3.3179723502304095E-2</v>
      </c>
    </row>
    <row r="35" spans="2:20" ht="15.75" thickBot="1" x14ac:dyDescent="0.3">
      <c r="B35" s="19">
        <v>2014</v>
      </c>
      <c r="C35" s="20">
        <v>97.9</v>
      </c>
      <c r="F35" s="19">
        <v>2014</v>
      </c>
      <c r="G35" s="20">
        <v>107.5</v>
      </c>
      <c r="J35" s="19">
        <v>2014</v>
      </c>
      <c r="K35" s="20">
        <v>108.2</v>
      </c>
      <c r="L35" s="21">
        <f t="shared" si="9"/>
        <v>0.15526802218114599</v>
      </c>
      <c r="N35" s="19">
        <v>2014</v>
      </c>
      <c r="O35" s="20">
        <v>100.1</v>
      </c>
      <c r="P35" s="26">
        <f t="shared" si="8"/>
        <v>0.18681318681318684</v>
      </c>
      <c r="R35" s="19">
        <v>2014</v>
      </c>
      <c r="S35" s="20">
        <v>114.9</v>
      </c>
      <c r="T35" s="26">
        <f t="shared" si="10"/>
        <v>-2.4369016536118462E-2</v>
      </c>
    </row>
    <row r="36" spans="2:20" ht="15.75" thickBot="1" x14ac:dyDescent="0.3">
      <c r="B36" s="19">
        <v>2013</v>
      </c>
      <c r="C36" s="20">
        <v>94.7</v>
      </c>
      <c r="F36" s="19">
        <v>2013</v>
      </c>
      <c r="G36" s="20">
        <v>104.8</v>
      </c>
      <c r="J36" s="19">
        <v>2013</v>
      </c>
      <c r="K36" s="20">
        <v>104.1</v>
      </c>
      <c r="L36" s="21">
        <f t="shared" si="9"/>
        <v>0.20076849183477433</v>
      </c>
      <c r="N36" s="19">
        <v>2013</v>
      </c>
      <c r="O36" s="20">
        <v>100.1</v>
      </c>
      <c r="P36" s="26">
        <f t="shared" si="8"/>
        <v>0.18681318681318684</v>
      </c>
      <c r="R36" s="19">
        <v>2013</v>
      </c>
      <c r="S36" s="20">
        <v>112.8</v>
      </c>
      <c r="T36" s="26">
        <f t="shared" si="10"/>
        <v>-6.2056737588652737E-3</v>
      </c>
    </row>
    <row r="37" spans="2:20" ht="15.75" thickBot="1" x14ac:dyDescent="0.3">
      <c r="B37" s="19">
        <v>2012</v>
      </c>
      <c r="C37" s="17"/>
      <c r="F37" s="19">
        <v>2012</v>
      </c>
      <c r="G37" s="17"/>
      <c r="J37" s="19">
        <v>2012</v>
      </c>
      <c r="K37" s="17"/>
      <c r="N37" s="19">
        <v>2012</v>
      </c>
      <c r="O37" s="17"/>
      <c r="P37" s="22"/>
      <c r="R37" s="19">
        <v>2012</v>
      </c>
      <c r="S37" s="17"/>
    </row>
    <row r="39" spans="2:20" ht="15.75" thickBot="1" x14ac:dyDescent="0.3">
      <c r="B39" t="s">
        <v>220</v>
      </c>
      <c r="F39" t="s">
        <v>221</v>
      </c>
      <c r="J39" t="s">
        <v>222</v>
      </c>
      <c r="N39" t="s">
        <v>223</v>
      </c>
      <c r="R39" t="s">
        <v>224</v>
      </c>
    </row>
    <row r="40" spans="2:20" ht="26.25" thickBot="1" x14ac:dyDescent="0.3">
      <c r="B40" s="18" t="s">
        <v>202</v>
      </c>
      <c r="C40" s="18" t="s">
        <v>203</v>
      </c>
      <c r="F40" s="18" t="s">
        <v>202</v>
      </c>
      <c r="G40" s="18" t="s">
        <v>203</v>
      </c>
      <c r="J40" s="18" t="s">
        <v>202</v>
      </c>
      <c r="K40" s="18" t="s">
        <v>203</v>
      </c>
      <c r="N40" s="18" t="s">
        <v>202</v>
      </c>
      <c r="O40" s="18" t="s">
        <v>203</v>
      </c>
      <c r="R40" s="18" t="s">
        <v>202</v>
      </c>
      <c r="S40" s="18" t="s">
        <v>203</v>
      </c>
    </row>
    <row r="41" spans="2:20" ht="15.75" thickBot="1" x14ac:dyDescent="0.3">
      <c r="B41" s="19">
        <v>2020</v>
      </c>
      <c r="C41" s="20">
        <v>107.2</v>
      </c>
      <c r="D41" s="26">
        <f>($C$41-C41)/C41</f>
        <v>0</v>
      </c>
      <c r="F41" s="19">
        <v>2020</v>
      </c>
      <c r="G41" s="20">
        <v>96.7</v>
      </c>
      <c r="H41" s="26">
        <f>($G$41-G41)/G41</f>
        <v>0</v>
      </c>
      <c r="J41" s="19">
        <v>2020</v>
      </c>
      <c r="K41" s="20">
        <v>115.4</v>
      </c>
      <c r="N41" s="19">
        <v>2020</v>
      </c>
      <c r="O41" s="20">
        <v>121.2</v>
      </c>
      <c r="P41" s="26">
        <f>($O$41-O41)/O41</f>
        <v>0</v>
      </c>
      <c r="R41" s="19">
        <v>2020</v>
      </c>
      <c r="S41" s="20">
        <v>117.8</v>
      </c>
      <c r="T41" s="26">
        <f>($S$41-S41)/S41</f>
        <v>0</v>
      </c>
    </row>
    <row r="42" spans="2:20" ht="15.75" thickBot="1" x14ac:dyDescent="0.3">
      <c r="B42" s="19">
        <v>2019</v>
      </c>
      <c r="C42" s="20">
        <v>106.5</v>
      </c>
      <c r="D42" s="26">
        <f t="shared" ref="D42:D48" si="11">($C$41-C42)/C42</f>
        <v>6.5727699530516697E-3</v>
      </c>
      <c r="F42" s="19">
        <v>2019</v>
      </c>
      <c r="G42" s="20">
        <v>95.9</v>
      </c>
      <c r="H42" s="26">
        <f t="shared" ref="H42:H48" si="12">($G$41-G42)/G42</f>
        <v>8.3420229405630573E-3</v>
      </c>
      <c r="J42" s="19">
        <v>2019</v>
      </c>
      <c r="K42" s="20">
        <v>114.5</v>
      </c>
      <c r="N42" s="19">
        <v>2019</v>
      </c>
      <c r="O42" s="20">
        <v>120.5</v>
      </c>
      <c r="P42" s="26">
        <f t="shared" ref="P42:P48" si="13">($O$41-O42)/O42</f>
        <v>5.8091286307054178E-3</v>
      </c>
      <c r="R42" s="19">
        <v>2019</v>
      </c>
      <c r="S42" s="20">
        <v>115.8</v>
      </c>
      <c r="T42" s="26">
        <f t="shared" ref="T42:T48" si="14">($S$41-S42)/S42</f>
        <v>1.7271157167530225E-2</v>
      </c>
    </row>
    <row r="43" spans="2:20" ht="15.75" thickBot="1" x14ac:dyDescent="0.3">
      <c r="B43" s="19">
        <v>2018</v>
      </c>
      <c r="C43" s="20">
        <v>109</v>
      </c>
      <c r="D43" s="26">
        <f t="shared" si="11"/>
        <v>-1.6513761467889881E-2</v>
      </c>
      <c r="F43" s="19">
        <v>2018</v>
      </c>
      <c r="G43" s="20">
        <v>95.1</v>
      </c>
      <c r="H43" s="26">
        <f t="shared" si="12"/>
        <v>1.6824395373291362E-2</v>
      </c>
      <c r="J43" s="19">
        <v>2018</v>
      </c>
      <c r="K43" s="20">
        <v>110.8</v>
      </c>
      <c r="N43" s="19">
        <v>2018</v>
      </c>
      <c r="O43" s="20">
        <v>121</v>
      </c>
      <c r="P43" s="26">
        <f t="shared" si="13"/>
        <v>1.6528925619834947E-3</v>
      </c>
      <c r="R43" s="19">
        <v>2018</v>
      </c>
      <c r="S43" s="20">
        <v>113.7</v>
      </c>
      <c r="T43" s="26">
        <f t="shared" si="14"/>
        <v>3.6059806508355267E-2</v>
      </c>
    </row>
    <row r="44" spans="2:20" ht="15.75" thickBot="1" x14ac:dyDescent="0.3">
      <c r="B44" s="19">
        <v>2017</v>
      </c>
      <c r="C44" s="20">
        <v>91.3</v>
      </c>
      <c r="D44" s="26">
        <f t="shared" si="11"/>
        <v>0.17415115005476459</v>
      </c>
      <c r="F44" s="19">
        <v>2017</v>
      </c>
      <c r="G44" s="20">
        <v>94.9</v>
      </c>
      <c r="H44" s="26">
        <f t="shared" si="12"/>
        <v>1.8967334035827156E-2</v>
      </c>
      <c r="J44" s="19">
        <v>2017</v>
      </c>
      <c r="K44" s="20">
        <v>109.9</v>
      </c>
      <c r="N44" s="19">
        <v>2017</v>
      </c>
      <c r="O44" s="20">
        <v>118.2</v>
      </c>
      <c r="P44" s="26">
        <f t="shared" si="13"/>
        <v>2.5380710659898477E-2</v>
      </c>
      <c r="R44" s="19">
        <v>2017</v>
      </c>
      <c r="S44" s="20">
        <v>115.9</v>
      </c>
      <c r="T44" s="26">
        <f t="shared" si="14"/>
        <v>1.6393442622950744E-2</v>
      </c>
    </row>
    <row r="45" spans="2:20" ht="15.75" thickBot="1" x14ac:dyDescent="0.3">
      <c r="B45" s="19">
        <v>2016</v>
      </c>
      <c r="C45" s="20">
        <v>84.2</v>
      </c>
      <c r="D45" s="26">
        <f t="shared" si="11"/>
        <v>0.27315914489311161</v>
      </c>
      <c r="F45" s="19">
        <v>2016</v>
      </c>
      <c r="G45" s="20">
        <v>95.1</v>
      </c>
      <c r="H45" s="26">
        <f t="shared" si="12"/>
        <v>1.6824395373291362E-2</v>
      </c>
      <c r="J45" s="19">
        <v>2016</v>
      </c>
      <c r="K45" s="20">
        <v>107.8</v>
      </c>
      <c r="N45" s="19">
        <v>2016</v>
      </c>
      <c r="O45" s="20">
        <v>114.1</v>
      </c>
      <c r="P45" s="26">
        <f t="shared" si="13"/>
        <v>6.2226117440841444E-2</v>
      </c>
      <c r="R45" s="19">
        <v>2016</v>
      </c>
      <c r="S45" s="20">
        <v>118.7</v>
      </c>
      <c r="T45" s="26">
        <f t="shared" si="14"/>
        <v>-7.5821398483572507E-3</v>
      </c>
    </row>
    <row r="46" spans="2:20" ht="15.75" thickBot="1" x14ac:dyDescent="0.3">
      <c r="B46" s="19">
        <v>2015</v>
      </c>
      <c r="C46" s="20">
        <v>90.2</v>
      </c>
      <c r="D46" s="26">
        <f t="shared" si="11"/>
        <v>0.18847006651884701</v>
      </c>
      <c r="F46" s="19">
        <v>2015</v>
      </c>
      <c r="G46" s="20">
        <v>99.3</v>
      </c>
      <c r="H46" s="26">
        <f t="shared" si="12"/>
        <v>-2.6183282980866005E-2</v>
      </c>
      <c r="J46" s="19">
        <v>2015</v>
      </c>
      <c r="K46" s="20">
        <v>107.9</v>
      </c>
      <c r="N46" s="19">
        <v>2015</v>
      </c>
      <c r="O46" s="20">
        <v>112.4</v>
      </c>
      <c r="P46" s="26">
        <f t="shared" si="13"/>
        <v>7.8291814946619187E-2</v>
      </c>
      <c r="R46" s="19">
        <v>2015</v>
      </c>
      <c r="S46" s="20">
        <v>118.1</v>
      </c>
      <c r="T46" s="26">
        <f t="shared" si="14"/>
        <v>-2.5402201524131851E-3</v>
      </c>
    </row>
    <row r="47" spans="2:20" ht="15.75" thickBot="1" x14ac:dyDescent="0.3">
      <c r="B47" s="19">
        <v>2014</v>
      </c>
      <c r="C47" s="20">
        <v>101.7</v>
      </c>
      <c r="D47" s="26">
        <f t="shared" si="11"/>
        <v>5.4080629301868237E-2</v>
      </c>
      <c r="F47" s="19">
        <v>2014</v>
      </c>
      <c r="G47" s="20">
        <v>102.2</v>
      </c>
      <c r="H47" s="26">
        <f t="shared" si="12"/>
        <v>-5.3816046966731895E-2</v>
      </c>
      <c r="J47" s="19">
        <v>2014</v>
      </c>
      <c r="K47" s="20">
        <v>104.7</v>
      </c>
      <c r="N47" s="19">
        <v>2014</v>
      </c>
      <c r="O47" s="20">
        <v>108.8</v>
      </c>
      <c r="P47" s="26">
        <f t="shared" si="13"/>
        <v>0.11397058823529417</v>
      </c>
      <c r="R47" s="19">
        <v>2014</v>
      </c>
      <c r="S47" s="20">
        <v>117.1</v>
      </c>
      <c r="T47" s="26">
        <f t="shared" si="14"/>
        <v>5.9777967549103578E-3</v>
      </c>
    </row>
    <row r="48" spans="2:20" ht="15.75" thickBot="1" x14ac:dyDescent="0.3">
      <c r="B48" s="19">
        <v>2013</v>
      </c>
      <c r="C48" s="20">
        <v>98.8</v>
      </c>
      <c r="D48" s="26">
        <f t="shared" si="11"/>
        <v>8.5020242914979824E-2</v>
      </c>
      <c r="F48" s="19">
        <v>2013</v>
      </c>
      <c r="G48" s="20">
        <v>101</v>
      </c>
      <c r="H48" s="26">
        <f t="shared" si="12"/>
        <v>-4.2574257425742543E-2</v>
      </c>
      <c r="J48" s="19">
        <v>2013</v>
      </c>
      <c r="K48" s="20">
        <v>104.2</v>
      </c>
      <c r="N48" s="19">
        <v>2013</v>
      </c>
      <c r="O48" s="20">
        <v>101.6</v>
      </c>
      <c r="P48" s="26">
        <f t="shared" si="13"/>
        <v>0.19291338582677175</v>
      </c>
      <c r="R48" s="19">
        <v>2013</v>
      </c>
      <c r="S48" s="20">
        <v>112</v>
      </c>
      <c r="T48" s="26">
        <f t="shared" si="14"/>
        <v>5.1785714285714261E-2</v>
      </c>
    </row>
    <row r="49" spans="2:19" ht="15.75" thickBot="1" x14ac:dyDescent="0.3">
      <c r="B49" s="19">
        <v>2012</v>
      </c>
      <c r="C49" s="17"/>
      <c r="F49" s="19">
        <v>2012</v>
      </c>
      <c r="G49" s="17"/>
      <c r="J49" s="19">
        <v>2012</v>
      </c>
      <c r="K49" s="17"/>
      <c r="N49" s="19">
        <v>2012</v>
      </c>
      <c r="O49" s="17"/>
      <c r="R49" s="19">
        <v>2012</v>
      </c>
      <c r="S49" s="17"/>
    </row>
    <row r="51" spans="2:19" ht="15.75" thickBot="1" x14ac:dyDescent="0.3">
      <c r="B51" t="s">
        <v>225</v>
      </c>
      <c r="F51" t="s">
        <v>226</v>
      </c>
    </row>
    <row r="52" spans="2:19" ht="26.25" thickBot="1" x14ac:dyDescent="0.3">
      <c r="B52" s="18" t="s">
        <v>202</v>
      </c>
      <c r="C52" s="18" t="s">
        <v>203</v>
      </c>
      <c r="F52" s="18" t="s">
        <v>202</v>
      </c>
      <c r="G52" s="18" t="s">
        <v>203</v>
      </c>
    </row>
    <row r="53" spans="2:19" ht="15.75" thickBot="1" x14ac:dyDescent="0.3">
      <c r="B53" s="19">
        <v>2020</v>
      </c>
      <c r="C53" s="20">
        <v>117.9</v>
      </c>
      <c r="D53" s="26">
        <f>($C$53-C53)/C53</f>
        <v>0</v>
      </c>
      <c r="F53" s="19">
        <v>2020</v>
      </c>
      <c r="G53" s="20">
        <v>109.6</v>
      </c>
    </row>
    <row r="54" spans="2:19" ht="15.75" thickBot="1" x14ac:dyDescent="0.3">
      <c r="B54" s="19">
        <v>2019</v>
      </c>
      <c r="C54" s="20">
        <v>119.7</v>
      </c>
      <c r="D54" s="26">
        <f t="shared" ref="D54:D60" si="15">($C$53-C54)/C54</f>
        <v>-1.5037593984962383E-2</v>
      </c>
      <c r="F54" s="19">
        <v>2019</v>
      </c>
      <c r="G54" s="20">
        <v>109.3</v>
      </c>
    </row>
    <row r="55" spans="2:19" ht="15.75" thickBot="1" x14ac:dyDescent="0.3">
      <c r="B55" s="19">
        <v>2018</v>
      </c>
      <c r="C55" s="20">
        <v>119.2</v>
      </c>
      <c r="D55" s="26">
        <f t="shared" si="15"/>
        <v>-1.0906040268456351E-2</v>
      </c>
      <c r="F55" s="19">
        <v>2018</v>
      </c>
      <c r="G55" s="20">
        <v>108.5</v>
      </c>
    </row>
    <row r="56" spans="2:19" ht="15.75" thickBot="1" x14ac:dyDescent="0.3">
      <c r="B56" s="19">
        <v>2017</v>
      </c>
      <c r="C56" s="20">
        <v>116.9</v>
      </c>
      <c r="D56" s="26">
        <f t="shared" si="15"/>
        <v>8.5543199315654406E-3</v>
      </c>
      <c r="F56" s="19">
        <v>2017</v>
      </c>
      <c r="G56" s="20">
        <v>104.3</v>
      </c>
    </row>
    <row r="57" spans="2:19" ht="15.75" thickBot="1" x14ac:dyDescent="0.3">
      <c r="B57" s="19">
        <v>2016</v>
      </c>
      <c r="C57" s="20">
        <v>114.6</v>
      </c>
      <c r="D57" s="26">
        <f t="shared" si="15"/>
        <v>2.8795811518324707E-2</v>
      </c>
      <c r="F57" s="19">
        <v>2016</v>
      </c>
      <c r="G57" s="20">
        <v>102.8</v>
      </c>
    </row>
    <row r="58" spans="2:19" ht="15.75" thickBot="1" x14ac:dyDescent="0.3">
      <c r="B58" s="19">
        <v>2015</v>
      </c>
      <c r="C58" s="20">
        <v>114</v>
      </c>
      <c r="D58" s="26">
        <f t="shared" si="15"/>
        <v>3.4210526315789525E-2</v>
      </c>
      <c r="F58" s="19">
        <v>2015</v>
      </c>
      <c r="G58" s="20">
        <v>104.8</v>
      </c>
    </row>
    <row r="59" spans="2:19" ht="15.75" thickBot="1" x14ac:dyDescent="0.3">
      <c r="B59" s="19">
        <v>2014</v>
      </c>
      <c r="C59" s="20">
        <v>111.1</v>
      </c>
      <c r="D59" s="26">
        <f t="shared" si="15"/>
        <v>6.1206120612061314E-2</v>
      </c>
      <c r="F59" s="19">
        <v>2014</v>
      </c>
      <c r="G59" s="20">
        <v>111.5</v>
      </c>
    </row>
    <row r="60" spans="2:19" ht="15.75" thickBot="1" x14ac:dyDescent="0.3">
      <c r="B60" s="19">
        <v>2013</v>
      </c>
      <c r="C60" s="20">
        <v>110.4</v>
      </c>
      <c r="D60" s="26">
        <f t="shared" si="15"/>
        <v>6.7934782608695649E-2</v>
      </c>
      <c r="F60" s="19">
        <v>2013</v>
      </c>
      <c r="G60" s="20">
        <v>108.7</v>
      </c>
    </row>
    <row r="61" spans="2:19" ht="15.75" thickBot="1" x14ac:dyDescent="0.3">
      <c r="B61" s="19">
        <v>2012</v>
      </c>
      <c r="C61" s="17"/>
      <c r="F61" s="19">
        <v>2012</v>
      </c>
      <c r="G61" s="17"/>
    </row>
  </sheetData>
  <mergeCells count="3">
    <mergeCell ref="F2:G2"/>
    <mergeCell ref="B2:D2"/>
    <mergeCell ref="R15:S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9:J13"/>
  <sheetViews>
    <sheetView workbookViewId="0">
      <selection activeCell="D23" sqref="D23"/>
    </sheetView>
  </sheetViews>
  <sheetFormatPr defaultRowHeight="15" x14ac:dyDescent="0.25"/>
  <cols>
    <col min="9" max="10" width="16.85546875" bestFit="1" customWidth="1"/>
  </cols>
  <sheetData>
    <row r="9" spans="9:10" x14ac:dyDescent="0.25">
      <c r="I9" s="27">
        <v>3144257891</v>
      </c>
      <c r="J9" s="27">
        <v>3220247964</v>
      </c>
    </row>
    <row r="10" spans="9:10" x14ac:dyDescent="0.25">
      <c r="I10" s="27">
        <v>388694</v>
      </c>
      <c r="J10" s="27">
        <v>539520</v>
      </c>
    </row>
    <row r="11" spans="9:10" x14ac:dyDescent="0.25">
      <c r="I11" s="27">
        <v>520836186</v>
      </c>
      <c r="J11" s="27">
        <v>4361198</v>
      </c>
    </row>
    <row r="12" spans="9:10" x14ac:dyDescent="0.25">
      <c r="I12" s="27">
        <f>SUM(I9:I11)</f>
        <v>3665482771</v>
      </c>
      <c r="J12" s="27">
        <f>SUM(J9:J11)</f>
        <v>3225148682</v>
      </c>
    </row>
    <row r="13" spans="9:10" x14ac:dyDescent="0.25">
      <c r="J13"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Plant &amp; Machinery</vt:lpstr>
      <vt:lpstr>Electrical Installation &amp; Equip</vt:lpstr>
      <vt:lpstr>Vehicles</vt:lpstr>
      <vt:lpstr>Summary</vt:lpstr>
      <vt:lpstr>Inflation reference</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Manas Upmanyu</dc:creator>
  <cp:lastModifiedBy>Inderjeet  Rathi</cp:lastModifiedBy>
  <dcterms:created xsi:type="dcterms:W3CDTF">2022-02-05T11:31:21Z</dcterms:created>
  <dcterms:modified xsi:type="dcterms:W3CDTF">2022-02-11T05:42:07Z</dcterms:modified>
</cp:coreProperties>
</file>