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MS. Shri Dutt India\"/>
    </mc:Choice>
  </mc:AlternateContent>
  <bookViews>
    <workbookView xWindow="0" yWindow="0" windowWidth="21600" windowHeight="97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 l="1"/>
  <c r="I6" i="1"/>
  <c r="I7" i="1"/>
  <c r="I8" i="1"/>
  <c r="I9" i="1"/>
  <c r="I10" i="1"/>
  <c r="I11" i="1"/>
  <c r="J12" i="1"/>
  <c r="F6" i="1"/>
  <c r="F7" i="1"/>
  <c r="F8" i="1"/>
  <c r="F9" i="1"/>
  <c r="F10" i="1"/>
  <c r="F11" i="1"/>
  <c r="F5" i="1"/>
  <c r="M10" i="1"/>
  <c r="M9" i="1"/>
  <c r="M8" i="1"/>
  <c r="M7" i="1"/>
  <c r="M6" i="1"/>
  <c r="M5" i="1"/>
  <c r="M12" i="1" s="1"/>
  <c r="I5" i="1"/>
  <c r="O8" i="1" l="1"/>
  <c r="Q8" i="1" s="1"/>
  <c r="O7" i="1"/>
  <c r="Q7" i="1" s="1"/>
  <c r="O11" i="1"/>
  <c r="Q11" i="1" s="1"/>
  <c r="N11" i="1"/>
  <c r="N9" i="1"/>
  <c r="O9" i="1" s="1"/>
  <c r="Q9" i="1" s="1"/>
  <c r="N7" i="1"/>
  <c r="N10" i="1"/>
  <c r="O10" i="1" s="1"/>
  <c r="Q10" i="1" s="1"/>
  <c r="N8" i="1"/>
  <c r="N6" i="1"/>
  <c r="O6" i="1" s="1"/>
  <c r="Q6" i="1" s="1"/>
  <c r="N5" i="1"/>
  <c r="O5" i="1" l="1"/>
  <c r="N12" i="1"/>
  <c r="O12" i="1" l="1"/>
  <c r="Q5" i="1"/>
  <c r="Q12" i="1" s="1"/>
</calcChain>
</file>

<file path=xl/sharedStrings.xml><?xml version="1.0" encoding="utf-8"?>
<sst xmlns="http://schemas.openxmlformats.org/spreadsheetml/2006/main" count="39" uniqueCount="30">
  <si>
    <t xml:space="preserve">Sr. no </t>
  </si>
  <si>
    <t>Asset description</t>
  </si>
  <si>
    <t xml:space="preserve">Date of Capitalization </t>
  </si>
  <si>
    <t>Date of Valuation</t>
  </si>
  <si>
    <r>
      <t xml:space="preserve">Operational Life Consumed                    </t>
    </r>
    <r>
      <rPr>
        <i/>
        <sz val="11"/>
        <color theme="1"/>
        <rFont val="Calibri"/>
        <family val="2"/>
        <scheme val="minor"/>
      </rPr>
      <t>(yrs)</t>
    </r>
  </si>
  <si>
    <r>
      <t xml:space="preserve">Estimated Economic life of the Assets                                     </t>
    </r>
    <r>
      <rPr>
        <i/>
        <sz val="11"/>
        <color theme="1"/>
        <rFont val="Calibri"/>
        <family val="2"/>
        <scheme val="minor"/>
      </rPr>
      <t>(Years)</t>
    </r>
  </si>
  <si>
    <t xml:space="preserve">Salvage Value </t>
  </si>
  <si>
    <t xml:space="preserve">Depreciation factor </t>
  </si>
  <si>
    <t xml:space="preserve">Cost of Capitalization </t>
  </si>
  <si>
    <r>
      <t xml:space="preserve">Net Block as on </t>
    </r>
    <r>
      <rPr>
        <i/>
        <sz val="11"/>
        <color theme="1"/>
        <rFont val="Calibri"/>
        <family val="2"/>
        <scheme val="minor"/>
      </rPr>
      <t>(31.01.21)</t>
    </r>
  </si>
  <si>
    <t>% Inflation</t>
  </si>
  <si>
    <r>
      <t xml:space="preserve">Estimated Reproduction Cost of the Asset                                                                    </t>
    </r>
    <r>
      <rPr>
        <i/>
        <sz val="11"/>
        <color theme="1"/>
        <rFont val="Calibri"/>
        <family val="2"/>
        <scheme val="minor"/>
      </rPr>
      <t>(as per CCI)</t>
    </r>
  </si>
  <si>
    <t>Total Depreciation</t>
  </si>
  <si>
    <t>Net Depreciated Value</t>
  </si>
  <si>
    <t>Obsolescence Factor</t>
  </si>
  <si>
    <t>Current Depreciated Replacement Value</t>
  </si>
  <si>
    <t>Installation of one boiler having capacity of  145 TPH for Co gen, Two Turbine Generator Set, One Swich Yard</t>
  </si>
  <si>
    <t>One PCC panel--11KV</t>
  </si>
  <si>
    <t>One Disel Engine set-750 KVA</t>
  </si>
  <si>
    <t xml:space="preserve">Steel required for One Power house plant </t>
  </si>
  <si>
    <t>TOTAL</t>
  </si>
  <si>
    <t>--</t>
  </si>
  <si>
    <t>Notes:</t>
  </si>
  <si>
    <t xml:space="preserve"> VALUATION OF PLANT AND MACHINERY CAPITALIZED IN  | M/S. SHRI DUTT INDIA PVT. LTD. | SAKHARWADI | TALUK PHATTAN | SATARE | MAHARAHSTRA |</t>
  </si>
  <si>
    <t>1. Asset items pertaining to M/S. SHRI DUTT INDIA PVT. LTD, located in Sakharwadi, Taluka Phattan, Satare, Maharashtra.</t>
  </si>
  <si>
    <t>2. Ms. Shri Dutt India Pvt. Ltd has provided us the Fixed Asset Register (FAR) for the purpose of Valuation. This FAR has the capitalization of the items based on the capex incurred .Hence, for the purpose of Valuation we have taken the FAR having capex incurred.</t>
  </si>
  <si>
    <t>3. For evaluating useful life for calculation of depreciation,Chart of Companies Act-2013 is reffered</t>
  </si>
  <si>
    <t>4. For evaluating the Gross current replacement cost of the machines and equipments, we have adopted the inflation rate occurred in the manufacturing of the respective commodity. For the same we have used the whole sale price index provided by the Government of India through www.eaindustry.nic.in</t>
  </si>
  <si>
    <t>5. Final valuation includes Design, erection, procurement, installation &amp; commissioning charges as well.</t>
  </si>
  <si>
    <t>6.The assets mentioned in the FAR (Fixed Asset Register) were found to be under installation and non-operational.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</si>
</sst>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4009]\ * #,##0_ ;_ [$₹-4009]\ * \-#,##0_ ;_ [$₹-4009]\ * &quot;-&quot;??_ ;_ @_ "/>
    <numFmt numFmtId="165" formatCode="0.000"/>
    <numFmt numFmtId="166" formatCode="_ [$₹-4009]\ * #,##0.00_ ;_ [$₹-4009]\ * \-#,##0.00_ ;_ [$₹-4009]\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i/>
      <sz val="11"/>
      <color theme="1"/>
      <name val="Calibri"/>
      <family val="2"/>
      <scheme val="minor"/>
    </font>
    <font>
      <sz val="11"/>
      <name val="Calibri"/>
      <family val="2"/>
      <scheme val="minor"/>
    </font>
    <font>
      <sz val="10"/>
      <name val="Arial"/>
      <family val="2"/>
    </font>
    <font>
      <b/>
      <i/>
      <sz val="11"/>
      <color theme="1"/>
      <name val="Calibri"/>
      <family val="2"/>
      <scheme val="minor"/>
    </font>
    <font>
      <i/>
      <sz val="11"/>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 fillId="0" borderId="0"/>
    <xf numFmtId="44" fontId="1" fillId="0" borderId="0" applyFont="0" applyFill="0" applyBorder="0" applyAlignment="0" applyProtection="0"/>
  </cellStyleXfs>
  <cellXfs count="29">
    <xf numFmtId="0" fontId="0" fillId="0" borderId="0" xfId="0"/>
    <xf numFmtId="0" fontId="2" fillId="3" borderId="1" xfId="0" applyFont="1" applyFill="1" applyBorder="1" applyAlignment="1">
      <alignment horizontal="center" vertical="center" wrapText="1"/>
    </xf>
    <xf numFmtId="44" fontId="4" fillId="3" borderId="1" xfId="2"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1" xfId="2" applyNumberFormat="1" applyFont="1" applyFill="1" applyBorder="1" applyAlignment="1">
      <alignment horizontal="center" vertical="center" wrapText="1"/>
    </xf>
    <xf numFmtId="164" fontId="2" fillId="3" borderId="1" xfId="2" applyNumberFormat="1" applyFont="1" applyFill="1" applyBorder="1" applyAlignment="1">
      <alignment horizontal="center" vertical="center" wrapText="1"/>
    </xf>
    <xf numFmtId="44" fontId="2" fillId="3" borderId="1" xfId="2" applyFont="1" applyFill="1" applyBorder="1" applyAlignment="1">
      <alignment horizontal="center" vertical="center" wrapText="1"/>
    </xf>
    <xf numFmtId="0" fontId="6" fillId="0" borderId="1" xfId="0" applyFont="1" applyBorder="1" applyAlignment="1">
      <alignment horizontal="center" vertical="center"/>
    </xf>
    <xf numFmtId="2"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9" fontId="6" fillId="0" borderId="1" xfId="3" applyFont="1" applyBorder="1" applyAlignment="1">
      <alignment horizontal="center" vertical="center"/>
    </xf>
    <xf numFmtId="166" fontId="6" fillId="0" borderId="1" xfId="0" applyNumberFormat="1" applyFont="1" applyBorder="1" applyAlignment="1">
      <alignment horizontal="center" vertical="center"/>
    </xf>
    <xf numFmtId="0" fontId="0" fillId="0" borderId="1" xfId="0" applyBorder="1" applyAlignment="1">
      <alignment vertical="top" wrapText="1"/>
    </xf>
    <xf numFmtId="0" fontId="0" fillId="0" borderId="1" xfId="0" applyBorder="1" applyAlignment="1">
      <alignment vertical="top"/>
    </xf>
    <xf numFmtId="0" fontId="6" fillId="0" borderId="1" xfId="0" applyNumberFormat="1" applyFont="1" applyBorder="1" applyAlignment="1">
      <alignment horizontal="center" vertical="center"/>
    </xf>
    <xf numFmtId="0" fontId="0" fillId="0" borderId="1" xfId="0" applyBorder="1"/>
    <xf numFmtId="166" fontId="2" fillId="0" borderId="1" xfId="0" applyNumberFormat="1" applyFont="1" applyBorder="1"/>
    <xf numFmtId="44" fontId="6" fillId="0" borderId="1" xfId="2" quotePrefix="1" applyFont="1" applyBorder="1" applyAlignment="1">
      <alignment horizontal="center" vertical="center"/>
    </xf>
    <xf numFmtId="166" fontId="0" fillId="0" borderId="1" xfId="1" applyNumberFormat="1" applyFont="1" applyBorder="1" applyAlignment="1">
      <alignment horizontal="center" vertical="center"/>
    </xf>
    <xf numFmtId="0" fontId="2" fillId="0" borderId="1" xfId="0" applyFont="1" applyBorder="1"/>
    <xf numFmtId="0" fontId="5" fillId="0" borderId="1" xfId="4" applyFont="1" applyFill="1" applyBorder="1" applyAlignment="1">
      <alignment horizontal="left" vertical="top" wrapText="1"/>
    </xf>
    <xf numFmtId="0" fontId="9" fillId="0" borderId="1" xfId="4" applyFont="1" applyBorder="1" applyAlignment="1">
      <alignment horizontal="left" vertical="top" wrapText="1"/>
    </xf>
    <xf numFmtId="0" fontId="3" fillId="2" borderId="1" xfId="0" applyFont="1" applyFill="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8" fillId="0" borderId="1" xfId="4" applyFont="1" applyBorder="1" applyAlignment="1">
      <alignment horizontal="left" vertical="center"/>
    </xf>
    <xf numFmtId="0" fontId="5" fillId="4" borderId="1" xfId="4" applyFont="1" applyFill="1" applyBorder="1" applyAlignment="1">
      <alignment horizontal="left" vertical="top" wrapText="1"/>
    </xf>
  </cellXfs>
  <cellStyles count="20">
    <cellStyle name="Comma" xfId="1" builtinId="3"/>
    <cellStyle name="Comma 2" xfId="7"/>
    <cellStyle name="Comma 2 2" xfId="9"/>
    <cellStyle name="Comma 3" xfId="10"/>
    <cellStyle name="Comma 4" xfId="15"/>
    <cellStyle name="Comma 5" xfId="11"/>
    <cellStyle name="Currency" xfId="2" builtinId="4"/>
    <cellStyle name="Currency 2" xfId="16"/>
    <cellStyle name="Currency 2 2" xfId="19"/>
    <cellStyle name="Currency 3" xfId="12"/>
    <cellStyle name="Normal" xfId="0" builtinId="0"/>
    <cellStyle name="Normal 2" xfId="5"/>
    <cellStyle name="Normal 204" xfId="14"/>
    <cellStyle name="Normal 3" xfId="6"/>
    <cellStyle name="Normal 4" xfId="18"/>
    <cellStyle name="Normal 5" xfId="4"/>
    <cellStyle name="Percent" xfId="3" builtinId="5"/>
    <cellStyle name="Percent 2" xfId="8"/>
    <cellStyle name="Percent 3" xfId="17"/>
    <cellStyle name="Percent 4"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9"/>
  <sheetViews>
    <sheetView tabSelected="1" zoomScaleNormal="100" workbookViewId="0">
      <selection activeCell="C5" sqref="C5"/>
    </sheetView>
  </sheetViews>
  <sheetFormatPr defaultRowHeight="15" x14ac:dyDescent="0.25"/>
  <cols>
    <col min="2" max="2" width="6" bestFit="1" customWidth="1"/>
    <col min="3" max="3" width="48" bestFit="1" customWidth="1"/>
    <col min="4" max="4" width="12.85546875" customWidth="1"/>
    <col min="5" max="5" width="10.5703125" customWidth="1"/>
    <col min="6" max="6" width="11.28515625" customWidth="1"/>
    <col min="7" max="7" width="10.140625" customWidth="1"/>
    <col min="8" max="8" width="7.7109375" bestFit="1" customWidth="1"/>
    <col min="9" max="9" width="12.42578125" bestFit="1" customWidth="1"/>
    <col min="10" max="10" width="16.85546875" customWidth="1"/>
    <col min="11" max="11" width="19.85546875" hidden="1" customWidth="1"/>
    <col min="12" max="12" width="0" hidden="1" customWidth="1"/>
    <col min="13" max="13" width="16.42578125" customWidth="1"/>
    <col min="14" max="14" width="15.7109375" customWidth="1"/>
    <col min="15" max="15" width="16.5703125" customWidth="1"/>
    <col min="16" max="16" width="10.5703125" hidden="1" customWidth="1"/>
    <col min="17" max="17" width="16.7109375" customWidth="1"/>
  </cols>
  <sheetData>
    <row r="3" spans="2:17" ht="15.75" x14ac:dyDescent="0.25">
      <c r="B3" s="23" t="s">
        <v>23</v>
      </c>
      <c r="C3" s="23"/>
      <c r="D3" s="23"/>
      <c r="E3" s="23"/>
      <c r="F3" s="23"/>
      <c r="G3" s="23"/>
      <c r="H3" s="23"/>
      <c r="I3" s="23"/>
      <c r="J3" s="23"/>
      <c r="K3" s="23"/>
      <c r="L3" s="23"/>
      <c r="M3" s="23"/>
      <c r="N3" s="23"/>
      <c r="O3" s="23"/>
      <c r="P3" s="23"/>
      <c r="Q3" s="23"/>
    </row>
    <row r="4" spans="2:17" ht="75" x14ac:dyDescent="0.25">
      <c r="B4" s="1" t="s">
        <v>0</v>
      </c>
      <c r="C4" s="1" t="s">
        <v>1</v>
      </c>
      <c r="D4" s="1" t="s">
        <v>2</v>
      </c>
      <c r="E4" s="1" t="s">
        <v>3</v>
      </c>
      <c r="F4" s="2" t="s">
        <v>4</v>
      </c>
      <c r="G4" s="1" t="s">
        <v>5</v>
      </c>
      <c r="H4" s="1" t="s">
        <v>6</v>
      </c>
      <c r="I4" s="3" t="s">
        <v>7</v>
      </c>
      <c r="J4" s="1" t="s">
        <v>8</v>
      </c>
      <c r="K4" s="1" t="s">
        <v>9</v>
      </c>
      <c r="L4" s="1" t="s">
        <v>10</v>
      </c>
      <c r="M4" s="4" t="s">
        <v>11</v>
      </c>
      <c r="N4" s="5" t="s">
        <v>12</v>
      </c>
      <c r="O4" s="5" t="s">
        <v>13</v>
      </c>
      <c r="P4" s="6" t="s">
        <v>14</v>
      </c>
      <c r="Q4" s="5" t="s">
        <v>15</v>
      </c>
    </row>
    <row r="5" spans="2:17" ht="45" x14ac:dyDescent="0.25">
      <c r="B5" s="7">
        <v>1</v>
      </c>
      <c r="C5" s="13" t="s">
        <v>16</v>
      </c>
      <c r="D5" s="15">
        <v>2021</v>
      </c>
      <c r="E5" s="15">
        <v>2022</v>
      </c>
      <c r="F5" s="8">
        <f>E5-D5</f>
        <v>1</v>
      </c>
      <c r="G5" s="7">
        <v>25</v>
      </c>
      <c r="H5" s="9">
        <v>0.05</v>
      </c>
      <c r="I5" s="10">
        <f t="shared" ref="I5:I11" si="0">(1-H5)/G5</f>
        <v>3.7999999999999999E-2</v>
      </c>
      <c r="J5" s="19">
        <v>261465965.25423729</v>
      </c>
      <c r="K5" s="18" t="s">
        <v>21</v>
      </c>
      <c r="L5" s="11">
        <v>0</v>
      </c>
      <c r="M5" s="12">
        <f>J5*(1+L5)</f>
        <v>261465965.25423729</v>
      </c>
      <c r="N5" s="12">
        <f t="shared" ref="N5:N11" si="1">M5*I5*F5</f>
        <v>9935706.6796610169</v>
      </c>
      <c r="O5" s="12">
        <f>MAX(M5-N5,0)</f>
        <v>251530258.57457629</v>
      </c>
      <c r="P5" s="9">
        <v>0</v>
      </c>
      <c r="Q5" s="12">
        <f t="shared" ref="Q5:Q9" si="2">IF(K5&lt;=0,0,IF(O5&lt;=M5*H5,M5*H5,O5*(1-P5)))</f>
        <v>251530258.57457629</v>
      </c>
    </row>
    <row r="6" spans="2:17" x14ac:dyDescent="0.25">
      <c r="B6" s="7">
        <v>2</v>
      </c>
      <c r="C6" s="14" t="s">
        <v>17</v>
      </c>
      <c r="D6" s="15">
        <v>2021</v>
      </c>
      <c r="E6" s="15">
        <v>2022</v>
      </c>
      <c r="F6" s="8">
        <f t="shared" ref="F6:F11" si="3">E6-D6</f>
        <v>1</v>
      </c>
      <c r="G6" s="7">
        <v>15</v>
      </c>
      <c r="H6" s="9">
        <v>0.05</v>
      </c>
      <c r="I6" s="10">
        <f t="shared" si="0"/>
        <v>6.3333333333333325E-2</v>
      </c>
      <c r="J6" s="19">
        <v>5950000</v>
      </c>
      <c r="K6" s="18" t="s">
        <v>21</v>
      </c>
      <c r="L6" s="11">
        <v>0</v>
      </c>
      <c r="M6" s="12">
        <f t="shared" ref="M6:M11" si="4">J6*(1+L6)</f>
        <v>5950000</v>
      </c>
      <c r="N6" s="12">
        <f t="shared" si="1"/>
        <v>376833.33333333326</v>
      </c>
      <c r="O6" s="12">
        <f t="shared" ref="O6:O11" si="5">MAX(M6-N6,0)</f>
        <v>5573166.666666667</v>
      </c>
      <c r="P6" s="9">
        <v>0</v>
      </c>
      <c r="Q6" s="12">
        <f t="shared" si="2"/>
        <v>5573166.666666667</v>
      </c>
    </row>
    <row r="7" spans="2:17" x14ac:dyDescent="0.25">
      <c r="B7" s="7">
        <v>3</v>
      </c>
      <c r="C7" s="14" t="s">
        <v>18</v>
      </c>
      <c r="D7" s="15">
        <v>2021</v>
      </c>
      <c r="E7" s="15">
        <v>2022</v>
      </c>
      <c r="F7" s="8">
        <f t="shared" si="3"/>
        <v>1</v>
      </c>
      <c r="G7" s="7">
        <v>10</v>
      </c>
      <c r="H7" s="9">
        <v>0.05</v>
      </c>
      <c r="I7" s="10">
        <f t="shared" si="0"/>
        <v>9.5000000000000001E-2</v>
      </c>
      <c r="J7" s="19">
        <v>4683800</v>
      </c>
      <c r="K7" s="18" t="s">
        <v>21</v>
      </c>
      <c r="L7" s="11">
        <v>0</v>
      </c>
      <c r="M7" s="12">
        <f t="shared" si="4"/>
        <v>4683800</v>
      </c>
      <c r="N7" s="12">
        <f t="shared" si="1"/>
        <v>444961</v>
      </c>
      <c r="O7" s="12">
        <f t="shared" si="5"/>
        <v>4238839</v>
      </c>
      <c r="P7" s="9">
        <v>0</v>
      </c>
      <c r="Q7" s="12">
        <f t="shared" si="2"/>
        <v>4238839</v>
      </c>
    </row>
    <row r="8" spans="2:17" x14ac:dyDescent="0.25">
      <c r="B8" s="7">
        <v>4</v>
      </c>
      <c r="C8" s="13" t="s">
        <v>19</v>
      </c>
      <c r="D8" s="15">
        <v>2021</v>
      </c>
      <c r="E8" s="15">
        <v>2022</v>
      </c>
      <c r="F8" s="8">
        <f t="shared" si="3"/>
        <v>1</v>
      </c>
      <c r="G8" s="7">
        <v>25</v>
      </c>
      <c r="H8" s="9">
        <v>0.05</v>
      </c>
      <c r="I8" s="10">
        <f t="shared" si="0"/>
        <v>3.7999999999999999E-2</v>
      </c>
      <c r="J8" s="19">
        <v>53734800.847457655</v>
      </c>
      <c r="K8" s="18" t="s">
        <v>21</v>
      </c>
      <c r="L8" s="11">
        <v>0</v>
      </c>
      <c r="M8" s="12">
        <f t="shared" si="4"/>
        <v>53734800.847457655</v>
      </c>
      <c r="N8" s="12">
        <f t="shared" si="1"/>
        <v>2041922.4322033909</v>
      </c>
      <c r="O8" s="12">
        <f t="shared" si="5"/>
        <v>51692878.415254265</v>
      </c>
      <c r="P8" s="9">
        <v>0</v>
      </c>
      <c r="Q8" s="12">
        <f t="shared" si="2"/>
        <v>51692878.415254265</v>
      </c>
    </row>
    <row r="9" spans="2:17" x14ac:dyDescent="0.25">
      <c r="B9" s="7">
        <v>5</v>
      </c>
      <c r="C9" s="13" t="s">
        <v>19</v>
      </c>
      <c r="D9" s="15">
        <v>2021</v>
      </c>
      <c r="E9" s="15">
        <v>2022</v>
      </c>
      <c r="F9" s="8">
        <f t="shared" si="3"/>
        <v>1</v>
      </c>
      <c r="G9" s="7">
        <v>25</v>
      </c>
      <c r="H9" s="9">
        <v>0.05</v>
      </c>
      <c r="I9" s="10">
        <f t="shared" si="0"/>
        <v>3.7999999999999999E-2</v>
      </c>
      <c r="J9" s="19">
        <v>2470420.3389830505</v>
      </c>
      <c r="K9" s="18" t="s">
        <v>21</v>
      </c>
      <c r="L9" s="11">
        <v>0</v>
      </c>
      <c r="M9" s="12">
        <f t="shared" si="4"/>
        <v>2470420.3389830505</v>
      </c>
      <c r="N9" s="12">
        <f t="shared" si="1"/>
        <v>93875.97288135592</v>
      </c>
      <c r="O9" s="12">
        <f t="shared" si="5"/>
        <v>2376544.3661016948</v>
      </c>
      <c r="P9" s="9">
        <v>0</v>
      </c>
      <c r="Q9" s="12">
        <f t="shared" si="2"/>
        <v>2376544.3661016948</v>
      </c>
    </row>
    <row r="10" spans="2:17" x14ac:dyDescent="0.25">
      <c r="B10" s="7">
        <v>6</v>
      </c>
      <c r="C10" s="13" t="s">
        <v>19</v>
      </c>
      <c r="D10" s="15">
        <v>2021</v>
      </c>
      <c r="E10" s="15">
        <v>2022</v>
      </c>
      <c r="F10" s="8">
        <f t="shared" si="3"/>
        <v>1</v>
      </c>
      <c r="G10" s="7">
        <v>25</v>
      </c>
      <c r="H10" s="9">
        <v>0.05</v>
      </c>
      <c r="I10" s="10">
        <f t="shared" si="0"/>
        <v>3.7999999999999999E-2</v>
      </c>
      <c r="J10" s="19">
        <v>2105354.2372881351</v>
      </c>
      <c r="K10" s="18" t="s">
        <v>21</v>
      </c>
      <c r="L10" s="11">
        <v>0</v>
      </c>
      <c r="M10" s="12">
        <f t="shared" si="4"/>
        <v>2105354.2372881351</v>
      </c>
      <c r="N10" s="12">
        <f t="shared" si="1"/>
        <v>80003.461016949135</v>
      </c>
      <c r="O10" s="12">
        <f t="shared" si="5"/>
        <v>2025350.7762711861</v>
      </c>
      <c r="P10" s="9">
        <v>0</v>
      </c>
      <c r="Q10" s="12">
        <f t="shared" ref="Q10:Q11" si="6">IF(K10&lt;=0,0,IF(O10&lt;=M10*H10,M10*H10,O10*(1-P10)))</f>
        <v>2025350.7762711861</v>
      </c>
    </row>
    <row r="11" spans="2:17" x14ac:dyDescent="0.25">
      <c r="B11" s="7">
        <v>7</v>
      </c>
      <c r="C11" s="13" t="s">
        <v>19</v>
      </c>
      <c r="D11" s="15">
        <v>2021</v>
      </c>
      <c r="E11" s="15">
        <v>2022</v>
      </c>
      <c r="F11" s="8">
        <f t="shared" si="3"/>
        <v>1</v>
      </c>
      <c r="G11" s="7">
        <v>25</v>
      </c>
      <c r="H11" s="9">
        <v>0.05</v>
      </c>
      <c r="I11" s="10">
        <f t="shared" si="0"/>
        <v>3.7999999999999999E-2</v>
      </c>
      <c r="J11" s="19">
        <v>1460300</v>
      </c>
      <c r="K11" s="18" t="s">
        <v>21</v>
      </c>
      <c r="L11" s="11">
        <v>0</v>
      </c>
      <c r="M11" s="12">
        <f t="shared" si="4"/>
        <v>1460300</v>
      </c>
      <c r="N11" s="12">
        <f t="shared" si="1"/>
        <v>55491.4</v>
      </c>
      <c r="O11" s="12">
        <f t="shared" si="5"/>
        <v>1404808.6</v>
      </c>
      <c r="P11" s="9">
        <v>0</v>
      </c>
      <c r="Q11" s="12">
        <f t="shared" si="6"/>
        <v>1404808.6</v>
      </c>
    </row>
    <row r="12" spans="2:17" x14ac:dyDescent="0.25">
      <c r="B12" s="24" t="s">
        <v>20</v>
      </c>
      <c r="C12" s="25"/>
      <c r="D12" s="25"/>
      <c r="E12" s="25"/>
      <c r="F12" s="25"/>
      <c r="G12" s="25"/>
      <c r="H12" s="25"/>
      <c r="I12" s="26"/>
      <c r="J12" s="17">
        <f>SUM(J5:J11)</f>
        <v>331870640.67796612</v>
      </c>
      <c r="K12" s="16"/>
      <c r="L12" s="16"/>
      <c r="M12" s="17">
        <f>SUM(M5:M11)</f>
        <v>331870640.67796612</v>
      </c>
      <c r="N12" s="17">
        <f>SUM(N5:N11)</f>
        <v>13028794.279096048</v>
      </c>
      <c r="O12" s="17">
        <f>SUM(O5:O11)</f>
        <v>318841846.39887011</v>
      </c>
      <c r="P12" s="20"/>
      <c r="Q12" s="17">
        <f>SUM(Q5:Q11)</f>
        <v>318841846.39887011</v>
      </c>
    </row>
    <row r="13" spans="2:17" x14ac:dyDescent="0.25">
      <c r="B13" s="27" t="s">
        <v>22</v>
      </c>
      <c r="C13" s="27"/>
      <c r="D13" s="27"/>
      <c r="E13" s="27"/>
      <c r="F13" s="27"/>
      <c r="G13" s="27"/>
      <c r="H13" s="27"/>
      <c r="I13" s="27"/>
      <c r="J13" s="27"/>
      <c r="K13" s="27"/>
      <c r="L13" s="27"/>
      <c r="M13" s="27"/>
      <c r="N13" s="27"/>
      <c r="O13" s="27"/>
      <c r="P13" s="27"/>
      <c r="Q13" s="27"/>
    </row>
    <row r="14" spans="2:17" ht="15" customHeight="1" x14ac:dyDescent="0.25">
      <c r="B14" s="21" t="s">
        <v>24</v>
      </c>
      <c r="C14" s="21"/>
      <c r="D14" s="21"/>
      <c r="E14" s="21"/>
      <c r="F14" s="21"/>
      <c r="G14" s="21"/>
      <c r="H14" s="21"/>
      <c r="I14" s="21"/>
      <c r="J14" s="21"/>
      <c r="K14" s="21"/>
      <c r="L14" s="21"/>
      <c r="M14" s="21"/>
      <c r="N14" s="21"/>
      <c r="O14" s="21"/>
      <c r="P14" s="21"/>
      <c r="Q14" s="21"/>
    </row>
    <row r="15" spans="2:17" ht="30" customHeight="1" x14ac:dyDescent="0.25">
      <c r="B15" s="21" t="s">
        <v>25</v>
      </c>
      <c r="C15" s="21"/>
      <c r="D15" s="21"/>
      <c r="E15" s="21"/>
      <c r="F15" s="21"/>
      <c r="G15" s="21"/>
      <c r="H15" s="21"/>
      <c r="I15" s="21"/>
      <c r="J15" s="21"/>
      <c r="K15" s="21"/>
      <c r="L15" s="21"/>
      <c r="M15" s="21"/>
      <c r="N15" s="21"/>
      <c r="O15" s="21"/>
      <c r="P15" s="21"/>
      <c r="Q15" s="21"/>
    </row>
    <row r="16" spans="2:17" ht="15" customHeight="1" x14ac:dyDescent="0.25">
      <c r="B16" s="28" t="s">
        <v>26</v>
      </c>
      <c r="C16" s="28"/>
      <c r="D16" s="28"/>
      <c r="E16" s="28"/>
      <c r="F16" s="28"/>
      <c r="G16" s="28"/>
      <c r="H16" s="28"/>
      <c r="I16" s="28"/>
      <c r="J16" s="28"/>
      <c r="K16" s="28"/>
      <c r="L16" s="28"/>
      <c r="M16" s="28"/>
      <c r="N16" s="28"/>
      <c r="O16" s="28"/>
      <c r="P16" s="28"/>
      <c r="Q16" s="28"/>
    </row>
    <row r="17" spans="2:17" ht="30" customHeight="1" x14ac:dyDescent="0.25">
      <c r="B17" s="21" t="s">
        <v>27</v>
      </c>
      <c r="C17" s="21"/>
      <c r="D17" s="21"/>
      <c r="E17" s="21"/>
      <c r="F17" s="21"/>
      <c r="G17" s="21"/>
      <c r="H17" s="21"/>
      <c r="I17" s="21"/>
      <c r="J17" s="21"/>
      <c r="K17" s="21"/>
      <c r="L17" s="21"/>
      <c r="M17" s="21"/>
      <c r="N17" s="21"/>
      <c r="O17" s="21"/>
      <c r="P17" s="21"/>
      <c r="Q17" s="21"/>
    </row>
    <row r="18" spans="2:17" ht="15" customHeight="1" x14ac:dyDescent="0.25">
      <c r="B18" s="21" t="s">
        <v>28</v>
      </c>
      <c r="C18" s="21"/>
      <c r="D18" s="21"/>
      <c r="E18" s="21"/>
      <c r="F18" s="21"/>
      <c r="G18" s="21"/>
      <c r="H18" s="21"/>
      <c r="I18" s="21"/>
      <c r="J18" s="21"/>
      <c r="K18" s="21"/>
      <c r="L18" s="21"/>
      <c r="M18" s="21"/>
      <c r="N18" s="21"/>
      <c r="O18" s="21"/>
      <c r="P18" s="21"/>
      <c r="Q18" s="21"/>
    </row>
    <row r="19" spans="2:17" ht="21" customHeight="1" x14ac:dyDescent="0.25">
      <c r="B19" s="22" t="s">
        <v>29</v>
      </c>
      <c r="C19" s="22"/>
      <c r="D19" s="22"/>
      <c r="E19" s="22"/>
      <c r="F19" s="22"/>
      <c r="G19" s="22"/>
      <c r="H19" s="22"/>
      <c r="I19" s="22"/>
      <c r="J19" s="22"/>
      <c r="K19" s="22"/>
      <c r="L19" s="22"/>
      <c r="M19" s="22"/>
      <c r="N19" s="22"/>
      <c r="O19" s="22"/>
      <c r="P19" s="22"/>
      <c r="Q19" s="22"/>
    </row>
  </sheetData>
  <mergeCells count="9">
    <mergeCell ref="B17:Q17"/>
    <mergeCell ref="B18:Q18"/>
    <mergeCell ref="B19:Q19"/>
    <mergeCell ref="B3:Q3"/>
    <mergeCell ref="B12:I12"/>
    <mergeCell ref="B13:Q13"/>
    <mergeCell ref="B14:Q14"/>
    <mergeCell ref="B15:Q15"/>
    <mergeCell ref="B16:Q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2022-02-07T09:12:07Z</dcterms:created>
  <dcterms:modified xsi:type="dcterms:W3CDTF">2022-02-07T14:06:09Z</dcterms:modified>
</cp:coreProperties>
</file>