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Zaid Ebne Mairaj\New\"/>
    </mc:Choice>
  </mc:AlternateContent>
  <bookViews>
    <workbookView xWindow="0" yWindow="0" windowWidth="24000" windowHeight="9135" activeTab="3"/>
  </bookViews>
  <sheets>
    <sheet name="Basics Information" sheetId="3" r:id="rId1"/>
    <sheet name="Market Value" sheetId="1" r:id="rId2"/>
    <sheet name="final valuation" sheetId="5" r:id="rId3"/>
    <sheet name="Land Guideline Value" sheetId="2" r:id="rId4"/>
    <sheet name="Structure Guideline Value" sheetId="4" r:id="rId5"/>
  </sheets>
  <definedNames>
    <definedName name="_xlnm._FilterDatabase" localSheetId="1" hidden="1">'Market Value'!$B$3:$X$50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5" l="1"/>
  <c r="R49" i="5"/>
  <c r="S49" i="5" s="1"/>
  <c r="P49" i="5"/>
  <c r="M49" i="5"/>
  <c r="I49" i="5"/>
  <c r="S48" i="5"/>
  <c r="T48" i="5" s="1"/>
  <c r="U48" i="5" s="1"/>
  <c r="W48" i="5" s="1"/>
  <c r="X48" i="5" s="1"/>
  <c r="R48" i="5"/>
  <c r="P48" i="5"/>
  <c r="M48" i="5"/>
  <c r="I48" i="5"/>
  <c r="R47" i="5"/>
  <c r="S47" i="5" s="1"/>
  <c r="P47" i="5"/>
  <c r="M47" i="5"/>
  <c r="I47" i="5"/>
  <c r="S46" i="5"/>
  <c r="R46" i="5"/>
  <c r="P46" i="5"/>
  <c r="M46" i="5"/>
  <c r="I46" i="5"/>
  <c r="R45" i="5"/>
  <c r="S45" i="5" s="1"/>
  <c r="P45" i="5"/>
  <c r="M45" i="5"/>
  <c r="I45" i="5"/>
  <c r="R44" i="5"/>
  <c r="S44" i="5" s="1"/>
  <c r="P44" i="5"/>
  <c r="M44" i="5"/>
  <c r="I44" i="5"/>
  <c r="R43" i="5"/>
  <c r="S43" i="5" s="1"/>
  <c r="P43" i="5"/>
  <c r="M43" i="5"/>
  <c r="I43" i="5"/>
  <c r="S42" i="5"/>
  <c r="R42" i="5"/>
  <c r="P42" i="5"/>
  <c r="M42" i="5"/>
  <c r="I42" i="5"/>
  <c r="R41" i="5"/>
  <c r="S41" i="5" s="1"/>
  <c r="P41" i="5"/>
  <c r="M41" i="5"/>
  <c r="I41" i="5"/>
  <c r="R40" i="5"/>
  <c r="S40" i="5" s="1"/>
  <c r="P40" i="5"/>
  <c r="M40" i="5"/>
  <c r="I40" i="5"/>
  <c r="R39" i="5"/>
  <c r="S39" i="5" s="1"/>
  <c r="P39" i="5"/>
  <c r="M39" i="5"/>
  <c r="I39" i="5"/>
  <c r="S38" i="5"/>
  <c r="R38" i="5"/>
  <c r="P38" i="5"/>
  <c r="M38" i="5"/>
  <c r="I38" i="5"/>
  <c r="R37" i="5"/>
  <c r="S37" i="5" s="1"/>
  <c r="P37" i="5"/>
  <c r="M37" i="5"/>
  <c r="I37" i="5"/>
  <c r="R36" i="5"/>
  <c r="S36" i="5" s="1"/>
  <c r="P36" i="5"/>
  <c r="M36" i="5"/>
  <c r="I36" i="5"/>
  <c r="R35" i="5"/>
  <c r="S35" i="5" s="1"/>
  <c r="P35" i="5"/>
  <c r="M35" i="5"/>
  <c r="I35" i="5"/>
  <c r="S34" i="5"/>
  <c r="R34" i="5"/>
  <c r="P34" i="5"/>
  <c r="M34" i="5"/>
  <c r="I34" i="5"/>
  <c r="R33" i="5"/>
  <c r="S33" i="5" s="1"/>
  <c r="P33" i="5"/>
  <c r="M33" i="5"/>
  <c r="I33" i="5"/>
  <c r="R32" i="5"/>
  <c r="S32" i="5" s="1"/>
  <c r="P32" i="5"/>
  <c r="M32" i="5"/>
  <c r="I32" i="5"/>
  <c r="R31" i="5"/>
  <c r="S31" i="5" s="1"/>
  <c r="P31" i="5"/>
  <c r="M31" i="5"/>
  <c r="I31" i="5"/>
  <c r="S30" i="5"/>
  <c r="R30" i="5"/>
  <c r="P30" i="5"/>
  <c r="M30" i="5"/>
  <c r="I30" i="5"/>
  <c r="R29" i="5"/>
  <c r="S29" i="5" s="1"/>
  <c r="P29" i="5"/>
  <c r="M29" i="5"/>
  <c r="I29" i="5"/>
  <c r="R28" i="5"/>
  <c r="S28" i="5" s="1"/>
  <c r="P28" i="5"/>
  <c r="M28" i="5"/>
  <c r="I28" i="5"/>
  <c r="R27" i="5"/>
  <c r="S27" i="5" s="1"/>
  <c r="P27" i="5"/>
  <c r="M27" i="5"/>
  <c r="I27" i="5"/>
  <c r="S26" i="5"/>
  <c r="R26" i="5"/>
  <c r="P26" i="5"/>
  <c r="M26" i="5"/>
  <c r="I26" i="5"/>
  <c r="E26" i="5"/>
  <c r="T25" i="5"/>
  <c r="R25" i="5"/>
  <c r="S25" i="5" s="1"/>
  <c r="P25" i="5"/>
  <c r="M25" i="5"/>
  <c r="I25" i="5"/>
  <c r="R24" i="5"/>
  <c r="S24" i="5" s="1"/>
  <c r="P24" i="5"/>
  <c r="M24" i="5"/>
  <c r="I24" i="5"/>
  <c r="R23" i="5"/>
  <c r="S23" i="5" s="1"/>
  <c r="P23" i="5"/>
  <c r="M23" i="5"/>
  <c r="I23" i="5"/>
  <c r="S22" i="5"/>
  <c r="R22" i="5"/>
  <c r="P22" i="5"/>
  <c r="M22" i="5"/>
  <c r="I22" i="5"/>
  <c r="R21" i="5"/>
  <c r="S21" i="5" s="1"/>
  <c r="P21" i="5"/>
  <c r="M21" i="5"/>
  <c r="I21" i="5"/>
  <c r="R20" i="5"/>
  <c r="S20" i="5" s="1"/>
  <c r="P20" i="5"/>
  <c r="M20" i="5"/>
  <c r="I20" i="5"/>
  <c r="R19" i="5"/>
  <c r="S19" i="5" s="1"/>
  <c r="P19" i="5"/>
  <c r="M19" i="5"/>
  <c r="I19" i="5"/>
  <c r="S18" i="5"/>
  <c r="R18" i="5"/>
  <c r="P18" i="5"/>
  <c r="M18" i="5"/>
  <c r="I18" i="5"/>
  <c r="S17" i="5"/>
  <c r="R17" i="5"/>
  <c r="P17" i="5"/>
  <c r="M17" i="5"/>
  <c r="T17" i="5" s="1"/>
  <c r="U17" i="5" s="1"/>
  <c r="W17" i="5" s="1"/>
  <c r="X17" i="5" s="1"/>
  <c r="I17" i="5"/>
  <c r="R16" i="5"/>
  <c r="S16" i="5" s="1"/>
  <c r="P16" i="5"/>
  <c r="M16" i="5"/>
  <c r="I16" i="5"/>
  <c r="R15" i="5"/>
  <c r="S15" i="5" s="1"/>
  <c r="P15" i="5"/>
  <c r="M15" i="5"/>
  <c r="I15" i="5"/>
  <c r="S14" i="5"/>
  <c r="R14" i="5"/>
  <c r="P14" i="5"/>
  <c r="M14" i="5"/>
  <c r="I14" i="5"/>
  <c r="T13" i="5"/>
  <c r="U13" i="5" s="1"/>
  <c r="W13" i="5" s="1"/>
  <c r="X13" i="5" s="1"/>
  <c r="R13" i="5"/>
  <c r="S13" i="5" s="1"/>
  <c r="P13" i="5"/>
  <c r="M13" i="5"/>
  <c r="I13" i="5"/>
  <c r="R12" i="5"/>
  <c r="S12" i="5" s="1"/>
  <c r="P12" i="5"/>
  <c r="M12" i="5"/>
  <c r="I12" i="5"/>
  <c r="R11" i="5"/>
  <c r="S11" i="5" s="1"/>
  <c r="P11" i="5"/>
  <c r="M11" i="5"/>
  <c r="I11" i="5"/>
  <c r="S10" i="5"/>
  <c r="R10" i="5"/>
  <c r="P10" i="5"/>
  <c r="M10" i="5"/>
  <c r="I10" i="5"/>
  <c r="R9" i="5"/>
  <c r="S9" i="5" s="1"/>
  <c r="P9" i="5"/>
  <c r="M9" i="5"/>
  <c r="I9" i="5"/>
  <c r="R8" i="5"/>
  <c r="S8" i="5" s="1"/>
  <c r="P8" i="5"/>
  <c r="M8" i="5"/>
  <c r="I8" i="5"/>
  <c r="R7" i="5"/>
  <c r="S7" i="5" s="1"/>
  <c r="P7" i="5"/>
  <c r="M7" i="5"/>
  <c r="I7" i="5"/>
  <c r="S6" i="5"/>
  <c r="R6" i="5"/>
  <c r="P6" i="5"/>
  <c r="M6" i="5"/>
  <c r="I6" i="5"/>
  <c r="T5" i="5"/>
  <c r="U5" i="5" s="1"/>
  <c r="W5" i="5" s="1"/>
  <c r="X5" i="5" s="1"/>
  <c r="R5" i="5"/>
  <c r="S5" i="5" s="1"/>
  <c r="P5" i="5"/>
  <c r="M5" i="5"/>
  <c r="I5" i="5"/>
  <c r="R4" i="5"/>
  <c r="S4" i="5" s="1"/>
  <c r="P4" i="5"/>
  <c r="M4" i="5"/>
  <c r="I4" i="5"/>
  <c r="T15" i="5" l="1"/>
  <c r="U15" i="5" s="1"/>
  <c r="W15" i="5" s="1"/>
  <c r="X15" i="5" s="1"/>
  <c r="T7" i="5"/>
  <c r="U7" i="5" s="1"/>
  <c r="W7" i="5" s="1"/>
  <c r="X7" i="5" s="1"/>
  <c r="T11" i="5"/>
  <c r="U11" i="5" s="1"/>
  <c r="W11" i="5" s="1"/>
  <c r="X11" i="5" s="1"/>
  <c r="T19" i="5"/>
  <c r="U19" i="5" s="1"/>
  <c r="W19" i="5" s="1"/>
  <c r="X19" i="5" s="1"/>
  <c r="T22" i="5"/>
  <c r="U22" i="5" s="1"/>
  <c r="W22" i="5" s="1"/>
  <c r="X22" i="5" s="1"/>
  <c r="T35" i="5"/>
  <c r="U35" i="5" s="1"/>
  <c r="W35" i="5" s="1"/>
  <c r="X35" i="5" s="1"/>
  <c r="T36" i="5"/>
  <c r="U36" i="5" s="1"/>
  <c r="W36" i="5" s="1"/>
  <c r="X36" i="5" s="1"/>
  <c r="T37" i="5"/>
  <c r="U37" i="5"/>
  <c r="W37" i="5" s="1"/>
  <c r="X37" i="5" s="1"/>
  <c r="U49" i="5"/>
  <c r="W49" i="5" s="1"/>
  <c r="X49" i="5" s="1"/>
  <c r="T49" i="5"/>
  <c r="S50" i="5"/>
  <c r="T4" i="5"/>
  <c r="U4" i="5" s="1"/>
  <c r="T10" i="5"/>
  <c r="U10" i="5" s="1"/>
  <c r="W10" i="5" s="1"/>
  <c r="X10" i="5" s="1"/>
  <c r="T12" i="5"/>
  <c r="T20" i="5"/>
  <c r="T23" i="5"/>
  <c r="U23" i="5" s="1"/>
  <c r="W23" i="5" s="1"/>
  <c r="X23" i="5" s="1"/>
  <c r="T39" i="5"/>
  <c r="U39" i="5" s="1"/>
  <c r="W39" i="5" s="1"/>
  <c r="X39" i="5" s="1"/>
  <c r="T40" i="5"/>
  <c r="U40" i="5" s="1"/>
  <c r="W40" i="5" s="1"/>
  <c r="X40" i="5" s="1"/>
  <c r="T41" i="5"/>
  <c r="U41" i="5" s="1"/>
  <c r="W41" i="5" s="1"/>
  <c r="X41" i="5" s="1"/>
  <c r="I50" i="5"/>
  <c r="T9" i="5"/>
  <c r="U9" i="5" s="1"/>
  <c r="W9" i="5" s="1"/>
  <c r="X9" i="5" s="1"/>
  <c r="U12" i="5"/>
  <c r="W12" i="5" s="1"/>
  <c r="X12" i="5" s="1"/>
  <c r="U20" i="5"/>
  <c r="W20" i="5" s="1"/>
  <c r="X20" i="5" s="1"/>
  <c r="U21" i="5"/>
  <c r="W21" i="5" s="1"/>
  <c r="X21" i="5" s="1"/>
  <c r="T24" i="5"/>
  <c r="U24" i="5" s="1"/>
  <c r="W24" i="5" s="1"/>
  <c r="X24" i="5" s="1"/>
  <c r="T27" i="5"/>
  <c r="U27" i="5" s="1"/>
  <c r="W27" i="5" s="1"/>
  <c r="X27" i="5" s="1"/>
  <c r="T28" i="5"/>
  <c r="U28" i="5" s="1"/>
  <c r="W28" i="5" s="1"/>
  <c r="X28" i="5" s="1"/>
  <c r="T29" i="5"/>
  <c r="U29" i="5"/>
  <c r="W29" i="5" s="1"/>
  <c r="X29" i="5" s="1"/>
  <c r="U42" i="5"/>
  <c r="W42" i="5" s="1"/>
  <c r="X42" i="5" s="1"/>
  <c r="T43" i="5"/>
  <c r="U43" i="5" s="1"/>
  <c r="W43" i="5" s="1"/>
  <c r="X43" i="5" s="1"/>
  <c r="T44" i="5"/>
  <c r="U44" i="5"/>
  <c r="W44" i="5" s="1"/>
  <c r="X44" i="5" s="1"/>
  <c r="T45" i="5"/>
  <c r="U45" i="5" s="1"/>
  <c r="W45" i="5" s="1"/>
  <c r="X45" i="5" s="1"/>
  <c r="T6" i="5"/>
  <c r="U6" i="5" s="1"/>
  <c r="W6" i="5" s="1"/>
  <c r="X6" i="5" s="1"/>
  <c r="T8" i="5"/>
  <c r="U8" i="5" s="1"/>
  <c r="W8" i="5" s="1"/>
  <c r="X8" i="5" s="1"/>
  <c r="T14" i="5"/>
  <c r="U14" i="5" s="1"/>
  <c r="W14" i="5" s="1"/>
  <c r="X14" i="5" s="1"/>
  <c r="T16" i="5"/>
  <c r="U16" i="5" s="1"/>
  <c r="W16" i="5" s="1"/>
  <c r="X16" i="5" s="1"/>
  <c r="T18" i="5"/>
  <c r="U18" i="5"/>
  <c r="W18" i="5" s="1"/>
  <c r="X18" i="5" s="1"/>
  <c r="T21" i="5"/>
  <c r="U25" i="5"/>
  <c r="W25" i="5" s="1"/>
  <c r="X25" i="5" s="1"/>
  <c r="U30" i="5"/>
  <c r="W30" i="5" s="1"/>
  <c r="X30" i="5" s="1"/>
  <c r="T31" i="5"/>
  <c r="U31" i="5" s="1"/>
  <c r="W31" i="5" s="1"/>
  <c r="X31" i="5" s="1"/>
  <c r="T32" i="5"/>
  <c r="U32" i="5"/>
  <c r="W32" i="5" s="1"/>
  <c r="X32" i="5" s="1"/>
  <c r="T33" i="5"/>
  <c r="U33" i="5"/>
  <c r="W33" i="5" s="1"/>
  <c r="X33" i="5" s="1"/>
  <c r="U47" i="5"/>
  <c r="W47" i="5" s="1"/>
  <c r="X47" i="5" s="1"/>
  <c r="T47" i="5"/>
  <c r="T26" i="5"/>
  <c r="U26" i="5" s="1"/>
  <c r="W26" i="5" s="1"/>
  <c r="X26" i="5" s="1"/>
  <c r="T30" i="5"/>
  <c r="T34" i="5"/>
  <c r="U34" i="5" s="1"/>
  <c r="W34" i="5" s="1"/>
  <c r="X34" i="5" s="1"/>
  <c r="T38" i="5"/>
  <c r="U38" i="5" s="1"/>
  <c r="W38" i="5" s="1"/>
  <c r="X38" i="5" s="1"/>
  <c r="T42" i="5"/>
  <c r="T46" i="5"/>
  <c r="U46" i="5" s="1"/>
  <c r="W46" i="5" s="1"/>
  <c r="X46" i="5" s="1"/>
  <c r="J11" i="2"/>
  <c r="F5" i="2"/>
  <c r="J5" i="2" s="1"/>
  <c r="F6" i="2"/>
  <c r="J6" i="2" s="1"/>
  <c r="F4" i="2"/>
  <c r="J4" i="2" s="1"/>
  <c r="D6" i="2"/>
  <c r="D5" i="2"/>
  <c r="D4" i="2"/>
  <c r="J9" i="2"/>
  <c r="W45" i="1"/>
  <c r="W42" i="1"/>
  <c r="W40" i="1"/>
  <c r="W38" i="1"/>
  <c r="W39" i="1"/>
  <c r="W32" i="1"/>
  <c r="W29" i="1"/>
  <c r="W28" i="1"/>
  <c r="W27" i="1"/>
  <c r="W26" i="1"/>
  <c r="W25" i="1"/>
  <c r="I5" i="1"/>
  <c r="I50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4" i="1"/>
  <c r="H50" i="1"/>
  <c r="E26" i="1"/>
  <c r="E9" i="2"/>
  <c r="E10" i="2" s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4" i="1"/>
  <c r="S4" i="1" s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P4" i="1"/>
  <c r="U50" i="5" l="1"/>
  <c r="W4" i="5"/>
  <c r="F9" i="2"/>
  <c r="D10" i="2"/>
  <c r="T36" i="1"/>
  <c r="T20" i="1"/>
  <c r="U20" i="1" s="1"/>
  <c r="W20" i="1" s="1"/>
  <c r="X20" i="1" s="1"/>
  <c r="T32" i="1"/>
  <c r="U32" i="1" s="1"/>
  <c r="X32" i="1" s="1"/>
  <c r="T28" i="1"/>
  <c r="U28" i="1" s="1"/>
  <c r="X28" i="1" s="1"/>
  <c r="T12" i="1"/>
  <c r="U12" i="1" s="1"/>
  <c r="W12" i="1" s="1"/>
  <c r="X12" i="1" s="1"/>
  <c r="T47" i="1"/>
  <c r="U47" i="1" s="1"/>
  <c r="W47" i="1" s="1"/>
  <c r="X47" i="1" s="1"/>
  <c r="T39" i="1"/>
  <c r="U39" i="1" s="1"/>
  <c r="X39" i="1" s="1"/>
  <c r="T31" i="1"/>
  <c r="U31" i="1" s="1"/>
  <c r="W31" i="1" s="1"/>
  <c r="X31" i="1" s="1"/>
  <c r="T23" i="1"/>
  <c r="U23" i="1" s="1"/>
  <c r="T15" i="1"/>
  <c r="U15" i="1" s="1"/>
  <c r="W15" i="1" s="1"/>
  <c r="X15" i="1" s="1"/>
  <c r="T7" i="1"/>
  <c r="U7" i="1" s="1"/>
  <c r="W7" i="1" s="1"/>
  <c r="X7" i="1" s="1"/>
  <c r="T46" i="1"/>
  <c r="U46" i="1" s="1"/>
  <c r="W46" i="1" s="1"/>
  <c r="X46" i="1" s="1"/>
  <c r="T42" i="1"/>
  <c r="U42" i="1" s="1"/>
  <c r="X42" i="1" s="1"/>
  <c r="T38" i="1"/>
  <c r="U38" i="1" s="1"/>
  <c r="X38" i="1" s="1"/>
  <c r="T34" i="1"/>
  <c r="U34" i="1" s="1"/>
  <c r="W34" i="1" s="1"/>
  <c r="X34" i="1" s="1"/>
  <c r="T30" i="1"/>
  <c r="U30" i="1" s="1"/>
  <c r="W30" i="1" s="1"/>
  <c r="X30" i="1" s="1"/>
  <c r="T26" i="1"/>
  <c r="U26" i="1" s="1"/>
  <c r="X26" i="1" s="1"/>
  <c r="T22" i="1"/>
  <c r="U22" i="1" s="1"/>
  <c r="W22" i="1" s="1"/>
  <c r="X22" i="1" s="1"/>
  <c r="T18" i="1"/>
  <c r="U18" i="1" s="1"/>
  <c r="W18" i="1" s="1"/>
  <c r="X18" i="1" s="1"/>
  <c r="T14" i="1"/>
  <c r="U14" i="1" s="1"/>
  <c r="W14" i="1" s="1"/>
  <c r="X14" i="1" s="1"/>
  <c r="T10" i="1"/>
  <c r="U10" i="1" s="1"/>
  <c r="W10" i="1" s="1"/>
  <c r="X10" i="1" s="1"/>
  <c r="T6" i="1"/>
  <c r="U6" i="1" s="1"/>
  <c r="W6" i="1" s="1"/>
  <c r="X6" i="1" s="1"/>
  <c r="T43" i="1"/>
  <c r="U43" i="1" s="1"/>
  <c r="W43" i="1" s="1"/>
  <c r="X43" i="1" s="1"/>
  <c r="T35" i="1"/>
  <c r="U35" i="1" s="1"/>
  <c r="W35" i="1" s="1"/>
  <c r="X35" i="1" s="1"/>
  <c r="T27" i="1"/>
  <c r="U27" i="1" s="1"/>
  <c r="X27" i="1" s="1"/>
  <c r="T19" i="1"/>
  <c r="U19" i="1" s="1"/>
  <c r="W19" i="1" s="1"/>
  <c r="X19" i="1" s="1"/>
  <c r="T11" i="1"/>
  <c r="U11" i="1" s="1"/>
  <c r="W11" i="1" s="1"/>
  <c r="X11" i="1" s="1"/>
  <c r="T49" i="1"/>
  <c r="U49" i="1" s="1"/>
  <c r="W49" i="1" s="1"/>
  <c r="X49" i="1" s="1"/>
  <c r="T45" i="1"/>
  <c r="U45" i="1" s="1"/>
  <c r="X45" i="1" s="1"/>
  <c r="T41" i="1"/>
  <c r="U41" i="1" s="1"/>
  <c r="W41" i="1" s="1"/>
  <c r="X41" i="1" s="1"/>
  <c r="T37" i="1"/>
  <c r="U37" i="1" s="1"/>
  <c r="W37" i="1" s="1"/>
  <c r="X37" i="1" s="1"/>
  <c r="T33" i="1"/>
  <c r="U33" i="1" s="1"/>
  <c r="W33" i="1" s="1"/>
  <c r="X33" i="1" s="1"/>
  <c r="T29" i="1"/>
  <c r="U29" i="1" s="1"/>
  <c r="X29" i="1" s="1"/>
  <c r="T25" i="1"/>
  <c r="U25" i="1" s="1"/>
  <c r="X25" i="1" s="1"/>
  <c r="T21" i="1"/>
  <c r="U21" i="1" s="1"/>
  <c r="W21" i="1" s="1"/>
  <c r="X21" i="1" s="1"/>
  <c r="T17" i="1"/>
  <c r="U17" i="1" s="1"/>
  <c r="W17" i="1" s="1"/>
  <c r="X17" i="1" s="1"/>
  <c r="T13" i="1"/>
  <c r="U13" i="1" s="1"/>
  <c r="T9" i="1"/>
  <c r="U9" i="1" s="1"/>
  <c r="T5" i="1"/>
  <c r="U5" i="1" s="1"/>
  <c r="W5" i="1" s="1"/>
  <c r="X5" i="1" s="1"/>
  <c r="T48" i="1"/>
  <c r="U48" i="1" s="1"/>
  <c r="W48" i="1" s="1"/>
  <c r="X48" i="1" s="1"/>
  <c r="U36" i="1"/>
  <c r="W36" i="1" s="1"/>
  <c r="X36" i="1" s="1"/>
  <c r="T24" i="1"/>
  <c r="U24" i="1" s="1"/>
  <c r="T16" i="1"/>
  <c r="U16" i="1" s="1"/>
  <c r="W16" i="1" s="1"/>
  <c r="X16" i="1" s="1"/>
  <c r="T8" i="1"/>
  <c r="U8" i="1" s="1"/>
  <c r="T44" i="1"/>
  <c r="U44" i="1" s="1"/>
  <c r="W44" i="1" s="1"/>
  <c r="X44" i="1" s="1"/>
  <c r="T40" i="1"/>
  <c r="U40" i="1" s="1"/>
  <c r="X40" i="1" s="1"/>
  <c r="F5" i="4"/>
  <c r="E5" i="4"/>
  <c r="X4" i="5" l="1"/>
  <c r="W50" i="5"/>
  <c r="W9" i="1"/>
  <c r="X9" i="1" s="1"/>
  <c r="W8" i="1"/>
  <c r="X8" i="1" s="1"/>
  <c r="W24" i="1"/>
  <c r="X24" i="1" s="1"/>
  <c r="W23" i="1"/>
  <c r="X23" i="1" s="1"/>
  <c r="W13" i="1"/>
  <c r="X13" i="1" s="1"/>
  <c r="J10" i="2"/>
  <c r="L5" i="4" l="1"/>
  <c r="M4" i="1" l="1"/>
  <c r="T4" i="1" l="1"/>
  <c r="S50" i="1" l="1"/>
  <c r="U4" i="1" l="1"/>
  <c r="U50" i="1" l="1"/>
  <c r="W4" i="1"/>
  <c r="W50" i="1" l="1"/>
  <c r="X4" i="1"/>
  <c r="H8" i="3" l="1"/>
  <c r="H12" i="3"/>
  <c r="H16" i="3"/>
  <c r="H20" i="3"/>
  <c r="H24" i="3"/>
  <c r="H28" i="3"/>
  <c r="H32" i="3"/>
  <c r="H36" i="3"/>
  <c r="H40" i="3"/>
  <c r="H44" i="3"/>
  <c r="H48" i="3"/>
  <c r="H47" i="3"/>
  <c r="H43" i="3"/>
  <c r="H39" i="3"/>
  <c r="H35" i="3"/>
  <c r="H31" i="3"/>
  <c r="H27" i="3"/>
  <c r="H23" i="3"/>
  <c r="H19" i="3"/>
  <c r="H15" i="3"/>
  <c r="H11" i="3"/>
  <c r="H7" i="3"/>
  <c r="H5" i="3"/>
  <c r="H9" i="3"/>
  <c r="H13" i="3"/>
  <c r="H17" i="3"/>
  <c r="H21" i="3"/>
  <c r="H25" i="3"/>
  <c r="H29" i="3"/>
  <c r="H33" i="3"/>
  <c r="H37" i="3"/>
  <c r="H41" i="3"/>
  <c r="H45" i="3"/>
  <c r="H49" i="3"/>
  <c r="H50" i="3"/>
  <c r="H46" i="3"/>
  <c r="H42" i="3"/>
  <c r="H38" i="3"/>
  <c r="H34" i="3"/>
  <c r="H30" i="3"/>
  <c r="H26" i="3"/>
  <c r="H22" i="3"/>
  <c r="H18" i="3"/>
  <c r="H14" i="3"/>
  <c r="H10" i="3"/>
  <c r="H6" i="3"/>
</calcChain>
</file>

<file path=xl/sharedStrings.xml><?xml version="1.0" encoding="utf-8"?>
<sst xmlns="http://schemas.openxmlformats.org/spreadsheetml/2006/main" count="735" uniqueCount="118">
  <si>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</si>
  <si>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</si>
  <si>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</si>
  <si>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</si>
  <si>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</si>
  <si>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</si>
  <si>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</si>
  <si>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</si>
  <si>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</si>
  <si>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</si>
  <si>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</si>
  <si>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Particular</t>
  </si>
  <si>
    <t>Gross Replacement Value
(INR)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</si>
  <si>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</si>
  <si>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</si>
  <si>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</si>
  <si>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</si>
  <si>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</si>
  <si>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</si>
  <si>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mtr)</t>
    </r>
  </si>
  <si>
    <t>Construction Category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</si>
  <si>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</si>
  <si>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r>
      <t xml:space="preserve">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</si>
  <si>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ft.)</t>
    </r>
  </si>
  <si>
    <r>
      <t xml:space="preserve">Govt. Guideline Value
</t>
    </r>
    <r>
      <rPr>
        <i/>
        <sz val="10"/>
        <rFont val="Calibri"/>
        <family val="2"/>
        <scheme val="minor"/>
      </rPr>
      <t>(INR)</t>
    </r>
  </si>
  <si>
    <t>Type of Land</t>
  </si>
  <si>
    <t>Sr. No.</t>
  </si>
  <si>
    <r>
      <t xml:space="preserve">Govt. Guideline Rate Adopted
</t>
    </r>
    <r>
      <rPr>
        <i/>
        <sz val="10"/>
        <rFont val="Calibri"/>
        <family val="2"/>
        <scheme val="minor"/>
      </rPr>
      <t>(In per sq. mtr.)</t>
    </r>
  </si>
  <si>
    <r>
      <t xml:space="preserve">Additional Factor </t>
    </r>
    <r>
      <rPr>
        <i/>
        <sz val="10"/>
        <rFont val="Calibri"/>
        <family val="2"/>
        <scheme val="minor"/>
      </rPr>
      <t>(in %)</t>
    </r>
  </si>
  <si>
    <r>
      <t xml:space="preserve">Year of Construction </t>
    </r>
    <r>
      <rPr>
        <i/>
        <sz val="10"/>
        <rFont val="Calibri"/>
        <family val="2"/>
        <scheme val="minor"/>
      </rPr>
      <t>(In year)</t>
    </r>
  </si>
  <si>
    <t>LAND GUIDELINE VALUE</t>
  </si>
  <si>
    <t>STRUCTURE GUIDELINE VALUE</t>
  </si>
  <si>
    <r>
      <t xml:space="preserve">Govt. Guideline Rate
</t>
    </r>
    <r>
      <rPr>
        <i/>
        <sz val="10"/>
        <rFont val="Calibri"/>
        <family val="2"/>
        <scheme val="minor"/>
      </rPr>
      <t>(In per sq. mtr.)</t>
    </r>
  </si>
  <si>
    <t>Year Factor</t>
  </si>
  <si>
    <r>
      <t xml:space="preserve">Govt. Guideline Rates
</t>
    </r>
    <r>
      <rPr>
        <i/>
        <sz val="10"/>
        <rFont val="Calibri"/>
        <family val="2"/>
        <scheme val="minor"/>
      </rPr>
      <t>(In per sq. mtr.)</t>
    </r>
  </si>
  <si>
    <t>MARKET VALUE OF STRUCTURES</t>
  </si>
  <si>
    <t>Condition of Structure</t>
  </si>
  <si>
    <t xml:space="preserve">Deterioration Factor
(INR) </t>
  </si>
  <si>
    <t>Ordinary</t>
  </si>
  <si>
    <t>proflex roofing system on rcc wall structure</t>
  </si>
  <si>
    <t>RCC Structure</t>
  </si>
  <si>
    <t>RCC Load bearing Structure</t>
  </si>
  <si>
    <t>GI Shed Roof on rcc wall structure</t>
  </si>
  <si>
    <t>proflex roofing system on rcc wall structure and RCC building</t>
  </si>
  <si>
    <t>Main Plant Building No. 1</t>
  </si>
  <si>
    <t>DG Set Building</t>
  </si>
  <si>
    <t>LT Control Room</t>
  </si>
  <si>
    <t>Pump House</t>
  </si>
  <si>
    <t>Store Building</t>
  </si>
  <si>
    <t>MD Bungalow</t>
  </si>
  <si>
    <t>A Block No.1</t>
  </si>
  <si>
    <t>A Block No.2</t>
  </si>
  <si>
    <t>C Block No. 1</t>
  </si>
  <si>
    <t>Dormitory No. 1</t>
  </si>
  <si>
    <t>MMU Building</t>
  </si>
  <si>
    <t>OFC/ CCU Building</t>
  </si>
  <si>
    <t>Main Plant (Factory Bldg) Extn. No. 2</t>
  </si>
  <si>
    <t>B &amp; C Type Flats Bldg.</t>
  </si>
  <si>
    <t>Darban Quarters No.1</t>
  </si>
  <si>
    <t>Darban Quarters No.2</t>
  </si>
  <si>
    <t>Darban Quarters No.3</t>
  </si>
  <si>
    <t>Garage &amp; Servant Quarter</t>
  </si>
  <si>
    <t>Club &amp; Badminton Court Building</t>
  </si>
  <si>
    <t>Dormitory Building No. 2</t>
  </si>
  <si>
    <t>Overhead Water Tank</t>
  </si>
  <si>
    <t>C Block No. 2</t>
  </si>
  <si>
    <t>DG Set Building Extn</t>
  </si>
  <si>
    <t>Water softener Plant</t>
  </si>
  <si>
    <t>Elevated Water Tank No. 1</t>
  </si>
  <si>
    <t>Elevated Water Tank No. 2</t>
  </si>
  <si>
    <t>B Block Building</t>
  </si>
  <si>
    <t>Canteen Building</t>
  </si>
  <si>
    <t>Sealing &amp; Packing Bldg.</t>
  </si>
  <si>
    <t>A Block Building No. 3</t>
  </si>
  <si>
    <t>C Block Building No. 3</t>
  </si>
  <si>
    <t>Time Office Building</t>
  </si>
  <si>
    <t>Weigh Bridge</t>
  </si>
  <si>
    <t>Underground HSD Storage Tank</t>
  </si>
  <si>
    <t>Elevated Water Tank No. 2 Extention</t>
  </si>
  <si>
    <t>Pump House Building Extention</t>
  </si>
  <si>
    <t>Dispensary Bldg.</t>
  </si>
  <si>
    <t>LT Room Extention</t>
  </si>
  <si>
    <t>OFC Plant, LT Room, BSR.</t>
  </si>
  <si>
    <t>OFC Plant Extension</t>
  </si>
  <si>
    <t>DG Room Extension 3</t>
  </si>
  <si>
    <t>Side Building of OFC</t>
  </si>
  <si>
    <t>Solar Cable Plant and  Shed</t>
  </si>
  <si>
    <t>E-Beam Plant</t>
  </si>
  <si>
    <t>OFC Expansion &amp; B Flat</t>
  </si>
  <si>
    <t>Class C</t>
  </si>
  <si>
    <t>Average</t>
  </si>
  <si>
    <t>Ground floor</t>
  </si>
  <si>
    <t>Ground +1 floors</t>
  </si>
  <si>
    <t>Ground +2 floors</t>
  </si>
  <si>
    <t>Ground+1 floors</t>
  </si>
  <si>
    <t>Ground+1 Floors</t>
  </si>
  <si>
    <t>Ground +1 Floors</t>
  </si>
  <si>
    <t>Tank</t>
  </si>
  <si>
    <t>Ground+2 Floors</t>
  </si>
  <si>
    <t>Class C Construction (Average)</t>
  </si>
  <si>
    <t>Industrial Land</t>
  </si>
  <si>
    <r>
      <t xml:space="preserve">Land Area 
</t>
    </r>
    <r>
      <rPr>
        <i/>
        <sz val="10"/>
        <rFont val="Calibri"/>
        <family val="2"/>
        <scheme val="minor"/>
      </rPr>
      <t>(in hectares)</t>
    </r>
  </si>
  <si>
    <r>
      <t xml:space="preserve">Area 
</t>
    </r>
    <r>
      <rPr>
        <i/>
        <sz val="10"/>
        <rFont val="Calibri"/>
        <family val="2"/>
        <scheme val="minor"/>
      </rPr>
      <t>(in acres)</t>
    </r>
  </si>
  <si>
    <t>Discounting/Appreciation Factor</t>
  </si>
  <si>
    <r>
      <t xml:space="preserve">Govt. Guideline Rates Adopted
</t>
    </r>
    <r>
      <rPr>
        <i/>
        <sz val="10"/>
        <rFont val="Calibri"/>
        <family val="2"/>
        <scheme val="minor"/>
      </rPr>
      <t>(In per Hectare)</t>
    </r>
  </si>
  <si>
    <t>Khairi</t>
  </si>
  <si>
    <t>Khaira</t>
  </si>
  <si>
    <t>Khobhar</t>
  </si>
  <si>
    <r>
      <t xml:space="preserve">Govt. Guideline Rates Adopted
</t>
    </r>
    <r>
      <rPr>
        <i/>
        <sz val="10"/>
        <rFont val="Calibri"/>
        <family val="2"/>
        <scheme val="minor"/>
      </rPr>
      <t>(In per sq.mtr.)</t>
    </r>
  </si>
  <si>
    <t>Area(in sq.mtr.)</t>
  </si>
  <si>
    <t>Grand Total</t>
  </si>
  <si>
    <r>
      <t xml:space="preserve">Area 
</t>
    </r>
    <r>
      <rPr>
        <b/>
        <i/>
        <sz val="10"/>
        <rFont val="Calibri"/>
        <family val="2"/>
        <scheme val="minor"/>
      </rPr>
      <t>(in sq ft)</t>
    </r>
  </si>
  <si>
    <t>Remarks:-</t>
  </si>
  <si>
    <t xml:space="preserve">1. All the structures mentioned above belong to M/s Vindhya Telelinks Ltd. and is situated on the Plot No. 01, Industrial Land, Udhyog Vihar, Rewa </t>
  </si>
  <si>
    <t>2. The area for the structures is adopted as per the building sheet provided by the Company Official and is cross verified through sample measurement during the site visit</t>
  </si>
  <si>
    <t>3. the valuation of the structure is done on the basis of "Depriciated Replacement cost Approach"</t>
  </si>
  <si>
    <t>S. No.</t>
  </si>
  <si>
    <r>
      <t xml:space="preserve">Adopted Plinth Area  Rate 
</t>
    </r>
    <r>
      <rPr>
        <b/>
        <i/>
        <sz val="10"/>
        <rFont val="Calibri"/>
        <family val="2"/>
        <scheme val="minor"/>
      </rPr>
      <t>(In per sq 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</si>
</sst>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.00_ ;_ [$₹-4009]\ * \-#,##0.00_ ;_ [$₹-4009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/>
    </xf>
    <xf numFmtId="167" fontId="4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7" fontId="0" fillId="0" borderId="1" xfId="0" applyNumberFormat="1" applyBorder="1"/>
    <xf numFmtId="44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58"/>
  <sheetViews>
    <sheetView topLeftCell="B15" workbookViewId="0">
      <selection activeCell="G5" sqref="G5:G50"/>
    </sheetView>
  </sheetViews>
  <sheetFormatPr defaultRowHeight="15" x14ac:dyDescent="0.25"/>
  <cols>
    <col min="2" max="2" width="6.85546875" customWidth="1"/>
    <col min="3" max="3" width="15.28515625" bestFit="1" customWidth="1"/>
    <col min="4" max="4" width="34" bestFit="1" customWidth="1"/>
    <col min="5" max="5" width="40.140625" bestFit="1" customWidth="1"/>
    <col min="6" max="6" width="28.42578125" bestFit="1" customWidth="1"/>
    <col min="7" max="7" width="12.28515625" bestFit="1" customWidth="1"/>
    <col min="8" max="8" width="8.5703125" bestFit="1" customWidth="1"/>
    <col min="9" max="9" width="6.85546875" customWidth="1"/>
    <col min="10" max="10" width="12.28515625" customWidth="1"/>
    <col min="11" max="11" width="10.28515625" customWidth="1"/>
  </cols>
  <sheetData>
    <row r="4" spans="2:12" ht="30" x14ac:dyDescent="0.25">
      <c r="B4" s="14" t="s">
        <v>26</v>
      </c>
      <c r="C4" s="14" t="s">
        <v>1</v>
      </c>
      <c r="D4" s="14" t="s">
        <v>11</v>
      </c>
      <c r="E4" s="14" t="s">
        <v>5</v>
      </c>
      <c r="F4" s="15" t="s">
        <v>20</v>
      </c>
      <c r="G4" s="15" t="s">
        <v>13</v>
      </c>
      <c r="H4" s="15" t="s">
        <v>14</v>
      </c>
      <c r="I4" s="15" t="s">
        <v>15</v>
      </c>
      <c r="J4" s="15" t="s">
        <v>3</v>
      </c>
      <c r="K4" s="15" t="s">
        <v>4</v>
      </c>
    </row>
    <row r="5" spans="2:12" x14ac:dyDescent="0.25">
      <c r="B5" s="13">
        <v>1</v>
      </c>
      <c r="C5" s="2" t="s">
        <v>2</v>
      </c>
      <c r="D5" s="2" t="s">
        <v>44</v>
      </c>
      <c r="E5" s="2" t="s">
        <v>39</v>
      </c>
      <c r="F5" s="2" t="s">
        <v>99</v>
      </c>
      <c r="G5" s="6">
        <v>7027</v>
      </c>
      <c r="H5" s="6">
        <f>G5*10.7639</f>
        <v>75637.925300000003</v>
      </c>
      <c r="I5" s="2">
        <v>31</v>
      </c>
      <c r="J5" s="2">
        <v>1984</v>
      </c>
      <c r="K5" s="2">
        <v>2022</v>
      </c>
      <c r="L5" s="26"/>
    </row>
    <row r="6" spans="2:12" x14ac:dyDescent="0.25">
      <c r="B6" s="13">
        <v>2</v>
      </c>
      <c r="C6" s="2" t="s">
        <v>2</v>
      </c>
      <c r="D6" s="2" t="s">
        <v>45</v>
      </c>
      <c r="E6" s="2" t="s">
        <v>40</v>
      </c>
      <c r="F6" s="2" t="s">
        <v>99</v>
      </c>
      <c r="G6" s="6">
        <v>196</v>
      </c>
      <c r="H6" s="6">
        <f t="shared" ref="H6:H50" si="0">G6*10.7639</f>
        <v>2109.7244000000001</v>
      </c>
      <c r="I6" s="2">
        <v>25</v>
      </c>
      <c r="J6" s="2">
        <v>1985</v>
      </c>
      <c r="K6" s="2">
        <v>2022</v>
      </c>
    </row>
    <row r="7" spans="2:12" x14ac:dyDescent="0.25">
      <c r="B7" s="13">
        <v>3</v>
      </c>
      <c r="C7" s="2" t="s">
        <v>2</v>
      </c>
      <c r="D7" s="2" t="s">
        <v>46</v>
      </c>
      <c r="E7" s="2" t="s">
        <v>40</v>
      </c>
      <c r="F7" s="2" t="s">
        <v>99</v>
      </c>
      <c r="G7" s="6">
        <v>126</v>
      </c>
      <c r="H7" s="6">
        <f t="shared" si="0"/>
        <v>1356.2513999999999</v>
      </c>
      <c r="I7" s="2">
        <v>25</v>
      </c>
      <c r="J7" s="2">
        <v>1985</v>
      </c>
      <c r="K7" s="2">
        <v>2022</v>
      </c>
    </row>
    <row r="8" spans="2:12" x14ac:dyDescent="0.25">
      <c r="B8" s="13">
        <v>4</v>
      </c>
      <c r="C8" s="2" t="s">
        <v>2</v>
      </c>
      <c r="D8" s="2" t="s">
        <v>47</v>
      </c>
      <c r="E8" s="2" t="s">
        <v>40</v>
      </c>
      <c r="F8" s="2" t="s">
        <v>99</v>
      </c>
      <c r="G8" s="6">
        <v>126</v>
      </c>
      <c r="H8" s="6">
        <f t="shared" si="0"/>
        <v>1356.2513999999999</v>
      </c>
      <c r="I8" s="2">
        <v>20</v>
      </c>
      <c r="J8" s="2">
        <v>1985</v>
      </c>
      <c r="K8" s="2">
        <v>2022</v>
      </c>
    </row>
    <row r="9" spans="2:12" x14ac:dyDescent="0.25">
      <c r="B9" s="13">
        <v>5</v>
      </c>
      <c r="C9" s="2" t="s">
        <v>2</v>
      </c>
      <c r="D9" s="2" t="s">
        <v>48</v>
      </c>
      <c r="E9" s="2" t="s">
        <v>40</v>
      </c>
      <c r="F9" s="2" t="s">
        <v>99</v>
      </c>
      <c r="G9" s="6">
        <v>2240</v>
      </c>
      <c r="H9" s="6">
        <f t="shared" si="0"/>
        <v>24111.135999999999</v>
      </c>
      <c r="I9" s="2">
        <v>25</v>
      </c>
      <c r="J9" s="2">
        <v>1984</v>
      </c>
      <c r="K9" s="2">
        <v>2022</v>
      </c>
    </row>
    <row r="10" spans="2:12" x14ac:dyDescent="0.25">
      <c r="B10" s="13">
        <v>6</v>
      </c>
      <c r="C10" s="2" t="s">
        <v>92</v>
      </c>
      <c r="D10" s="2" t="s">
        <v>49</v>
      </c>
      <c r="E10" s="2" t="s">
        <v>40</v>
      </c>
      <c r="F10" s="2" t="s">
        <v>99</v>
      </c>
      <c r="G10" s="6">
        <v>405.8</v>
      </c>
      <c r="H10" s="6">
        <f t="shared" si="0"/>
        <v>4367.9906199999996</v>
      </c>
      <c r="I10" s="2">
        <v>12</v>
      </c>
      <c r="J10" s="2">
        <v>1986</v>
      </c>
      <c r="K10" s="2">
        <v>2022</v>
      </c>
    </row>
    <row r="11" spans="2:12" x14ac:dyDescent="0.25">
      <c r="B11" s="13">
        <v>7</v>
      </c>
      <c r="C11" s="2" t="s">
        <v>92</v>
      </c>
      <c r="D11" s="2" t="s">
        <v>50</v>
      </c>
      <c r="E11" s="2" t="s">
        <v>40</v>
      </c>
      <c r="F11" s="2" t="s">
        <v>99</v>
      </c>
      <c r="G11" s="6">
        <v>844.94</v>
      </c>
      <c r="H11" s="6">
        <f t="shared" si="0"/>
        <v>9094.8496660000001</v>
      </c>
      <c r="I11" s="2">
        <v>10</v>
      </c>
      <c r="J11" s="2">
        <v>1985</v>
      </c>
      <c r="K11" s="2">
        <v>2022</v>
      </c>
    </row>
    <row r="12" spans="2:12" x14ac:dyDescent="0.25">
      <c r="B12" s="13">
        <v>8</v>
      </c>
      <c r="C12" s="2" t="s">
        <v>92</v>
      </c>
      <c r="D12" s="2" t="s">
        <v>51</v>
      </c>
      <c r="E12" s="2" t="s">
        <v>40</v>
      </c>
      <c r="F12" s="2" t="s">
        <v>99</v>
      </c>
      <c r="G12" s="6">
        <v>844.94</v>
      </c>
      <c r="H12" s="6">
        <f t="shared" si="0"/>
        <v>9094.8496660000001</v>
      </c>
      <c r="I12" s="2">
        <v>10</v>
      </c>
      <c r="J12" s="2">
        <v>1985</v>
      </c>
      <c r="K12" s="2">
        <v>2022</v>
      </c>
    </row>
    <row r="13" spans="2:12" x14ac:dyDescent="0.25">
      <c r="B13" s="13">
        <v>9</v>
      </c>
      <c r="C13" s="2" t="s">
        <v>93</v>
      </c>
      <c r="D13" s="2" t="s">
        <v>52</v>
      </c>
      <c r="E13" s="2" t="s">
        <v>40</v>
      </c>
      <c r="F13" s="2" t="s">
        <v>99</v>
      </c>
      <c r="G13" s="6">
        <v>1103.19</v>
      </c>
      <c r="H13" s="6">
        <f t="shared" si="0"/>
        <v>11874.626840999999</v>
      </c>
      <c r="I13" s="2">
        <v>10</v>
      </c>
      <c r="J13" s="2">
        <v>1986</v>
      </c>
      <c r="K13" s="2">
        <v>2022</v>
      </c>
    </row>
    <row r="14" spans="2:12" x14ac:dyDescent="0.25">
      <c r="B14" s="13">
        <v>10</v>
      </c>
      <c r="C14" s="2" t="s">
        <v>92</v>
      </c>
      <c r="D14" s="2" t="s">
        <v>53</v>
      </c>
      <c r="E14" s="2" t="s">
        <v>40</v>
      </c>
      <c r="F14" s="2" t="s">
        <v>99</v>
      </c>
      <c r="G14" s="6">
        <v>1049.3800000000001</v>
      </c>
      <c r="H14" s="6">
        <f t="shared" si="0"/>
        <v>11295.421382</v>
      </c>
      <c r="I14" s="2">
        <v>10</v>
      </c>
      <c r="J14" s="2">
        <v>1985</v>
      </c>
      <c r="K14" s="2">
        <v>2022</v>
      </c>
    </row>
    <row r="15" spans="2:12" x14ac:dyDescent="0.25">
      <c r="B15" s="13">
        <v>11</v>
      </c>
      <c r="C15" s="2" t="s">
        <v>2</v>
      </c>
      <c r="D15" s="2" t="s">
        <v>54</v>
      </c>
      <c r="E15" s="2" t="s">
        <v>39</v>
      </c>
      <c r="F15" s="2" t="s">
        <v>99</v>
      </c>
      <c r="G15" s="6">
        <v>480</v>
      </c>
      <c r="H15" s="6">
        <f t="shared" si="0"/>
        <v>5166.6719999999996</v>
      </c>
      <c r="I15" s="2">
        <v>31</v>
      </c>
      <c r="J15" s="2">
        <v>1992</v>
      </c>
      <c r="K15" s="2">
        <v>2022</v>
      </c>
    </row>
    <row r="16" spans="2:12" x14ac:dyDescent="0.25">
      <c r="B16" s="13">
        <v>12</v>
      </c>
      <c r="C16" s="2" t="s">
        <v>2</v>
      </c>
      <c r="D16" s="2" t="s">
        <v>55</v>
      </c>
      <c r="E16" s="2" t="s">
        <v>39</v>
      </c>
      <c r="F16" s="2" t="s">
        <v>99</v>
      </c>
      <c r="G16" s="6">
        <v>2240.4699999999998</v>
      </c>
      <c r="H16" s="6">
        <f t="shared" si="0"/>
        <v>24116.195032999996</v>
      </c>
      <c r="I16" s="2">
        <v>31</v>
      </c>
      <c r="J16" s="2">
        <v>1992</v>
      </c>
      <c r="K16" s="2">
        <v>2022</v>
      </c>
    </row>
    <row r="17" spans="2:11" x14ac:dyDescent="0.25">
      <c r="B17" s="13">
        <v>13</v>
      </c>
      <c r="C17" s="2" t="s">
        <v>2</v>
      </c>
      <c r="D17" s="2" t="s">
        <v>56</v>
      </c>
      <c r="E17" s="2" t="s">
        <v>39</v>
      </c>
      <c r="F17" s="2" t="s">
        <v>99</v>
      </c>
      <c r="G17" s="6">
        <v>7861</v>
      </c>
      <c r="H17" s="6">
        <f t="shared" si="0"/>
        <v>84615.017899999992</v>
      </c>
      <c r="I17" s="2">
        <v>31</v>
      </c>
      <c r="J17" s="2">
        <v>1993</v>
      </c>
      <c r="K17" s="2">
        <v>2022</v>
      </c>
    </row>
    <row r="18" spans="2:11" x14ac:dyDescent="0.25">
      <c r="B18" s="13">
        <v>14</v>
      </c>
      <c r="C18" s="2" t="s">
        <v>94</v>
      </c>
      <c r="D18" s="2" t="s">
        <v>57</v>
      </c>
      <c r="E18" s="28" t="s">
        <v>40</v>
      </c>
      <c r="F18" s="2" t="s">
        <v>99</v>
      </c>
      <c r="G18" s="6">
        <v>844.94</v>
      </c>
      <c r="H18" s="6">
        <f t="shared" si="0"/>
        <v>9094.8496660000001</v>
      </c>
      <c r="I18" s="28">
        <v>10</v>
      </c>
      <c r="J18" s="2">
        <v>1993</v>
      </c>
      <c r="K18" s="2">
        <v>2022</v>
      </c>
    </row>
    <row r="19" spans="2:11" x14ac:dyDescent="0.25">
      <c r="B19" s="13">
        <v>15</v>
      </c>
      <c r="C19" s="2" t="s">
        <v>2</v>
      </c>
      <c r="D19" s="2" t="s">
        <v>58</v>
      </c>
      <c r="E19" s="28" t="s">
        <v>41</v>
      </c>
      <c r="F19" s="2" t="s">
        <v>99</v>
      </c>
      <c r="G19" s="6">
        <v>113.88</v>
      </c>
      <c r="H19" s="6">
        <f t="shared" si="0"/>
        <v>1225.7929319999998</v>
      </c>
      <c r="I19" s="28">
        <v>10</v>
      </c>
      <c r="J19" s="2">
        <v>1993</v>
      </c>
      <c r="K19" s="2">
        <v>2022</v>
      </c>
    </row>
    <row r="20" spans="2:11" x14ac:dyDescent="0.25">
      <c r="B20" s="13">
        <v>16</v>
      </c>
      <c r="C20" s="2" t="s">
        <v>2</v>
      </c>
      <c r="D20" s="2" t="s">
        <v>59</v>
      </c>
      <c r="E20" s="28" t="s">
        <v>41</v>
      </c>
      <c r="F20" s="2" t="s">
        <v>99</v>
      </c>
      <c r="G20" s="6">
        <v>165.18</v>
      </c>
      <c r="H20" s="6">
        <f t="shared" si="0"/>
        <v>1777.981002</v>
      </c>
      <c r="I20" s="28">
        <v>10</v>
      </c>
      <c r="J20" s="2">
        <v>1993</v>
      </c>
      <c r="K20" s="2">
        <v>2022</v>
      </c>
    </row>
    <row r="21" spans="2:11" x14ac:dyDescent="0.25">
      <c r="B21" s="13">
        <v>17</v>
      </c>
      <c r="C21" s="2" t="s">
        <v>2</v>
      </c>
      <c r="D21" s="2" t="s">
        <v>60</v>
      </c>
      <c r="E21" s="28" t="s">
        <v>41</v>
      </c>
      <c r="F21" s="2" t="s">
        <v>99</v>
      </c>
      <c r="G21" s="6">
        <v>165.18</v>
      </c>
      <c r="H21" s="6">
        <f t="shared" si="0"/>
        <v>1777.981002</v>
      </c>
      <c r="I21" s="28">
        <v>10</v>
      </c>
      <c r="J21" s="2">
        <v>1993</v>
      </c>
      <c r="K21" s="2">
        <v>2022</v>
      </c>
    </row>
    <row r="22" spans="2:11" x14ac:dyDescent="0.25">
      <c r="B22" s="13">
        <v>18</v>
      </c>
      <c r="C22" s="2" t="s">
        <v>95</v>
      </c>
      <c r="D22" s="2" t="s">
        <v>61</v>
      </c>
      <c r="E22" s="28" t="s">
        <v>41</v>
      </c>
      <c r="F22" s="2" t="s">
        <v>99</v>
      </c>
      <c r="G22" s="6">
        <v>372.08</v>
      </c>
      <c r="H22" s="6">
        <f t="shared" si="0"/>
        <v>4005.0319119999995</v>
      </c>
      <c r="I22" s="28">
        <v>10</v>
      </c>
      <c r="J22" s="2">
        <v>1993</v>
      </c>
      <c r="K22" s="2">
        <v>2022</v>
      </c>
    </row>
    <row r="23" spans="2:11" x14ac:dyDescent="0.25">
      <c r="B23" s="13">
        <v>19</v>
      </c>
      <c r="C23" s="2" t="s">
        <v>96</v>
      </c>
      <c r="D23" s="2" t="s">
        <v>62</v>
      </c>
      <c r="E23" s="28" t="s">
        <v>40</v>
      </c>
      <c r="F23" s="2" t="s">
        <v>99</v>
      </c>
      <c r="G23" s="6">
        <v>1450</v>
      </c>
      <c r="H23" s="6">
        <f t="shared" si="0"/>
        <v>15607.654999999999</v>
      </c>
      <c r="I23" s="28">
        <v>15</v>
      </c>
      <c r="J23" s="2">
        <v>1993</v>
      </c>
      <c r="K23" s="2">
        <v>2022</v>
      </c>
    </row>
    <row r="24" spans="2:11" x14ac:dyDescent="0.25">
      <c r="B24" s="13">
        <v>20</v>
      </c>
      <c r="C24" s="2" t="s">
        <v>2</v>
      </c>
      <c r="D24" s="2" t="s">
        <v>63</v>
      </c>
      <c r="E24" s="28" t="s">
        <v>40</v>
      </c>
      <c r="F24" s="2" t="s">
        <v>99</v>
      </c>
      <c r="G24" s="6">
        <v>524.69200000000001</v>
      </c>
      <c r="H24" s="6">
        <f t="shared" si="0"/>
        <v>5647.7322187999998</v>
      </c>
      <c r="I24" s="28">
        <v>10</v>
      </c>
      <c r="J24" s="2">
        <v>1993</v>
      </c>
      <c r="K24" s="2">
        <v>2022</v>
      </c>
    </row>
    <row r="25" spans="2:11" x14ac:dyDescent="0.25">
      <c r="B25" s="13">
        <v>21</v>
      </c>
      <c r="C25" s="2" t="s">
        <v>97</v>
      </c>
      <c r="D25" s="2" t="s">
        <v>64</v>
      </c>
      <c r="E25" s="28" t="s">
        <v>40</v>
      </c>
      <c r="F25" s="2" t="s">
        <v>99</v>
      </c>
      <c r="G25" s="6">
        <v>21.364999999999998</v>
      </c>
      <c r="H25" s="6">
        <f t="shared" si="0"/>
        <v>229.97072349999996</v>
      </c>
      <c r="I25" s="28">
        <v>80</v>
      </c>
      <c r="J25" s="2">
        <v>1993</v>
      </c>
      <c r="K25" s="2">
        <v>2022</v>
      </c>
    </row>
    <row r="26" spans="2:11" x14ac:dyDescent="0.25">
      <c r="B26" s="13">
        <v>22</v>
      </c>
      <c r="C26" s="2" t="s">
        <v>98</v>
      </c>
      <c r="D26" s="2" t="s">
        <v>65</v>
      </c>
      <c r="E26" s="28" t="s">
        <v>40</v>
      </c>
      <c r="F26" s="2" t="s">
        <v>99</v>
      </c>
      <c r="G26" s="6">
        <v>1103.19</v>
      </c>
      <c r="H26" s="6">
        <f t="shared" si="0"/>
        <v>11874.626840999999</v>
      </c>
      <c r="I26" s="28">
        <v>10</v>
      </c>
      <c r="J26" s="2">
        <v>1993</v>
      </c>
      <c r="K26" s="2">
        <v>2022</v>
      </c>
    </row>
    <row r="27" spans="2:11" x14ac:dyDescent="0.25">
      <c r="B27" s="13">
        <v>23</v>
      </c>
      <c r="C27" s="2" t="s">
        <v>2</v>
      </c>
      <c r="D27" s="2" t="s">
        <v>66</v>
      </c>
      <c r="E27" s="28" t="s">
        <v>39</v>
      </c>
      <c r="F27" s="2" t="s">
        <v>99</v>
      </c>
      <c r="G27" s="6">
        <v>147</v>
      </c>
      <c r="H27" s="6">
        <f t="shared" si="0"/>
        <v>1582.2933</v>
      </c>
      <c r="I27" s="28">
        <v>10</v>
      </c>
      <c r="J27" s="2">
        <v>1993</v>
      </c>
      <c r="K27" s="2">
        <v>2022</v>
      </c>
    </row>
    <row r="28" spans="2:11" x14ac:dyDescent="0.25">
      <c r="B28" s="13">
        <v>24</v>
      </c>
      <c r="C28" s="2" t="s">
        <v>2</v>
      </c>
      <c r="D28" s="2" t="s">
        <v>67</v>
      </c>
      <c r="E28" s="29" t="s">
        <v>40</v>
      </c>
      <c r="F28" s="2" t="s">
        <v>99</v>
      </c>
      <c r="G28" s="6">
        <v>48</v>
      </c>
      <c r="H28" s="6">
        <f t="shared" si="0"/>
        <v>516.66719999999998</v>
      </c>
      <c r="I28" s="29">
        <v>15</v>
      </c>
      <c r="J28" s="2">
        <v>1993</v>
      </c>
      <c r="K28" s="2">
        <v>2022</v>
      </c>
    </row>
    <row r="29" spans="2:11" x14ac:dyDescent="0.25">
      <c r="B29" s="13">
        <v>25</v>
      </c>
      <c r="C29" s="2" t="s">
        <v>2</v>
      </c>
      <c r="D29" s="2" t="s">
        <v>68</v>
      </c>
      <c r="E29" s="29" t="s">
        <v>40</v>
      </c>
      <c r="F29" s="2" t="s">
        <v>99</v>
      </c>
      <c r="G29" s="6">
        <v>160</v>
      </c>
      <c r="H29" s="6">
        <f t="shared" si="0"/>
        <v>1722.2239999999999</v>
      </c>
      <c r="I29" s="29">
        <v>15</v>
      </c>
      <c r="J29" s="2">
        <v>1993</v>
      </c>
      <c r="K29" s="2">
        <v>2022</v>
      </c>
    </row>
    <row r="30" spans="2:11" x14ac:dyDescent="0.25">
      <c r="B30" s="13">
        <v>26</v>
      </c>
      <c r="C30" s="2" t="s">
        <v>2</v>
      </c>
      <c r="D30" s="2" t="s">
        <v>69</v>
      </c>
      <c r="E30" s="29" t="s">
        <v>40</v>
      </c>
      <c r="F30" s="2" t="s">
        <v>99</v>
      </c>
      <c r="G30" s="6">
        <v>105</v>
      </c>
      <c r="H30" s="6">
        <f t="shared" si="0"/>
        <v>1130.2094999999999</v>
      </c>
      <c r="I30" s="29">
        <v>15</v>
      </c>
      <c r="J30" s="2">
        <v>1993</v>
      </c>
      <c r="K30" s="2">
        <v>2022</v>
      </c>
    </row>
    <row r="31" spans="2:11" x14ac:dyDescent="0.25">
      <c r="B31" s="13">
        <v>27</v>
      </c>
      <c r="C31" s="2" t="s">
        <v>95</v>
      </c>
      <c r="D31" s="2" t="s">
        <v>70</v>
      </c>
      <c r="E31" s="29" t="s">
        <v>40</v>
      </c>
      <c r="F31" s="2" t="s">
        <v>99</v>
      </c>
      <c r="G31" s="6">
        <v>906.98599999999999</v>
      </c>
      <c r="H31" s="6">
        <f t="shared" si="0"/>
        <v>9762.7066053999988</v>
      </c>
      <c r="I31" s="29">
        <v>10</v>
      </c>
      <c r="J31" s="2">
        <v>1994</v>
      </c>
      <c r="K31" s="2">
        <v>2022</v>
      </c>
    </row>
    <row r="32" spans="2:11" x14ac:dyDescent="0.25">
      <c r="B32" s="13">
        <v>28</v>
      </c>
      <c r="C32" s="2" t="s">
        <v>2</v>
      </c>
      <c r="D32" s="2" t="s">
        <v>71</v>
      </c>
      <c r="E32" s="29" t="s">
        <v>40</v>
      </c>
      <c r="F32" s="2" t="s">
        <v>99</v>
      </c>
      <c r="G32" s="6">
        <v>460.4</v>
      </c>
      <c r="H32" s="6">
        <f t="shared" si="0"/>
        <v>4955.6995599999991</v>
      </c>
      <c r="I32" s="29">
        <v>12</v>
      </c>
      <c r="J32" s="2">
        <v>1994</v>
      </c>
      <c r="K32" s="2">
        <v>2022</v>
      </c>
    </row>
    <row r="33" spans="2:11" x14ac:dyDescent="0.25">
      <c r="B33" s="13">
        <v>29</v>
      </c>
      <c r="C33" s="25" t="s">
        <v>2</v>
      </c>
      <c r="D33" s="2" t="s">
        <v>72</v>
      </c>
      <c r="E33" s="29" t="s">
        <v>42</v>
      </c>
      <c r="F33" s="2" t="s">
        <v>99</v>
      </c>
      <c r="G33" s="6">
        <v>588.01</v>
      </c>
      <c r="H33" s="6">
        <f t="shared" si="0"/>
        <v>6329.280839</v>
      </c>
      <c r="I33" s="29">
        <v>31</v>
      </c>
      <c r="J33" s="2">
        <v>1994</v>
      </c>
      <c r="K33" s="2">
        <v>2022</v>
      </c>
    </row>
    <row r="34" spans="2:11" x14ac:dyDescent="0.25">
      <c r="B34" s="13">
        <v>30</v>
      </c>
      <c r="C34" s="25" t="s">
        <v>95</v>
      </c>
      <c r="D34" s="2" t="s">
        <v>73</v>
      </c>
      <c r="E34" s="29" t="s">
        <v>40</v>
      </c>
      <c r="F34" s="2" t="s">
        <v>99</v>
      </c>
      <c r="G34" s="6">
        <v>802.42600000000004</v>
      </c>
      <c r="H34" s="6">
        <f t="shared" si="0"/>
        <v>8637.2332213999998</v>
      </c>
      <c r="I34" s="29">
        <v>10</v>
      </c>
      <c r="J34" s="2">
        <v>1994</v>
      </c>
      <c r="K34" s="2">
        <v>2022</v>
      </c>
    </row>
    <row r="35" spans="2:11" x14ac:dyDescent="0.25">
      <c r="B35" s="13">
        <v>31</v>
      </c>
      <c r="C35" s="25" t="s">
        <v>98</v>
      </c>
      <c r="D35" s="2" t="s">
        <v>74</v>
      </c>
      <c r="E35" s="29" t="s">
        <v>40</v>
      </c>
      <c r="F35" s="2" t="s">
        <v>99</v>
      </c>
      <c r="G35" s="6">
        <v>1193.2260000000001</v>
      </c>
      <c r="H35" s="6">
        <f t="shared" si="0"/>
        <v>12843.765341400001</v>
      </c>
      <c r="I35" s="29">
        <v>10</v>
      </c>
      <c r="J35" s="2">
        <v>1997</v>
      </c>
      <c r="K35" s="2">
        <v>2022</v>
      </c>
    </row>
    <row r="36" spans="2:11" x14ac:dyDescent="0.25">
      <c r="B36" s="13">
        <v>32</v>
      </c>
      <c r="C36" s="25" t="s">
        <v>2</v>
      </c>
      <c r="D36" s="2" t="s">
        <v>75</v>
      </c>
      <c r="E36" s="29" t="s">
        <v>40</v>
      </c>
      <c r="F36" s="2" t="s">
        <v>99</v>
      </c>
      <c r="G36" s="6">
        <v>225</v>
      </c>
      <c r="H36" s="6">
        <f t="shared" si="0"/>
        <v>2421.8775000000001</v>
      </c>
      <c r="I36" s="29">
        <v>12</v>
      </c>
      <c r="J36" s="2">
        <v>1997</v>
      </c>
      <c r="K36" s="2">
        <v>2022</v>
      </c>
    </row>
    <row r="37" spans="2:11" x14ac:dyDescent="0.25">
      <c r="B37" s="13">
        <v>33</v>
      </c>
      <c r="C37" s="33"/>
      <c r="D37" s="30" t="s">
        <v>76</v>
      </c>
      <c r="E37" s="31"/>
      <c r="F37" s="30" t="s">
        <v>99</v>
      </c>
      <c r="G37" s="32">
        <v>0</v>
      </c>
      <c r="H37" s="32">
        <f t="shared" si="0"/>
        <v>0</v>
      </c>
      <c r="I37" s="31">
        <v>0</v>
      </c>
      <c r="J37" s="30">
        <v>1997</v>
      </c>
      <c r="K37" s="30">
        <v>2022</v>
      </c>
    </row>
    <row r="38" spans="2:11" x14ac:dyDescent="0.25">
      <c r="B38" s="13">
        <v>34</v>
      </c>
      <c r="C38" s="25"/>
      <c r="D38" s="2" t="s">
        <v>77</v>
      </c>
      <c r="E38" s="29" t="s">
        <v>40</v>
      </c>
      <c r="F38" s="2" t="s">
        <v>99</v>
      </c>
      <c r="G38" s="6">
        <v>0</v>
      </c>
      <c r="H38" s="6">
        <f t="shared" si="0"/>
        <v>0</v>
      </c>
      <c r="I38" s="29">
        <v>10</v>
      </c>
      <c r="J38" s="2">
        <v>1997</v>
      </c>
      <c r="K38" s="2">
        <v>2022</v>
      </c>
    </row>
    <row r="39" spans="2:11" x14ac:dyDescent="0.25">
      <c r="B39" s="13">
        <v>35</v>
      </c>
      <c r="C39" s="25" t="s">
        <v>2</v>
      </c>
      <c r="D39" s="2" t="s">
        <v>78</v>
      </c>
      <c r="E39" s="29" t="s">
        <v>40</v>
      </c>
      <c r="F39" s="2" t="s">
        <v>99</v>
      </c>
      <c r="G39" s="6">
        <v>63</v>
      </c>
      <c r="H39" s="6">
        <f t="shared" si="0"/>
        <v>678.12569999999994</v>
      </c>
      <c r="I39" s="29">
        <v>15</v>
      </c>
      <c r="J39" s="2">
        <v>1997</v>
      </c>
      <c r="K39" s="2">
        <v>2022</v>
      </c>
    </row>
    <row r="40" spans="2:11" x14ac:dyDescent="0.25">
      <c r="B40" s="13">
        <v>36</v>
      </c>
      <c r="C40" s="25" t="s">
        <v>2</v>
      </c>
      <c r="D40" s="2" t="s">
        <v>79</v>
      </c>
      <c r="E40" s="29" t="s">
        <v>40</v>
      </c>
      <c r="F40" s="2" t="s">
        <v>99</v>
      </c>
      <c r="G40" s="6">
        <v>84</v>
      </c>
      <c r="H40" s="6">
        <f t="shared" si="0"/>
        <v>904.16759999999999</v>
      </c>
      <c r="I40" s="29">
        <v>25</v>
      </c>
      <c r="J40" s="2">
        <v>1997</v>
      </c>
      <c r="K40" s="2">
        <v>2022</v>
      </c>
    </row>
    <row r="41" spans="2:11" x14ac:dyDescent="0.25">
      <c r="B41" s="13">
        <v>37</v>
      </c>
      <c r="C41" s="25" t="s">
        <v>2</v>
      </c>
      <c r="D41" s="2" t="s">
        <v>66</v>
      </c>
      <c r="E41" s="29" t="s">
        <v>40</v>
      </c>
      <c r="F41" s="2" t="s">
        <v>99</v>
      </c>
      <c r="G41" s="6">
        <v>294</v>
      </c>
      <c r="H41" s="6">
        <f t="shared" si="0"/>
        <v>3164.5866000000001</v>
      </c>
      <c r="I41" s="29">
        <v>25</v>
      </c>
      <c r="J41" s="2">
        <v>1997</v>
      </c>
      <c r="K41" s="2">
        <v>2022</v>
      </c>
    </row>
    <row r="42" spans="2:11" x14ac:dyDescent="0.25">
      <c r="B42" s="13">
        <v>38</v>
      </c>
      <c r="C42" s="25" t="s">
        <v>2</v>
      </c>
      <c r="D42" s="2" t="s">
        <v>80</v>
      </c>
      <c r="E42" s="29" t="s">
        <v>40</v>
      </c>
      <c r="F42" s="2" t="s">
        <v>99</v>
      </c>
      <c r="G42" s="6">
        <v>75.92</v>
      </c>
      <c r="H42" s="6">
        <f t="shared" si="0"/>
        <v>817.19528800000001</v>
      </c>
      <c r="I42" s="29">
        <v>10</v>
      </c>
      <c r="J42" s="2">
        <v>1997</v>
      </c>
      <c r="K42" s="2">
        <v>2022</v>
      </c>
    </row>
    <row r="43" spans="2:11" x14ac:dyDescent="0.25">
      <c r="B43" s="13">
        <v>39</v>
      </c>
      <c r="C43" s="25" t="s">
        <v>2</v>
      </c>
      <c r="D43" s="2" t="s">
        <v>81</v>
      </c>
      <c r="E43" s="29" t="s">
        <v>40</v>
      </c>
      <c r="F43" s="2" t="s">
        <v>99</v>
      </c>
      <c r="G43" s="6">
        <v>126</v>
      </c>
      <c r="H43" s="6">
        <f t="shared" si="0"/>
        <v>1356.2513999999999</v>
      </c>
      <c r="I43" s="29">
        <v>20</v>
      </c>
      <c r="J43" s="2">
        <v>2000</v>
      </c>
      <c r="K43" s="2">
        <v>2022</v>
      </c>
    </row>
    <row r="44" spans="2:11" ht="30" x14ac:dyDescent="0.25">
      <c r="B44" s="13">
        <v>40</v>
      </c>
      <c r="C44" s="25" t="s">
        <v>2</v>
      </c>
      <c r="D44" s="2" t="s">
        <v>82</v>
      </c>
      <c r="E44" s="29" t="s">
        <v>39</v>
      </c>
      <c r="F44" s="2" t="s">
        <v>99</v>
      </c>
      <c r="G44" s="6">
        <v>6480</v>
      </c>
      <c r="H44" s="6">
        <f t="shared" si="0"/>
        <v>69750.072</v>
      </c>
      <c r="I44" s="29">
        <v>31</v>
      </c>
      <c r="J44" s="2">
        <v>1999</v>
      </c>
      <c r="K44" s="2">
        <v>2022</v>
      </c>
    </row>
    <row r="45" spans="2:11" ht="30" x14ac:dyDescent="0.25">
      <c r="B45" s="13">
        <v>41</v>
      </c>
      <c r="C45" s="25" t="s">
        <v>2</v>
      </c>
      <c r="D45" s="2" t="s">
        <v>83</v>
      </c>
      <c r="E45" s="29" t="s">
        <v>39</v>
      </c>
      <c r="F45" s="2" t="s">
        <v>99</v>
      </c>
      <c r="G45" s="6">
        <v>3538.5</v>
      </c>
      <c r="H45" s="6">
        <f t="shared" si="0"/>
        <v>38088.060149999998</v>
      </c>
      <c r="I45" s="29">
        <v>31</v>
      </c>
      <c r="J45" s="2">
        <v>2001</v>
      </c>
      <c r="K45" s="2">
        <v>2022</v>
      </c>
    </row>
    <row r="46" spans="2:11" x14ac:dyDescent="0.25">
      <c r="B46" s="13">
        <v>42</v>
      </c>
      <c r="C46" s="25" t="s">
        <v>2</v>
      </c>
      <c r="D46" s="2" t="s">
        <v>84</v>
      </c>
      <c r="E46" s="29" t="s">
        <v>40</v>
      </c>
      <c r="F46" s="2" t="s">
        <v>99</v>
      </c>
      <c r="G46" s="6">
        <v>147</v>
      </c>
      <c r="H46" s="6">
        <f t="shared" si="0"/>
        <v>1582.2933</v>
      </c>
      <c r="I46" s="29">
        <v>25</v>
      </c>
      <c r="J46" s="2">
        <v>2000</v>
      </c>
      <c r="K46" s="2">
        <v>2022</v>
      </c>
    </row>
    <row r="47" spans="2:11" ht="30" x14ac:dyDescent="0.25">
      <c r="B47" s="13">
        <v>43</v>
      </c>
      <c r="C47" s="25" t="s">
        <v>2</v>
      </c>
      <c r="D47" s="2" t="s">
        <v>85</v>
      </c>
      <c r="E47" s="29" t="s">
        <v>39</v>
      </c>
      <c r="F47" s="2" t="s">
        <v>99</v>
      </c>
      <c r="G47" s="6">
        <v>507.5</v>
      </c>
      <c r="H47" s="6">
        <f t="shared" si="0"/>
        <v>5462.6792500000001</v>
      </c>
      <c r="I47" s="29">
        <v>31</v>
      </c>
      <c r="J47" s="2">
        <v>2014</v>
      </c>
      <c r="K47" s="2">
        <v>2022</v>
      </c>
    </row>
    <row r="48" spans="2:11" ht="30" x14ac:dyDescent="0.25">
      <c r="B48" s="13">
        <v>44</v>
      </c>
      <c r="C48" s="25" t="s">
        <v>2</v>
      </c>
      <c r="D48" s="2" t="s">
        <v>86</v>
      </c>
      <c r="E48" s="29" t="s">
        <v>39</v>
      </c>
      <c r="F48" s="2" t="s">
        <v>99</v>
      </c>
      <c r="G48" s="6">
        <v>3950</v>
      </c>
      <c r="H48" s="6">
        <f t="shared" si="0"/>
        <v>42517.404999999999</v>
      </c>
      <c r="I48" s="29">
        <v>31</v>
      </c>
      <c r="J48" s="2">
        <v>2017</v>
      </c>
      <c r="K48" s="2">
        <v>2022</v>
      </c>
    </row>
    <row r="49" spans="2:11" ht="30" x14ac:dyDescent="0.25">
      <c r="B49" s="13">
        <v>45</v>
      </c>
      <c r="C49" s="25" t="s">
        <v>2</v>
      </c>
      <c r="D49" s="2" t="s">
        <v>87</v>
      </c>
      <c r="E49" s="29" t="s">
        <v>39</v>
      </c>
      <c r="F49" s="2" t="s">
        <v>99</v>
      </c>
      <c r="G49" s="6">
        <v>2325</v>
      </c>
      <c r="H49" s="6">
        <f t="shared" si="0"/>
        <v>25026.067499999997</v>
      </c>
      <c r="I49" s="29">
        <v>31</v>
      </c>
      <c r="J49" s="2">
        <v>2018</v>
      </c>
      <c r="K49" s="2">
        <v>2022</v>
      </c>
    </row>
    <row r="50" spans="2:11" ht="30" x14ac:dyDescent="0.25">
      <c r="B50" s="13">
        <v>46</v>
      </c>
      <c r="C50" s="25" t="s">
        <v>91</v>
      </c>
      <c r="D50" s="2" t="s">
        <v>88</v>
      </c>
      <c r="E50" s="29" t="s">
        <v>43</v>
      </c>
      <c r="F50" s="2" t="s">
        <v>99</v>
      </c>
      <c r="G50" s="6">
        <v>4559.386617100372</v>
      </c>
      <c r="H50" s="6">
        <f t="shared" si="0"/>
        <v>49076.78160780669</v>
      </c>
      <c r="I50" s="29">
        <v>31</v>
      </c>
      <c r="J50" s="2">
        <v>2018</v>
      </c>
      <c r="K50" s="2">
        <v>2022</v>
      </c>
    </row>
    <row r="51" spans="2:11" x14ac:dyDescent="0.25"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pans="2:11" x14ac:dyDescent="0.25">
      <c r="B52" s="26"/>
    </row>
    <row r="53" spans="2:11" x14ac:dyDescent="0.25">
      <c r="B53" s="26"/>
    </row>
    <row r="54" spans="2:11" x14ac:dyDescent="0.25">
      <c r="B54" s="26"/>
    </row>
    <row r="55" spans="2:11" x14ac:dyDescent="0.25">
      <c r="B55" s="26"/>
    </row>
    <row r="56" spans="2:11" x14ac:dyDescent="0.25">
      <c r="B56" s="26"/>
    </row>
    <row r="57" spans="2:11" x14ac:dyDescent="0.25">
      <c r="B57" s="26"/>
    </row>
    <row r="58" spans="2:11" x14ac:dyDescent="0.25">
      <c r="B58" s="27"/>
    </row>
  </sheetData>
  <mergeCells count="1">
    <mergeCell ref="B51:K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0"/>
  <sheetViews>
    <sheetView topLeftCell="E19" zoomScale="70" zoomScaleNormal="70" workbookViewId="0">
      <selection activeCell="M27" sqref="M27"/>
    </sheetView>
  </sheetViews>
  <sheetFormatPr defaultRowHeight="15" x14ac:dyDescent="0.25"/>
  <cols>
    <col min="2" max="2" width="10.28515625" bestFit="1" customWidth="1"/>
    <col min="3" max="3" width="17.28515625" bestFit="1" customWidth="1"/>
    <col min="4" max="4" width="35.85546875" bestFit="1" customWidth="1"/>
    <col min="5" max="5" width="41.7109375" bestFit="1" customWidth="1"/>
    <col min="6" max="6" width="12.28515625" bestFit="1" customWidth="1"/>
    <col min="7" max="7" width="15.42578125" bestFit="1" customWidth="1"/>
    <col min="8" max="8" width="11" bestFit="1" customWidth="1"/>
    <col min="9" max="9" width="9.5703125" bestFit="1" customWidth="1"/>
    <col min="10" max="10" width="6.85546875" customWidth="1"/>
    <col min="11" max="11" width="11.140625" bestFit="1" customWidth="1"/>
    <col min="12" max="12" width="9.140625" bestFit="1" customWidth="1"/>
    <col min="13" max="13" width="12.85546875" bestFit="1" customWidth="1"/>
    <col min="14" max="14" width="11.42578125" bestFit="1" customWidth="1"/>
    <col min="15" max="15" width="7.85546875" bestFit="1" customWidth="1"/>
    <col min="16" max="16" width="12.42578125" bestFit="1" customWidth="1"/>
    <col min="17" max="18" width="13.85546875" bestFit="1" customWidth="1"/>
    <col min="19" max="19" width="18.85546875" bestFit="1" customWidth="1"/>
    <col min="20" max="20" width="15.42578125" bestFit="1" customWidth="1"/>
    <col min="21" max="21" width="18.7109375" bestFit="1" customWidth="1"/>
    <col min="22" max="22" width="11.42578125" bestFit="1" customWidth="1"/>
    <col min="23" max="23" width="19.7109375" bestFit="1" customWidth="1"/>
    <col min="24" max="24" width="12" bestFit="1" customWidth="1"/>
    <col min="25" max="26" width="14.28515625" bestFit="1" customWidth="1"/>
  </cols>
  <sheetData>
    <row r="2" spans="2:26" ht="15.75" x14ac:dyDescent="0.25">
      <c r="B2" s="51" t="s">
        <v>35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2:26" s="16" customFormat="1" ht="60" x14ac:dyDescent="0.25">
      <c r="B3" s="14" t="s">
        <v>0</v>
      </c>
      <c r="C3" s="14" t="s">
        <v>1</v>
      </c>
      <c r="D3" s="14" t="s">
        <v>11</v>
      </c>
      <c r="E3" s="14" t="s">
        <v>5</v>
      </c>
      <c r="F3" s="15" t="s">
        <v>20</v>
      </c>
      <c r="G3" s="15" t="s">
        <v>36</v>
      </c>
      <c r="H3" s="15" t="s">
        <v>13</v>
      </c>
      <c r="I3" s="15" t="s">
        <v>14</v>
      </c>
      <c r="J3" s="15" t="s">
        <v>15</v>
      </c>
      <c r="K3" s="15" t="s">
        <v>3</v>
      </c>
      <c r="L3" s="15" t="s">
        <v>4</v>
      </c>
      <c r="M3" s="15" t="s">
        <v>16</v>
      </c>
      <c r="N3" s="15" t="s">
        <v>17</v>
      </c>
      <c r="O3" s="15" t="s">
        <v>6</v>
      </c>
      <c r="P3" s="15" t="s">
        <v>8</v>
      </c>
      <c r="Q3" s="15" t="s">
        <v>18</v>
      </c>
      <c r="R3" s="15" t="s">
        <v>19</v>
      </c>
      <c r="S3" s="15" t="s">
        <v>12</v>
      </c>
      <c r="T3" s="15" t="s">
        <v>37</v>
      </c>
      <c r="U3" s="15" t="s">
        <v>9</v>
      </c>
      <c r="V3" s="15" t="s">
        <v>103</v>
      </c>
      <c r="W3" s="15" t="s">
        <v>10</v>
      </c>
    </row>
    <row r="4" spans="2:26" x14ac:dyDescent="0.25">
      <c r="B4" s="13">
        <v>1</v>
      </c>
      <c r="C4" s="2" t="s">
        <v>2</v>
      </c>
      <c r="D4" s="2" t="s">
        <v>44</v>
      </c>
      <c r="E4" s="2" t="s">
        <v>39</v>
      </c>
      <c r="F4" s="23" t="s">
        <v>89</v>
      </c>
      <c r="G4" s="23" t="s">
        <v>90</v>
      </c>
      <c r="H4" s="6">
        <v>7027</v>
      </c>
      <c r="I4" s="9">
        <f>H4*10.7639</f>
        <v>75637.925300000003</v>
      </c>
      <c r="J4" s="2">
        <v>31</v>
      </c>
      <c r="K4" s="2">
        <v>1984</v>
      </c>
      <c r="L4" s="2">
        <v>2022</v>
      </c>
      <c r="M4" s="2">
        <f>L4-K4</f>
        <v>38</v>
      </c>
      <c r="N4" s="2">
        <v>65</v>
      </c>
      <c r="O4" s="3">
        <v>0.05</v>
      </c>
      <c r="P4" s="5">
        <f>(1-O4)/N4</f>
        <v>1.4615384615384615E-2</v>
      </c>
      <c r="Q4" s="2">
        <v>2000</v>
      </c>
      <c r="R4" s="4">
        <f>Q4*10.7639</f>
        <v>21527.8</v>
      </c>
      <c r="S4" s="7">
        <f>R4*H4</f>
        <v>151275850.59999999</v>
      </c>
      <c r="T4" s="7">
        <f>S4*P4*M4</f>
        <v>84016280.102461532</v>
      </c>
      <c r="U4" s="7">
        <f t="shared" ref="U4" si="0">MAX(S4-T4,0)</f>
        <v>67259570.497538462</v>
      </c>
      <c r="V4" s="11">
        <v>0.1</v>
      </c>
      <c r="W4" s="7">
        <f>IF(U4&gt;O4*S4,U4*(1+V4),S4*O4)</f>
        <v>73985527.547292322</v>
      </c>
      <c r="X4" s="12">
        <f>W4/I4</f>
        <v>978.1538461538463</v>
      </c>
      <c r="Y4" s="1"/>
      <c r="Z4" s="1"/>
    </row>
    <row r="5" spans="2:26" x14ac:dyDescent="0.25">
      <c r="B5" s="13">
        <v>2</v>
      </c>
      <c r="C5" s="2" t="s">
        <v>2</v>
      </c>
      <c r="D5" s="2" t="s">
        <v>45</v>
      </c>
      <c r="E5" s="2" t="s">
        <v>40</v>
      </c>
      <c r="F5" s="23" t="s">
        <v>89</v>
      </c>
      <c r="G5" s="23" t="s">
        <v>90</v>
      </c>
      <c r="H5" s="6">
        <v>196</v>
      </c>
      <c r="I5" s="9">
        <f t="shared" ref="I5:I49" si="1">H5*10.7639</f>
        <v>2109.7244000000001</v>
      </c>
      <c r="J5" s="2">
        <v>25</v>
      </c>
      <c r="K5" s="2">
        <v>1985</v>
      </c>
      <c r="L5" s="2">
        <v>2022</v>
      </c>
      <c r="M5" s="2">
        <f t="shared" ref="M5:M49" si="2">L5-K5</f>
        <v>37</v>
      </c>
      <c r="N5" s="2">
        <v>65</v>
      </c>
      <c r="O5" s="3">
        <v>0.05</v>
      </c>
      <c r="P5" s="5">
        <f t="shared" ref="P5:P49" si="3">(1-O5)/N5</f>
        <v>1.4615384615384615E-2</v>
      </c>
      <c r="Q5" s="2">
        <v>2000</v>
      </c>
      <c r="R5" s="4">
        <f t="shared" ref="R5:R49" si="4">Q5*10.7639</f>
        <v>21527.8</v>
      </c>
      <c r="S5" s="7">
        <f t="shared" ref="S5:S49" si="5">R5*H5</f>
        <v>4219448.8</v>
      </c>
      <c r="T5" s="7">
        <f t="shared" ref="T5:T49" si="6">S5*P5*M5</f>
        <v>2281748.0818461538</v>
      </c>
      <c r="U5" s="7">
        <f t="shared" ref="U5:U49" si="7">MAX(S5-T5,0)</f>
        <v>1937700.718153846</v>
      </c>
      <c r="V5" s="11">
        <v>0.1</v>
      </c>
      <c r="W5" s="7">
        <f>IF(U5&gt;O5*S5,U5*(1-V5),S5*O5)</f>
        <v>1743930.6463384614</v>
      </c>
      <c r="X5" s="12">
        <f t="shared" ref="X5:X14" si="8">W5/I5</f>
        <v>826.61538461538453</v>
      </c>
      <c r="Y5" s="1"/>
      <c r="Z5" s="1"/>
    </row>
    <row r="6" spans="2:26" x14ac:dyDescent="0.25">
      <c r="B6" s="13">
        <v>3</v>
      </c>
      <c r="C6" s="2" t="s">
        <v>2</v>
      </c>
      <c r="D6" s="2" t="s">
        <v>46</v>
      </c>
      <c r="E6" s="2" t="s">
        <v>40</v>
      </c>
      <c r="F6" s="23" t="s">
        <v>89</v>
      </c>
      <c r="G6" s="23" t="s">
        <v>90</v>
      </c>
      <c r="H6" s="6">
        <v>126</v>
      </c>
      <c r="I6" s="9">
        <f t="shared" si="1"/>
        <v>1356.2513999999999</v>
      </c>
      <c r="J6" s="2">
        <v>25</v>
      </c>
      <c r="K6" s="2">
        <v>1985</v>
      </c>
      <c r="L6" s="2">
        <v>2022</v>
      </c>
      <c r="M6" s="2">
        <f t="shared" si="2"/>
        <v>37</v>
      </c>
      <c r="N6" s="2">
        <v>65</v>
      </c>
      <c r="O6" s="3">
        <v>0.05</v>
      </c>
      <c r="P6" s="5">
        <f t="shared" si="3"/>
        <v>1.4615384615384615E-2</v>
      </c>
      <c r="Q6" s="2">
        <v>2000</v>
      </c>
      <c r="R6" s="4">
        <f t="shared" si="4"/>
        <v>21527.8</v>
      </c>
      <c r="S6" s="7">
        <f t="shared" si="5"/>
        <v>2712502.8</v>
      </c>
      <c r="T6" s="7">
        <f t="shared" si="6"/>
        <v>1466838.0526153843</v>
      </c>
      <c r="U6" s="7">
        <f t="shared" si="7"/>
        <v>1245664.7473846155</v>
      </c>
      <c r="V6" s="11">
        <v>0.1</v>
      </c>
      <c r="W6" s="7">
        <f t="shared" ref="W6:W13" si="9">IF(U6&gt;O6*S6,U6*(1-V6),S6*O6)</f>
        <v>1121098.272646154</v>
      </c>
      <c r="X6" s="12">
        <f t="shared" si="8"/>
        <v>826.61538461538487</v>
      </c>
      <c r="Y6" s="1"/>
      <c r="Z6" s="1"/>
    </row>
    <row r="7" spans="2:26" x14ac:dyDescent="0.25">
      <c r="B7" s="13">
        <v>4</v>
      </c>
      <c r="C7" s="2" t="s">
        <v>2</v>
      </c>
      <c r="D7" s="2" t="s">
        <v>47</v>
      </c>
      <c r="E7" s="2" t="s">
        <v>40</v>
      </c>
      <c r="F7" s="23" t="s">
        <v>89</v>
      </c>
      <c r="G7" s="23" t="s">
        <v>90</v>
      </c>
      <c r="H7" s="6">
        <v>126</v>
      </c>
      <c r="I7" s="9">
        <f t="shared" si="1"/>
        <v>1356.2513999999999</v>
      </c>
      <c r="J7" s="2">
        <v>20</v>
      </c>
      <c r="K7" s="2">
        <v>1985</v>
      </c>
      <c r="L7" s="2">
        <v>2022</v>
      </c>
      <c r="M7" s="2">
        <f t="shared" si="2"/>
        <v>37</v>
      </c>
      <c r="N7" s="2">
        <v>65</v>
      </c>
      <c r="O7" s="3">
        <v>0.05</v>
      </c>
      <c r="P7" s="5">
        <f t="shared" si="3"/>
        <v>1.4615384615384615E-2</v>
      </c>
      <c r="Q7" s="2">
        <v>1500</v>
      </c>
      <c r="R7" s="4">
        <f t="shared" si="4"/>
        <v>16145.849999999999</v>
      </c>
      <c r="S7" s="7">
        <f t="shared" si="5"/>
        <v>2034377.0999999999</v>
      </c>
      <c r="T7" s="7">
        <f t="shared" si="6"/>
        <v>1100128.5394615384</v>
      </c>
      <c r="U7" s="7">
        <f t="shared" si="7"/>
        <v>934248.56053846143</v>
      </c>
      <c r="V7" s="11">
        <v>0.1</v>
      </c>
      <c r="W7" s="7">
        <f t="shared" si="9"/>
        <v>840823.70448461536</v>
      </c>
      <c r="X7" s="12">
        <f t="shared" si="8"/>
        <v>619.96153846153845</v>
      </c>
      <c r="Y7" s="1"/>
      <c r="Z7" s="1"/>
    </row>
    <row r="8" spans="2:26" x14ac:dyDescent="0.25">
      <c r="B8" s="13">
        <v>5</v>
      </c>
      <c r="C8" s="2" t="s">
        <v>2</v>
      </c>
      <c r="D8" s="2" t="s">
        <v>48</v>
      </c>
      <c r="E8" s="2" t="s">
        <v>40</v>
      </c>
      <c r="F8" s="23" t="s">
        <v>89</v>
      </c>
      <c r="G8" s="23" t="s">
        <v>90</v>
      </c>
      <c r="H8" s="6">
        <v>2240</v>
      </c>
      <c r="I8" s="9">
        <f t="shared" si="1"/>
        <v>24111.135999999999</v>
      </c>
      <c r="J8" s="2">
        <v>25</v>
      </c>
      <c r="K8" s="2">
        <v>1984</v>
      </c>
      <c r="L8" s="2">
        <v>2022</v>
      </c>
      <c r="M8" s="2">
        <f t="shared" si="2"/>
        <v>38</v>
      </c>
      <c r="N8" s="2">
        <v>65</v>
      </c>
      <c r="O8" s="3">
        <v>0.05</v>
      </c>
      <c r="P8" s="5">
        <f t="shared" si="3"/>
        <v>1.4615384615384615E-2</v>
      </c>
      <c r="Q8" s="2">
        <v>2500</v>
      </c>
      <c r="R8" s="4">
        <f t="shared" si="4"/>
        <v>26909.75</v>
      </c>
      <c r="S8" s="7">
        <f t="shared" si="5"/>
        <v>60277840</v>
      </c>
      <c r="T8" s="7">
        <f t="shared" si="6"/>
        <v>33477384.984615382</v>
      </c>
      <c r="U8" s="7">
        <f t="shared" si="7"/>
        <v>26800455.015384618</v>
      </c>
      <c r="V8" s="11">
        <v>0.05</v>
      </c>
      <c r="W8" s="7">
        <f>IF(U8&gt;O8*S8,U8*(1+V8),S8*O8)</f>
        <v>28140477.76615385</v>
      </c>
      <c r="X8" s="12">
        <f t="shared" si="8"/>
        <v>1167.1153846153848</v>
      </c>
      <c r="Y8" s="1"/>
      <c r="Z8" s="1"/>
    </row>
    <row r="9" spans="2:26" x14ac:dyDescent="0.25">
      <c r="B9" s="13">
        <v>6</v>
      </c>
      <c r="C9" s="2" t="s">
        <v>92</v>
      </c>
      <c r="D9" s="2" t="s">
        <v>49</v>
      </c>
      <c r="E9" s="2" t="s">
        <v>40</v>
      </c>
      <c r="F9" s="23" t="s">
        <v>89</v>
      </c>
      <c r="G9" s="23" t="s">
        <v>90</v>
      </c>
      <c r="H9" s="6">
        <v>202.9</v>
      </c>
      <c r="I9" s="9">
        <f t="shared" si="1"/>
        <v>2183.9953099999998</v>
      </c>
      <c r="J9" s="2">
        <v>12</v>
      </c>
      <c r="K9" s="2">
        <v>1986</v>
      </c>
      <c r="L9" s="2">
        <v>2022</v>
      </c>
      <c r="M9" s="2">
        <f t="shared" si="2"/>
        <v>36</v>
      </c>
      <c r="N9" s="2">
        <v>65</v>
      </c>
      <c r="O9" s="3">
        <v>0.05</v>
      </c>
      <c r="P9" s="5">
        <f t="shared" si="3"/>
        <v>1.4615384615384615E-2</v>
      </c>
      <c r="Q9" s="2">
        <v>1500</v>
      </c>
      <c r="R9" s="4">
        <f t="shared" si="4"/>
        <v>16145.849999999999</v>
      </c>
      <c r="S9" s="7">
        <f t="shared" si="5"/>
        <v>3275992.9649999999</v>
      </c>
      <c r="T9" s="7">
        <f t="shared" si="6"/>
        <v>1723676.2985076923</v>
      </c>
      <c r="U9" s="7">
        <f t="shared" si="7"/>
        <v>1552316.6664923076</v>
      </c>
      <c r="V9" s="11">
        <v>0.1</v>
      </c>
      <c r="W9" s="7">
        <f>IF(U9&gt;O9*S9,U9*(1+V9),S9*O9)</f>
        <v>1707548.3331415385</v>
      </c>
      <c r="X9" s="12">
        <f t="shared" si="8"/>
        <v>781.84615384615392</v>
      </c>
      <c r="Y9" s="1"/>
      <c r="Z9" s="1"/>
    </row>
    <row r="10" spans="2:26" x14ac:dyDescent="0.25">
      <c r="B10" s="13">
        <v>7</v>
      </c>
      <c r="C10" s="2" t="s">
        <v>92</v>
      </c>
      <c r="D10" s="2" t="s">
        <v>50</v>
      </c>
      <c r="E10" s="2" t="s">
        <v>40</v>
      </c>
      <c r="F10" s="23" t="s">
        <v>89</v>
      </c>
      <c r="G10" s="23" t="s">
        <v>90</v>
      </c>
      <c r="H10" s="6">
        <v>422.47</v>
      </c>
      <c r="I10" s="9">
        <f t="shared" si="1"/>
        <v>4547.424833</v>
      </c>
      <c r="J10" s="2">
        <v>10</v>
      </c>
      <c r="K10" s="2">
        <v>1985</v>
      </c>
      <c r="L10" s="2">
        <v>2022</v>
      </c>
      <c r="M10" s="2">
        <f t="shared" si="2"/>
        <v>37</v>
      </c>
      <c r="N10" s="2">
        <v>65</v>
      </c>
      <c r="O10" s="3">
        <v>0.05</v>
      </c>
      <c r="P10" s="5">
        <f t="shared" si="3"/>
        <v>1.4615384615384615E-2</v>
      </c>
      <c r="Q10" s="2">
        <v>1500</v>
      </c>
      <c r="R10" s="4">
        <f t="shared" si="4"/>
        <v>16145.849999999999</v>
      </c>
      <c r="S10" s="7">
        <f t="shared" si="5"/>
        <v>6821137.2494999999</v>
      </c>
      <c r="T10" s="7">
        <f t="shared" si="6"/>
        <v>3688661.1433834615</v>
      </c>
      <c r="U10" s="7">
        <f t="shared" si="7"/>
        <v>3132476.1061165384</v>
      </c>
      <c r="V10" s="11">
        <v>0</v>
      </c>
      <c r="W10" s="7">
        <f t="shared" si="9"/>
        <v>3132476.1061165384</v>
      </c>
      <c r="X10" s="12">
        <f t="shared" si="8"/>
        <v>688.84615384615381</v>
      </c>
      <c r="Y10" s="1"/>
      <c r="Z10" s="1"/>
    </row>
    <row r="11" spans="2:26" x14ac:dyDescent="0.25">
      <c r="B11" s="13">
        <v>8</v>
      </c>
      <c r="C11" s="2" t="s">
        <v>92</v>
      </c>
      <c r="D11" s="2" t="s">
        <v>51</v>
      </c>
      <c r="E11" s="2" t="s">
        <v>40</v>
      </c>
      <c r="F11" s="23" t="s">
        <v>89</v>
      </c>
      <c r="G11" s="23" t="s">
        <v>90</v>
      </c>
      <c r="H11" s="6">
        <v>422.47</v>
      </c>
      <c r="I11" s="9">
        <f t="shared" si="1"/>
        <v>4547.424833</v>
      </c>
      <c r="J11" s="2">
        <v>10</v>
      </c>
      <c r="K11" s="2">
        <v>1985</v>
      </c>
      <c r="L11" s="2">
        <v>2022</v>
      </c>
      <c r="M11" s="2">
        <f t="shared" si="2"/>
        <v>37</v>
      </c>
      <c r="N11" s="2">
        <v>65</v>
      </c>
      <c r="O11" s="3">
        <v>0.05</v>
      </c>
      <c r="P11" s="5">
        <f t="shared" si="3"/>
        <v>1.4615384615384615E-2</v>
      </c>
      <c r="Q11" s="2">
        <v>1500</v>
      </c>
      <c r="R11" s="4">
        <f t="shared" si="4"/>
        <v>16145.849999999999</v>
      </c>
      <c r="S11" s="7">
        <f t="shared" si="5"/>
        <v>6821137.2494999999</v>
      </c>
      <c r="T11" s="7">
        <f t="shared" si="6"/>
        <v>3688661.1433834615</v>
      </c>
      <c r="U11" s="7">
        <f t="shared" si="7"/>
        <v>3132476.1061165384</v>
      </c>
      <c r="V11" s="11">
        <v>0</v>
      </c>
      <c r="W11" s="7">
        <f t="shared" si="9"/>
        <v>3132476.1061165384</v>
      </c>
      <c r="X11" s="12">
        <f t="shared" si="8"/>
        <v>688.84615384615381</v>
      </c>
      <c r="Y11" s="1"/>
      <c r="Z11" s="1"/>
    </row>
    <row r="12" spans="2:26" x14ac:dyDescent="0.25">
      <c r="B12" s="13">
        <v>9</v>
      </c>
      <c r="C12" s="2" t="s">
        <v>93</v>
      </c>
      <c r="D12" s="2" t="s">
        <v>52</v>
      </c>
      <c r="E12" s="2" t="s">
        <v>40</v>
      </c>
      <c r="F12" s="23" t="s">
        <v>89</v>
      </c>
      <c r="G12" s="23" t="s">
        <v>90</v>
      </c>
      <c r="H12" s="6">
        <v>367.73</v>
      </c>
      <c r="I12" s="9">
        <f t="shared" si="1"/>
        <v>3958.2089470000001</v>
      </c>
      <c r="J12" s="2">
        <v>10</v>
      </c>
      <c r="K12" s="2">
        <v>1986</v>
      </c>
      <c r="L12" s="2">
        <v>2022</v>
      </c>
      <c r="M12" s="2">
        <f t="shared" si="2"/>
        <v>36</v>
      </c>
      <c r="N12" s="2">
        <v>65</v>
      </c>
      <c r="O12" s="3">
        <v>0.05</v>
      </c>
      <c r="P12" s="5">
        <f t="shared" si="3"/>
        <v>1.4615384615384615E-2</v>
      </c>
      <c r="Q12" s="2">
        <v>1500</v>
      </c>
      <c r="R12" s="4">
        <f t="shared" si="4"/>
        <v>16145.849999999999</v>
      </c>
      <c r="S12" s="7">
        <f t="shared" si="5"/>
        <v>5937313.4205</v>
      </c>
      <c r="T12" s="7">
        <f t="shared" si="6"/>
        <v>3123940.292016923</v>
      </c>
      <c r="U12" s="7">
        <f t="shared" si="7"/>
        <v>2813373.128483077</v>
      </c>
      <c r="V12" s="11">
        <v>0</v>
      </c>
      <c r="W12" s="7">
        <f t="shared" si="9"/>
        <v>2813373.128483077</v>
      </c>
      <c r="X12" s="12">
        <f t="shared" si="8"/>
        <v>710.76923076923083</v>
      </c>
      <c r="Y12" s="1"/>
      <c r="Z12" s="1"/>
    </row>
    <row r="13" spans="2:26" x14ac:dyDescent="0.25">
      <c r="B13" s="13">
        <v>10</v>
      </c>
      <c r="C13" s="2" t="s">
        <v>92</v>
      </c>
      <c r="D13" s="2" t="s">
        <v>53</v>
      </c>
      <c r="E13" s="2" t="s">
        <v>40</v>
      </c>
      <c r="F13" s="23" t="s">
        <v>89</v>
      </c>
      <c r="G13" s="23" t="s">
        <v>90</v>
      </c>
      <c r="H13" s="6">
        <v>524.69000000000005</v>
      </c>
      <c r="I13" s="9">
        <f t="shared" si="1"/>
        <v>5647.7106910000002</v>
      </c>
      <c r="J13" s="2">
        <v>10</v>
      </c>
      <c r="K13" s="2">
        <v>1985</v>
      </c>
      <c r="L13" s="2">
        <v>2022</v>
      </c>
      <c r="M13" s="2">
        <f t="shared" si="2"/>
        <v>37</v>
      </c>
      <c r="N13" s="2">
        <v>65</v>
      </c>
      <c r="O13" s="3">
        <v>0.05</v>
      </c>
      <c r="P13" s="5">
        <f t="shared" si="3"/>
        <v>1.4615384615384615E-2</v>
      </c>
      <c r="Q13" s="2">
        <v>1500</v>
      </c>
      <c r="R13" s="4">
        <f t="shared" si="4"/>
        <v>16145.849999999999</v>
      </c>
      <c r="S13" s="7">
        <f t="shared" si="5"/>
        <v>8471566.0364999995</v>
      </c>
      <c r="T13" s="7">
        <f t="shared" si="6"/>
        <v>4581162.2489688462</v>
      </c>
      <c r="U13" s="7">
        <f t="shared" si="7"/>
        <v>3890403.7875311533</v>
      </c>
      <c r="V13" s="11">
        <v>0.05</v>
      </c>
      <c r="W13" s="7">
        <f t="shared" si="9"/>
        <v>3695883.5981545956</v>
      </c>
      <c r="X13" s="12">
        <f t="shared" si="8"/>
        <v>654.40384615384608</v>
      </c>
      <c r="Y13" s="1"/>
      <c r="Z13" s="1"/>
    </row>
    <row r="14" spans="2:26" x14ac:dyDescent="0.25">
      <c r="B14" s="13">
        <v>11</v>
      </c>
      <c r="C14" s="2" t="s">
        <v>2</v>
      </c>
      <c r="D14" s="2" t="s">
        <v>54</v>
      </c>
      <c r="E14" s="2" t="s">
        <v>39</v>
      </c>
      <c r="F14" s="23" t="s">
        <v>89</v>
      </c>
      <c r="G14" s="23" t="s">
        <v>90</v>
      </c>
      <c r="H14" s="6">
        <v>480</v>
      </c>
      <c r="I14" s="9">
        <f t="shared" si="1"/>
        <v>5166.6719999999996</v>
      </c>
      <c r="J14" s="2">
        <v>31</v>
      </c>
      <c r="K14" s="2">
        <v>1992</v>
      </c>
      <c r="L14" s="2">
        <v>2022</v>
      </c>
      <c r="M14" s="2">
        <f t="shared" si="2"/>
        <v>30</v>
      </c>
      <c r="N14" s="2">
        <v>65</v>
      </c>
      <c r="O14" s="3">
        <v>0.05</v>
      </c>
      <c r="P14" s="5">
        <f t="shared" si="3"/>
        <v>1.4615384615384615E-2</v>
      </c>
      <c r="Q14" s="2">
        <v>2000</v>
      </c>
      <c r="R14" s="4">
        <f t="shared" si="4"/>
        <v>21527.8</v>
      </c>
      <c r="S14" s="7">
        <f t="shared" si="5"/>
        <v>10333344</v>
      </c>
      <c r="T14" s="7">
        <f t="shared" si="6"/>
        <v>4530773.9076923076</v>
      </c>
      <c r="U14" s="7">
        <f t="shared" si="7"/>
        <v>5802570.0923076924</v>
      </c>
      <c r="V14" s="11">
        <v>0.1</v>
      </c>
      <c r="W14" s="7">
        <f t="shared" ref="W14:W49" si="10">IF(U14&gt;O14*S14,U14*(1+V14),S14*O14)</f>
        <v>6382827.1015384626</v>
      </c>
      <c r="X14" s="12">
        <f t="shared" si="8"/>
        <v>1235.3846153846157</v>
      </c>
      <c r="Y14" s="1"/>
      <c r="Z14" s="1"/>
    </row>
    <row r="15" spans="2:26" x14ac:dyDescent="0.25">
      <c r="B15" s="13">
        <v>12</v>
      </c>
      <c r="C15" s="2" t="s">
        <v>2</v>
      </c>
      <c r="D15" s="2" t="s">
        <v>55</v>
      </c>
      <c r="E15" s="2" t="s">
        <v>39</v>
      </c>
      <c r="F15" s="23" t="s">
        <v>89</v>
      </c>
      <c r="G15" s="23" t="s">
        <v>90</v>
      </c>
      <c r="H15" s="6">
        <v>2240.4699999999998</v>
      </c>
      <c r="I15" s="9">
        <f t="shared" si="1"/>
        <v>24116.195032999996</v>
      </c>
      <c r="J15" s="2">
        <v>31</v>
      </c>
      <c r="K15" s="2">
        <v>1992</v>
      </c>
      <c r="L15" s="2">
        <v>2022</v>
      </c>
      <c r="M15" s="2">
        <f t="shared" si="2"/>
        <v>30</v>
      </c>
      <c r="N15" s="2">
        <v>65</v>
      </c>
      <c r="O15" s="3">
        <v>0.05</v>
      </c>
      <c r="P15" s="5">
        <f t="shared" si="3"/>
        <v>1.4615384615384615E-2</v>
      </c>
      <c r="Q15" s="2">
        <v>2000</v>
      </c>
      <c r="R15" s="4">
        <f t="shared" si="4"/>
        <v>21527.8</v>
      </c>
      <c r="S15" s="7">
        <f t="shared" si="5"/>
        <v>48232390.065999992</v>
      </c>
      <c r="T15" s="7">
        <f t="shared" si="6"/>
        <v>21148047.952015381</v>
      </c>
      <c r="U15" s="7">
        <f t="shared" si="7"/>
        <v>27084342.113984611</v>
      </c>
      <c r="V15" s="11">
        <v>0.1</v>
      </c>
      <c r="W15" s="7">
        <f t="shared" si="10"/>
        <v>29792776.325383075</v>
      </c>
      <c r="X15" s="12">
        <f t="shared" ref="X15:X42" si="11">W15/I15</f>
        <v>1235.3846153846155</v>
      </c>
      <c r="Y15" s="1"/>
      <c r="Z15" s="1"/>
    </row>
    <row r="16" spans="2:26" x14ac:dyDescent="0.25">
      <c r="B16" s="13">
        <v>13</v>
      </c>
      <c r="C16" s="2" t="s">
        <v>2</v>
      </c>
      <c r="D16" s="2" t="s">
        <v>56</v>
      </c>
      <c r="E16" s="2" t="s">
        <v>39</v>
      </c>
      <c r="F16" s="23" t="s">
        <v>89</v>
      </c>
      <c r="G16" s="23" t="s">
        <v>90</v>
      </c>
      <c r="H16" s="6">
        <v>7861</v>
      </c>
      <c r="I16" s="9">
        <f t="shared" si="1"/>
        <v>84615.017899999992</v>
      </c>
      <c r="J16" s="2">
        <v>31</v>
      </c>
      <c r="K16" s="2">
        <v>1993</v>
      </c>
      <c r="L16" s="2">
        <v>2022</v>
      </c>
      <c r="M16" s="2">
        <f t="shared" si="2"/>
        <v>29</v>
      </c>
      <c r="N16" s="2">
        <v>65</v>
      </c>
      <c r="O16" s="3">
        <v>0.05</v>
      </c>
      <c r="P16" s="5">
        <f t="shared" si="3"/>
        <v>1.4615384615384615E-2</v>
      </c>
      <c r="Q16" s="2">
        <v>2000</v>
      </c>
      <c r="R16" s="4">
        <f t="shared" si="4"/>
        <v>21527.8</v>
      </c>
      <c r="S16" s="7">
        <f t="shared" si="5"/>
        <v>169230035.79999998</v>
      </c>
      <c r="T16" s="7">
        <f t="shared" si="6"/>
        <v>71727499.789076909</v>
      </c>
      <c r="U16" s="7">
        <f t="shared" si="7"/>
        <v>97502536.010923073</v>
      </c>
      <c r="V16" s="11">
        <v>0.1</v>
      </c>
      <c r="W16" s="7">
        <f t="shared" si="10"/>
        <v>107252789.61201538</v>
      </c>
      <c r="X16" s="12">
        <f t="shared" si="11"/>
        <v>1267.5384615384617</v>
      </c>
      <c r="Y16" s="1"/>
      <c r="Z16" s="1"/>
    </row>
    <row r="17" spans="2:26" x14ac:dyDescent="0.25">
      <c r="B17" s="13">
        <v>14</v>
      </c>
      <c r="C17" s="2" t="s">
        <v>94</v>
      </c>
      <c r="D17" s="2" t="s">
        <v>57</v>
      </c>
      <c r="E17" s="28" t="s">
        <v>40</v>
      </c>
      <c r="F17" s="23" t="s">
        <v>89</v>
      </c>
      <c r="G17" s="23" t="s">
        <v>90</v>
      </c>
      <c r="H17" s="6">
        <v>422.47</v>
      </c>
      <c r="I17" s="9">
        <f t="shared" si="1"/>
        <v>4547.424833</v>
      </c>
      <c r="J17" s="28">
        <v>10</v>
      </c>
      <c r="K17" s="2">
        <v>1993</v>
      </c>
      <c r="L17" s="2">
        <v>2022</v>
      </c>
      <c r="M17" s="2">
        <f t="shared" si="2"/>
        <v>29</v>
      </c>
      <c r="N17" s="2">
        <v>65</v>
      </c>
      <c r="O17" s="3">
        <v>0.05</v>
      </c>
      <c r="P17" s="5">
        <f t="shared" si="3"/>
        <v>1.4615384615384615E-2</v>
      </c>
      <c r="Q17" s="2">
        <v>1500</v>
      </c>
      <c r="R17" s="4">
        <f t="shared" si="4"/>
        <v>16145.849999999999</v>
      </c>
      <c r="S17" s="7">
        <f t="shared" si="5"/>
        <v>6821137.2494999999</v>
      </c>
      <c r="T17" s="7">
        <f t="shared" si="6"/>
        <v>2891112.7880573077</v>
      </c>
      <c r="U17" s="7">
        <f t="shared" si="7"/>
        <v>3930024.4614426922</v>
      </c>
      <c r="V17" s="11">
        <v>0</v>
      </c>
      <c r="W17" s="7">
        <f t="shared" si="10"/>
        <v>3930024.4614426922</v>
      </c>
      <c r="X17" s="12">
        <f t="shared" si="11"/>
        <v>864.23076923076917</v>
      </c>
      <c r="Y17" s="1"/>
      <c r="Z17" s="1"/>
    </row>
    <row r="18" spans="2:26" x14ac:dyDescent="0.25">
      <c r="B18" s="13">
        <v>15</v>
      </c>
      <c r="C18" s="2" t="s">
        <v>2</v>
      </c>
      <c r="D18" s="2" t="s">
        <v>58</v>
      </c>
      <c r="E18" s="28" t="s">
        <v>41</v>
      </c>
      <c r="F18" s="23" t="s">
        <v>89</v>
      </c>
      <c r="G18" s="23" t="s">
        <v>38</v>
      </c>
      <c r="H18" s="6">
        <v>113.88</v>
      </c>
      <c r="I18" s="9">
        <f t="shared" si="1"/>
        <v>1225.7929319999998</v>
      </c>
      <c r="J18" s="28">
        <v>10</v>
      </c>
      <c r="K18" s="2">
        <v>1993</v>
      </c>
      <c r="L18" s="2">
        <v>2022</v>
      </c>
      <c r="M18" s="2">
        <f t="shared" si="2"/>
        <v>29</v>
      </c>
      <c r="N18" s="2">
        <v>55</v>
      </c>
      <c r="O18" s="3">
        <v>0.05</v>
      </c>
      <c r="P18" s="5">
        <f t="shared" si="3"/>
        <v>1.7272727272727273E-2</v>
      </c>
      <c r="Q18" s="2">
        <v>1200</v>
      </c>
      <c r="R18" s="4">
        <f t="shared" si="4"/>
        <v>12916.68</v>
      </c>
      <c r="S18" s="7">
        <f t="shared" si="5"/>
        <v>1470951.5183999999</v>
      </c>
      <c r="T18" s="7">
        <f t="shared" si="6"/>
        <v>736812.98785309086</v>
      </c>
      <c r="U18" s="7">
        <f t="shared" si="7"/>
        <v>734138.53054690908</v>
      </c>
      <c r="V18" s="11">
        <v>0.1</v>
      </c>
      <c r="W18" s="7">
        <f t="shared" si="10"/>
        <v>807552.38360160007</v>
      </c>
      <c r="X18" s="12">
        <f t="shared" si="11"/>
        <v>658.80000000000018</v>
      </c>
      <c r="Y18" s="1"/>
      <c r="Z18" s="1"/>
    </row>
    <row r="19" spans="2:26" x14ac:dyDescent="0.25">
      <c r="B19" s="13">
        <v>16</v>
      </c>
      <c r="C19" s="2" t="s">
        <v>2</v>
      </c>
      <c r="D19" s="2" t="s">
        <v>59</v>
      </c>
      <c r="E19" s="28" t="s">
        <v>41</v>
      </c>
      <c r="F19" s="23" t="s">
        <v>89</v>
      </c>
      <c r="G19" s="23" t="s">
        <v>38</v>
      </c>
      <c r="H19" s="6">
        <v>165.18</v>
      </c>
      <c r="I19" s="9">
        <f t="shared" si="1"/>
        <v>1777.981002</v>
      </c>
      <c r="J19" s="28">
        <v>10</v>
      </c>
      <c r="K19" s="2">
        <v>1993</v>
      </c>
      <c r="L19" s="2">
        <v>2022</v>
      </c>
      <c r="M19" s="2">
        <f t="shared" si="2"/>
        <v>29</v>
      </c>
      <c r="N19" s="2">
        <v>55</v>
      </c>
      <c r="O19" s="3">
        <v>0.05</v>
      </c>
      <c r="P19" s="5">
        <f t="shared" si="3"/>
        <v>1.7272727272727273E-2</v>
      </c>
      <c r="Q19" s="2">
        <v>1200</v>
      </c>
      <c r="R19" s="4">
        <f t="shared" si="4"/>
        <v>12916.68</v>
      </c>
      <c r="S19" s="7">
        <f t="shared" si="5"/>
        <v>2133577.2024000003</v>
      </c>
      <c r="T19" s="7">
        <f t="shared" si="6"/>
        <v>1068728.2168385456</v>
      </c>
      <c r="U19" s="7">
        <f t="shared" si="7"/>
        <v>1064848.9855614547</v>
      </c>
      <c r="V19" s="11">
        <v>0.1</v>
      </c>
      <c r="W19" s="7">
        <f t="shared" si="10"/>
        <v>1171333.8841176003</v>
      </c>
      <c r="X19" s="12">
        <f t="shared" si="11"/>
        <v>658.80000000000018</v>
      </c>
      <c r="Y19" s="1"/>
      <c r="Z19" s="1"/>
    </row>
    <row r="20" spans="2:26" x14ac:dyDescent="0.25">
      <c r="B20" s="13">
        <v>17</v>
      </c>
      <c r="C20" s="2" t="s">
        <v>2</v>
      </c>
      <c r="D20" s="2" t="s">
        <v>60</v>
      </c>
      <c r="E20" s="28" t="s">
        <v>41</v>
      </c>
      <c r="F20" s="23" t="s">
        <v>89</v>
      </c>
      <c r="G20" s="23" t="s">
        <v>38</v>
      </c>
      <c r="H20" s="6">
        <v>165.18</v>
      </c>
      <c r="I20" s="9">
        <f t="shared" si="1"/>
        <v>1777.981002</v>
      </c>
      <c r="J20" s="28">
        <v>10</v>
      </c>
      <c r="K20" s="2">
        <v>1993</v>
      </c>
      <c r="L20" s="2">
        <v>2022</v>
      </c>
      <c r="M20" s="2">
        <f t="shared" si="2"/>
        <v>29</v>
      </c>
      <c r="N20" s="2">
        <v>55</v>
      </c>
      <c r="O20" s="3">
        <v>0.05</v>
      </c>
      <c r="P20" s="5">
        <f t="shared" si="3"/>
        <v>1.7272727272727273E-2</v>
      </c>
      <c r="Q20" s="2">
        <v>1200</v>
      </c>
      <c r="R20" s="4">
        <f t="shared" si="4"/>
        <v>12916.68</v>
      </c>
      <c r="S20" s="7">
        <f t="shared" si="5"/>
        <v>2133577.2024000003</v>
      </c>
      <c r="T20" s="7">
        <f t="shared" si="6"/>
        <v>1068728.2168385456</v>
      </c>
      <c r="U20" s="7">
        <f t="shared" si="7"/>
        <v>1064848.9855614547</v>
      </c>
      <c r="V20" s="11">
        <v>0.1</v>
      </c>
      <c r="W20" s="7">
        <f t="shared" si="10"/>
        <v>1171333.8841176003</v>
      </c>
      <c r="X20" s="12">
        <f t="shared" si="11"/>
        <v>658.80000000000018</v>
      </c>
      <c r="Y20" s="1"/>
      <c r="Z20" s="1"/>
    </row>
    <row r="21" spans="2:26" x14ac:dyDescent="0.25">
      <c r="B21" s="13">
        <v>18</v>
      </c>
      <c r="C21" s="2" t="s">
        <v>95</v>
      </c>
      <c r="D21" s="2" t="s">
        <v>61</v>
      </c>
      <c r="E21" s="28" t="s">
        <v>41</v>
      </c>
      <c r="F21" s="23" t="s">
        <v>89</v>
      </c>
      <c r="G21" s="23" t="s">
        <v>38</v>
      </c>
      <c r="H21" s="6">
        <v>186.04</v>
      </c>
      <c r="I21" s="9">
        <f t="shared" si="1"/>
        <v>2002.5159559999997</v>
      </c>
      <c r="J21" s="28">
        <v>10</v>
      </c>
      <c r="K21" s="2">
        <v>1993</v>
      </c>
      <c r="L21" s="2">
        <v>2022</v>
      </c>
      <c r="M21" s="2">
        <f t="shared" si="2"/>
        <v>29</v>
      </c>
      <c r="N21" s="2">
        <v>55</v>
      </c>
      <c r="O21" s="3">
        <v>0.05</v>
      </c>
      <c r="P21" s="5">
        <f t="shared" si="3"/>
        <v>1.7272727272727273E-2</v>
      </c>
      <c r="Q21" s="2">
        <v>1500</v>
      </c>
      <c r="R21" s="4">
        <f t="shared" si="4"/>
        <v>16145.849999999999</v>
      </c>
      <c r="S21" s="7">
        <f t="shared" si="5"/>
        <v>3003773.9339999994</v>
      </c>
      <c r="T21" s="7">
        <f t="shared" si="6"/>
        <v>1504617.6705763633</v>
      </c>
      <c r="U21" s="7">
        <f t="shared" si="7"/>
        <v>1499156.2634236361</v>
      </c>
      <c r="V21" s="11">
        <v>0.1</v>
      </c>
      <c r="W21" s="7">
        <f t="shared" si="10"/>
        <v>1649071.8897659997</v>
      </c>
      <c r="X21" s="12">
        <f t="shared" si="11"/>
        <v>823.5</v>
      </c>
      <c r="Y21" s="1"/>
      <c r="Z21" s="1"/>
    </row>
    <row r="22" spans="2:26" x14ac:dyDescent="0.25">
      <c r="B22" s="13">
        <v>19</v>
      </c>
      <c r="C22" s="2" t="s">
        <v>96</v>
      </c>
      <c r="D22" s="2" t="s">
        <v>62</v>
      </c>
      <c r="E22" s="28" t="s">
        <v>40</v>
      </c>
      <c r="F22" s="23" t="s">
        <v>89</v>
      </c>
      <c r="G22" s="23" t="s">
        <v>90</v>
      </c>
      <c r="H22" s="6">
        <v>725</v>
      </c>
      <c r="I22" s="9">
        <f t="shared" si="1"/>
        <v>7803.8274999999994</v>
      </c>
      <c r="J22" s="28">
        <v>15</v>
      </c>
      <c r="K22" s="2">
        <v>1993</v>
      </c>
      <c r="L22" s="2">
        <v>2022</v>
      </c>
      <c r="M22" s="2">
        <f t="shared" si="2"/>
        <v>29</v>
      </c>
      <c r="N22" s="2">
        <v>65</v>
      </c>
      <c r="O22" s="3">
        <v>0.05</v>
      </c>
      <c r="P22" s="5">
        <f t="shared" si="3"/>
        <v>1.4615384615384615E-2</v>
      </c>
      <c r="Q22" s="2">
        <v>1800</v>
      </c>
      <c r="R22" s="4">
        <f t="shared" si="4"/>
        <v>19375.02</v>
      </c>
      <c r="S22" s="7">
        <f t="shared" si="5"/>
        <v>14046889.5</v>
      </c>
      <c r="T22" s="7">
        <f t="shared" si="6"/>
        <v>5953720.088076923</v>
      </c>
      <c r="U22" s="7">
        <f t="shared" si="7"/>
        <v>8093169.411923077</v>
      </c>
      <c r="V22" s="11">
        <v>0</v>
      </c>
      <c r="W22" s="7">
        <f t="shared" si="10"/>
        <v>8093169.411923077</v>
      </c>
      <c r="X22" s="12">
        <f t="shared" si="11"/>
        <v>1037.0769230769231</v>
      </c>
      <c r="Y22" s="1"/>
      <c r="Z22" s="1"/>
    </row>
    <row r="23" spans="2:26" x14ac:dyDescent="0.25">
      <c r="B23" s="13">
        <v>20</v>
      </c>
      <c r="C23" s="2" t="s">
        <v>2</v>
      </c>
      <c r="D23" s="2" t="s">
        <v>63</v>
      </c>
      <c r="E23" s="28" t="s">
        <v>40</v>
      </c>
      <c r="F23" s="23" t="s">
        <v>89</v>
      </c>
      <c r="G23" s="23" t="s">
        <v>90</v>
      </c>
      <c r="H23" s="6">
        <v>524.69200000000001</v>
      </c>
      <c r="I23" s="9">
        <f t="shared" si="1"/>
        <v>5647.7322187999998</v>
      </c>
      <c r="J23" s="28">
        <v>10</v>
      </c>
      <c r="K23" s="2">
        <v>1993</v>
      </c>
      <c r="L23" s="2">
        <v>2022</v>
      </c>
      <c r="M23" s="2">
        <f t="shared" si="2"/>
        <v>29</v>
      </c>
      <c r="N23" s="2">
        <v>65</v>
      </c>
      <c r="O23" s="3">
        <v>0.05</v>
      </c>
      <c r="P23" s="5">
        <f t="shared" si="3"/>
        <v>1.4615384615384615E-2</v>
      </c>
      <c r="Q23" s="2">
        <v>1500</v>
      </c>
      <c r="R23" s="4">
        <f t="shared" si="4"/>
        <v>16145.849999999999</v>
      </c>
      <c r="S23" s="7">
        <f t="shared" si="5"/>
        <v>8471598.3281999994</v>
      </c>
      <c r="T23" s="7">
        <f t="shared" si="6"/>
        <v>3590654.3683370766</v>
      </c>
      <c r="U23" s="7">
        <f t="shared" si="7"/>
        <v>4880943.9598629232</v>
      </c>
      <c r="V23" s="11">
        <v>0.05</v>
      </c>
      <c r="W23" s="7">
        <f t="shared" ref="W23:W29" si="12">IF(U23&gt;O23*S23,U23*(1-V23),S23*O23)</f>
        <v>4636896.761869777</v>
      </c>
      <c r="X23" s="12">
        <f t="shared" si="11"/>
        <v>821.01923076923083</v>
      </c>
      <c r="Y23" s="1"/>
      <c r="Z23" s="1"/>
    </row>
    <row r="24" spans="2:26" x14ac:dyDescent="0.25">
      <c r="B24" s="13">
        <v>21</v>
      </c>
      <c r="C24" s="2" t="s">
        <v>97</v>
      </c>
      <c r="D24" s="2" t="s">
        <v>64</v>
      </c>
      <c r="E24" s="28" t="s">
        <v>40</v>
      </c>
      <c r="F24" s="23" t="s">
        <v>89</v>
      </c>
      <c r="G24" s="23" t="s">
        <v>90</v>
      </c>
      <c r="H24" s="6">
        <v>21.364999999999998</v>
      </c>
      <c r="I24" s="9">
        <f t="shared" si="1"/>
        <v>229.97072349999996</v>
      </c>
      <c r="J24" s="28">
        <v>80</v>
      </c>
      <c r="K24" s="2">
        <v>1993</v>
      </c>
      <c r="L24" s="2">
        <v>2022</v>
      </c>
      <c r="M24" s="2">
        <f t="shared" si="2"/>
        <v>29</v>
      </c>
      <c r="N24" s="2">
        <v>65</v>
      </c>
      <c r="O24" s="3">
        <v>0.05</v>
      </c>
      <c r="P24" s="5">
        <f t="shared" si="3"/>
        <v>1.4615384615384615E-2</v>
      </c>
      <c r="Q24" s="2">
        <v>3000</v>
      </c>
      <c r="R24" s="4">
        <f t="shared" si="4"/>
        <v>32291.699999999997</v>
      </c>
      <c r="S24" s="7">
        <f t="shared" si="5"/>
        <v>689912.17049999989</v>
      </c>
      <c r="T24" s="7">
        <f t="shared" si="6"/>
        <v>292416.61995807686</v>
      </c>
      <c r="U24" s="7">
        <f t="shared" si="7"/>
        <v>397495.55054192303</v>
      </c>
      <c r="V24" s="11">
        <v>0.05</v>
      </c>
      <c r="W24" s="7">
        <f t="shared" si="12"/>
        <v>377620.77301482687</v>
      </c>
      <c r="X24" s="12">
        <f t="shared" si="11"/>
        <v>1642.0384615384617</v>
      </c>
      <c r="Y24" s="1"/>
      <c r="Z24" s="1"/>
    </row>
    <row r="25" spans="2:26" x14ac:dyDescent="0.25">
      <c r="B25" s="13">
        <v>22</v>
      </c>
      <c r="C25" s="2" t="s">
        <v>98</v>
      </c>
      <c r="D25" s="2" t="s">
        <v>65</v>
      </c>
      <c r="E25" s="28" t="s">
        <v>40</v>
      </c>
      <c r="F25" s="23" t="s">
        <v>89</v>
      </c>
      <c r="G25" s="23" t="s">
        <v>90</v>
      </c>
      <c r="H25" s="6">
        <v>367.73</v>
      </c>
      <c r="I25" s="9">
        <f t="shared" si="1"/>
        <v>3958.2089470000001</v>
      </c>
      <c r="J25" s="28">
        <v>10</v>
      </c>
      <c r="K25" s="2">
        <v>1993</v>
      </c>
      <c r="L25" s="2">
        <v>2022</v>
      </c>
      <c r="M25" s="2">
        <f t="shared" si="2"/>
        <v>29</v>
      </c>
      <c r="N25" s="2">
        <v>65</v>
      </c>
      <c r="O25" s="3">
        <v>0.05</v>
      </c>
      <c r="P25" s="5">
        <f t="shared" si="3"/>
        <v>1.4615384615384615E-2</v>
      </c>
      <c r="Q25" s="2">
        <v>1500</v>
      </c>
      <c r="R25" s="4">
        <f t="shared" si="4"/>
        <v>16145.849999999999</v>
      </c>
      <c r="S25" s="7">
        <f t="shared" si="5"/>
        <v>5937313.4205</v>
      </c>
      <c r="T25" s="7">
        <f t="shared" si="6"/>
        <v>2516507.4574580765</v>
      </c>
      <c r="U25" s="7">
        <f t="shared" si="7"/>
        <v>3420805.9630419235</v>
      </c>
      <c r="V25" s="11">
        <v>0.05</v>
      </c>
      <c r="W25" s="7">
        <f t="shared" si="12"/>
        <v>3249765.6648898274</v>
      </c>
      <c r="X25" s="12">
        <f t="shared" si="11"/>
        <v>821.01923076923083</v>
      </c>
      <c r="Y25" s="1"/>
      <c r="Z25" s="1"/>
    </row>
    <row r="26" spans="2:26" x14ac:dyDescent="0.25">
      <c r="B26" s="13">
        <v>23</v>
      </c>
      <c r="C26" s="2" t="s">
        <v>2</v>
      </c>
      <c r="D26" s="2" t="s">
        <v>66</v>
      </c>
      <c r="E26" s="28" t="str">
        <f>PROPER("RCC Structure")</f>
        <v>Rcc Structure</v>
      </c>
      <c r="F26" s="23" t="s">
        <v>89</v>
      </c>
      <c r="G26" s="23" t="s">
        <v>90</v>
      </c>
      <c r="H26" s="6">
        <v>147</v>
      </c>
      <c r="I26" s="9">
        <f t="shared" si="1"/>
        <v>1582.2933</v>
      </c>
      <c r="J26" s="28">
        <v>25</v>
      </c>
      <c r="K26" s="2">
        <v>1993</v>
      </c>
      <c r="L26" s="2">
        <v>2022</v>
      </c>
      <c r="M26" s="2">
        <f t="shared" si="2"/>
        <v>29</v>
      </c>
      <c r="N26" s="2">
        <v>65</v>
      </c>
      <c r="O26" s="3">
        <v>0.05</v>
      </c>
      <c r="P26" s="5">
        <f t="shared" si="3"/>
        <v>1.4615384615384615E-2</v>
      </c>
      <c r="Q26" s="2">
        <v>2000</v>
      </c>
      <c r="R26" s="4">
        <f t="shared" si="4"/>
        <v>21527.8</v>
      </c>
      <c r="S26" s="7">
        <f t="shared" si="5"/>
        <v>3164586.6</v>
      </c>
      <c r="T26" s="7">
        <f t="shared" si="6"/>
        <v>1341297.8589230771</v>
      </c>
      <c r="U26" s="7">
        <f t="shared" si="7"/>
        <v>1823288.741076923</v>
      </c>
      <c r="V26" s="11">
        <v>0.1</v>
      </c>
      <c r="W26" s="7">
        <f t="shared" si="12"/>
        <v>1640959.8669692308</v>
      </c>
      <c r="X26" s="12">
        <f t="shared" si="11"/>
        <v>1037.0769230769231</v>
      </c>
      <c r="Y26" s="1"/>
      <c r="Z26" s="1"/>
    </row>
    <row r="27" spans="2:26" x14ac:dyDescent="0.25">
      <c r="B27" s="13">
        <v>24</v>
      </c>
      <c r="C27" s="2" t="s">
        <v>2</v>
      </c>
      <c r="D27" s="2" t="s">
        <v>67</v>
      </c>
      <c r="E27" s="29" t="s">
        <v>40</v>
      </c>
      <c r="F27" s="23" t="s">
        <v>89</v>
      </c>
      <c r="G27" s="23" t="s">
        <v>90</v>
      </c>
      <c r="H27" s="6">
        <v>48</v>
      </c>
      <c r="I27" s="9">
        <f t="shared" si="1"/>
        <v>516.66719999999998</v>
      </c>
      <c r="J27" s="29">
        <v>15</v>
      </c>
      <c r="K27" s="2">
        <v>1993</v>
      </c>
      <c r="L27" s="2">
        <v>2022</v>
      </c>
      <c r="M27" s="2">
        <f t="shared" si="2"/>
        <v>29</v>
      </c>
      <c r="N27" s="2">
        <v>65</v>
      </c>
      <c r="O27" s="3">
        <v>0.05</v>
      </c>
      <c r="P27" s="5">
        <f t="shared" si="3"/>
        <v>1.4615384615384615E-2</v>
      </c>
      <c r="Q27" s="2">
        <v>1500</v>
      </c>
      <c r="R27" s="4">
        <f t="shared" si="4"/>
        <v>16145.849999999999</v>
      </c>
      <c r="S27" s="7">
        <f t="shared" si="5"/>
        <v>775000.79999999993</v>
      </c>
      <c r="T27" s="7">
        <f t="shared" si="6"/>
        <v>328481.10830769228</v>
      </c>
      <c r="U27" s="7">
        <f t="shared" si="7"/>
        <v>446519.69169230765</v>
      </c>
      <c r="V27" s="11">
        <v>0.1</v>
      </c>
      <c r="W27" s="7">
        <f t="shared" si="12"/>
        <v>401867.72252307687</v>
      </c>
      <c r="X27" s="12">
        <f t="shared" si="11"/>
        <v>777.80769230769226</v>
      </c>
      <c r="Y27" s="1"/>
      <c r="Z27" s="1"/>
    </row>
    <row r="28" spans="2:26" x14ac:dyDescent="0.25">
      <c r="B28" s="13">
        <v>25</v>
      </c>
      <c r="C28" s="2" t="s">
        <v>2</v>
      </c>
      <c r="D28" s="2" t="s">
        <v>68</v>
      </c>
      <c r="E28" s="29" t="s">
        <v>40</v>
      </c>
      <c r="F28" s="23" t="s">
        <v>89</v>
      </c>
      <c r="G28" s="23" t="s">
        <v>90</v>
      </c>
      <c r="H28" s="6">
        <v>160</v>
      </c>
      <c r="I28" s="9">
        <f t="shared" si="1"/>
        <v>1722.2239999999999</v>
      </c>
      <c r="J28" s="29">
        <v>15</v>
      </c>
      <c r="K28" s="2">
        <v>1993</v>
      </c>
      <c r="L28" s="2">
        <v>2022</v>
      </c>
      <c r="M28" s="2">
        <f t="shared" si="2"/>
        <v>29</v>
      </c>
      <c r="N28" s="2">
        <v>65</v>
      </c>
      <c r="O28" s="3">
        <v>0.05</v>
      </c>
      <c r="P28" s="5">
        <f t="shared" si="3"/>
        <v>1.4615384615384615E-2</v>
      </c>
      <c r="Q28" s="2">
        <v>1500</v>
      </c>
      <c r="R28" s="4">
        <f t="shared" si="4"/>
        <v>16145.849999999999</v>
      </c>
      <c r="S28" s="7">
        <f t="shared" si="5"/>
        <v>2583336</v>
      </c>
      <c r="T28" s="7">
        <f t="shared" si="6"/>
        <v>1094937.0276923075</v>
      </c>
      <c r="U28" s="7">
        <f t="shared" si="7"/>
        <v>1488398.9723076925</v>
      </c>
      <c r="V28" s="11">
        <v>0.1</v>
      </c>
      <c r="W28" s="7">
        <f t="shared" si="12"/>
        <v>1339559.0750769232</v>
      </c>
      <c r="X28" s="12">
        <f t="shared" si="11"/>
        <v>777.80769230769238</v>
      </c>
      <c r="Y28" s="1"/>
      <c r="Z28" s="1"/>
    </row>
    <row r="29" spans="2:26" x14ac:dyDescent="0.25">
      <c r="B29" s="13">
        <v>26</v>
      </c>
      <c r="C29" s="2" t="s">
        <v>2</v>
      </c>
      <c r="D29" s="2" t="s">
        <v>69</v>
      </c>
      <c r="E29" s="29" t="s">
        <v>40</v>
      </c>
      <c r="F29" s="23" t="s">
        <v>89</v>
      </c>
      <c r="G29" s="23" t="s">
        <v>90</v>
      </c>
      <c r="H29" s="6">
        <v>105</v>
      </c>
      <c r="I29" s="9">
        <f t="shared" si="1"/>
        <v>1130.2094999999999</v>
      </c>
      <c r="J29" s="29">
        <v>15</v>
      </c>
      <c r="K29" s="2">
        <v>1993</v>
      </c>
      <c r="L29" s="2">
        <v>2022</v>
      </c>
      <c r="M29" s="2">
        <f t="shared" si="2"/>
        <v>29</v>
      </c>
      <c r="N29" s="2">
        <v>65</v>
      </c>
      <c r="O29" s="3">
        <v>0.05</v>
      </c>
      <c r="P29" s="5">
        <f t="shared" si="3"/>
        <v>1.4615384615384615E-2</v>
      </c>
      <c r="Q29" s="2">
        <v>1500</v>
      </c>
      <c r="R29" s="4">
        <f t="shared" si="4"/>
        <v>16145.849999999999</v>
      </c>
      <c r="S29" s="7">
        <f t="shared" si="5"/>
        <v>1695314.2499999998</v>
      </c>
      <c r="T29" s="7">
        <f t="shared" si="6"/>
        <v>718552.42442307679</v>
      </c>
      <c r="U29" s="7">
        <f t="shared" si="7"/>
        <v>976761.82557692297</v>
      </c>
      <c r="V29" s="11">
        <v>0.1</v>
      </c>
      <c r="W29" s="7">
        <f t="shared" si="12"/>
        <v>879085.64301923069</v>
      </c>
      <c r="X29" s="12">
        <f t="shared" si="11"/>
        <v>777.80769230769226</v>
      </c>
      <c r="Y29" s="1"/>
      <c r="Z29" s="1"/>
    </row>
    <row r="30" spans="2:26" x14ac:dyDescent="0.25">
      <c r="B30" s="13">
        <v>27</v>
      </c>
      <c r="C30" s="2" t="s">
        <v>95</v>
      </c>
      <c r="D30" s="2" t="s">
        <v>70</v>
      </c>
      <c r="E30" s="29" t="s">
        <v>40</v>
      </c>
      <c r="F30" s="23" t="s">
        <v>89</v>
      </c>
      <c r="G30" s="23" t="s">
        <v>90</v>
      </c>
      <c r="H30" s="6">
        <v>453.49299999999999</v>
      </c>
      <c r="I30" s="9">
        <f t="shared" si="1"/>
        <v>4881.3533026999994</v>
      </c>
      <c r="J30" s="29">
        <v>10</v>
      </c>
      <c r="K30" s="2">
        <v>1994</v>
      </c>
      <c r="L30" s="2">
        <v>2022</v>
      </c>
      <c r="M30" s="2">
        <f t="shared" si="2"/>
        <v>28</v>
      </c>
      <c r="N30" s="2">
        <v>65</v>
      </c>
      <c r="O30" s="3">
        <v>0.05</v>
      </c>
      <c r="P30" s="5">
        <f t="shared" si="3"/>
        <v>1.4615384615384615E-2</v>
      </c>
      <c r="Q30" s="2">
        <v>1500</v>
      </c>
      <c r="R30" s="4">
        <f t="shared" si="4"/>
        <v>16145.849999999999</v>
      </c>
      <c r="S30" s="7">
        <f t="shared" si="5"/>
        <v>7322029.9540499989</v>
      </c>
      <c r="T30" s="7">
        <f t="shared" si="6"/>
        <v>2996399.9504266148</v>
      </c>
      <c r="U30" s="7">
        <f t="shared" si="7"/>
        <v>4325630.0036233841</v>
      </c>
      <c r="V30" s="11">
        <v>0</v>
      </c>
      <c r="W30" s="7">
        <f t="shared" si="10"/>
        <v>4325630.0036233841</v>
      </c>
      <c r="X30" s="12">
        <f t="shared" si="11"/>
        <v>886.15384615384619</v>
      </c>
      <c r="Y30" s="1"/>
      <c r="Z30" s="1"/>
    </row>
    <row r="31" spans="2:26" x14ac:dyDescent="0.25">
      <c r="B31" s="13">
        <v>28</v>
      </c>
      <c r="C31" s="2" t="s">
        <v>2</v>
      </c>
      <c r="D31" s="2" t="s">
        <v>71</v>
      </c>
      <c r="E31" s="29" t="s">
        <v>40</v>
      </c>
      <c r="F31" s="23" t="s">
        <v>89</v>
      </c>
      <c r="G31" s="23" t="s">
        <v>90</v>
      </c>
      <c r="H31" s="6">
        <v>460.4</v>
      </c>
      <c r="I31" s="9">
        <f t="shared" si="1"/>
        <v>4955.6995599999991</v>
      </c>
      <c r="J31" s="29">
        <v>12</v>
      </c>
      <c r="K31" s="2">
        <v>1994</v>
      </c>
      <c r="L31" s="2">
        <v>2022</v>
      </c>
      <c r="M31" s="2">
        <f t="shared" si="2"/>
        <v>28</v>
      </c>
      <c r="N31" s="2">
        <v>65</v>
      </c>
      <c r="O31" s="3">
        <v>0.05</v>
      </c>
      <c r="P31" s="5">
        <f t="shared" si="3"/>
        <v>1.4615384615384615E-2</v>
      </c>
      <c r="Q31" s="2">
        <v>1500</v>
      </c>
      <c r="R31" s="4">
        <f t="shared" si="4"/>
        <v>16145.849999999999</v>
      </c>
      <c r="S31" s="7">
        <f t="shared" si="5"/>
        <v>7433549.3399999989</v>
      </c>
      <c r="T31" s="7">
        <f t="shared" si="6"/>
        <v>3042037.1145230765</v>
      </c>
      <c r="U31" s="7">
        <f t="shared" si="7"/>
        <v>4391512.2254769225</v>
      </c>
      <c r="V31" s="11">
        <v>0</v>
      </c>
      <c r="W31" s="7">
        <f t="shared" si="10"/>
        <v>4391512.2254769225</v>
      </c>
      <c r="X31" s="12">
        <f t="shared" si="11"/>
        <v>886.15384615384619</v>
      </c>
      <c r="Y31" s="1"/>
      <c r="Z31" s="1"/>
    </row>
    <row r="32" spans="2:26" x14ac:dyDescent="0.25">
      <c r="B32" s="13">
        <v>29</v>
      </c>
      <c r="C32" s="25" t="s">
        <v>2</v>
      </c>
      <c r="D32" s="2" t="s">
        <v>72</v>
      </c>
      <c r="E32" s="29" t="s">
        <v>42</v>
      </c>
      <c r="F32" s="23" t="s">
        <v>89</v>
      </c>
      <c r="G32" s="23" t="s">
        <v>90</v>
      </c>
      <c r="H32" s="6">
        <v>588.01</v>
      </c>
      <c r="I32" s="9">
        <f t="shared" si="1"/>
        <v>6329.280839</v>
      </c>
      <c r="J32" s="29">
        <v>31</v>
      </c>
      <c r="K32" s="2">
        <v>1994</v>
      </c>
      <c r="L32" s="2">
        <v>2022</v>
      </c>
      <c r="M32" s="2">
        <f t="shared" si="2"/>
        <v>28</v>
      </c>
      <c r="N32" s="2">
        <v>40</v>
      </c>
      <c r="O32" s="3">
        <v>0.05</v>
      </c>
      <c r="P32" s="5">
        <f t="shared" si="3"/>
        <v>2.375E-2</v>
      </c>
      <c r="Q32" s="2">
        <v>1500</v>
      </c>
      <c r="R32" s="4">
        <f t="shared" si="4"/>
        <v>16145.849999999999</v>
      </c>
      <c r="S32" s="7">
        <f t="shared" si="5"/>
        <v>9493921.2584999986</v>
      </c>
      <c r="T32" s="7">
        <f t="shared" si="6"/>
        <v>6313457.636902499</v>
      </c>
      <c r="U32" s="7">
        <f t="shared" si="7"/>
        <v>3180463.6215974996</v>
      </c>
      <c r="V32" s="11">
        <v>0.1</v>
      </c>
      <c r="W32" s="7">
        <f>IF(U32&gt;O32*S32,U32*(1+V32),S32*O32)</f>
        <v>3498509.98375725</v>
      </c>
      <c r="X32" s="12">
        <f t="shared" si="11"/>
        <v>552.75</v>
      </c>
      <c r="Y32" s="1"/>
      <c r="Z32" s="1"/>
    </row>
    <row r="33" spans="2:26" x14ac:dyDescent="0.25">
      <c r="B33" s="13">
        <v>30</v>
      </c>
      <c r="C33" s="25" t="s">
        <v>95</v>
      </c>
      <c r="D33" s="2" t="s">
        <v>73</v>
      </c>
      <c r="E33" s="29" t="s">
        <v>40</v>
      </c>
      <c r="F33" s="23" t="s">
        <v>89</v>
      </c>
      <c r="G33" s="23" t="s">
        <v>90</v>
      </c>
      <c r="H33" s="6">
        <v>401.21300000000002</v>
      </c>
      <c r="I33" s="9">
        <f t="shared" si="1"/>
        <v>4318.6166106999999</v>
      </c>
      <c r="J33" s="29">
        <v>10</v>
      </c>
      <c r="K33" s="2">
        <v>1994</v>
      </c>
      <c r="L33" s="2">
        <v>2022</v>
      </c>
      <c r="M33" s="2">
        <f t="shared" si="2"/>
        <v>28</v>
      </c>
      <c r="N33" s="2">
        <v>65</v>
      </c>
      <c r="O33" s="3">
        <v>0.05</v>
      </c>
      <c r="P33" s="5">
        <f t="shared" si="3"/>
        <v>1.4615384615384615E-2</v>
      </c>
      <c r="Q33" s="2">
        <v>1500</v>
      </c>
      <c r="R33" s="4">
        <f t="shared" si="4"/>
        <v>16145.849999999999</v>
      </c>
      <c r="S33" s="7">
        <f t="shared" si="5"/>
        <v>6477924.9160500001</v>
      </c>
      <c r="T33" s="7">
        <f t="shared" si="6"/>
        <v>2650966.1964143077</v>
      </c>
      <c r="U33" s="7">
        <f t="shared" si="7"/>
        <v>3826958.7196356924</v>
      </c>
      <c r="V33" s="11">
        <v>0</v>
      </c>
      <c r="W33" s="7">
        <f t="shared" si="10"/>
        <v>3826958.7196356924</v>
      </c>
      <c r="X33" s="12">
        <f t="shared" si="11"/>
        <v>886.15384615384619</v>
      </c>
      <c r="Y33" s="1"/>
      <c r="Z33" s="1"/>
    </row>
    <row r="34" spans="2:26" x14ac:dyDescent="0.25">
      <c r="B34" s="13">
        <v>31</v>
      </c>
      <c r="C34" s="25" t="s">
        <v>98</v>
      </c>
      <c r="D34" s="2" t="s">
        <v>74</v>
      </c>
      <c r="E34" s="29" t="s">
        <v>40</v>
      </c>
      <c r="F34" s="23" t="s">
        <v>89</v>
      </c>
      <c r="G34" s="23" t="s">
        <v>90</v>
      </c>
      <c r="H34" s="6">
        <v>397.74200000000002</v>
      </c>
      <c r="I34" s="9">
        <f t="shared" si="1"/>
        <v>4281.2551137999999</v>
      </c>
      <c r="J34" s="29">
        <v>10</v>
      </c>
      <c r="K34" s="2">
        <v>1997</v>
      </c>
      <c r="L34" s="2">
        <v>2022</v>
      </c>
      <c r="M34" s="2">
        <f t="shared" si="2"/>
        <v>25</v>
      </c>
      <c r="N34" s="2">
        <v>65</v>
      </c>
      <c r="O34" s="3">
        <v>0.05</v>
      </c>
      <c r="P34" s="5">
        <f t="shared" si="3"/>
        <v>1.4615384615384615E-2</v>
      </c>
      <c r="Q34" s="2">
        <v>1500</v>
      </c>
      <c r="R34" s="4">
        <f t="shared" si="4"/>
        <v>16145.849999999999</v>
      </c>
      <c r="S34" s="7">
        <f t="shared" si="5"/>
        <v>6421882.6706999997</v>
      </c>
      <c r="T34" s="7">
        <f t="shared" si="6"/>
        <v>2346457.1296788463</v>
      </c>
      <c r="U34" s="7">
        <f t="shared" si="7"/>
        <v>4075425.5410211533</v>
      </c>
      <c r="V34" s="11">
        <v>0</v>
      </c>
      <c r="W34" s="7">
        <f t="shared" si="10"/>
        <v>4075425.5410211533</v>
      </c>
      <c r="X34" s="12">
        <f t="shared" si="11"/>
        <v>951.92307692307679</v>
      </c>
      <c r="Y34" s="1"/>
      <c r="Z34" s="1"/>
    </row>
    <row r="35" spans="2:26" x14ac:dyDescent="0.25">
      <c r="B35" s="13">
        <v>32</v>
      </c>
      <c r="C35" s="25" t="s">
        <v>2</v>
      </c>
      <c r="D35" s="2" t="s">
        <v>75</v>
      </c>
      <c r="E35" s="29" t="s">
        <v>40</v>
      </c>
      <c r="F35" s="23" t="s">
        <v>89</v>
      </c>
      <c r="G35" s="23" t="s">
        <v>90</v>
      </c>
      <c r="H35" s="6">
        <v>225</v>
      </c>
      <c r="I35" s="9">
        <f t="shared" si="1"/>
        <v>2421.8775000000001</v>
      </c>
      <c r="J35" s="29">
        <v>12</v>
      </c>
      <c r="K35" s="2">
        <v>1997</v>
      </c>
      <c r="L35" s="2">
        <v>2022</v>
      </c>
      <c r="M35" s="2">
        <f t="shared" si="2"/>
        <v>25</v>
      </c>
      <c r="N35" s="2">
        <v>65</v>
      </c>
      <c r="O35" s="3">
        <v>0.05</v>
      </c>
      <c r="P35" s="5">
        <f t="shared" si="3"/>
        <v>1.4615384615384615E-2</v>
      </c>
      <c r="Q35" s="2">
        <v>1500</v>
      </c>
      <c r="R35" s="4">
        <f t="shared" si="4"/>
        <v>16145.849999999999</v>
      </c>
      <c r="S35" s="7">
        <f t="shared" si="5"/>
        <v>3632816.2499999995</v>
      </c>
      <c r="T35" s="7">
        <f t="shared" si="6"/>
        <v>1327375.1682692305</v>
      </c>
      <c r="U35" s="7">
        <f t="shared" si="7"/>
        <v>2305441.081730769</v>
      </c>
      <c r="V35" s="11">
        <v>0</v>
      </c>
      <c r="W35" s="7">
        <f t="shared" si="10"/>
        <v>2305441.081730769</v>
      </c>
      <c r="X35" s="12">
        <f t="shared" si="11"/>
        <v>951.92307692307679</v>
      </c>
      <c r="Y35" s="1"/>
      <c r="Z35" s="1"/>
    </row>
    <row r="36" spans="2:26" x14ac:dyDescent="0.25">
      <c r="B36" s="13">
        <v>33</v>
      </c>
      <c r="C36" s="39"/>
      <c r="D36" s="40" t="s">
        <v>76</v>
      </c>
      <c r="E36" s="29" t="s">
        <v>40</v>
      </c>
      <c r="F36" s="23" t="s">
        <v>89</v>
      </c>
      <c r="G36" s="23" t="s">
        <v>90</v>
      </c>
      <c r="H36" s="41">
        <v>48.61</v>
      </c>
      <c r="I36" s="9">
        <f t="shared" si="1"/>
        <v>523.23317899999995</v>
      </c>
      <c r="J36" s="42">
        <v>0</v>
      </c>
      <c r="K36" s="40">
        <v>1997</v>
      </c>
      <c r="L36" s="40">
        <v>2022</v>
      </c>
      <c r="M36" s="2">
        <f t="shared" si="2"/>
        <v>25</v>
      </c>
      <c r="N36" s="2">
        <v>15</v>
      </c>
      <c r="O36" s="3">
        <v>0.05</v>
      </c>
      <c r="P36" s="5">
        <f t="shared" si="3"/>
        <v>6.3333333333333325E-2</v>
      </c>
      <c r="Q36" s="2">
        <v>1000</v>
      </c>
      <c r="R36" s="4">
        <f t="shared" si="4"/>
        <v>10763.9</v>
      </c>
      <c r="S36" s="7">
        <f t="shared" si="5"/>
        <v>523233.179</v>
      </c>
      <c r="T36" s="7">
        <f t="shared" si="6"/>
        <v>828452.53341666644</v>
      </c>
      <c r="U36" s="7">
        <f t="shared" si="7"/>
        <v>0</v>
      </c>
      <c r="V36" s="11">
        <v>0</v>
      </c>
      <c r="W36" s="7">
        <f t="shared" si="10"/>
        <v>26161.658950000001</v>
      </c>
      <c r="X36" s="12">
        <f t="shared" si="11"/>
        <v>50.000000000000007</v>
      </c>
      <c r="Y36" s="1"/>
      <c r="Z36" s="1"/>
    </row>
    <row r="37" spans="2:26" x14ac:dyDescent="0.25">
      <c r="B37" s="13">
        <v>34</v>
      </c>
      <c r="C37" s="25"/>
      <c r="D37" s="2" t="s">
        <v>77</v>
      </c>
      <c r="E37" s="29" t="s">
        <v>40</v>
      </c>
      <c r="F37" s="23" t="s">
        <v>89</v>
      </c>
      <c r="G37" s="23" t="s">
        <v>90</v>
      </c>
      <c r="H37" s="6">
        <v>205</v>
      </c>
      <c r="I37" s="9">
        <f t="shared" si="1"/>
        <v>2206.5994999999998</v>
      </c>
      <c r="J37" s="29">
        <v>10</v>
      </c>
      <c r="K37" s="2">
        <v>1997</v>
      </c>
      <c r="L37" s="2">
        <v>2022</v>
      </c>
      <c r="M37" s="2">
        <f t="shared" si="2"/>
        <v>25</v>
      </c>
      <c r="N37" s="2">
        <v>65</v>
      </c>
      <c r="O37" s="3">
        <v>0.05</v>
      </c>
      <c r="P37" s="5">
        <f t="shared" si="3"/>
        <v>1.4615384615384615E-2</v>
      </c>
      <c r="Q37" s="2">
        <v>1500</v>
      </c>
      <c r="R37" s="4">
        <f t="shared" si="4"/>
        <v>16145.849999999999</v>
      </c>
      <c r="S37" s="7">
        <f t="shared" si="5"/>
        <v>3309899.2499999995</v>
      </c>
      <c r="T37" s="7">
        <f t="shared" si="6"/>
        <v>1209386.2644230768</v>
      </c>
      <c r="U37" s="7">
        <f t="shared" si="7"/>
        <v>2100512.985576923</v>
      </c>
      <c r="V37" s="11">
        <v>0</v>
      </c>
      <c r="W37" s="7">
        <f t="shared" si="10"/>
        <v>2100512.985576923</v>
      </c>
      <c r="X37" s="12">
        <f t="shared" si="11"/>
        <v>951.92307692307702</v>
      </c>
      <c r="Y37" s="1"/>
      <c r="Z37" s="1"/>
    </row>
    <row r="38" spans="2:26" x14ac:dyDescent="0.25">
      <c r="B38" s="13">
        <v>35</v>
      </c>
      <c r="C38" s="25" t="s">
        <v>2</v>
      </c>
      <c r="D38" s="2" t="s">
        <v>78</v>
      </c>
      <c r="E38" s="29" t="s">
        <v>40</v>
      </c>
      <c r="F38" s="23" t="s">
        <v>89</v>
      </c>
      <c r="G38" s="23" t="s">
        <v>90</v>
      </c>
      <c r="H38" s="6">
        <v>63</v>
      </c>
      <c r="I38" s="9">
        <f t="shared" si="1"/>
        <v>678.12569999999994</v>
      </c>
      <c r="J38" s="29">
        <v>15</v>
      </c>
      <c r="K38" s="2">
        <v>1997</v>
      </c>
      <c r="L38" s="2">
        <v>2022</v>
      </c>
      <c r="M38" s="2">
        <f t="shared" si="2"/>
        <v>25</v>
      </c>
      <c r="N38" s="2">
        <v>65</v>
      </c>
      <c r="O38" s="3">
        <v>0.05</v>
      </c>
      <c r="P38" s="5">
        <f t="shared" si="3"/>
        <v>1.4615384615384615E-2</v>
      </c>
      <c r="Q38" s="2">
        <v>1500</v>
      </c>
      <c r="R38" s="4">
        <f t="shared" si="4"/>
        <v>16145.849999999999</v>
      </c>
      <c r="S38" s="7">
        <f t="shared" si="5"/>
        <v>1017188.5499999999</v>
      </c>
      <c r="T38" s="7">
        <f t="shared" si="6"/>
        <v>371665.0471153846</v>
      </c>
      <c r="U38" s="7">
        <f t="shared" si="7"/>
        <v>645523.50288461533</v>
      </c>
      <c r="V38" s="11">
        <v>0.05</v>
      </c>
      <c r="W38" s="7">
        <f>IF(U38&gt;O38*S38,U38*(1-V38),S38*O38)</f>
        <v>613247.3277403845</v>
      </c>
      <c r="X38" s="12">
        <f t="shared" si="11"/>
        <v>904.32692307692298</v>
      </c>
      <c r="Y38" s="1"/>
      <c r="Z38" s="1"/>
    </row>
    <row r="39" spans="2:26" x14ac:dyDescent="0.25">
      <c r="B39" s="13">
        <v>36</v>
      </c>
      <c r="C39" s="25" t="s">
        <v>2</v>
      </c>
      <c r="D39" s="2" t="s">
        <v>79</v>
      </c>
      <c r="E39" s="29" t="s">
        <v>40</v>
      </c>
      <c r="F39" s="23" t="s">
        <v>89</v>
      </c>
      <c r="G39" s="23" t="s">
        <v>90</v>
      </c>
      <c r="H39" s="6">
        <v>84</v>
      </c>
      <c r="I39" s="9">
        <f t="shared" si="1"/>
        <v>904.16759999999999</v>
      </c>
      <c r="J39" s="29">
        <v>25</v>
      </c>
      <c r="K39" s="2">
        <v>1997</v>
      </c>
      <c r="L39" s="2">
        <v>2022</v>
      </c>
      <c r="M39" s="2">
        <f t="shared" si="2"/>
        <v>25</v>
      </c>
      <c r="N39" s="2">
        <v>65</v>
      </c>
      <c r="O39" s="3">
        <v>0.05</v>
      </c>
      <c r="P39" s="5">
        <f t="shared" si="3"/>
        <v>1.4615384615384615E-2</v>
      </c>
      <c r="Q39" s="2">
        <v>2000</v>
      </c>
      <c r="R39" s="4">
        <f t="shared" si="4"/>
        <v>21527.8</v>
      </c>
      <c r="S39" s="7">
        <f t="shared" si="5"/>
        <v>1808335.2</v>
      </c>
      <c r="T39" s="7">
        <f t="shared" si="6"/>
        <v>660737.86153846153</v>
      </c>
      <c r="U39" s="7">
        <f t="shared" si="7"/>
        <v>1147597.3384615383</v>
      </c>
      <c r="V39" s="11">
        <v>0.1</v>
      </c>
      <c r="W39" s="7">
        <f>IF(U39&gt;O39*S39,U39*(1-V39),S39*O39)</f>
        <v>1032837.6046153845</v>
      </c>
      <c r="X39" s="12">
        <f t="shared" si="11"/>
        <v>1142.3076923076922</v>
      </c>
      <c r="Y39" s="1"/>
      <c r="Z39" s="1"/>
    </row>
    <row r="40" spans="2:26" x14ac:dyDescent="0.25">
      <c r="B40" s="13">
        <v>37</v>
      </c>
      <c r="C40" s="25" t="s">
        <v>2</v>
      </c>
      <c r="D40" s="2" t="s">
        <v>66</v>
      </c>
      <c r="E40" s="29" t="s">
        <v>40</v>
      </c>
      <c r="F40" s="23" t="s">
        <v>89</v>
      </c>
      <c r="G40" s="23" t="s">
        <v>90</v>
      </c>
      <c r="H40" s="6">
        <v>294</v>
      </c>
      <c r="I40" s="9">
        <f t="shared" si="1"/>
        <v>3164.5866000000001</v>
      </c>
      <c r="J40" s="29">
        <v>25</v>
      </c>
      <c r="K40" s="2">
        <v>1997</v>
      </c>
      <c r="L40" s="2">
        <v>2022</v>
      </c>
      <c r="M40" s="2">
        <f t="shared" si="2"/>
        <v>25</v>
      </c>
      <c r="N40" s="2">
        <v>60</v>
      </c>
      <c r="O40" s="3">
        <v>0.05</v>
      </c>
      <c r="P40" s="5">
        <f t="shared" si="3"/>
        <v>1.5833333333333331E-2</v>
      </c>
      <c r="Q40" s="2">
        <v>2000</v>
      </c>
      <c r="R40" s="4">
        <f t="shared" si="4"/>
        <v>21527.8</v>
      </c>
      <c r="S40" s="7">
        <f t="shared" si="5"/>
        <v>6329173.2000000002</v>
      </c>
      <c r="T40" s="7">
        <f t="shared" si="6"/>
        <v>2505297.7249999996</v>
      </c>
      <c r="U40" s="7">
        <f t="shared" si="7"/>
        <v>3823875.4750000006</v>
      </c>
      <c r="V40" s="11">
        <v>0.1</v>
      </c>
      <c r="W40" s="7">
        <f>IF(U40&gt;O40*S40,U40*(1-V40),S40*O40)</f>
        <v>3441487.9275000007</v>
      </c>
      <c r="X40" s="12">
        <f t="shared" si="11"/>
        <v>1087.5000000000002</v>
      </c>
      <c r="Y40" s="1"/>
      <c r="Z40" s="1"/>
    </row>
    <row r="41" spans="2:26" x14ac:dyDescent="0.25">
      <c r="B41" s="13">
        <v>38</v>
      </c>
      <c r="C41" s="25" t="s">
        <v>2</v>
      </c>
      <c r="D41" s="2" t="s">
        <v>80</v>
      </c>
      <c r="E41" s="29" t="s">
        <v>40</v>
      </c>
      <c r="F41" s="23" t="s">
        <v>89</v>
      </c>
      <c r="G41" s="23" t="s">
        <v>90</v>
      </c>
      <c r="H41" s="6">
        <v>75.92</v>
      </c>
      <c r="I41" s="9">
        <f t="shared" si="1"/>
        <v>817.19528800000001</v>
      </c>
      <c r="J41" s="29">
        <v>10</v>
      </c>
      <c r="K41" s="2">
        <v>1997</v>
      </c>
      <c r="L41" s="2">
        <v>2022</v>
      </c>
      <c r="M41" s="2">
        <f t="shared" si="2"/>
        <v>25</v>
      </c>
      <c r="N41" s="2">
        <v>65</v>
      </c>
      <c r="O41" s="3">
        <v>0.05</v>
      </c>
      <c r="P41" s="5">
        <f t="shared" si="3"/>
        <v>1.4615384615384615E-2</v>
      </c>
      <c r="Q41" s="2">
        <v>1500</v>
      </c>
      <c r="R41" s="4">
        <f t="shared" si="4"/>
        <v>16145.849999999999</v>
      </c>
      <c r="S41" s="7">
        <f t="shared" si="5"/>
        <v>1225792.932</v>
      </c>
      <c r="T41" s="7">
        <f t="shared" si="6"/>
        <v>447885.87900000002</v>
      </c>
      <c r="U41" s="7">
        <f t="shared" si="7"/>
        <v>777907.05300000007</v>
      </c>
      <c r="V41" s="11">
        <v>0</v>
      </c>
      <c r="W41" s="7">
        <f t="shared" si="10"/>
        <v>777907.05300000007</v>
      </c>
      <c r="X41" s="12">
        <f t="shared" si="11"/>
        <v>951.92307692307702</v>
      </c>
      <c r="Y41" s="1"/>
      <c r="Z41" s="1"/>
    </row>
    <row r="42" spans="2:26" x14ac:dyDescent="0.25">
      <c r="B42" s="13">
        <v>39</v>
      </c>
      <c r="C42" s="25" t="s">
        <v>2</v>
      </c>
      <c r="D42" s="2" t="s">
        <v>81</v>
      </c>
      <c r="E42" s="29" t="s">
        <v>40</v>
      </c>
      <c r="F42" s="23" t="s">
        <v>89</v>
      </c>
      <c r="G42" s="23" t="s">
        <v>90</v>
      </c>
      <c r="H42" s="6">
        <v>126</v>
      </c>
      <c r="I42" s="9">
        <f t="shared" si="1"/>
        <v>1356.2513999999999</v>
      </c>
      <c r="J42" s="29">
        <v>20</v>
      </c>
      <c r="K42" s="2">
        <v>2000</v>
      </c>
      <c r="L42" s="2">
        <v>2022</v>
      </c>
      <c r="M42" s="2">
        <f t="shared" si="2"/>
        <v>22</v>
      </c>
      <c r="N42" s="2">
        <v>65</v>
      </c>
      <c r="O42" s="3">
        <v>0.05</v>
      </c>
      <c r="P42" s="5">
        <f t="shared" si="3"/>
        <v>1.4615384615384615E-2</v>
      </c>
      <c r="Q42" s="2">
        <v>1800</v>
      </c>
      <c r="R42" s="4">
        <f t="shared" si="4"/>
        <v>19375.02</v>
      </c>
      <c r="S42" s="7">
        <f t="shared" si="5"/>
        <v>2441252.52</v>
      </c>
      <c r="T42" s="7">
        <f t="shared" si="6"/>
        <v>784956.57950769225</v>
      </c>
      <c r="U42" s="7">
        <f t="shared" si="7"/>
        <v>1656295.9404923078</v>
      </c>
      <c r="V42" s="11">
        <v>0.1</v>
      </c>
      <c r="W42" s="7">
        <f>IF(U42&gt;O42*S42,U42*(1-V42),S42*O42)</f>
        <v>1490666.3464430771</v>
      </c>
      <c r="X42" s="12">
        <f t="shared" si="11"/>
        <v>1099.1076923076926</v>
      </c>
      <c r="Y42" s="1"/>
      <c r="Z42" s="1"/>
    </row>
    <row r="43" spans="2:26" x14ac:dyDescent="0.25">
      <c r="B43" s="13">
        <v>40</v>
      </c>
      <c r="C43" s="25" t="s">
        <v>2</v>
      </c>
      <c r="D43" s="2" t="s">
        <v>82</v>
      </c>
      <c r="E43" s="29" t="s">
        <v>39</v>
      </c>
      <c r="F43" s="23" t="s">
        <v>89</v>
      </c>
      <c r="G43" s="23" t="s">
        <v>90</v>
      </c>
      <c r="H43" s="6">
        <v>6480</v>
      </c>
      <c r="I43" s="9">
        <f t="shared" si="1"/>
        <v>69750.072</v>
      </c>
      <c r="J43" s="29">
        <v>31</v>
      </c>
      <c r="K43" s="2">
        <v>1999</v>
      </c>
      <c r="L43" s="2">
        <v>2022</v>
      </c>
      <c r="M43" s="2">
        <f t="shared" si="2"/>
        <v>23</v>
      </c>
      <c r="N43" s="2">
        <v>65</v>
      </c>
      <c r="O43" s="3">
        <v>0.05</v>
      </c>
      <c r="P43" s="5">
        <f t="shared" si="3"/>
        <v>1.4615384615384615E-2</v>
      </c>
      <c r="Q43" s="2">
        <v>2000</v>
      </c>
      <c r="R43" s="4">
        <f t="shared" si="4"/>
        <v>21527.8</v>
      </c>
      <c r="S43" s="7">
        <f t="shared" si="5"/>
        <v>139500144</v>
      </c>
      <c r="T43" s="7">
        <f t="shared" si="6"/>
        <v>46893509.944615386</v>
      </c>
      <c r="U43" s="7">
        <f t="shared" si="7"/>
        <v>92606634.055384606</v>
      </c>
      <c r="V43" s="11">
        <v>0.05</v>
      </c>
      <c r="W43" s="7">
        <f t="shared" si="10"/>
        <v>97236965.758153841</v>
      </c>
      <c r="X43" s="12">
        <f t="shared" ref="X43:X45" si="13">W43/I43</f>
        <v>1394.0769230769231</v>
      </c>
      <c r="Y43" s="1"/>
      <c r="Z43" s="1"/>
    </row>
    <row r="44" spans="2:26" x14ac:dyDescent="0.25">
      <c r="B44" s="13">
        <v>41</v>
      </c>
      <c r="C44" s="25" t="s">
        <v>2</v>
      </c>
      <c r="D44" s="2" t="s">
        <v>83</v>
      </c>
      <c r="E44" s="29" t="s">
        <v>39</v>
      </c>
      <c r="F44" s="23" t="s">
        <v>89</v>
      </c>
      <c r="G44" s="23" t="s">
        <v>90</v>
      </c>
      <c r="H44" s="6">
        <v>3538.5</v>
      </c>
      <c r="I44" s="9">
        <f t="shared" si="1"/>
        <v>38088.060149999998</v>
      </c>
      <c r="J44" s="29">
        <v>31</v>
      </c>
      <c r="K44" s="2">
        <v>2001</v>
      </c>
      <c r="L44" s="2">
        <v>2022</v>
      </c>
      <c r="M44" s="2">
        <f t="shared" si="2"/>
        <v>21</v>
      </c>
      <c r="N44" s="2">
        <v>65</v>
      </c>
      <c r="O44" s="3">
        <v>0.05</v>
      </c>
      <c r="P44" s="5">
        <f t="shared" si="3"/>
        <v>1.4615384615384615E-2</v>
      </c>
      <c r="Q44" s="2">
        <v>2000</v>
      </c>
      <c r="R44" s="4">
        <f t="shared" si="4"/>
        <v>21527.8</v>
      </c>
      <c r="S44" s="7">
        <f t="shared" si="5"/>
        <v>76176120.299999997</v>
      </c>
      <c r="T44" s="7">
        <f t="shared" si="6"/>
        <v>23380209.230538458</v>
      </c>
      <c r="U44" s="7">
        <f t="shared" si="7"/>
        <v>52795911.069461539</v>
      </c>
      <c r="V44" s="11">
        <v>0.05</v>
      </c>
      <c r="W44" s="7">
        <f t="shared" si="10"/>
        <v>55435706.622934617</v>
      </c>
      <c r="X44" s="12">
        <f t="shared" si="13"/>
        <v>1455.4615384615386</v>
      </c>
      <c r="Y44" s="1"/>
      <c r="Z44" s="1"/>
    </row>
    <row r="45" spans="2:26" x14ac:dyDescent="0.25">
      <c r="B45" s="13">
        <v>42</v>
      </c>
      <c r="C45" s="25" t="s">
        <v>2</v>
      </c>
      <c r="D45" s="2" t="s">
        <v>84</v>
      </c>
      <c r="E45" s="29" t="s">
        <v>40</v>
      </c>
      <c r="F45" s="23" t="s">
        <v>89</v>
      </c>
      <c r="G45" s="23" t="s">
        <v>90</v>
      </c>
      <c r="H45" s="6">
        <v>147</v>
      </c>
      <c r="I45" s="9">
        <f t="shared" si="1"/>
        <v>1582.2933</v>
      </c>
      <c r="J45" s="29">
        <v>25</v>
      </c>
      <c r="K45" s="2">
        <v>2000</v>
      </c>
      <c r="L45" s="2">
        <v>2022</v>
      </c>
      <c r="M45" s="2">
        <f t="shared" si="2"/>
        <v>22</v>
      </c>
      <c r="N45" s="2">
        <v>65</v>
      </c>
      <c r="O45" s="3">
        <v>0.05</v>
      </c>
      <c r="P45" s="5">
        <f t="shared" si="3"/>
        <v>1.4615384615384615E-2</v>
      </c>
      <c r="Q45" s="2">
        <v>1800</v>
      </c>
      <c r="R45" s="4">
        <f t="shared" si="4"/>
        <v>19375.02</v>
      </c>
      <c r="S45" s="7">
        <f t="shared" si="5"/>
        <v>2848127.94</v>
      </c>
      <c r="T45" s="7">
        <f t="shared" si="6"/>
        <v>915782.67609230778</v>
      </c>
      <c r="U45" s="7">
        <f t="shared" si="7"/>
        <v>1932345.2639076922</v>
      </c>
      <c r="V45" s="11">
        <v>0.1</v>
      </c>
      <c r="W45" s="7">
        <f>IF(U45&gt;O45*S45,U45*(1-V45),S45*O45)</f>
        <v>1739110.7375169229</v>
      </c>
      <c r="X45" s="12">
        <f t="shared" si="13"/>
        <v>1099.1076923076921</v>
      </c>
      <c r="Y45" s="1"/>
      <c r="Z45" s="1"/>
    </row>
    <row r="46" spans="2:26" x14ac:dyDescent="0.25">
      <c r="B46" s="13">
        <v>43</v>
      </c>
      <c r="C46" s="25" t="s">
        <v>2</v>
      </c>
      <c r="D46" s="2" t="s">
        <v>85</v>
      </c>
      <c r="E46" s="29" t="s">
        <v>39</v>
      </c>
      <c r="F46" s="23" t="s">
        <v>89</v>
      </c>
      <c r="G46" s="23" t="s">
        <v>90</v>
      </c>
      <c r="H46" s="6">
        <v>507.5</v>
      </c>
      <c r="I46" s="9">
        <f t="shared" si="1"/>
        <v>5462.6792500000001</v>
      </c>
      <c r="J46" s="29">
        <v>25</v>
      </c>
      <c r="K46" s="2">
        <v>2014</v>
      </c>
      <c r="L46" s="2">
        <v>2022</v>
      </c>
      <c r="M46" s="2">
        <f t="shared" si="2"/>
        <v>8</v>
      </c>
      <c r="N46" s="2">
        <v>65</v>
      </c>
      <c r="O46" s="3">
        <v>0.05</v>
      </c>
      <c r="P46" s="5">
        <f t="shared" si="3"/>
        <v>1.4615384615384615E-2</v>
      </c>
      <c r="Q46" s="2">
        <v>2000</v>
      </c>
      <c r="R46" s="4">
        <f t="shared" si="4"/>
        <v>21527.8</v>
      </c>
      <c r="S46" s="7">
        <f t="shared" si="5"/>
        <v>10925358.5</v>
      </c>
      <c r="T46" s="7">
        <f t="shared" si="6"/>
        <v>1277426.5323076923</v>
      </c>
      <c r="U46" s="7">
        <f t="shared" si="7"/>
        <v>9647931.9676923081</v>
      </c>
      <c r="V46" s="11">
        <v>0</v>
      </c>
      <c r="W46" s="7">
        <f t="shared" si="10"/>
        <v>9647931.9676923081</v>
      </c>
      <c r="X46" s="12">
        <f t="shared" ref="X46:X49" si="14">W46/I46</f>
        <v>1766.1538461538462</v>
      </c>
      <c r="Y46" s="1"/>
      <c r="Z46" s="1"/>
    </row>
    <row r="47" spans="2:26" x14ac:dyDescent="0.25">
      <c r="B47" s="13">
        <v>44</v>
      </c>
      <c r="C47" s="25" t="s">
        <v>2</v>
      </c>
      <c r="D47" s="2" t="s">
        <v>86</v>
      </c>
      <c r="E47" s="29" t="s">
        <v>39</v>
      </c>
      <c r="F47" s="23" t="s">
        <v>89</v>
      </c>
      <c r="G47" s="23" t="s">
        <v>90</v>
      </c>
      <c r="H47" s="6">
        <v>3950</v>
      </c>
      <c r="I47" s="9">
        <f t="shared" si="1"/>
        <v>42517.404999999999</v>
      </c>
      <c r="J47" s="29">
        <v>31</v>
      </c>
      <c r="K47" s="2">
        <v>2017</v>
      </c>
      <c r="L47" s="2">
        <v>2022</v>
      </c>
      <c r="M47" s="2">
        <f t="shared" si="2"/>
        <v>5</v>
      </c>
      <c r="N47" s="2">
        <v>65</v>
      </c>
      <c r="O47" s="3">
        <v>0.05</v>
      </c>
      <c r="P47" s="5">
        <f t="shared" si="3"/>
        <v>1.4615384615384615E-2</v>
      </c>
      <c r="Q47" s="2">
        <v>2000</v>
      </c>
      <c r="R47" s="4">
        <f t="shared" si="4"/>
        <v>21527.8</v>
      </c>
      <c r="S47" s="7">
        <f t="shared" si="5"/>
        <v>85034810</v>
      </c>
      <c r="T47" s="7">
        <f t="shared" si="6"/>
        <v>6214082.269230769</v>
      </c>
      <c r="U47" s="7">
        <f t="shared" si="7"/>
        <v>78820727.730769232</v>
      </c>
      <c r="V47" s="11">
        <v>0</v>
      </c>
      <c r="W47" s="7">
        <f t="shared" si="10"/>
        <v>78820727.730769232</v>
      </c>
      <c r="X47" s="12">
        <f t="shared" si="14"/>
        <v>1853.8461538461538</v>
      </c>
      <c r="Y47" s="1"/>
      <c r="Z47" s="1"/>
    </row>
    <row r="48" spans="2:26" x14ac:dyDescent="0.25">
      <c r="B48" s="13">
        <v>45</v>
      </c>
      <c r="C48" s="25" t="s">
        <v>2</v>
      </c>
      <c r="D48" s="2" t="s">
        <v>87</v>
      </c>
      <c r="E48" s="29" t="s">
        <v>39</v>
      </c>
      <c r="F48" s="23" t="s">
        <v>89</v>
      </c>
      <c r="G48" s="23" t="s">
        <v>90</v>
      </c>
      <c r="H48" s="6">
        <v>2325</v>
      </c>
      <c r="I48" s="9">
        <f t="shared" si="1"/>
        <v>25026.067499999997</v>
      </c>
      <c r="J48" s="29">
        <v>31</v>
      </c>
      <c r="K48" s="2">
        <v>2018</v>
      </c>
      <c r="L48" s="2">
        <v>2022</v>
      </c>
      <c r="M48" s="2">
        <f t="shared" si="2"/>
        <v>4</v>
      </c>
      <c r="N48" s="2">
        <v>65</v>
      </c>
      <c r="O48" s="3">
        <v>0.05</v>
      </c>
      <c r="P48" s="5">
        <f t="shared" si="3"/>
        <v>1.4615384615384615E-2</v>
      </c>
      <c r="Q48" s="2">
        <v>2000</v>
      </c>
      <c r="R48" s="4">
        <f t="shared" si="4"/>
        <v>21527.8</v>
      </c>
      <c r="S48" s="7">
        <f t="shared" si="5"/>
        <v>50052135</v>
      </c>
      <c r="T48" s="7">
        <f t="shared" si="6"/>
        <v>2926124.8153846152</v>
      </c>
      <c r="U48" s="7">
        <f t="shared" si="7"/>
        <v>47126010.184615389</v>
      </c>
      <c r="V48" s="11">
        <v>0</v>
      </c>
      <c r="W48" s="7">
        <f t="shared" si="10"/>
        <v>47126010.184615389</v>
      </c>
      <c r="X48" s="12">
        <f t="shared" si="14"/>
        <v>1883.0769230769233</v>
      </c>
      <c r="Y48" s="1"/>
      <c r="Z48" s="1"/>
    </row>
    <row r="49" spans="2:26" ht="30" x14ac:dyDescent="0.25">
      <c r="B49" s="13">
        <v>46</v>
      </c>
      <c r="C49" s="25" t="s">
        <v>91</v>
      </c>
      <c r="D49" s="2" t="s">
        <v>88</v>
      </c>
      <c r="E49" s="29" t="s">
        <v>43</v>
      </c>
      <c r="F49" s="23" t="s">
        <v>89</v>
      </c>
      <c r="G49" s="23" t="s">
        <v>90</v>
      </c>
      <c r="H49" s="6">
        <v>4559.386617100372</v>
      </c>
      <c r="I49" s="9">
        <f t="shared" si="1"/>
        <v>49076.78160780669</v>
      </c>
      <c r="J49" s="29">
        <v>31</v>
      </c>
      <c r="K49" s="2">
        <v>2018</v>
      </c>
      <c r="L49" s="2">
        <v>2022</v>
      </c>
      <c r="M49" s="2">
        <f t="shared" si="2"/>
        <v>4</v>
      </c>
      <c r="N49" s="2">
        <v>65</v>
      </c>
      <c r="O49" s="3">
        <v>0.05</v>
      </c>
      <c r="P49" s="5">
        <f t="shared" si="3"/>
        <v>1.4615384615384615E-2</v>
      </c>
      <c r="Q49" s="2">
        <v>2000</v>
      </c>
      <c r="R49" s="4">
        <f t="shared" si="4"/>
        <v>21527.8</v>
      </c>
      <c r="S49" s="7">
        <f t="shared" si="5"/>
        <v>98153563.21561338</v>
      </c>
      <c r="T49" s="7">
        <f t="shared" si="6"/>
        <v>5738208.3110666284</v>
      </c>
      <c r="U49" s="7">
        <f t="shared" si="7"/>
        <v>92415354.904546753</v>
      </c>
      <c r="V49" s="11">
        <v>0</v>
      </c>
      <c r="W49" s="7">
        <f t="shared" si="10"/>
        <v>92415354.904546753</v>
      </c>
      <c r="X49" s="12">
        <f t="shared" si="14"/>
        <v>1883.0769230769231</v>
      </c>
      <c r="Y49" s="1"/>
      <c r="Z49" s="1"/>
    </row>
    <row r="50" spans="2:26" x14ac:dyDescent="0.25">
      <c r="B50" s="52" t="s">
        <v>7</v>
      </c>
      <c r="C50" s="52"/>
      <c r="D50" s="52"/>
      <c r="E50" s="52"/>
      <c r="F50" s="22"/>
      <c r="G50" s="22"/>
      <c r="H50" s="38">
        <f>SUM(H4:H49)</f>
        <v>50318.041617100374</v>
      </c>
      <c r="I50" s="18">
        <f>SUM(I4:I49)</f>
        <v>541618.36816230649</v>
      </c>
      <c r="J50" s="22"/>
      <c r="K50" s="52"/>
      <c r="L50" s="52"/>
      <c r="M50" s="52"/>
      <c r="N50" s="52"/>
      <c r="O50" s="52"/>
      <c r="P50" s="52"/>
      <c r="Q50" s="52"/>
      <c r="R50" s="22"/>
      <c r="S50" s="8">
        <f>SUM(S4:S4)</f>
        <v>151275850.59999999</v>
      </c>
      <c r="T50" s="8"/>
      <c r="U50" s="8">
        <f>SUM(U4:U4)</f>
        <v>67259570.497538462</v>
      </c>
      <c r="V50" s="8"/>
      <c r="W50" s="8">
        <f>SUM(W4:W49)</f>
        <v>707418356.035496</v>
      </c>
    </row>
  </sheetData>
  <mergeCells count="3">
    <mergeCell ref="B2:W2"/>
    <mergeCell ref="B50:E50"/>
    <mergeCell ref="K50:Q50"/>
  </mergeCells>
  <dataValidations count="1">
    <dataValidation type="list" allowBlank="1" showInputMessage="1" showErrorMessage="1" promptTitle="Condition of Structure" prompt="Condition of Structure" sqref="G4:G49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4"/>
  <sheetViews>
    <sheetView topLeftCell="A38" workbookViewId="0">
      <selection activeCell="Q55" sqref="Q55"/>
    </sheetView>
  </sheetViews>
  <sheetFormatPr defaultRowHeight="15" x14ac:dyDescent="0.25"/>
  <cols>
    <col min="2" max="2" width="5" customWidth="1"/>
    <col min="3" max="3" width="17.28515625" hidden="1" customWidth="1"/>
    <col min="4" max="4" width="25.28515625" style="61" customWidth="1"/>
    <col min="5" max="5" width="37.28515625" style="61" customWidth="1"/>
    <col min="6" max="6" width="12.28515625" hidden="1" customWidth="1"/>
    <col min="7" max="7" width="11.85546875" customWidth="1"/>
    <col min="8" max="8" width="11" hidden="1" customWidth="1"/>
    <col min="9" max="9" width="7.42578125" customWidth="1"/>
    <col min="10" max="10" width="6.85546875" customWidth="1"/>
    <col min="11" max="11" width="9.140625" customWidth="1"/>
    <col min="12" max="12" width="9.140625" bestFit="1" customWidth="1"/>
    <col min="13" max="13" width="9.5703125" customWidth="1"/>
    <col min="14" max="14" width="10" customWidth="1"/>
    <col min="15" max="15" width="7.85546875" hidden="1" customWidth="1"/>
    <col min="16" max="16" width="12.42578125" hidden="1" customWidth="1"/>
    <col min="17" max="17" width="11.42578125" customWidth="1"/>
    <col min="18" max="18" width="13.85546875" hidden="1" customWidth="1"/>
    <col min="19" max="19" width="14.28515625" customWidth="1"/>
    <col min="20" max="20" width="15.42578125" hidden="1" customWidth="1"/>
    <col min="21" max="21" width="13.140625" customWidth="1"/>
    <col min="22" max="22" width="11.42578125" bestFit="1" customWidth="1"/>
    <col min="23" max="23" width="17.5703125" customWidth="1"/>
    <col min="24" max="24" width="12" bestFit="1" customWidth="1"/>
    <col min="25" max="26" width="14.28515625" bestFit="1" customWidth="1"/>
  </cols>
  <sheetData>
    <row r="2" spans="2:26" ht="15.75" x14ac:dyDescent="0.25">
      <c r="B2" s="51" t="s">
        <v>35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2:26" s="16" customFormat="1" ht="60" x14ac:dyDescent="0.25">
      <c r="B3" s="14" t="s">
        <v>116</v>
      </c>
      <c r="C3" s="14" t="s">
        <v>1</v>
      </c>
      <c r="D3" s="15" t="s">
        <v>11</v>
      </c>
      <c r="E3" s="15" t="s">
        <v>5</v>
      </c>
      <c r="F3" s="15" t="s">
        <v>20</v>
      </c>
      <c r="G3" s="15" t="s">
        <v>36</v>
      </c>
      <c r="H3" s="15" t="s">
        <v>13</v>
      </c>
      <c r="I3" s="15" t="s">
        <v>111</v>
      </c>
      <c r="J3" s="15" t="s">
        <v>15</v>
      </c>
      <c r="K3" s="15" t="s">
        <v>3</v>
      </c>
      <c r="L3" s="15" t="s">
        <v>4</v>
      </c>
      <c r="M3" s="15" t="s">
        <v>16</v>
      </c>
      <c r="N3" s="15" t="s">
        <v>17</v>
      </c>
      <c r="O3" s="15" t="s">
        <v>6</v>
      </c>
      <c r="P3" s="15" t="s">
        <v>8</v>
      </c>
      <c r="Q3" s="15" t="s">
        <v>117</v>
      </c>
      <c r="R3" s="15" t="s">
        <v>19</v>
      </c>
      <c r="S3" s="15" t="s">
        <v>12</v>
      </c>
      <c r="T3" s="15" t="s">
        <v>37</v>
      </c>
      <c r="U3" s="15" t="s">
        <v>9</v>
      </c>
      <c r="V3" s="15" t="s">
        <v>103</v>
      </c>
      <c r="W3" s="15" t="s">
        <v>10</v>
      </c>
    </row>
    <row r="4" spans="2:26" ht="30" x14ac:dyDescent="0.25">
      <c r="B4" s="36">
        <v>1</v>
      </c>
      <c r="C4" s="2" t="s">
        <v>2</v>
      </c>
      <c r="D4" s="58" t="s">
        <v>44</v>
      </c>
      <c r="E4" s="58" t="s">
        <v>39</v>
      </c>
      <c r="F4" s="23" t="s">
        <v>89</v>
      </c>
      <c r="G4" s="23" t="s">
        <v>90</v>
      </c>
      <c r="H4" s="6">
        <v>7027</v>
      </c>
      <c r="I4" s="9">
        <f>H4*10.7639</f>
        <v>75637.925300000003</v>
      </c>
      <c r="J4" s="2">
        <v>31</v>
      </c>
      <c r="K4" s="2">
        <v>1984</v>
      </c>
      <c r="L4" s="2">
        <v>2022</v>
      </c>
      <c r="M4" s="2">
        <f>L4-K4</f>
        <v>38</v>
      </c>
      <c r="N4" s="2">
        <v>65</v>
      </c>
      <c r="O4" s="3">
        <v>0.05</v>
      </c>
      <c r="P4" s="5">
        <f>(1-O4)/N4</f>
        <v>1.4615384615384615E-2</v>
      </c>
      <c r="Q4" s="2">
        <v>2000</v>
      </c>
      <c r="R4" s="4">
        <f>Q4*10.7639</f>
        <v>21527.8</v>
      </c>
      <c r="S4" s="7">
        <f>R4*H4</f>
        <v>151275850.59999999</v>
      </c>
      <c r="T4" s="7">
        <f>S4*P4*M4</f>
        <v>84016280.102461532</v>
      </c>
      <c r="U4" s="7">
        <f t="shared" ref="U4:U49" si="0">MAX(S4-T4,0)</f>
        <v>67259570.497538462</v>
      </c>
      <c r="V4" s="11">
        <v>0.1</v>
      </c>
      <c r="W4" s="7">
        <f>IF(U4&gt;O4*S4,U4*(1+V4),S4*O4)</f>
        <v>73985527.547292322</v>
      </c>
      <c r="X4" s="12">
        <f>W4/I4</f>
        <v>978.1538461538463</v>
      </c>
      <c r="Y4" s="1"/>
      <c r="Z4" s="1"/>
    </row>
    <row r="5" spans="2:26" x14ac:dyDescent="0.25">
      <c r="B5" s="36">
        <v>2</v>
      </c>
      <c r="C5" s="2" t="s">
        <v>2</v>
      </c>
      <c r="D5" s="58" t="s">
        <v>45</v>
      </c>
      <c r="E5" s="58" t="s">
        <v>40</v>
      </c>
      <c r="F5" s="23" t="s">
        <v>89</v>
      </c>
      <c r="G5" s="23" t="s">
        <v>90</v>
      </c>
      <c r="H5" s="6">
        <v>196</v>
      </c>
      <c r="I5" s="9">
        <f t="shared" ref="I5:I49" si="1">H5*10.7639</f>
        <v>2109.7244000000001</v>
      </c>
      <c r="J5" s="2">
        <v>25</v>
      </c>
      <c r="K5" s="2">
        <v>1985</v>
      </c>
      <c r="L5" s="2">
        <v>2022</v>
      </c>
      <c r="M5" s="2">
        <f t="shared" ref="M5:M49" si="2">L5-K5</f>
        <v>37</v>
      </c>
      <c r="N5" s="2">
        <v>65</v>
      </c>
      <c r="O5" s="3">
        <v>0.05</v>
      </c>
      <c r="P5" s="5">
        <f t="shared" ref="P5:P49" si="3">(1-O5)/N5</f>
        <v>1.4615384615384615E-2</v>
      </c>
      <c r="Q5" s="2">
        <v>2000</v>
      </c>
      <c r="R5" s="4">
        <f t="shared" ref="R5:R49" si="4">Q5*10.7639</f>
        <v>21527.8</v>
      </c>
      <c r="S5" s="7">
        <f t="shared" ref="S5:S49" si="5">R5*H5</f>
        <v>4219448.8</v>
      </c>
      <c r="T5" s="7">
        <f t="shared" ref="T5:T49" si="6">S5*P5*M5</f>
        <v>2281748.0818461538</v>
      </c>
      <c r="U5" s="7">
        <f t="shared" si="0"/>
        <v>1937700.718153846</v>
      </c>
      <c r="V5" s="11">
        <v>0.1</v>
      </c>
      <c r="W5" s="7">
        <f>IF(U5&gt;O5*S5,U5*(1-V5),S5*O5)</f>
        <v>1743930.6463384614</v>
      </c>
      <c r="X5" s="12">
        <f t="shared" ref="X5:X49" si="7">W5/I5</f>
        <v>826.61538461538453</v>
      </c>
      <c r="Y5" s="1"/>
      <c r="Z5" s="1"/>
    </row>
    <row r="6" spans="2:26" x14ac:dyDescent="0.25">
      <c r="B6" s="36">
        <v>3</v>
      </c>
      <c r="C6" s="2" t="s">
        <v>2</v>
      </c>
      <c r="D6" s="58" t="s">
        <v>46</v>
      </c>
      <c r="E6" s="58" t="s">
        <v>40</v>
      </c>
      <c r="F6" s="23" t="s">
        <v>89</v>
      </c>
      <c r="G6" s="23" t="s">
        <v>90</v>
      </c>
      <c r="H6" s="6">
        <v>126</v>
      </c>
      <c r="I6" s="9">
        <f t="shared" si="1"/>
        <v>1356.2513999999999</v>
      </c>
      <c r="J6" s="2">
        <v>25</v>
      </c>
      <c r="K6" s="2">
        <v>1985</v>
      </c>
      <c r="L6" s="2">
        <v>2022</v>
      </c>
      <c r="M6" s="2">
        <f t="shared" si="2"/>
        <v>37</v>
      </c>
      <c r="N6" s="2">
        <v>65</v>
      </c>
      <c r="O6" s="3">
        <v>0.05</v>
      </c>
      <c r="P6" s="5">
        <f t="shared" si="3"/>
        <v>1.4615384615384615E-2</v>
      </c>
      <c r="Q6" s="2">
        <v>2000</v>
      </c>
      <c r="R6" s="4">
        <f t="shared" si="4"/>
        <v>21527.8</v>
      </c>
      <c r="S6" s="7">
        <f t="shared" si="5"/>
        <v>2712502.8</v>
      </c>
      <c r="T6" s="7">
        <f t="shared" si="6"/>
        <v>1466838.0526153843</v>
      </c>
      <c r="U6" s="7">
        <f t="shared" si="0"/>
        <v>1245664.7473846155</v>
      </c>
      <c r="V6" s="11">
        <v>0.1</v>
      </c>
      <c r="W6" s="7">
        <f t="shared" ref="W6:W13" si="8">IF(U6&gt;O6*S6,U6*(1-V6),S6*O6)</f>
        <v>1121098.272646154</v>
      </c>
      <c r="X6" s="12">
        <f t="shared" si="7"/>
        <v>826.61538461538487</v>
      </c>
      <c r="Y6" s="1"/>
      <c r="Z6" s="1"/>
    </row>
    <row r="7" spans="2:26" x14ac:dyDescent="0.25">
      <c r="B7" s="36">
        <v>4</v>
      </c>
      <c r="C7" s="2" t="s">
        <v>2</v>
      </c>
      <c r="D7" s="58" t="s">
        <v>47</v>
      </c>
      <c r="E7" s="58" t="s">
        <v>40</v>
      </c>
      <c r="F7" s="23" t="s">
        <v>89</v>
      </c>
      <c r="G7" s="23" t="s">
        <v>90</v>
      </c>
      <c r="H7" s="6">
        <v>126</v>
      </c>
      <c r="I7" s="9">
        <f t="shared" si="1"/>
        <v>1356.2513999999999</v>
      </c>
      <c r="J7" s="2">
        <v>20</v>
      </c>
      <c r="K7" s="2">
        <v>1985</v>
      </c>
      <c r="L7" s="2">
        <v>2022</v>
      </c>
      <c r="M7" s="2">
        <f t="shared" si="2"/>
        <v>37</v>
      </c>
      <c r="N7" s="2">
        <v>65</v>
      </c>
      <c r="O7" s="3">
        <v>0.05</v>
      </c>
      <c r="P7" s="5">
        <f t="shared" si="3"/>
        <v>1.4615384615384615E-2</v>
      </c>
      <c r="Q7" s="2">
        <v>1500</v>
      </c>
      <c r="R7" s="4">
        <f t="shared" si="4"/>
        <v>16145.849999999999</v>
      </c>
      <c r="S7" s="7">
        <f t="shared" si="5"/>
        <v>2034377.0999999999</v>
      </c>
      <c r="T7" s="7">
        <f t="shared" si="6"/>
        <v>1100128.5394615384</v>
      </c>
      <c r="U7" s="7">
        <f t="shared" si="0"/>
        <v>934248.56053846143</v>
      </c>
      <c r="V7" s="11">
        <v>0.1</v>
      </c>
      <c r="W7" s="7">
        <f t="shared" si="8"/>
        <v>840823.70448461536</v>
      </c>
      <c r="X7" s="12">
        <f t="shared" si="7"/>
        <v>619.96153846153845</v>
      </c>
      <c r="Y7" s="1"/>
      <c r="Z7" s="1"/>
    </row>
    <row r="8" spans="2:26" x14ac:dyDescent="0.25">
      <c r="B8" s="36">
        <v>5</v>
      </c>
      <c r="C8" s="2" t="s">
        <v>2</v>
      </c>
      <c r="D8" s="58" t="s">
        <v>48</v>
      </c>
      <c r="E8" s="58" t="s">
        <v>40</v>
      </c>
      <c r="F8" s="23" t="s">
        <v>89</v>
      </c>
      <c r="G8" s="23" t="s">
        <v>90</v>
      </c>
      <c r="H8" s="6">
        <v>2240</v>
      </c>
      <c r="I8" s="9">
        <f t="shared" si="1"/>
        <v>24111.135999999999</v>
      </c>
      <c r="J8" s="2">
        <v>25</v>
      </c>
      <c r="K8" s="2">
        <v>1984</v>
      </c>
      <c r="L8" s="2">
        <v>2022</v>
      </c>
      <c r="M8" s="2">
        <f t="shared" si="2"/>
        <v>38</v>
      </c>
      <c r="N8" s="2">
        <v>65</v>
      </c>
      <c r="O8" s="3">
        <v>0.05</v>
      </c>
      <c r="P8" s="5">
        <f t="shared" si="3"/>
        <v>1.4615384615384615E-2</v>
      </c>
      <c r="Q8" s="2">
        <v>2500</v>
      </c>
      <c r="R8" s="4">
        <f t="shared" si="4"/>
        <v>26909.75</v>
      </c>
      <c r="S8" s="7">
        <f t="shared" si="5"/>
        <v>60277840</v>
      </c>
      <c r="T8" s="7">
        <f t="shared" si="6"/>
        <v>33477384.984615382</v>
      </c>
      <c r="U8" s="7">
        <f t="shared" si="0"/>
        <v>26800455.015384618</v>
      </c>
      <c r="V8" s="11">
        <v>0.05</v>
      </c>
      <c r="W8" s="7">
        <f>IF(U8&gt;O8*S8,U8*(1+V8),S8*O8)</f>
        <v>28140477.76615385</v>
      </c>
      <c r="X8" s="12">
        <f t="shared" si="7"/>
        <v>1167.1153846153848</v>
      </c>
      <c r="Y8" s="1"/>
      <c r="Z8" s="1"/>
    </row>
    <row r="9" spans="2:26" x14ac:dyDescent="0.25">
      <c r="B9" s="36">
        <v>6</v>
      </c>
      <c r="C9" s="2" t="s">
        <v>92</v>
      </c>
      <c r="D9" s="58" t="s">
        <v>49</v>
      </c>
      <c r="E9" s="58" t="s">
        <v>40</v>
      </c>
      <c r="F9" s="23" t="s">
        <v>89</v>
      </c>
      <c r="G9" s="23" t="s">
        <v>90</v>
      </c>
      <c r="H9" s="6">
        <v>202.9</v>
      </c>
      <c r="I9" s="9">
        <f t="shared" si="1"/>
        <v>2183.9953099999998</v>
      </c>
      <c r="J9" s="2">
        <v>12</v>
      </c>
      <c r="K9" s="2">
        <v>1986</v>
      </c>
      <c r="L9" s="2">
        <v>2022</v>
      </c>
      <c r="M9" s="2">
        <f t="shared" si="2"/>
        <v>36</v>
      </c>
      <c r="N9" s="2">
        <v>65</v>
      </c>
      <c r="O9" s="3">
        <v>0.05</v>
      </c>
      <c r="P9" s="5">
        <f t="shared" si="3"/>
        <v>1.4615384615384615E-2</v>
      </c>
      <c r="Q9" s="2">
        <v>1500</v>
      </c>
      <c r="R9" s="4">
        <f t="shared" si="4"/>
        <v>16145.849999999999</v>
      </c>
      <c r="S9" s="7">
        <f t="shared" si="5"/>
        <v>3275992.9649999999</v>
      </c>
      <c r="T9" s="7">
        <f t="shared" si="6"/>
        <v>1723676.2985076923</v>
      </c>
      <c r="U9" s="7">
        <f t="shared" si="0"/>
        <v>1552316.6664923076</v>
      </c>
      <c r="V9" s="11">
        <v>0.1</v>
      </c>
      <c r="W9" s="7">
        <f>IF(U9&gt;O9*S9,U9*(1+V9),S9*O9)</f>
        <v>1707548.3331415385</v>
      </c>
      <c r="X9" s="12">
        <f t="shared" si="7"/>
        <v>781.84615384615392</v>
      </c>
      <c r="Y9" s="1"/>
      <c r="Z9" s="1"/>
    </row>
    <row r="10" spans="2:26" x14ac:dyDescent="0.25">
      <c r="B10" s="36">
        <v>7</v>
      </c>
      <c r="C10" s="2" t="s">
        <v>92</v>
      </c>
      <c r="D10" s="58" t="s">
        <v>50</v>
      </c>
      <c r="E10" s="58" t="s">
        <v>40</v>
      </c>
      <c r="F10" s="23" t="s">
        <v>89</v>
      </c>
      <c r="G10" s="23" t="s">
        <v>90</v>
      </c>
      <c r="H10" s="6">
        <v>422.47</v>
      </c>
      <c r="I10" s="9">
        <f t="shared" si="1"/>
        <v>4547.424833</v>
      </c>
      <c r="J10" s="2">
        <v>10</v>
      </c>
      <c r="K10" s="2">
        <v>1985</v>
      </c>
      <c r="L10" s="2">
        <v>2022</v>
      </c>
      <c r="M10" s="2">
        <f t="shared" si="2"/>
        <v>37</v>
      </c>
      <c r="N10" s="2">
        <v>65</v>
      </c>
      <c r="O10" s="3">
        <v>0.05</v>
      </c>
      <c r="P10" s="5">
        <f t="shared" si="3"/>
        <v>1.4615384615384615E-2</v>
      </c>
      <c r="Q10" s="2">
        <v>1500</v>
      </c>
      <c r="R10" s="4">
        <f t="shared" si="4"/>
        <v>16145.849999999999</v>
      </c>
      <c r="S10" s="7">
        <f t="shared" si="5"/>
        <v>6821137.2494999999</v>
      </c>
      <c r="T10" s="7">
        <f t="shared" si="6"/>
        <v>3688661.1433834615</v>
      </c>
      <c r="U10" s="7">
        <f t="shared" si="0"/>
        <v>3132476.1061165384</v>
      </c>
      <c r="V10" s="11">
        <v>0</v>
      </c>
      <c r="W10" s="7">
        <f t="shared" si="8"/>
        <v>3132476.1061165384</v>
      </c>
      <c r="X10" s="12">
        <f t="shared" si="7"/>
        <v>688.84615384615381</v>
      </c>
      <c r="Y10" s="1"/>
      <c r="Z10" s="1"/>
    </row>
    <row r="11" spans="2:26" x14ac:dyDescent="0.25">
      <c r="B11" s="36">
        <v>8</v>
      </c>
      <c r="C11" s="2" t="s">
        <v>92</v>
      </c>
      <c r="D11" s="58" t="s">
        <v>51</v>
      </c>
      <c r="E11" s="58" t="s">
        <v>40</v>
      </c>
      <c r="F11" s="23" t="s">
        <v>89</v>
      </c>
      <c r="G11" s="23" t="s">
        <v>90</v>
      </c>
      <c r="H11" s="6">
        <v>422.47</v>
      </c>
      <c r="I11" s="9">
        <f t="shared" si="1"/>
        <v>4547.424833</v>
      </c>
      <c r="J11" s="2">
        <v>10</v>
      </c>
      <c r="K11" s="2">
        <v>1985</v>
      </c>
      <c r="L11" s="2">
        <v>2022</v>
      </c>
      <c r="M11" s="2">
        <f t="shared" si="2"/>
        <v>37</v>
      </c>
      <c r="N11" s="2">
        <v>65</v>
      </c>
      <c r="O11" s="3">
        <v>0.05</v>
      </c>
      <c r="P11" s="5">
        <f t="shared" si="3"/>
        <v>1.4615384615384615E-2</v>
      </c>
      <c r="Q11" s="2">
        <v>1500</v>
      </c>
      <c r="R11" s="4">
        <f t="shared" si="4"/>
        <v>16145.849999999999</v>
      </c>
      <c r="S11" s="7">
        <f t="shared" si="5"/>
        <v>6821137.2494999999</v>
      </c>
      <c r="T11" s="7">
        <f t="shared" si="6"/>
        <v>3688661.1433834615</v>
      </c>
      <c r="U11" s="7">
        <f t="shared" si="0"/>
        <v>3132476.1061165384</v>
      </c>
      <c r="V11" s="11">
        <v>0</v>
      </c>
      <c r="W11" s="7">
        <f t="shared" si="8"/>
        <v>3132476.1061165384</v>
      </c>
      <c r="X11" s="12">
        <f t="shared" si="7"/>
        <v>688.84615384615381</v>
      </c>
      <c r="Y11" s="1"/>
      <c r="Z11" s="1"/>
    </row>
    <row r="12" spans="2:26" x14ac:dyDescent="0.25">
      <c r="B12" s="36">
        <v>9</v>
      </c>
      <c r="C12" s="2" t="s">
        <v>93</v>
      </c>
      <c r="D12" s="58" t="s">
        <v>52</v>
      </c>
      <c r="E12" s="58" t="s">
        <v>40</v>
      </c>
      <c r="F12" s="23" t="s">
        <v>89</v>
      </c>
      <c r="G12" s="23" t="s">
        <v>90</v>
      </c>
      <c r="H12" s="6">
        <v>367.73</v>
      </c>
      <c r="I12" s="9">
        <f t="shared" si="1"/>
        <v>3958.2089470000001</v>
      </c>
      <c r="J12" s="2">
        <v>10</v>
      </c>
      <c r="K12" s="2">
        <v>1986</v>
      </c>
      <c r="L12" s="2">
        <v>2022</v>
      </c>
      <c r="M12" s="2">
        <f t="shared" si="2"/>
        <v>36</v>
      </c>
      <c r="N12" s="2">
        <v>65</v>
      </c>
      <c r="O12" s="3">
        <v>0.05</v>
      </c>
      <c r="P12" s="5">
        <f t="shared" si="3"/>
        <v>1.4615384615384615E-2</v>
      </c>
      <c r="Q12" s="2">
        <v>1500</v>
      </c>
      <c r="R12" s="4">
        <f t="shared" si="4"/>
        <v>16145.849999999999</v>
      </c>
      <c r="S12" s="7">
        <f t="shared" si="5"/>
        <v>5937313.4205</v>
      </c>
      <c r="T12" s="7">
        <f t="shared" si="6"/>
        <v>3123940.292016923</v>
      </c>
      <c r="U12" s="7">
        <f t="shared" si="0"/>
        <v>2813373.128483077</v>
      </c>
      <c r="V12" s="11">
        <v>0</v>
      </c>
      <c r="W12" s="7">
        <f t="shared" si="8"/>
        <v>2813373.128483077</v>
      </c>
      <c r="X12" s="12">
        <f t="shared" si="7"/>
        <v>710.76923076923083</v>
      </c>
      <c r="Y12" s="1"/>
      <c r="Z12" s="1"/>
    </row>
    <row r="13" spans="2:26" x14ac:dyDescent="0.25">
      <c r="B13" s="36">
        <v>10</v>
      </c>
      <c r="C13" s="2" t="s">
        <v>92</v>
      </c>
      <c r="D13" s="58" t="s">
        <v>53</v>
      </c>
      <c r="E13" s="58" t="s">
        <v>40</v>
      </c>
      <c r="F13" s="23" t="s">
        <v>89</v>
      </c>
      <c r="G13" s="23" t="s">
        <v>90</v>
      </c>
      <c r="H13" s="6">
        <v>524.69000000000005</v>
      </c>
      <c r="I13" s="9">
        <f t="shared" si="1"/>
        <v>5647.7106910000002</v>
      </c>
      <c r="J13" s="2">
        <v>10</v>
      </c>
      <c r="K13" s="2">
        <v>1985</v>
      </c>
      <c r="L13" s="2">
        <v>2022</v>
      </c>
      <c r="M13" s="2">
        <f t="shared" si="2"/>
        <v>37</v>
      </c>
      <c r="N13" s="2">
        <v>65</v>
      </c>
      <c r="O13" s="3">
        <v>0.05</v>
      </c>
      <c r="P13" s="5">
        <f t="shared" si="3"/>
        <v>1.4615384615384615E-2</v>
      </c>
      <c r="Q13" s="2">
        <v>1500</v>
      </c>
      <c r="R13" s="4">
        <f t="shared" si="4"/>
        <v>16145.849999999999</v>
      </c>
      <c r="S13" s="7">
        <f t="shared" si="5"/>
        <v>8471566.0364999995</v>
      </c>
      <c r="T13" s="7">
        <f t="shared" si="6"/>
        <v>4581162.2489688462</v>
      </c>
      <c r="U13" s="7">
        <f t="shared" si="0"/>
        <v>3890403.7875311533</v>
      </c>
      <c r="V13" s="11">
        <v>0.05</v>
      </c>
      <c r="W13" s="7">
        <f t="shared" si="8"/>
        <v>3695883.5981545956</v>
      </c>
      <c r="X13" s="12">
        <f t="shared" si="7"/>
        <v>654.40384615384608</v>
      </c>
      <c r="Y13" s="1"/>
      <c r="Z13" s="1"/>
    </row>
    <row r="14" spans="2:26" ht="30" x14ac:dyDescent="0.25">
      <c r="B14" s="36">
        <v>11</v>
      </c>
      <c r="C14" s="2" t="s">
        <v>2</v>
      </c>
      <c r="D14" s="58" t="s">
        <v>54</v>
      </c>
      <c r="E14" s="58" t="s">
        <v>39</v>
      </c>
      <c r="F14" s="23" t="s">
        <v>89</v>
      </c>
      <c r="G14" s="23" t="s">
        <v>90</v>
      </c>
      <c r="H14" s="6">
        <v>480</v>
      </c>
      <c r="I14" s="9">
        <f t="shared" si="1"/>
        <v>5166.6719999999996</v>
      </c>
      <c r="J14" s="2">
        <v>31</v>
      </c>
      <c r="K14" s="2">
        <v>1992</v>
      </c>
      <c r="L14" s="2">
        <v>2022</v>
      </c>
      <c r="M14" s="2">
        <f t="shared" si="2"/>
        <v>30</v>
      </c>
      <c r="N14" s="2">
        <v>65</v>
      </c>
      <c r="O14" s="3">
        <v>0.05</v>
      </c>
      <c r="P14" s="5">
        <f t="shared" si="3"/>
        <v>1.4615384615384615E-2</v>
      </c>
      <c r="Q14" s="2">
        <v>2000</v>
      </c>
      <c r="R14" s="4">
        <f t="shared" si="4"/>
        <v>21527.8</v>
      </c>
      <c r="S14" s="7">
        <f t="shared" si="5"/>
        <v>10333344</v>
      </c>
      <c r="T14" s="7">
        <f t="shared" si="6"/>
        <v>4530773.9076923076</v>
      </c>
      <c r="U14" s="7">
        <f t="shared" si="0"/>
        <v>5802570.0923076924</v>
      </c>
      <c r="V14" s="11">
        <v>0.1</v>
      </c>
      <c r="W14" s="7">
        <f t="shared" ref="W14:W49" si="9">IF(U14&gt;O14*S14,U14*(1+V14),S14*O14)</f>
        <v>6382827.1015384626</v>
      </c>
      <c r="X14" s="12">
        <f t="shared" si="7"/>
        <v>1235.3846153846157</v>
      </c>
      <c r="Y14" s="1"/>
      <c r="Z14" s="1"/>
    </row>
    <row r="15" spans="2:26" ht="30" x14ac:dyDescent="0.25">
      <c r="B15" s="36">
        <v>12</v>
      </c>
      <c r="C15" s="2" t="s">
        <v>2</v>
      </c>
      <c r="D15" s="58" t="s">
        <v>55</v>
      </c>
      <c r="E15" s="58" t="s">
        <v>39</v>
      </c>
      <c r="F15" s="23" t="s">
        <v>89</v>
      </c>
      <c r="G15" s="23" t="s">
        <v>90</v>
      </c>
      <c r="H15" s="6">
        <v>2240.4699999999998</v>
      </c>
      <c r="I15" s="9">
        <f t="shared" si="1"/>
        <v>24116.195032999996</v>
      </c>
      <c r="J15" s="2">
        <v>31</v>
      </c>
      <c r="K15" s="2">
        <v>1992</v>
      </c>
      <c r="L15" s="2">
        <v>2022</v>
      </c>
      <c r="M15" s="2">
        <f t="shared" si="2"/>
        <v>30</v>
      </c>
      <c r="N15" s="2">
        <v>65</v>
      </c>
      <c r="O15" s="3">
        <v>0.05</v>
      </c>
      <c r="P15" s="5">
        <f t="shared" si="3"/>
        <v>1.4615384615384615E-2</v>
      </c>
      <c r="Q15" s="2">
        <v>2000</v>
      </c>
      <c r="R15" s="4">
        <f t="shared" si="4"/>
        <v>21527.8</v>
      </c>
      <c r="S15" s="7">
        <f t="shared" si="5"/>
        <v>48232390.065999992</v>
      </c>
      <c r="T15" s="7">
        <f t="shared" si="6"/>
        <v>21148047.952015381</v>
      </c>
      <c r="U15" s="7">
        <f t="shared" si="0"/>
        <v>27084342.113984611</v>
      </c>
      <c r="V15" s="11">
        <v>0.1</v>
      </c>
      <c r="W15" s="7">
        <f t="shared" si="9"/>
        <v>29792776.325383075</v>
      </c>
      <c r="X15" s="12">
        <f t="shared" si="7"/>
        <v>1235.3846153846155</v>
      </c>
      <c r="Y15" s="1"/>
      <c r="Z15" s="1"/>
    </row>
    <row r="16" spans="2:26" ht="30" x14ac:dyDescent="0.25">
      <c r="B16" s="36">
        <v>13</v>
      </c>
      <c r="C16" s="2" t="s">
        <v>2</v>
      </c>
      <c r="D16" s="58" t="s">
        <v>56</v>
      </c>
      <c r="E16" s="58" t="s">
        <v>39</v>
      </c>
      <c r="F16" s="23" t="s">
        <v>89</v>
      </c>
      <c r="G16" s="23" t="s">
        <v>90</v>
      </c>
      <c r="H16" s="6">
        <v>7861</v>
      </c>
      <c r="I16" s="9">
        <f t="shared" si="1"/>
        <v>84615.017899999992</v>
      </c>
      <c r="J16" s="2">
        <v>31</v>
      </c>
      <c r="K16" s="2">
        <v>1993</v>
      </c>
      <c r="L16" s="2">
        <v>2022</v>
      </c>
      <c r="M16" s="2">
        <f t="shared" si="2"/>
        <v>29</v>
      </c>
      <c r="N16" s="2">
        <v>65</v>
      </c>
      <c r="O16" s="3">
        <v>0.05</v>
      </c>
      <c r="P16" s="5">
        <f t="shared" si="3"/>
        <v>1.4615384615384615E-2</v>
      </c>
      <c r="Q16" s="2">
        <v>2000</v>
      </c>
      <c r="R16" s="4">
        <f t="shared" si="4"/>
        <v>21527.8</v>
      </c>
      <c r="S16" s="7">
        <f t="shared" si="5"/>
        <v>169230035.79999998</v>
      </c>
      <c r="T16" s="7">
        <f t="shared" si="6"/>
        <v>71727499.789076909</v>
      </c>
      <c r="U16" s="7">
        <f t="shared" si="0"/>
        <v>97502536.010923073</v>
      </c>
      <c r="V16" s="11">
        <v>0.1</v>
      </c>
      <c r="W16" s="7">
        <f t="shared" si="9"/>
        <v>107252789.61201538</v>
      </c>
      <c r="X16" s="12">
        <f t="shared" si="7"/>
        <v>1267.5384615384617</v>
      </c>
      <c r="Y16" s="1"/>
      <c r="Z16" s="1"/>
    </row>
    <row r="17" spans="2:26" x14ac:dyDescent="0.25">
      <c r="B17" s="36">
        <v>14</v>
      </c>
      <c r="C17" s="2" t="s">
        <v>94</v>
      </c>
      <c r="D17" s="58" t="s">
        <v>57</v>
      </c>
      <c r="E17" s="59" t="s">
        <v>40</v>
      </c>
      <c r="F17" s="23" t="s">
        <v>89</v>
      </c>
      <c r="G17" s="23" t="s">
        <v>90</v>
      </c>
      <c r="H17" s="6">
        <v>422.47</v>
      </c>
      <c r="I17" s="9">
        <f t="shared" si="1"/>
        <v>4547.424833</v>
      </c>
      <c r="J17" s="28">
        <v>10</v>
      </c>
      <c r="K17" s="2">
        <v>1993</v>
      </c>
      <c r="L17" s="2">
        <v>2022</v>
      </c>
      <c r="M17" s="2">
        <f t="shared" si="2"/>
        <v>29</v>
      </c>
      <c r="N17" s="2">
        <v>65</v>
      </c>
      <c r="O17" s="3">
        <v>0.05</v>
      </c>
      <c r="P17" s="5">
        <f t="shared" si="3"/>
        <v>1.4615384615384615E-2</v>
      </c>
      <c r="Q17" s="2">
        <v>1500</v>
      </c>
      <c r="R17" s="4">
        <f t="shared" si="4"/>
        <v>16145.849999999999</v>
      </c>
      <c r="S17" s="7">
        <f t="shared" si="5"/>
        <v>6821137.2494999999</v>
      </c>
      <c r="T17" s="7">
        <f t="shared" si="6"/>
        <v>2891112.7880573077</v>
      </c>
      <c r="U17" s="7">
        <f t="shared" si="0"/>
        <v>3930024.4614426922</v>
      </c>
      <c r="V17" s="11">
        <v>0</v>
      </c>
      <c r="W17" s="7">
        <f t="shared" si="9"/>
        <v>3930024.4614426922</v>
      </c>
      <c r="X17" s="12">
        <f t="shared" si="7"/>
        <v>864.23076923076917</v>
      </c>
      <c r="Y17" s="1"/>
      <c r="Z17" s="1"/>
    </row>
    <row r="18" spans="2:26" x14ac:dyDescent="0.25">
      <c r="B18" s="36">
        <v>15</v>
      </c>
      <c r="C18" s="2" t="s">
        <v>2</v>
      </c>
      <c r="D18" s="58" t="s">
        <v>58</v>
      </c>
      <c r="E18" s="59" t="s">
        <v>41</v>
      </c>
      <c r="F18" s="23" t="s">
        <v>89</v>
      </c>
      <c r="G18" s="23" t="s">
        <v>38</v>
      </c>
      <c r="H18" s="6">
        <v>113.88</v>
      </c>
      <c r="I18" s="9">
        <f t="shared" si="1"/>
        <v>1225.7929319999998</v>
      </c>
      <c r="J18" s="28">
        <v>10</v>
      </c>
      <c r="K18" s="2">
        <v>1993</v>
      </c>
      <c r="L18" s="2">
        <v>2022</v>
      </c>
      <c r="M18" s="2">
        <f t="shared" si="2"/>
        <v>29</v>
      </c>
      <c r="N18" s="2">
        <v>55</v>
      </c>
      <c r="O18" s="3">
        <v>0.05</v>
      </c>
      <c r="P18" s="5">
        <f t="shared" si="3"/>
        <v>1.7272727272727273E-2</v>
      </c>
      <c r="Q18" s="2">
        <v>1200</v>
      </c>
      <c r="R18" s="4">
        <f t="shared" si="4"/>
        <v>12916.68</v>
      </c>
      <c r="S18" s="7">
        <f t="shared" si="5"/>
        <v>1470951.5183999999</v>
      </c>
      <c r="T18" s="7">
        <f t="shared" si="6"/>
        <v>736812.98785309086</v>
      </c>
      <c r="U18" s="7">
        <f t="shared" si="0"/>
        <v>734138.53054690908</v>
      </c>
      <c r="V18" s="11">
        <v>0.1</v>
      </c>
      <c r="W18" s="7">
        <f t="shared" si="9"/>
        <v>807552.38360160007</v>
      </c>
      <c r="X18" s="12">
        <f t="shared" si="7"/>
        <v>658.80000000000018</v>
      </c>
      <c r="Y18" s="1"/>
      <c r="Z18" s="1"/>
    </row>
    <row r="19" spans="2:26" x14ac:dyDescent="0.25">
      <c r="B19" s="36">
        <v>16</v>
      </c>
      <c r="C19" s="2" t="s">
        <v>2</v>
      </c>
      <c r="D19" s="58" t="s">
        <v>59</v>
      </c>
      <c r="E19" s="59" t="s">
        <v>41</v>
      </c>
      <c r="F19" s="23" t="s">
        <v>89</v>
      </c>
      <c r="G19" s="23" t="s">
        <v>38</v>
      </c>
      <c r="H19" s="6">
        <v>165.18</v>
      </c>
      <c r="I19" s="9">
        <f t="shared" si="1"/>
        <v>1777.981002</v>
      </c>
      <c r="J19" s="28">
        <v>10</v>
      </c>
      <c r="K19" s="2">
        <v>1993</v>
      </c>
      <c r="L19" s="2">
        <v>2022</v>
      </c>
      <c r="M19" s="2">
        <f t="shared" si="2"/>
        <v>29</v>
      </c>
      <c r="N19" s="2">
        <v>55</v>
      </c>
      <c r="O19" s="3">
        <v>0.05</v>
      </c>
      <c r="P19" s="5">
        <f t="shared" si="3"/>
        <v>1.7272727272727273E-2</v>
      </c>
      <c r="Q19" s="2">
        <v>1200</v>
      </c>
      <c r="R19" s="4">
        <f t="shared" si="4"/>
        <v>12916.68</v>
      </c>
      <c r="S19" s="7">
        <f t="shared" si="5"/>
        <v>2133577.2024000003</v>
      </c>
      <c r="T19" s="7">
        <f t="shared" si="6"/>
        <v>1068728.2168385456</v>
      </c>
      <c r="U19" s="7">
        <f t="shared" si="0"/>
        <v>1064848.9855614547</v>
      </c>
      <c r="V19" s="11">
        <v>0.1</v>
      </c>
      <c r="W19" s="7">
        <f t="shared" si="9"/>
        <v>1171333.8841176003</v>
      </c>
      <c r="X19" s="12">
        <f t="shared" si="7"/>
        <v>658.80000000000018</v>
      </c>
      <c r="Y19" s="1"/>
      <c r="Z19" s="1"/>
    </row>
    <row r="20" spans="2:26" x14ac:dyDescent="0.25">
      <c r="B20" s="36">
        <v>17</v>
      </c>
      <c r="C20" s="2" t="s">
        <v>2</v>
      </c>
      <c r="D20" s="58" t="s">
        <v>60</v>
      </c>
      <c r="E20" s="59" t="s">
        <v>41</v>
      </c>
      <c r="F20" s="23" t="s">
        <v>89</v>
      </c>
      <c r="G20" s="23" t="s">
        <v>38</v>
      </c>
      <c r="H20" s="6">
        <v>165.18</v>
      </c>
      <c r="I20" s="9">
        <f t="shared" si="1"/>
        <v>1777.981002</v>
      </c>
      <c r="J20" s="28">
        <v>10</v>
      </c>
      <c r="K20" s="2">
        <v>1993</v>
      </c>
      <c r="L20" s="2">
        <v>2022</v>
      </c>
      <c r="M20" s="2">
        <f t="shared" si="2"/>
        <v>29</v>
      </c>
      <c r="N20" s="2">
        <v>55</v>
      </c>
      <c r="O20" s="3">
        <v>0.05</v>
      </c>
      <c r="P20" s="5">
        <f t="shared" si="3"/>
        <v>1.7272727272727273E-2</v>
      </c>
      <c r="Q20" s="2">
        <v>1200</v>
      </c>
      <c r="R20" s="4">
        <f t="shared" si="4"/>
        <v>12916.68</v>
      </c>
      <c r="S20" s="7">
        <f t="shared" si="5"/>
        <v>2133577.2024000003</v>
      </c>
      <c r="T20" s="7">
        <f t="shared" si="6"/>
        <v>1068728.2168385456</v>
      </c>
      <c r="U20" s="7">
        <f t="shared" si="0"/>
        <v>1064848.9855614547</v>
      </c>
      <c r="V20" s="11">
        <v>0.1</v>
      </c>
      <c r="W20" s="7">
        <f t="shared" si="9"/>
        <v>1171333.8841176003</v>
      </c>
      <c r="X20" s="12">
        <f t="shared" si="7"/>
        <v>658.80000000000018</v>
      </c>
      <c r="Y20" s="1"/>
      <c r="Z20" s="1"/>
    </row>
    <row r="21" spans="2:26" x14ac:dyDescent="0.25">
      <c r="B21" s="36">
        <v>18</v>
      </c>
      <c r="C21" s="2" t="s">
        <v>95</v>
      </c>
      <c r="D21" s="58" t="s">
        <v>61</v>
      </c>
      <c r="E21" s="59" t="s">
        <v>41</v>
      </c>
      <c r="F21" s="23" t="s">
        <v>89</v>
      </c>
      <c r="G21" s="23" t="s">
        <v>38</v>
      </c>
      <c r="H21" s="6">
        <v>186.04</v>
      </c>
      <c r="I21" s="9">
        <f t="shared" si="1"/>
        <v>2002.5159559999997</v>
      </c>
      <c r="J21" s="28">
        <v>10</v>
      </c>
      <c r="K21" s="2">
        <v>1993</v>
      </c>
      <c r="L21" s="2">
        <v>2022</v>
      </c>
      <c r="M21" s="2">
        <f t="shared" si="2"/>
        <v>29</v>
      </c>
      <c r="N21" s="2">
        <v>55</v>
      </c>
      <c r="O21" s="3">
        <v>0.05</v>
      </c>
      <c r="P21" s="5">
        <f t="shared" si="3"/>
        <v>1.7272727272727273E-2</v>
      </c>
      <c r="Q21" s="2">
        <v>1500</v>
      </c>
      <c r="R21" s="4">
        <f t="shared" si="4"/>
        <v>16145.849999999999</v>
      </c>
      <c r="S21" s="7">
        <f t="shared" si="5"/>
        <v>3003773.9339999994</v>
      </c>
      <c r="T21" s="7">
        <f t="shared" si="6"/>
        <v>1504617.6705763633</v>
      </c>
      <c r="U21" s="7">
        <f t="shared" si="0"/>
        <v>1499156.2634236361</v>
      </c>
      <c r="V21" s="11">
        <v>0.1</v>
      </c>
      <c r="W21" s="7">
        <f t="shared" si="9"/>
        <v>1649071.8897659997</v>
      </c>
      <c r="X21" s="12">
        <f t="shared" si="7"/>
        <v>823.5</v>
      </c>
      <c r="Y21" s="1"/>
      <c r="Z21" s="1"/>
    </row>
    <row r="22" spans="2:26" ht="30" x14ac:dyDescent="0.25">
      <c r="B22" s="36">
        <v>19</v>
      </c>
      <c r="C22" s="2" t="s">
        <v>96</v>
      </c>
      <c r="D22" s="58" t="s">
        <v>62</v>
      </c>
      <c r="E22" s="59" t="s">
        <v>40</v>
      </c>
      <c r="F22" s="23" t="s">
        <v>89</v>
      </c>
      <c r="G22" s="23" t="s">
        <v>90</v>
      </c>
      <c r="H22" s="6">
        <v>725</v>
      </c>
      <c r="I22" s="9">
        <f t="shared" si="1"/>
        <v>7803.8274999999994</v>
      </c>
      <c r="J22" s="28">
        <v>15</v>
      </c>
      <c r="K22" s="2">
        <v>1993</v>
      </c>
      <c r="L22" s="2">
        <v>2022</v>
      </c>
      <c r="M22" s="2">
        <f t="shared" si="2"/>
        <v>29</v>
      </c>
      <c r="N22" s="2">
        <v>65</v>
      </c>
      <c r="O22" s="3">
        <v>0.05</v>
      </c>
      <c r="P22" s="5">
        <f t="shared" si="3"/>
        <v>1.4615384615384615E-2</v>
      </c>
      <c r="Q22" s="2">
        <v>1800</v>
      </c>
      <c r="R22" s="4">
        <f t="shared" si="4"/>
        <v>19375.02</v>
      </c>
      <c r="S22" s="7">
        <f t="shared" si="5"/>
        <v>14046889.5</v>
      </c>
      <c r="T22" s="7">
        <f t="shared" si="6"/>
        <v>5953720.088076923</v>
      </c>
      <c r="U22" s="7">
        <f t="shared" si="0"/>
        <v>8093169.411923077</v>
      </c>
      <c r="V22" s="11">
        <v>0</v>
      </c>
      <c r="W22" s="7">
        <f t="shared" si="9"/>
        <v>8093169.411923077</v>
      </c>
      <c r="X22" s="12">
        <f t="shared" si="7"/>
        <v>1037.0769230769231</v>
      </c>
      <c r="Y22" s="1"/>
      <c r="Z22" s="1"/>
    </row>
    <row r="23" spans="2:26" x14ac:dyDescent="0.25">
      <c r="B23" s="36">
        <v>20</v>
      </c>
      <c r="C23" s="2" t="s">
        <v>2</v>
      </c>
      <c r="D23" s="58" t="s">
        <v>63</v>
      </c>
      <c r="E23" s="59" t="s">
        <v>40</v>
      </c>
      <c r="F23" s="23" t="s">
        <v>89</v>
      </c>
      <c r="G23" s="23" t="s">
        <v>90</v>
      </c>
      <c r="H23" s="6">
        <v>524.69200000000001</v>
      </c>
      <c r="I23" s="9">
        <f t="shared" si="1"/>
        <v>5647.7322187999998</v>
      </c>
      <c r="J23" s="28">
        <v>10</v>
      </c>
      <c r="K23" s="2">
        <v>1993</v>
      </c>
      <c r="L23" s="2">
        <v>2022</v>
      </c>
      <c r="M23" s="2">
        <f t="shared" si="2"/>
        <v>29</v>
      </c>
      <c r="N23" s="2">
        <v>65</v>
      </c>
      <c r="O23" s="3">
        <v>0.05</v>
      </c>
      <c r="P23" s="5">
        <f t="shared" si="3"/>
        <v>1.4615384615384615E-2</v>
      </c>
      <c r="Q23" s="2">
        <v>1500</v>
      </c>
      <c r="R23" s="4">
        <f t="shared" si="4"/>
        <v>16145.849999999999</v>
      </c>
      <c r="S23" s="7">
        <f t="shared" si="5"/>
        <v>8471598.3281999994</v>
      </c>
      <c r="T23" s="7">
        <f t="shared" si="6"/>
        <v>3590654.3683370766</v>
      </c>
      <c r="U23" s="7">
        <f t="shared" si="0"/>
        <v>4880943.9598629232</v>
      </c>
      <c r="V23" s="11">
        <v>0.05</v>
      </c>
      <c r="W23" s="7">
        <f t="shared" ref="W23:W29" si="10">IF(U23&gt;O23*S23,U23*(1-V23),S23*O23)</f>
        <v>4636896.761869777</v>
      </c>
      <c r="X23" s="12">
        <f t="shared" si="7"/>
        <v>821.01923076923083</v>
      </c>
      <c r="Y23" s="1"/>
      <c r="Z23" s="1"/>
    </row>
    <row r="24" spans="2:26" x14ac:dyDescent="0.25">
      <c r="B24" s="36">
        <v>21</v>
      </c>
      <c r="C24" s="2" t="s">
        <v>97</v>
      </c>
      <c r="D24" s="58" t="s">
        <v>64</v>
      </c>
      <c r="E24" s="59" t="s">
        <v>40</v>
      </c>
      <c r="F24" s="23" t="s">
        <v>89</v>
      </c>
      <c r="G24" s="23" t="s">
        <v>90</v>
      </c>
      <c r="H24" s="6">
        <v>21.364999999999998</v>
      </c>
      <c r="I24" s="9">
        <f t="shared" si="1"/>
        <v>229.97072349999996</v>
      </c>
      <c r="J24" s="28">
        <v>80</v>
      </c>
      <c r="K24" s="2">
        <v>1993</v>
      </c>
      <c r="L24" s="2">
        <v>2022</v>
      </c>
      <c r="M24" s="2">
        <f t="shared" si="2"/>
        <v>29</v>
      </c>
      <c r="N24" s="2">
        <v>65</v>
      </c>
      <c r="O24" s="3">
        <v>0.05</v>
      </c>
      <c r="P24" s="5">
        <f t="shared" si="3"/>
        <v>1.4615384615384615E-2</v>
      </c>
      <c r="Q24" s="2">
        <v>3000</v>
      </c>
      <c r="R24" s="4">
        <f t="shared" si="4"/>
        <v>32291.699999999997</v>
      </c>
      <c r="S24" s="7">
        <f t="shared" si="5"/>
        <v>689912.17049999989</v>
      </c>
      <c r="T24" s="7">
        <f t="shared" si="6"/>
        <v>292416.61995807686</v>
      </c>
      <c r="U24" s="7">
        <f t="shared" si="0"/>
        <v>397495.55054192303</v>
      </c>
      <c r="V24" s="11">
        <v>0.05</v>
      </c>
      <c r="W24" s="7">
        <f t="shared" si="10"/>
        <v>377620.77301482687</v>
      </c>
      <c r="X24" s="12">
        <f t="shared" si="7"/>
        <v>1642.0384615384617</v>
      </c>
      <c r="Y24" s="1"/>
      <c r="Z24" s="1"/>
    </row>
    <row r="25" spans="2:26" x14ac:dyDescent="0.25">
      <c r="B25" s="36">
        <v>22</v>
      </c>
      <c r="C25" s="2" t="s">
        <v>98</v>
      </c>
      <c r="D25" s="58" t="s">
        <v>65</v>
      </c>
      <c r="E25" s="59" t="s">
        <v>40</v>
      </c>
      <c r="F25" s="23" t="s">
        <v>89</v>
      </c>
      <c r="G25" s="23" t="s">
        <v>90</v>
      </c>
      <c r="H25" s="6">
        <v>367.73</v>
      </c>
      <c r="I25" s="9">
        <f t="shared" si="1"/>
        <v>3958.2089470000001</v>
      </c>
      <c r="J25" s="28">
        <v>10</v>
      </c>
      <c r="K25" s="2">
        <v>1993</v>
      </c>
      <c r="L25" s="2">
        <v>2022</v>
      </c>
      <c r="M25" s="2">
        <f t="shared" si="2"/>
        <v>29</v>
      </c>
      <c r="N25" s="2">
        <v>65</v>
      </c>
      <c r="O25" s="3">
        <v>0.05</v>
      </c>
      <c r="P25" s="5">
        <f t="shared" si="3"/>
        <v>1.4615384615384615E-2</v>
      </c>
      <c r="Q25" s="2">
        <v>1500</v>
      </c>
      <c r="R25" s="4">
        <f t="shared" si="4"/>
        <v>16145.849999999999</v>
      </c>
      <c r="S25" s="7">
        <f t="shared" si="5"/>
        <v>5937313.4205</v>
      </c>
      <c r="T25" s="7">
        <f t="shared" si="6"/>
        <v>2516507.4574580765</v>
      </c>
      <c r="U25" s="7">
        <f t="shared" si="0"/>
        <v>3420805.9630419235</v>
      </c>
      <c r="V25" s="11">
        <v>0.05</v>
      </c>
      <c r="W25" s="7">
        <f t="shared" si="10"/>
        <v>3249765.6648898274</v>
      </c>
      <c r="X25" s="12">
        <f t="shared" si="7"/>
        <v>821.01923076923083</v>
      </c>
      <c r="Y25" s="1"/>
      <c r="Z25" s="1"/>
    </row>
    <row r="26" spans="2:26" x14ac:dyDescent="0.25">
      <c r="B26" s="36">
        <v>23</v>
      </c>
      <c r="C26" s="2" t="s">
        <v>2</v>
      </c>
      <c r="D26" s="58" t="s">
        <v>66</v>
      </c>
      <c r="E26" s="59" t="str">
        <f>PROPER("RCC Structure")</f>
        <v>Rcc Structure</v>
      </c>
      <c r="F26" s="23" t="s">
        <v>89</v>
      </c>
      <c r="G26" s="23" t="s">
        <v>90</v>
      </c>
      <c r="H26" s="6">
        <v>147</v>
      </c>
      <c r="I26" s="9">
        <f t="shared" si="1"/>
        <v>1582.2933</v>
      </c>
      <c r="J26" s="28">
        <v>25</v>
      </c>
      <c r="K26" s="2">
        <v>1993</v>
      </c>
      <c r="L26" s="2">
        <v>2022</v>
      </c>
      <c r="M26" s="2">
        <f t="shared" si="2"/>
        <v>29</v>
      </c>
      <c r="N26" s="2">
        <v>65</v>
      </c>
      <c r="O26" s="3">
        <v>0.05</v>
      </c>
      <c r="P26" s="5">
        <f t="shared" si="3"/>
        <v>1.4615384615384615E-2</v>
      </c>
      <c r="Q26" s="2">
        <v>2000</v>
      </c>
      <c r="R26" s="4">
        <f t="shared" si="4"/>
        <v>21527.8</v>
      </c>
      <c r="S26" s="7">
        <f t="shared" si="5"/>
        <v>3164586.6</v>
      </c>
      <c r="T26" s="7">
        <f t="shared" si="6"/>
        <v>1341297.8589230771</v>
      </c>
      <c r="U26" s="7">
        <f t="shared" si="0"/>
        <v>1823288.741076923</v>
      </c>
      <c r="V26" s="11">
        <v>0.1</v>
      </c>
      <c r="W26" s="7">
        <f t="shared" si="10"/>
        <v>1640959.8669692308</v>
      </c>
      <c r="X26" s="12">
        <f t="shared" si="7"/>
        <v>1037.0769230769231</v>
      </c>
      <c r="Y26" s="1"/>
      <c r="Z26" s="1"/>
    </row>
    <row r="27" spans="2:26" x14ac:dyDescent="0.25">
      <c r="B27" s="36">
        <v>24</v>
      </c>
      <c r="C27" s="2" t="s">
        <v>2</v>
      </c>
      <c r="D27" s="58" t="s">
        <v>67</v>
      </c>
      <c r="E27" s="59" t="s">
        <v>40</v>
      </c>
      <c r="F27" s="23" t="s">
        <v>89</v>
      </c>
      <c r="G27" s="23" t="s">
        <v>90</v>
      </c>
      <c r="H27" s="6">
        <v>48</v>
      </c>
      <c r="I27" s="9">
        <f t="shared" si="1"/>
        <v>516.66719999999998</v>
      </c>
      <c r="J27" s="29">
        <v>15</v>
      </c>
      <c r="K27" s="2">
        <v>1993</v>
      </c>
      <c r="L27" s="2">
        <v>2022</v>
      </c>
      <c r="M27" s="2">
        <f t="shared" si="2"/>
        <v>29</v>
      </c>
      <c r="N27" s="2">
        <v>65</v>
      </c>
      <c r="O27" s="3">
        <v>0.05</v>
      </c>
      <c r="P27" s="5">
        <f t="shared" si="3"/>
        <v>1.4615384615384615E-2</v>
      </c>
      <c r="Q27" s="2">
        <v>1500</v>
      </c>
      <c r="R27" s="4">
        <f t="shared" si="4"/>
        <v>16145.849999999999</v>
      </c>
      <c r="S27" s="7">
        <f t="shared" si="5"/>
        <v>775000.79999999993</v>
      </c>
      <c r="T27" s="7">
        <f t="shared" si="6"/>
        <v>328481.10830769228</v>
      </c>
      <c r="U27" s="7">
        <f t="shared" si="0"/>
        <v>446519.69169230765</v>
      </c>
      <c r="V27" s="11">
        <v>0.1</v>
      </c>
      <c r="W27" s="7">
        <f t="shared" si="10"/>
        <v>401867.72252307687</v>
      </c>
      <c r="X27" s="12">
        <f t="shared" si="7"/>
        <v>777.80769230769226</v>
      </c>
      <c r="Y27" s="1"/>
      <c r="Z27" s="1"/>
    </row>
    <row r="28" spans="2:26" x14ac:dyDescent="0.25">
      <c r="B28" s="36">
        <v>25</v>
      </c>
      <c r="C28" s="2" t="s">
        <v>2</v>
      </c>
      <c r="D28" s="58" t="s">
        <v>68</v>
      </c>
      <c r="E28" s="59" t="s">
        <v>40</v>
      </c>
      <c r="F28" s="23" t="s">
        <v>89</v>
      </c>
      <c r="G28" s="23" t="s">
        <v>90</v>
      </c>
      <c r="H28" s="6">
        <v>160</v>
      </c>
      <c r="I28" s="9">
        <f t="shared" si="1"/>
        <v>1722.2239999999999</v>
      </c>
      <c r="J28" s="29">
        <v>15</v>
      </c>
      <c r="K28" s="2">
        <v>1993</v>
      </c>
      <c r="L28" s="2">
        <v>2022</v>
      </c>
      <c r="M28" s="2">
        <f t="shared" si="2"/>
        <v>29</v>
      </c>
      <c r="N28" s="2">
        <v>65</v>
      </c>
      <c r="O28" s="3">
        <v>0.05</v>
      </c>
      <c r="P28" s="5">
        <f t="shared" si="3"/>
        <v>1.4615384615384615E-2</v>
      </c>
      <c r="Q28" s="2">
        <v>1500</v>
      </c>
      <c r="R28" s="4">
        <f t="shared" si="4"/>
        <v>16145.849999999999</v>
      </c>
      <c r="S28" s="7">
        <f t="shared" si="5"/>
        <v>2583336</v>
      </c>
      <c r="T28" s="7">
        <f t="shared" si="6"/>
        <v>1094937.0276923075</v>
      </c>
      <c r="U28" s="7">
        <f t="shared" si="0"/>
        <v>1488398.9723076925</v>
      </c>
      <c r="V28" s="11">
        <v>0.1</v>
      </c>
      <c r="W28" s="7">
        <f t="shared" si="10"/>
        <v>1339559.0750769232</v>
      </c>
      <c r="X28" s="12">
        <f t="shared" si="7"/>
        <v>777.80769230769238</v>
      </c>
      <c r="Y28" s="1"/>
      <c r="Z28" s="1"/>
    </row>
    <row r="29" spans="2:26" x14ac:dyDescent="0.25">
      <c r="B29" s="36">
        <v>26</v>
      </c>
      <c r="C29" s="2" t="s">
        <v>2</v>
      </c>
      <c r="D29" s="58" t="s">
        <v>69</v>
      </c>
      <c r="E29" s="59" t="s">
        <v>40</v>
      </c>
      <c r="F29" s="23" t="s">
        <v>89</v>
      </c>
      <c r="G29" s="23" t="s">
        <v>90</v>
      </c>
      <c r="H29" s="6">
        <v>105</v>
      </c>
      <c r="I29" s="9">
        <f t="shared" si="1"/>
        <v>1130.2094999999999</v>
      </c>
      <c r="J29" s="29">
        <v>15</v>
      </c>
      <c r="K29" s="2">
        <v>1993</v>
      </c>
      <c r="L29" s="2">
        <v>2022</v>
      </c>
      <c r="M29" s="2">
        <f t="shared" si="2"/>
        <v>29</v>
      </c>
      <c r="N29" s="2">
        <v>65</v>
      </c>
      <c r="O29" s="3">
        <v>0.05</v>
      </c>
      <c r="P29" s="5">
        <f t="shared" si="3"/>
        <v>1.4615384615384615E-2</v>
      </c>
      <c r="Q29" s="2">
        <v>1500</v>
      </c>
      <c r="R29" s="4">
        <f t="shared" si="4"/>
        <v>16145.849999999999</v>
      </c>
      <c r="S29" s="7">
        <f t="shared" si="5"/>
        <v>1695314.2499999998</v>
      </c>
      <c r="T29" s="7">
        <f t="shared" si="6"/>
        <v>718552.42442307679</v>
      </c>
      <c r="U29" s="7">
        <f t="shared" si="0"/>
        <v>976761.82557692297</v>
      </c>
      <c r="V29" s="11">
        <v>0.1</v>
      </c>
      <c r="W29" s="7">
        <f t="shared" si="10"/>
        <v>879085.64301923069</v>
      </c>
      <c r="X29" s="12">
        <f t="shared" si="7"/>
        <v>777.80769230769226</v>
      </c>
      <c r="Y29" s="1"/>
      <c r="Z29" s="1"/>
    </row>
    <row r="30" spans="2:26" x14ac:dyDescent="0.25">
      <c r="B30" s="36">
        <v>27</v>
      </c>
      <c r="C30" s="2" t="s">
        <v>95</v>
      </c>
      <c r="D30" s="58" t="s">
        <v>70</v>
      </c>
      <c r="E30" s="59" t="s">
        <v>40</v>
      </c>
      <c r="F30" s="23" t="s">
        <v>89</v>
      </c>
      <c r="G30" s="23" t="s">
        <v>90</v>
      </c>
      <c r="H30" s="6">
        <v>453.49299999999999</v>
      </c>
      <c r="I30" s="9">
        <f t="shared" si="1"/>
        <v>4881.3533026999994</v>
      </c>
      <c r="J30" s="29">
        <v>10</v>
      </c>
      <c r="K30" s="2">
        <v>1994</v>
      </c>
      <c r="L30" s="2">
        <v>2022</v>
      </c>
      <c r="M30" s="2">
        <f t="shared" si="2"/>
        <v>28</v>
      </c>
      <c r="N30" s="2">
        <v>65</v>
      </c>
      <c r="O30" s="3">
        <v>0.05</v>
      </c>
      <c r="P30" s="5">
        <f t="shared" si="3"/>
        <v>1.4615384615384615E-2</v>
      </c>
      <c r="Q30" s="2">
        <v>1500</v>
      </c>
      <c r="R30" s="4">
        <f t="shared" si="4"/>
        <v>16145.849999999999</v>
      </c>
      <c r="S30" s="7">
        <f t="shared" si="5"/>
        <v>7322029.9540499989</v>
      </c>
      <c r="T30" s="7">
        <f t="shared" si="6"/>
        <v>2996399.9504266148</v>
      </c>
      <c r="U30" s="7">
        <f t="shared" si="0"/>
        <v>4325630.0036233841</v>
      </c>
      <c r="V30" s="11">
        <v>0</v>
      </c>
      <c r="W30" s="7">
        <f t="shared" si="9"/>
        <v>4325630.0036233841</v>
      </c>
      <c r="X30" s="12">
        <f t="shared" si="7"/>
        <v>886.15384615384619</v>
      </c>
      <c r="Y30" s="1"/>
      <c r="Z30" s="1"/>
    </row>
    <row r="31" spans="2:26" x14ac:dyDescent="0.25">
      <c r="B31" s="36">
        <v>28</v>
      </c>
      <c r="C31" s="2" t="s">
        <v>2</v>
      </c>
      <c r="D31" s="58" t="s">
        <v>71</v>
      </c>
      <c r="E31" s="59" t="s">
        <v>40</v>
      </c>
      <c r="F31" s="23" t="s">
        <v>89</v>
      </c>
      <c r="G31" s="23" t="s">
        <v>90</v>
      </c>
      <c r="H31" s="6">
        <v>460.4</v>
      </c>
      <c r="I31" s="9">
        <f t="shared" si="1"/>
        <v>4955.6995599999991</v>
      </c>
      <c r="J31" s="29">
        <v>12</v>
      </c>
      <c r="K31" s="2">
        <v>1994</v>
      </c>
      <c r="L31" s="2">
        <v>2022</v>
      </c>
      <c r="M31" s="2">
        <f t="shared" si="2"/>
        <v>28</v>
      </c>
      <c r="N31" s="2">
        <v>65</v>
      </c>
      <c r="O31" s="3">
        <v>0.05</v>
      </c>
      <c r="P31" s="5">
        <f t="shared" si="3"/>
        <v>1.4615384615384615E-2</v>
      </c>
      <c r="Q31" s="2">
        <v>1500</v>
      </c>
      <c r="R31" s="4">
        <f t="shared" si="4"/>
        <v>16145.849999999999</v>
      </c>
      <c r="S31" s="7">
        <f t="shared" si="5"/>
        <v>7433549.3399999989</v>
      </c>
      <c r="T31" s="7">
        <f t="shared" si="6"/>
        <v>3042037.1145230765</v>
      </c>
      <c r="U31" s="7">
        <f t="shared" si="0"/>
        <v>4391512.2254769225</v>
      </c>
      <c r="V31" s="11">
        <v>0</v>
      </c>
      <c r="W31" s="7">
        <f t="shared" si="9"/>
        <v>4391512.2254769225</v>
      </c>
      <c r="X31" s="12">
        <f t="shared" si="7"/>
        <v>886.15384615384619</v>
      </c>
      <c r="Y31" s="1"/>
      <c r="Z31" s="1"/>
    </row>
    <row r="32" spans="2:26" x14ac:dyDescent="0.25">
      <c r="B32" s="36">
        <v>29</v>
      </c>
      <c r="C32" s="25" t="s">
        <v>2</v>
      </c>
      <c r="D32" s="58" t="s">
        <v>72</v>
      </c>
      <c r="E32" s="59" t="s">
        <v>42</v>
      </c>
      <c r="F32" s="23" t="s">
        <v>89</v>
      </c>
      <c r="G32" s="23" t="s">
        <v>90</v>
      </c>
      <c r="H32" s="6">
        <v>588.01</v>
      </c>
      <c r="I32" s="9">
        <f t="shared" si="1"/>
        <v>6329.280839</v>
      </c>
      <c r="J32" s="29">
        <v>31</v>
      </c>
      <c r="K32" s="2">
        <v>1994</v>
      </c>
      <c r="L32" s="2">
        <v>2022</v>
      </c>
      <c r="M32" s="2">
        <f t="shared" si="2"/>
        <v>28</v>
      </c>
      <c r="N32" s="2">
        <v>40</v>
      </c>
      <c r="O32" s="3">
        <v>0.05</v>
      </c>
      <c r="P32" s="5">
        <f t="shared" si="3"/>
        <v>2.375E-2</v>
      </c>
      <c r="Q32" s="2">
        <v>1500</v>
      </c>
      <c r="R32" s="4">
        <f t="shared" si="4"/>
        <v>16145.849999999999</v>
      </c>
      <c r="S32" s="7">
        <f t="shared" si="5"/>
        <v>9493921.2584999986</v>
      </c>
      <c r="T32" s="7">
        <f t="shared" si="6"/>
        <v>6313457.636902499</v>
      </c>
      <c r="U32" s="7">
        <f t="shared" si="0"/>
        <v>3180463.6215974996</v>
      </c>
      <c r="V32" s="11">
        <v>0.1</v>
      </c>
      <c r="W32" s="7">
        <f>IF(U32&gt;O32*S32,U32*(1+V32),S32*O32)</f>
        <v>3498509.98375725</v>
      </c>
      <c r="X32" s="12">
        <f t="shared" si="7"/>
        <v>552.75</v>
      </c>
      <c r="Y32" s="1"/>
      <c r="Z32" s="1"/>
    </row>
    <row r="33" spans="2:26" x14ac:dyDescent="0.25">
      <c r="B33" s="36">
        <v>30</v>
      </c>
      <c r="C33" s="25" t="s">
        <v>95</v>
      </c>
      <c r="D33" s="58" t="s">
        <v>73</v>
      </c>
      <c r="E33" s="59" t="s">
        <v>40</v>
      </c>
      <c r="F33" s="23" t="s">
        <v>89</v>
      </c>
      <c r="G33" s="23" t="s">
        <v>90</v>
      </c>
      <c r="H33" s="6">
        <v>401.21300000000002</v>
      </c>
      <c r="I33" s="9">
        <f t="shared" si="1"/>
        <v>4318.6166106999999</v>
      </c>
      <c r="J33" s="29">
        <v>10</v>
      </c>
      <c r="K33" s="2">
        <v>1994</v>
      </c>
      <c r="L33" s="2">
        <v>2022</v>
      </c>
      <c r="M33" s="2">
        <f t="shared" si="2"/>
        <v>28</v>
      </c>
      <c r="N33" s="2">
        <v>65</v>
      </c>
      <c r="O33" s="3">
        <v>0.05</v>
      </c>
      <c r="P33" s="5">
        <f t="shared" si="3"/>
        <v>1.4615384615384615E-2</v>
      </c>
      <c r="Q33" s="2">
        <v>1500</v>
      </c>
      <c r="R33" s="4">
        <f t="shared" si="4"/>
        <v>16145.849999999999</v>
      </c>
      <c r="S33" s="7">
        <f t="shared" si="5"/>
        <v>6477924.9160500001</v>
      </c>
      <c r="T33" s="7">
        <f t="shared" si="6"/>
        <v>2650966.1964143077</v>
      </c>
      <c r="U33" s="7">
        <f t="shared" si="0"/>
        <v>3826958.7196356924</v>
      </c>
      <c r="V33" s="11">
        <v>0</v>
      </c>
      <c r="W33" s="7">
        <f t="shared" si="9"/>
        <v>3826958.7196356924</v>
      </c>
      <c r="X33" s="12">
        <f t="shared" si="7"/>
        <v>886.15384615384619</v>
      </c>
      <c r="Y33" s="1"/>
      <c r="Z33" s="1"/>
    </row>
    <row r="34" spans="2:26" x14ac:dyDescent="0.25">
      <c r="B34" s="36">
        <v>31</v>
      </c>
      <c r="C34" s="25" t="s">
        <v>98</v>
      </c>
      <c r="D34" s="58" t="s">
        <v>74</v>
      </c>
      <c r="E34" s="59" t="s">
        <v>40</v>
      </c>
      <c r="F34" s="23" t="s">
        <v>89</v>
      </c>
      <c r="G34" s="23" t="s">
        <v>90</v>
      </c>
      <c r="H34" s="6">
        <v>397.74200000000002</v>
      </c>
      <c r="I34" s="9">
        <f t="shared" si="1"/>
        <v>4281.2551137999999</v>
      </c>
      <c r="J34" s="29">
        <v>10</v>
      </c>
      <c r="K34" s="2">
        <v>1997</v>
      </c>
      <c r="L34" s="2">
        <v>2022</v>
      </c>
      <c r="M34" s="2">
        <f t="shared" si="2"/>
        <v>25</v>
      </c>
      <c r="N34" s="2">
        <v>65</v>
      </c>
      <c r="O34" s="3">
        <v>0.05</v>
      </c>
      <c r="P34" s="5">
        <f t="shared" si="3"/>
        <v>1.4615384615384615E-2</v>
      </c>
      <c r="Q34" s="2">
        <v>1500</v>
      </c>
      <c r="R34" s="4">
        <f t="shared" si="4"/>
        <v>16145.849999999999</v>
      </c>
      <c r="S34" s="7">
        <f t="shared" si="5"/>
        <v>6421882.6706999997</v>
      </c>
      <c r="T34" s="7">
        <f t="shared" si="6"/>
        <v>2346457.1296788463</v>
      </c>
      <c r="U34" s="7">
        <f t="shared" si="0"/>
        <v>4075425.5410211533</v>
      </c>
      <c r="V34" s="11">
        <v>0</v>
      </c>
      <c r="W34" s="7">
        <f t="shared" si="9"/>
        <v>4075425.5410211533</v>
      </c>
      <c r="X34" s="12">
        <f t="shared" si="7"/>
        <v>951.92307692307679</v>
      </c>
      <c r="Y34" s="1"/>
      <c r="Z34" s="1"/>
    </row>
    <row r="35" spans="2:26" x14ac:dyDescent="0.25">
      <c r="B35" s="36">
        <v>32</v>
      </c>
      <c r="C35" s="25" t="s">
        <v>2</v>
      </c>
      <c r="D35" s="58" t="s">
        <v>75</v>
      </c>
      <c r="E35" s="59" t="s">
        <v>40</v>
      </c>
      <c r="F35" s="23" t="s">
        <v>89</v>
      </c>
      <c r="G35" s="23" t="s">
        <v>90</v>
      </c>
      <c r="H35" s="6">
        <v>225</v>
      </c>
      <c r="I35" s="9">
        <f t="shared" si="1"/>
        <v>2421.8775000000001</v>
      </c>
      <c r="J35" s="29">
        <v>12</v>
      </c>
      <c r="K35" s="2">
        <v>1997</v>
      </c>
      <c r="L35" s="2">
        <v>2022</v>
      </c>
      <c r="M35" s="2">
        <f t="shared" si="2"/>
        <v>25</v>
      </c>
      <c r="N35" s="2">
        <v>65</v>
      </c>
      <c r="O35" s="3">
        <v>0.05</v>
      </c>
      <c r="P35" s="5">
        <f t="shared" si="3"/>
        <v>1.4615384615384615E-2</v>
      </c>
      <c r="Q35" s="2">
        <v>1500</v>
      </c>
      <c r="R35" s="4">
        <f t="shared" si="4"/>
        <v>16145.849999999999</v>
      </c>
      <c r="S35" s="7">
        <f t="shared" si="5"/>
        <v>3632816.2499999995</v>
      </c>
      <c r="T35" s="7">
        <f t="shared" si="6"/>
        <v>1327375.1682692305</v>
      </c>
      <c r="U35" s="7">
        <f t="shared" si="0"/>
        <v>2305441.081730769</v>
      </c>
      <c r="V35" s="11">
        <v>0</v>
      </c>
      <c r="W35" s="7">
        <f t="shared" si="9"/>
        <v>2305441.081730769</v>
      </c>
      <c r="X35" s="12">
        <f t="shared" si="7"/>
        <v>951.92307692307679</v>
      </c>
      <c r="Y35" s="1"/>
      <c r="Z35" s="1"/>
    </row>
    <row r="36" spans="2:26" x14ac:dyDescent="0.25">
      <c r="B36" s="36">
        <v>33</v>
      </c>
      <c r="C36" s="39"/>
      <c r="D36" s="60" t="s">
        <v>76</v>
      </c>
      <c r="E36" s="59" t="s">
        <v>40</v>
      </c>
      <c r="F36" s="23" t="s">
        <v>89</v>
      </c>
      <c r="G36" s="23" t="s">
        <v>90</v>
      </c>
      <c r="H36" s="41">
        <v>48.61</v>
      </c>
      <c r="I36" s="9">
        <f t="shared" si="1"/>
        <v>523.23317899999995</v>
      </c>
      <c r="J36" s="42">
        <v>0</v>
      </c>
      <c r="K36" s="40">
        <v>1997</v>
      </c>
      <c r="L36" s="40">
        <v>2022</v>
      </c>
      <c r="M36" s="2">
        <f t="shared" si="2"/>
        <v>25</v>
      </c>
      <c r="N36" s="2">
        <v>15</v>
      </c>
      <c r="O36" s="3">
        <v>0.05</v>
      </c>
      <c r="P36" s="5">
        <f t="shared" si="3"/>
        <v>6.3333333333333325E-2</v>
      </c>
      <c r="Q36" s="2">
        <v>1000</v>
      </c>
      <c r="R36" s="4">
        <f t="shared" si="4"/>
        <v>10763.9</v>
      </c>
      <c r="S36" s="7">
        <f t="shared" si="5"/>
        <v>523233.179</v>
      </c>
      <c r="T36" s="7">
        <f t="shared" si="6"/>
        <v>828452.53341666644</v>
      </c>
      <c r="U36" s="7">
        <f t="shared" si="0"/>
        <v>0</v>
      </c>
      <c r="V36" s="11">
        <v>0</v>
      </c>
      <c r="W36" s="7">
        <f t="shared" si="9"/>
        <v>26161.658950000001</v>
      </c>
      <c r="X36" s="12">
        <f t="shared" si="7"/>
        <v>50.000000000000007</v>
      </c>
      <c r="Y36" s="1"/>
      <c r="Z36" s="1"/>
    </row>
    <row r="37" spans="2:26" x14ac:dyDescent="0.25">
      <c r="B37" s="36">
        <v>34</v>
      </c>
      <c r="C37" s="25"/>
      <c r="D37" s="58" t="s">
        <v>77</v>
      </c>
      <c r="E37" s="59" t="s">
        <v>40</v>
      </c>
      <c r="F37" s="23" t="s">
        <v>89</v>
      </c>
      <c r="G37" s="23" t="s">
        <v>90</v>
      </c>
      <c r="H37" s="6">
        <v>205</v>
      </c>
      <c r="I37" s="9">
        <f t="shared" si="1"/>
        <v>2206.5994999999998</v>
      </c>
      <c r="J37" s="29">
        <v>10</v>
      </c>
      <c r="K37" s="2">
        <v>1997</v>
      </c>
      <c r="L37" s="2">
        <v>2022</v>
      </c>
      <c r="M37" s="2">
        <f t="shared" si="2"/>
        <v>25</v>
      </c>
      <c r="N37" s="2">
        <v>65</v>
      </c>
      <c r="O37" s="3">
        <v>0.05</v>
      </c>
      <c r="P37" s="5">
        <f t="shared" si="3"/>
        <v>1.4615384615384615E-2</v>
      </c>
      <c r="Q37" s="2">
        <v>1500</v>
      </c>
      <c r="R37" s="4">
        <f t="shared" si="4"/>
        <v>16145.849999999999</v>
      </c>
      <c r="S37" s="7">
        <f t="shared" si="5"/>
        <v>3309899.2499999995</v>
      </c>
      <c r="T37" s="7">
        <f t="shared" si="6"/>
        <v>1209386.2644230768</v>
      </c>
      <c r="U37" s="7">
        <f t="shared" si="0"/>
        <v>2100512.985576923</v>
      </c>
      <c r="V37" s="11">
        <v>0</v>
      </c>
      <c r="W37" s="7">
        <f t="shared" si="9"/>
        <v>2100512.985576923</v>
      </c>
      <c r="X37" s="12">
        <f t="shared" si="7"/>
        <v>951.92307692307702</v>
      </c>
      <c r="Y37" s="1"/>
      <c r="Z37" s="1"/>
    </row>
    <row r="38" spans="2:26" ht="30" x14ac:dyDescent="0.25">
      <c r="B38" s="36">
        <v>35</v>
      </c>
      <c r="C38" s="25" t="s">
        <v>2</v>
      </c>
      <c r="D38" s="58" t="s">
        <v>78</v>
      </c>
      <c r="E38" s="59" t="s">
        <v>40</v>
      </c>
      <c r="F38" s="23" t="s">
        <v>89</v>
      </c>
      <c r="G38" s="23" t="s">
        <v>90</v>
      </c>
      <c r="H38" s="6">
        <v>63</v>
      </c>
      <c r="I38" s="9">
        <f t="shared" si="1"/>
        <v>678.12569999999994</v>
      </c>
      <c r="J38" s="29">
        <v>15</v>
      </c>
      <c r="K38" s="2">
        <v>1997</v>
      </c>
      <c r="L38" s="2">
        <v>2022</v>
      </c>
      <c r="M38" s="2">
        <f t="shared" si="2"/>
        <v>25</v>
      </c>
      <c r="N38" s="2">
        <v>65</v>
      </c>
      <c r="O38" s="3">
        <v>0.05</v>
      </c>
      <c r="P38" s="5">
        <f t="shared" si="3"/>
        <v>1.4615384615384615E-2</v>
      </c>
      <c r="Q38" s="2">
        <v>1500</v>
      </c>
      <c r="R38" s="4">
        <f t="shared" si="4"/>
        <v>16145.849999999999</v>
      </c>
      <c r="S38" s="7">
        <f t="shared" si="5"/>
        <v>1017188.5499999999</v>
      </c>
      <c r="T38" s="7">
        <f t="shared" si="6"/>
        <v>371665.0471153846</v>
      </c>
      <c r="U38" s="7">
        <f t="shared" si="0"/>
        <v>645523.50288461533</v>
      </c>
      <c r="V38" s="11">
        <v>0.05</v>
      </c>
      <c r="W38" s="7">
        <f>IF(U38&gt;O38*S38,U38*(1-V38),S38*O38)</f>
        <v>613247.3277403845</v>
      </c>
      <c r="X38" s="12">
        <f t="shared" si="7"/>
        <v>904.32692307692298</v>
      </c>
      <c r="Y38" s="1"/>
      <c r="Z38" s="1"/>
    </row>
    <row r="39" spans="2:26" x14ac:dyDescent="0.25">
      <c r="B39" s="36">
        <v>36</v>
      </c>
      <c r="C39" s="25" t="s">
        <v>2</v>
      </c>
      <c r="D39" s="58" t="s">
        <v>79</v>
      </c>
      <c r="E39" s="59" t="s">
        <v>40</v>
      </c>
      <c r="F39" s="23" t="s">
        <v>89</v>
      </c>
      <c r="G39" s="23" t="s">
        <v>90</v>
      </c>
      <c r="H39" s="6">
        <v>84</v>
      </c>
      <c r="I39" s="9">
        <f t="shared" si="1"/>
        <v>904.16759999999999</v>
      </c>
      <c r="J39" s="29">
        <v>25</v>
      </c>
      <c r="K39" s="2">
        <v>1997</v>
      </c>
      <c r="L39" s="2">
        <v>2022</v>
      </c>
      <c r="M39" s="2">
        <f t="shared" si="2"/>
        <v>25</v>
      </c>
      <c r="N39" s="2">
        <v>65</v>
      </c>
      <c r="O39" s="3">
        <v>0.05</v>
      </c>
      <c r="P39" s="5">
        <f t="shared" si="3"/>
        <v>1.4615384615384615E-2</v>
      </c>
      <c r="Q39" s="2">
        <v>2000</v>
      </c>
      <c r="R39" s="4">
        <f t="shared" si="4"/>
        <v>21527.8</v>
      </c>
      <c r="S39" s="7">
        <f t="shared" si="5"/>
        <v>1808335.2</v>
      </c>
      <c r="T39" s="7">
        <f t="shared" si="6"/>
        <v>660737.86153846153</v>
      </c>
      <c r="U39" s="7">
        <f t="shared" si="0"/>
        <v>1147597.3384615383</v>
      </c>
      <c r="V39" s="11">
        <v>0.1</v>
      </c>
      <c r="W39" s="7">
        <f>IF(U39&gt;O39*S39,U39*(1-V39),S39*O39)</f>
        <v>1032837.6046153845</v>
      </c>
      <c r="X39" s="12">
        <f t="shared" si="7"/>
        <v>1142.3076923076922</v>
      </c>
      <c r="Y39" s="1"/>
      <c r="Z39" s="1"/>
    </row>
    <row r="40" spans="2:26" x14ac:dyDescent="0.25">
      <c r="B40" s="36">
        <v>37</v>
      </c>
      <c r="C40" s="25" t="s">
        <v>2</v>
      </c>
      <c r="D40" s="58" t="s">
        <v>66</v>
      </c>
      <c r="E40" s="59" t="s">
        <v>40</v>
      </c>
      <c r="F40" s="23" t="s">
        <v>89</v>
      </c>
      <c r="G40" s="23" t="s">
        <v>90</v>
      </c>
      <c r="H40" s="6">
        <v>294</v>
      </c>
      <c r="I40" s="9">
        <f t="shared" si="1"/>
        <v>3164.5866000000001</v>
      </c>
      <c r="J40" s="29">
        <v>25</v>
      </c>
      <c r="K40" s="2">
        <v>1997</v>
      </c>
      <c r="L40" s="2">
        <v>2022</v>
      </c>
      <c r="M40" s="2">
        <f t="shared" si="2"/>
        <v>25</v>
      </c>
      <c r="N40" s="2">
        <v>60</v>
      </c>
      <c r="O40" s="3">
        <v>0.05</v>
      </c>
      <c r="P40" s="5">
        <f t="shared" si="3"/>
        <v>1.5833333333333331E-2</v>
      </c>
      <c r="Q40" s="2">
        <v>2000</v>
      </c>
      <c r="R40" s="4">
        <f t="shared" si="4"/>
        <v>21527.8</v>
      </c>
      <c r="S40" s="7">
        <f t="shared" si="5"/>
        <v>6329173.2000000002</v>
      </c>
      <c r="T40" s="7">
        <f t="shared" si="6"/>
        <v>2505297.7249999996</v>
      </c>
      <c r="U40" s="7">
        <f t="shared" si="0"/>
        <v>3823875.4750000006</v>
      </c>
      <c r="V40" s="11">
        <v>0.1</v>
      </c>
      <c r="W40" s="7">
        <f>IF(U40&gt;O40*S40,U40*(1-V40),S40*O40)</f>
        <v>3441487.9275000007</v>
      </c>
      <c r="X40" s="12">
        <f t="shared" si="7"/>
        <v>1087.5000000000002</v>
      </c>
      <c r="Y40" s="1"/>
      <c r="Z40" s="1"/>
    </row>
    <row r="41" spans="2:26" x14ac:dyDescent="0.25">
      <c r="B41" s="36">
        <v>38</v>
      </c>
      <c r="C41" s="25" t="s">
        <v>2</v>
      </c>
      <c r="D41" s="58" t="s">
        <v>80</v>
      </c>
      <c r="E41" s="59" t="s">
        <v>40</v>
      </c>
      <c r="F41" s="23" t="s">
        <v>89</v>
      </c>
      <c r="G41" s="23" t="s">
        <v>90</v>
      </c>
      <c r="H41" s="6">
        <v>75.92</v>
      </c>
      <c r="I41" s="9">
        <f t="shared" si="1"/>
        <v>817.19528800000001</v>
      </c>
      <c r="J41" s="29">
        <v>10</v>
      </c>
      <c r="K41" s="2">
        <v>1997</v>
      </c>
      <c r="L41" s="2">
        <v>2022</v>
      </c>
      <c r="M41" s="2">
        <f t="shared" si="2"/>
        <v>25</v>
      </c>
      <c r="N41" s="2">
        <v>65</v>
      </c>
      <c r="O41" s="3">
        <v>0.05</v>
      </c>
      <c r="P41" s="5">
        <f t="shared" si="3"/>
        <v>1.4615384615384615E-2</v>
      </c>
      <c r="Q41" s="2">
        <v>1500</v>
      </c>
      <c r="R41" s="4">
        <f t="shared" si="4"/>
        <v>16145.849999999999</v>
      </c>
      <c r="S41" s="7">
        <f t="shared" si="5"/>
        <v>1225792.932</v>
      </c>
      <c r="T41" s="7">
        <f t="shared" si="6"/>
        <v>447885.87900000002</v>
      </c>
      <c r="U41" s="7">
        <f t="shared" si="0"/>
        <v>777907.05300000007</v>
      </c>
      <c r="V41" s="11">
        <v>0</v>
      </c>
      <c r="W41" s="7">
        <f t="shared" si="9"/>
        <v>777907.05300000007</v>
      </c>
      <c r="X41" s="12">
        <f t="shared" si="7"/>
        <v>951.92307692307702</v>
      </c>
      <c r="Y41" s="1"/>
      <c r="Z41" s="1"/>
    </row>
    <row r="42" spans="2:26" x14ac:dyDescent="0.25">
      <c r="B42" s="36">
        <v>39</v>
      </c>
      <c r="C42" s="25" t="s">
        <v>2</v>
      </c>
      <c r="D42" s="58" t="s">
        <v>81</v>
      </c>
      <c r="E42" s="59" t="s">
        <v>40</v>
      </c>
      <c r="F42" s="23" t="s">
        <v>89</v>
      </c>
      <c r="G42" s="23" t="s">
        <v>90</v>
      </c>
      <c r="H42" s="6">
        <v>126</v>
      </c>
      <c r="I42" s="9">
        <f t="shared" si="1"/>
        <v>1356.2513999999999</v>
      </c>
      <c r="J42" s="29">
        <v>20</v>
      </c>
      <c r="K42" s="2">
        <v>2000</v>
      </c>
      <c r="L42" s="2">
        <v>2022</v>
      </c>
      <c r="M42" s="2">
        <f t="shared" si="2"/>
        <v>22</v>
      </c>
      <c r="N42" s="2">
        <v>65</v>
      </c>
      <c r="O42" s="3">
        <v>0.05</v>
      </c>
      <c r="P42" s="5">
        <f t="shared" si="3"/>
        <v>1.4615384615384615E-2</v>
      </c>
      <c r="Q42" s="2">
        <v>1800</v>
      </c>
      <c r="R42" s="4">
        <f t="shared" si="4"/>
        <v>19375.02</v>
      </c>
      <c r="S42" s="7">
        <f t="shared" si="5"/>
        <v>2441252.52</v>
      </c>
      <c r="T42" s="7">
        <f t="shared" si="6"/>
        <v>784956.57950769225</v>
      </c>
      <c r="U42" s="7">
        <f t="shared" si="0"/>
        <v>1656295.9404923078</v>
      </c>
      <c r="V42" s="11">
        <v>0.1</v>
      </c>
      <c r="W42" s="7">
        <f>IF(U42&gt;O42*S42,U42*(1-V42),S42*O42)</f>
        <v>1490666.3464430771</v>
      </c>
      <c r="X42" s="12">
        <f t="shared" si="7"/>
        <v>1099.1076923076926</v>
      </c>
      <c r="Y42" s="1"/>
      <c r="Z42" s="1"/>
    </row>
    <row r="43" spans="2:26" ht="30" x14ac:dyDescent="0.25">
      <c r="B43" s="36">
        <v>40</v>
      </c>
      <c r="C43" s="25" t="s">
        <v>2</v>
      </c>
      <c r="D43" s="58" t="s">
        <v>82</v>
      </c>
      <c r="E43" s="59" t="s">
        <v>39</v>
      </c>
      <c r="F43" s="23" t="s">
        <v>89</v>
      </c>
      <c r="G43" s="23" t="s">
        <v>90</v>
      </c>
      <c r="H43" s="6">
        <v>6480</v>
      </c>
      <c r="I43" s="9">
        <f t="shared" si="1"/>
        <v>69750.072</v>
      </c>
      <c r="J43" s="29">
        <v>31</v>
      </c>
      <c r="K43" s="2">
        <v>1999</v>
      </c>
      <c r="L43" s="2">
        <v>2022</v>
      </c>
      <c r="M43" s="2">
        <f t="shared" si="2"/>
        <v>23</v>
      </c>
      <c r="N43" s="2">
        <v>65</v>
      </c>
      <c r="O43" s="3">
        <v>0.05</v>
      </c>
      <c r="P43" s="5">
        <f t="shared" si="3"/>
        <v>1.4615384615384615E-2</v>
      </c>
      <c r="Q43" s="2">
        <v>2000</v>
      </c>
      <c r="R43" s="4">
        <f t="shared" si="4"/>
        <v>21527.8</v>
      </c>
      <c r="S43" s="7">
        <f t="shared" si="5"/>
        <v>139500144</v>
      </c>
      <c r="T43" s="7">
        <f t="shared" si="6"/>
        <v>46893509.944615386</v>
      </c>
      <c r="U43" s="7">
        <f t="shared" si="0"/>
        <v>92606634.055384606</v>
      </c>
      <c r="V43" s="11">
        <v>0.05</v>
      </c>
      <c r="W43" s="7">
        <f t="shared" si="9"/>
        <v>97236965.758153841</v>
      </c>
      <c r="X43" s="12">
        <f t="shared" si="7"/>
        <v>1394.0769230769231</v>
      </c>
      <c r="Y43" s="1"/>
      <c r="Z43" s="1"/>
    </row>
    <row r="44" spans="2:26" ht="30" x14ac:dyDescent="0.25">
      <c r="B44" s="36">
        <v>41</v>
      </c>
      <c r="C44" s="25" t="s">
        <v>2</v>
      </c>
      <c r="D44" s="58" t="s">
        <v>83</v>
      </c>
      <c r="E44" s="59" t="s">
        <v>39</v>
      </c>
      <c r="F44" s="23" t="s">
        <v>89</v>
      </c>
      <c r="G44" s="23" t="s">
        <v>90</v>
      </c>
      <c r="H44" s="6">
        <v>3538.5</v>
      </c>
      <c r="I44" s="9">
        <f t="shared" si="1"/>
        <v>38088.060149999998</v>
      </c>
      <c r="J44" s="29">
        <v>31</v>
      </c>
      <c r="K44" s="2">
        <v>2001</v>
      </c>
      <c r="L44" s="2">
        <v>2022</v>
      </c>
      <c r="M44" s="2">
        <f t="shared" si="2"/>
        <v>21</v>
      </c>
      <c r="N44" s="2">
        <v>65</v>
      </c>
      <c r="O44" s="3">
        <v>0.05</v>
      </c>
      <c r="P44" s="5">
        <f t="shared" si="3"/>
        <v>1.4615384615384615E-2</v>
      </c>
      <c r="Q44" s="2">
        <v>2000</v>
      </c>
      <c r="R44" s="4">
        <f t="shared" si="4"/>
        <v>21527.8</v>
      </c>
      <c r="S44" s="7">
        <f t="shared" si="5"/>
        <v>76176120.299999997</v>
      </c>
      <c r="T44" s="7">
        <f t="shared" si="6"/>
        <v>23380209.230538458</v>
      </c>
      <c r="U44" s="7">
        <f t="shared" si="0"/>
        <v>52795911.069461539</v>
      </c>
      <c r="V44" s="11">
        <v>0.05</v>
      </c>
      <c r="W44" s="7">
        <f t="shared" si="9"/>
        <v>55435706.622934617</v>
      </c>
      <c r="X44" s="12">
        <f t="shared" si="7"/>
        <v>1455.4615384615386</v>
      </c>
      <c r="Y44" s="1"/>
      <c r="Z44" s="1"/>
    </row>
    <row r="45" spans="2:26" x14ac:dyDescent="0.25">
      <c r="B45" s="36">
        <v>42</v>
      </c>
      <c r="C45" s="25" t="s">
        <v>2</v>
      </c>
      <c r="D45" s="58" t="s">
        <v>84</v>
      </c>
      <c r="E45" s="59" t="s">
        <v>40</v>
      </c>
      <c r="F45" s="23" t="s">
        <v>89</v>
      </c>
      <c r="G45" s="23" t="s">
        <v>90</v>
      </c>
      <c r="H45" s="6">
        <v>147</v>
      </c>
      <c r="I45" s="9">
        <f t="shared" si="1"/>
        <v>1582.2933</v>
      </c>
      <c r="J45" s="29">
        <v>25</v>
      </c>
      <c r="K45" s="2">
        <v>2000</v>
      </c>
      <c r="L45" s="2">
        <v>2022</v>
      </c>
      <c r="M45" s="2">
        <f t="shared" si="2"/>
        <v>22</v>
      </c>
      <c r="N45" s="2">
        <v>65</v>
      </c>
      <c r="O45" s="3">
        <v>0.05</v>
      </c>
      <c r="P45" s="5">
        <f t="shared" si="3"/>
        <v>1.4615384615384615E-2</v>
      </c>
      <c r="Q45" s="2">
        <v>1800</v>
      </c>
      <c r="R45" s="4">
        <f t="shared" si="4"/>
        <v>19375.02</v>
      </c>
      <c r="S45" s="7">
        <f t="shared" si="5"/>
        <v>2848127.94</v>
      </c>
      <c r="T45" s="7">
        <f t="shared" si="6"/>
        <v>915782.67609230778</v>
      </c>
      <c r="U45" s="7">
        <f t="shared" si="0"/>
        <v>1932345.2639076922</v>
      </c>
      <c r="V45" s="11">
        <v>0.1</v>
      </c>
      <c r="W45" s="7">
        <f>IF(U45&gt;O45*S45,U45*(1-V45),S45*O45)</f>
        <v>1739110.7375169229</v>
      </c>
      <c r="X45" s="12">
        <f t="shared" si="7"/>
        <v>1099.1076923076921</v>
      </c>
      <c r="Y45" s="1"/>
      <c r="Z45" s="1"/>
    </row>
    <row r="46" spans="2:26" ht="30" x14ac:dyDescent="0.25">
      <c r="B46" s="36">
        <v>43</v>
      </c>
      <c r="C46" s="25" t="s">
        <v>2</v>
      </c>
      <c r="D46" s="58" t="s">
        <v>85</v>
      </c>
      <c r="E46" s="59" t="s">
        <v>39</v>
      </c>
      <c r="F46" s="23" t="s">
        <v>89</v>
      </c>
      <c r="G46" s="23" t="s">
        <v>90</v>
      </c>
      <c r="H46" s="6">
        <v>507.5</v>
      </c>
      <c r="I46" s="9">
        <f t="shared" si="1"/>
        <v>5462.6792500000001</v>
      </c>
      <c r="J46" s="29">
        <v>25</v>
      </c>
      <c r="K46" s="2">
        <v>2014</v>
      </c>
      <c r="L46" s="2">
        <v>2022</v>
      </c>
      <c r="M46" s="2">
        <f t="shared" si="2"/>
        <v>8</v>
      </c>
      <c r="N46" s="2">
        <v>65</v>
      </c>
      <c r="O46" s="3">
        <v>0.05</v>
      </c>
      <c r="P46" s="5">
        <f t="shared" si="3"/>
        <v>1.4615384615384615E-2</v>
      </c>
      <c r="Q46" s="2">
        <v>2000</v>
      </c>
      <c r="R46" s="4">
        <f t="shared" si="4"/>
        <v>21527.8</v>
      </c>
      <c r="S46" s="7">
        <f t="shared" si="5"/>
        <v>10925358.5</v>
      </c>
      <c r="T46" s="7">
        <f t="shared" si="6"/>
        <v>1277426.5323076923</v>
      </c>
      <c r="U46" s="7">
        <f t="shared" si="0"/>
        <v>9647931.9676923081</v>
      </c>
      <c r="V46" s="11">
        <v>0</v>
      </c>
      <c r="W46" s="7">
        <f t="shared" si="9"/>
        <v>9647931.9676923081</v>
      </c>
      <c r="X46" s="12">
        <f t="shared" si="7"/>
        <v>1766.1538461538462</v>
      </c>
      <c r="Y46" s="1"/>
      <c r="Z46" s="1"/>
    </row>
    <row r="47" spans="2:26" ht="30" x14ac:dyDescent="0.25">
      <c r="B47" s="36">
        <v>44</v>
      </c>
      <c r="C47" s="25" t="s">
        <v>2</v>
      </c>
      <c r="D47" s="58" t="s">
        <v>86</v>
      </c>
      <c r="E47" s="59" t="s">
        <v>39</v>
      </c>
      <c r="F47" s="23" t="s">
        <v>89</v>
      </c>
      <c r="G47" s="23" t="s">
        <v>90</v>
      </c>
      <c r="H47" s="6">
        <v>3950</v>
      </c>
      <c r="I47" s="9">
        <f t="shared" si="1"/>
        <v>42517.404999999999</v>
      </c>
      <c r="J47" s="29">
        <v>31</v>
      </c>
      <c r="K47" s="2">
        <v>2017</v>
      </c>
      <c r="L47" s="2">
        <v>2022</v>
      </c>
      <c r="M47" s="2">
        <f t="shared" si="2"/>
        <v>5</v>
      </c>
      <c r="N47" s="2">
        <v>65</v>
      </c>
      <c r="O47" s="3">
        <v>0.05</v>
      </c>
      <c r="P47" s="5">
        <f t="shared" si="3"/>
        <v>1.4615384615384615E-2</v>
      </c>
      <c r="Q47" s="2">
        <v>2000</v>
      </c>
      <c r="R47" s="4">
        <f t="shared" si="4"/>
        <v>21527.8</v>
      </c>
      <c r="S47" s="7">
        <f t="shared" si="5"/>
        <v>85034810</v>
      </c>
      <c r="T47" s="7">
        <f t="shared" si="6"/>
        <v>6214082.269230769</v>
      </c>
      <c r="U47" s="7">
        <f t="shared" si="0"/>
        <v>78820727.730769232</v>
      </c>
      <c r="V47" s="11">
        <v>0</v>
      </c>
      <c r="W47" s="7">
        <f t="shared" si="9"/>
        <v>78820727.730769232</v>
      </c>
      <c r="X47" s="12">
        <f t="shared" si="7"/>
        <v>1853.8461538461538</v>
      </c>
      <c r="Y47" s="1"/>
      <c r="Z47" s="1"/>
    </row>
    <row r="48" spans="2:26" ht="30" x14ac:dyDescent="0.25">
      <c r="B48" s="36">
        <v>45</v>
      </c>
      <c r="C48" s="25" t="s">
        <v>2</v>
      </c>
      <c r="D48" s="58" t="s">
        <v>87</v>
      </c>
      <c r="E48" s="59" t="s">
        <v>39</v>
      </c>
      <c r="F48" s="23" t="s">
        <v>89</v>
      </c>
      <c r="G48" s="23" t="s">
        <v>90</v>
      </c>
      <c r="H48" s="6">
        <v>2325</v>
      </c>
      <c r="I48" s="9">
        <f t="shared" si="1"/>
        <v>25026.067499999997</v>
      </c>
      <c r="J48" s="29">
        <v>31</v>
      </c>
      <c r="K48" s="2">
        <v>2018</v>
      </c>
      <c r="L48" s="2">
        <v>2022</v>
      </c>
      <c r="M48" s="2">
        <f t="shared" si="2"/>
        <v>4</v>
      </c>
      <c r="N48" s="2">
        <v>65</v>
      </c>
      <c r="O48" s="3">
        <v>0.05</v>
      </c>
      <c r="P48" s="5">
        <f t="shared" si="3"/>
        <v>1.4615384615384615E-2</v>
      </c>
      <c r="Q48" s="2">
        <v>2000</v>
      </c>
      <c r="R48" s="4">
        <f t="shared" si="4"/>
        <v>21527.8</v>
      </c>
      <c r="S48" s="7">
        <f t="shared" si="5"/>
        <v>50052135</v>
      </c>
      <c r="T48" s="7">
        <f t="shared" si="6"/>
        <v>2926124.8153846152</v>
      </c>
      <c r="U48" s="7">
        <f t="shared" si="0"/>
        <v>47126010.184615389</v>
      </c>
      <c r="V48" s="11">
        <v>0</v>
      </c>
      <c r="W48" s="7">
        <f t="shared" si="9"/>
        <v>47126010.184615389</v>
      </c>
      <c r="X48" s="12">
        <f t="shared" si="7"/>
        <v>1883.0769230769233</v>
      </c>
      <c r="Y48" s="1"/>
      <c r="Z48" s="1"/>
    </row>
    <row r="49" spans="2:26" ht="30" x14ac:dyDescent="0.25">
      <c r="B49" s="36">
        <v>46</v>
      </c>
      <c r="C49" s="25" t="s">
        <v>91</v>
      </c>
      <c r="D49" s="58" t="s">
        <v>88</v>
      </c>
      <c r="E49" s="59" t="s">
        <v>43</v>
      </c>
      <c r="F49" s="23" t="s">
        <v>89</v>
      </c>
      <c r="G49" s="23" t="s">
        <v>90</v>
      </c>
      <c r="H49" s="6">
        <v>4559.386617100372</v>
      </c>
      <c r="I49" s="9">
        <f t="shared" si="1"/>
        <v>49076.78160780669</v>
      </c>
      <c r="J49" s="29">
        <v>31</v>
      </c>
      <c r="K49" s="2">
        <v>2018</v>
      </c>
      <c r="L49" s="2">
        <v>2022</v>
      </c>
      <c r="M49" s="2">
        <f t="shared" si="2"/>
        <v>4</v>
      </c>
      <c r="N49" s="2">
        <v>65</v>
      </c>
      <c r="O49" s="3">
        <v>0.05</v>
      </c>
      <c r="P49" s="5">
        <f t="shared" si="3"/>
        <v>1.4615384615384615E-2</v>
      </c>
      <c r="Q49" s="2">
        <v>2000</v>
      </c>
      <c r="R49" s="4">
        <f t="shared" si="4"/>
        <v>21527.8</v>
      </c>
      <c r="S49" s="7">
        <f t="shared" si="5"/>
        <v>98153563.21561338</v>
      </c>
      <c r="T49" s="7">
        <f t="shared" si="6"/>
        <v>5738208.3110666284</v>
      </c>
      <c r="U49" s="7">
        <f t="shared" si="0"/>
        <v>92415354.904546753</v>
      </c>
      <c r="V49" s="11">
        <v>0</v>
      </c>
      <c r="W49" s="7">
        <f t="shared" si="9"/>
        <v>92415354.904546753</v>
      </c>
      <c r="X49" s="12">
        <f t="shared" si="7"/>
        <v>1883.0769230769231</v>
      </c>
      <c r="Y49" s="1"/>
      <c r="Z49" s="1"/>
    </row>
    <row r="50" spans="2:26" x14ac:dyDescent="0.25">
      <c r="B50" s="52" t="s">
        <v>7</v>
      </c>
      <c r="C50" s="52"/>
      <c r="D50" s="52"/>
      <c r="E50" s="52"/>
      <c r="F50" s="37"/>
      <c r="G50" s="37"/>
      <c r="H50" s="38">
        <f>SUM(H4:H49)</f>
        <v>50318.041617100374</v>
      </c>
      <c r="I50" s="18">
        <f>SUM(I4:I49)</f>
        <v>541618.36816230649</v>
      </c>
      <c r="J50" s="37"/>
      <c r="K50" s="52"/>
      <c r="L50" s="52"/>
      <c r="M50" s="52"/>
      <c r="N50" s="52"/>
      <c r="O50" s="52"/>
      <c r="P50" s="52"/>
      <c r="Q50" s="52"/>
      <c r="R50" s="37"/>
      <c r="S50" s="8">
        <f>SUM(S4:S4)</f>
        <v>151275850.59999999</v>
      </c>
      <c r="T50" s="8"/>
      <c r="U50" s="8">
        <f>SUM(U4:U4)</f>
        <v>67259570.497538462</v>
      </c>
      <c r="V50" s="8"/>
      <c r="W50" s="8">
        <f>SUM(W4:W49)</f>
        <v>707418356.035496</v>
      </c>
    </row>
    <row r="51" spans="2:26" x14ac:dyDescent="0.25">
      <c r="B51" s="57" t="s">
        <v>112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</row>
    <row r="52" spans="2:26" x14ac:dyDescent="0.25">
      <c r="B52" s="57" t="s">
        <v>113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2:26" x14ac:dyDescent="0.25">
      <c r="B53" s="57" t="s">
        <v>114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2:26" x14ac:dyDescent="0.25">
      <c r="B54" s="57" t="s">
        <v>115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</row>
  </sheetData>
  <mergeCells count="7">
    <mergeCell ref="B54:W54"/>
    <mergeCell ref="B2:W2"/>
    <mergeCell ref="B50:E50"/>
    <mergeCell ref="K50:Q50"/>
    <mergeCell ref="B51:W51"/>
    <mergeCell ref="B52:W52"/>
    <mergeCell ref="B53:W53"/>
  </mergeCells>
  <dataValidations count="1">
    <dataValidation type="list" allowBlank="1" showInputMessage="1" showErrorMessage="1" promptTitle="Condition of Structure" prompt="Condition of Structure" sqref="G4:G49">
      <formula1>"Poor, Average, Ordinary, Good, Very Good, Excellent"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abSelected="1" workbookViewId="0">
      <selection activeCell="F10" sqref="F10"/>
    </sheetView>
  </sheetViews>
  <sheetFormatPr defaultRowHeight="15" x14ac:dyDescent="0.25"/>
  <cols>
    <col min="2" max="2" width="7.28515625" bestFit="1" customWidth="1"/>
    <col min="3" max="3" width="15.7109375" bestFit="1" customWidth="1"/>
    <col min="4" max="4" width="10.5703125" bestFit="1" customWidth="1"/>
    <col min="5" max="5" width="7.5703125" bestFit="1" customWidth="1"/>
    <col min="6" max="6" width="7.5703125" customWidth="1"/>
    <col min="7" max="7" width="15.28515625" customWidth="1"/>
    <col min="8" max="8" width="10.85546875" customWidth="1"/>
    <col min="9" max="9" width="19.42578125" customWidth="1"/>
    <col min="10" max="10" width="16.85546875" bestFit="1" customWidth="1"/>
  </cols>
  <sheetData>
    <row r="2" spans="2:10" ht="15.75" x14ac:dyDescent="0.25">
      <c r="B2" s="51" t="s">
        <v>30</v>
      </c>
      <c r="C2" s="51"/>
      <c r="D2" s="51"/>
      <c r="E2" s="51"/>
      <c r="F2" s="51"/>
      <c r="G2" s="51"/>
      <c r="H2" s="51"/>
      <c r="I2" s="51"/>
      <c r="J2" s="51"/>
    </row>
    <row r="3" spans="2:10" ht="57.75" x14ac:dyDescent="0.25">
      <c r="B3" s="14" t="s">
        <v>26</v>
      </c>
      <c r="C3" s="14" t="s">
        <v>25</v>
      </c>
      <c r="D3" s="15" t="s">
        <v>101</v>
      </c>
      <c r="E3" s="15" t="s">
        <v>102</v>
      </c>
      <c r="F3" s="15" t="s">
        <v>109</v>
      </c>
      <c r="G3" s="15" t="s">
        <v>34</v>
      </c>
      <c r="H3" s="15" t="s">
        <v>28</v>
      </c>
      <c r="I3" s="15" t="s">
        <v>108</v>
      </c>
      <c r="J3" s="15" t="s">
        <v>24</v>
      </c>
    </row>
    <row r="4" spans="2:10" x14ac:dyDescent="0.25">
      <c r="B4" s="50">
        <v>1</v>
      </c>
      <c r="C4" s="44" t="s">
        <v>106</v>
      </c>
      <c r="D4" s="45">
        <f>E4/2.471</f>
        <v>4.9678267907729659</v>
      </c>
      <c r="E4" s="47">
        <v>12.275499999999999</v>
      </c>
      <c r="F4" s="47">
        <f>4046.85*E4</f>
        <v>49677.107174999997</v>
      </c>
      <c r="G4" s="25">
        <v>4800</v>
      </c>
      <c r="H4" s="20">
        <v>0</v>
      </c>
      <c r="I4" s="48">
        <v>4800</v>
      </c>
      <c r="J4" s="46">
        <f>I4*F4</f>
        <v>238450114.44</v>
      </c>
    </row>
    <row r="5" spans="2:10" x14ac:dyDescent="0.25">
      <c r="B5" s="50"/>
      <c r="C5" s="44" t="s">
        <v>105</v>
      </c>
      <c r="D5" s="45">
        <f>E5/2.471</f>
        <v>12.144880615135573</v>
      </c>
      <c r="E5" s="6">
        <v>30.01</v>
      </c>
      <c r="F5" s="47">
        <f t="shared" ref="F5:F9" si="0">4046.85*E5</f>
        <v>121445.9685</v>
      </c>
      <c r="G5" s="4">
        <v>400</v>
      </c>
      <c r="H5" s="20">
        <v>0</v>
      </c>
      <c r="I5" s="4">
        <v>400</v>
      </c>
      <c r="J5" s="46">
        <f t="shared" ref="J5:J6" si="1">I5*F5</f>
        <v>48578387.399999999</v>
      </c>
    </row>
    <row r="6" spans="2:10" x14ac:dyDescent="0.25">
      <c r="B6" s="50"/>
      <c r="C6" s="44" t="s">
        <v>107</v>
      </c>
      <c r="D6" s="45">
        <f>E6/2.471</f>
        <v>2.3553217320922704</v>
      </c>
      <c r="E6" s="6">
        <v>5.82</v>
      </c>
      <c r="F6" s="47">
        <f t="shared" si="0"/>
        <v>23552.667000000001</v>
      </c>
      <c r="G6" s="4">
        <v>600</v>
      </c>
      <c r="H6" s="20">
        <v>0</v>
      </c>
      <c r="I6" s="4">
        <v>600</v>
      </c>
      <c r="J6" s="46">
        <f t="shared" si="1"/>
        <v>14131600.200000001</v>
      </c>
    </row>
    <row r="7" spans="2:10" x14ac:dyDescent="0.25">
      <c r="B7" s="54"/>
      <c r="C7" s="55"/>
      <c r="D7" s="55"/>
      <c r="E7" s="55"/>
      <c r="F7" s="55"/>
      <c r="G7" s="55"/>
      <c r="H7" s="55"/>
      <c r="I7" s="55"/>
      <c r="J7" s="56"/>
    </row>
    <row r="8" spans="2:10" ht="45" x14ac:dyDescent="0.25">
      <c r="B8" s="14" t="s">
        <v>26</v>
      </c>
      <c r="C8" s="14" t="s">
        <v>25</v>
      </c>
      <c r="D8" s="15" t="s">
        <v>101</v>
      </c>
      <c r="E8" s="15" t="s">
        <v>102</v>
      </c>
      <c r="F8" s="15" t="s">
        <v>109</v>
      </c>
      <c r="G8" s="15" t="s">
        <v>34</v>
      </c>
      <c r="H8" s="15" t="s">
        <v>28</v>
      </c>
      <c r="I8" s="15" t="s">
        <v>104</v>
      </c>
      <c r="J8" s="15" t="s">
        <v>24</v>
      </c>
    </row>
    <row r="9" spans="2:10" x14ac:dyDescent="0.25">
      <c r="B9" s="35">
        <v>1</v>
      </c>
      <c r="C9" s="35" t="s">
        <v>100</v>
      </c>
      <c r="D9" s="34">
        <v>32</v>
      </c>
      <c r="E9" s="34">
        <f>D9*2.471</f>
        <v>79.072000000000003</v>
      </c>
      <c r="F9" s="47">
        <f t="shared" si="0"/>
        <v>319992.5232</v>
      </c>
      <c r="G9" s="43">
        <v>5200000</v>
      </c>
      <c r="H9" s="20">
        <v>0</v>
      </c>
      <c r="I9" s="43">
        <v>5200000</v>
      </c>
      <c r="J9" s="7">
        <f>I9*D9</f>
        <v>166400000</v>
      </c>
    </row>
    <row r="10" spans="2:10" x14ac:dyDescent="0.25">
      <c r="B10" s="52" t="s">
        <v>7</v>
      </c>
      <c r="C10" s="52"/>
      <c r="D10" s="17">
        <f>SUM(D4:D9)</f>
        <v>51.468029138000809</v>
      </c>
      <c r="E10" s="17">
        <f>SUM(E4:E9)</f>
        <v>127.17750000000001</v>
      </c>
      <c r="F10" s="17"/>
      <c r="G10" s="24"/>
      <c r="H10" s="24"/>
      <c r="I10" s="21"/>
      <c r="J10" s="8">
        <f>SUM(J5:J5)</f>
        <v>48578387.399999999</v>
      </c>
    </row>
    <row r="11" spans="2:10" x14ac:dyDescent="0.25">
      <c r="B11" s="53" t="s">
        <v>110</v>
      </c>
      <c r="C11" s="53"/>
      <c r="D11" s="53"/>
      <c r="E11" s="53"/>
      <c r="F11" s="53"/>
      <c r="G11" s="53"/>
      <c r="H11" s="53"/>
      <c r="I11" s="53"/>
      <c r="J11" s="49">
        <f>J9+J6+J5+J4</f>
        <v>467560102.03999996</v>
      </c>
    </row>
  </sheetData>
  <mergeCells count="5">
    <mergeCell ref="B11:I11"/>
    <mergeCell ref="B2:J2"/>
    <mergeCell ref="B10:C10"/>
    <mergeCell ref="B4:B6"/>
    <mergeCell ref="B7:J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workbookViewId="0">
      <selection activeCell="B4" sqref="B4:C4"/>
    </sheetView>
  </sheetViews>
  <sheetFormatPr defaultRowHeight="15" x14ac:dyDescent="0.25"/>
  <cols>
    <col min="2" max="2" width="6.85546875" customWidth="1"/>
    <col min="3" max="3" width="20.42578125" bestFit="1" customWidth="1"/>
    <col min="4" max="4" width="16.28515625" customWidth="1"/>
    <col min="5" max="5" width="12.28515625" bestFit="1" customWidth="1"/>
    <col min="6" max="6" width="7.5703125" bestFit="1" customWidth="1"/>
    <col min="7" max="7" width="6.85546875" customWidth="1"/>
    <col min="8" max="9" width="12.140625" customWidth="1"/>
    <col min="10" max="10" width="10.5703125" customWidth="1"/>
    <col min="11" max="11" width="14.7109375" customWidth="1"/>
    <col min="12" max="12" width="16.7109375" customWidth="1"/>
  </cols>
  <sheetData>
    <row r="2" spans="2:12" ht="15.75" x14ac:dyDescent="0.25">
      <c r="B2" s="51" t="s">
        <v>31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2" ht="70.5" x14ac:dyDescent="0.25">
      <c r="B3" s="14" t="s">
        <v>0</v>
      </c>
      <c r="C3" s="14" t="s">
        <v>11</v>
      </c>
      <c r="D3" s="14" t="s">
        <v>5</v>
      </c>
      <c r="E3" s="15" t="s">
        <v>22</v>
      </c>
      <c r="F3" s="15" t="s">
        <v>23</v>
      </c>
      <c r="G3" s="15" t="s">
        <v>21</v>
      </c>
      <c r="H3" s="15" t="s">
        <v>29</v>
      </c>
      <c r="I3" s="15" t="s">
        <v>32</v>
      </c>
      <c r="J3" s="15" t="s">
        <v>33</v>
      </c>
      <c r="K3" s="15" t="s">
        <v>27</v>
      </c>
      <c r="L3" s="15" t="s">
        <v>24</v>
      </c>
    </row>
    <row r="4" spans="2:12" x14ac:dyDescent="0.25">
      <c r="B4" s="13"/>
      <c r="C4" s="2"/>
      <c r="D4" s="2"/>
      <c r="E4" s="6"/>
      <c r="F4" s="9"/>
      <c r="G4" s="9"/>
      <c r="H4" s="2"/>
      <c r="I4" s="4"/>
      <c r="J4" s="19"/>
      <c r="K4" s="4"/>
      <c r="L4" s="7"/>
    </row>
    <row r="5" spans="2:12" x14ac:dyDescent="0.25">
      <c r="B5" s="52" t="s">
        <v>7</v>
      </c>
      <c r="C5" s="52"/>
      <c r="D5" s="52"/>
      <c r="E5" s="17">
        <f>SUM(E4:E4)</f>
        <v>0</v>
      </c>
      <c r="F5" s="18">
        <f>SUM(F4:F4)</f>
        <v>0</v>
      </c>
      <c r="G5" s="10"/>
      <c r="H5" s="52"/>
      <c r="I5" s="52"/>
      <c r="J5" s="52"/>
      <c r="K5" s="10"/>
      <c r="L5" s="8">
        <f>SUM(L4:L4)</f>
        <v>0</v>
      </c>
    </row>
  </sheetData>
  <mergeCells count="3">
    <mergeCell ref="B2:L2"/>
    <mergeCell ref="B5:D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Basics Information</vt:lpstr>
      <vt:lpstr>Market Value</vt:lpstr>
      <vt:lpstr>final valuation</vt:lpstr>
      <vt:lpstr>Land Guideline Value</vt:lpstr>
      <vt:lpstr>Structure Guideline 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Zaid Ebne Mairaz</cp:lastModifiedBy>
  <dcterms:created xsi:type="dcterms:W3CDTF">2021-09-16T11:33:35Z</dcterms:created>
  <dcterms:modified xsi:type="dcterms:W3CDTF">2022-02-09T07:04:18Z</dcterms:modified>
</cp:coreProperties>
</file>